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4.xml" ContentType="application/vnd.openxmlformats-officedocument.spreadsheetml.queryTable+xml"/>
  <Override PartName="/xl/tables/table11.xml" ContentType="application/vnd.openxmlformats-officedocument.spreadsheetml.table+xml"/>
  <Override PartName="/xl/queryTables/queryTable5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queryTables/queryTable6.xml" ContentType="application/vnd.openxmlformats-officedocument.spreadsheetml.queryTable+xml"/>
  <Override PartName="/xl/tables/table20.xml" ContentType="application/vnd.openxmlformats-officedocument.spreadsheetml.table+xml"/>
  <Override PartName="/xl/queryTables/queryTable7.xml" ContentType="application/vnd.openxmlformats-officedocument.spreadsheetml.queryTable+xml"/>
  <Override PartName="/xl/tables/table21.xml" ContentType="application/vnd.openxmlformats-officedocument.spreadsheetml.table+xml"/>
  <Override PartName="/xl/queryTables/queryTable8.xml" ContentType="application/vnd.openxmlformats-officedocument.spreadsheetml.query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cf9fa71aa1cc8a/Documents/FFL/Degenerates/"/>
    </mc:Choice>
  </mc:AlternateContent>
  <xr:revisionPtr revIDLastSave="20" documentId="8_{CDE38833-A022-43BF-ADA2-FF290260EE9C}" xr6:coauthVersionLast="45" xr6:coauthVersionMax="45" xr10:uidLastSave="{70296C35-DA6C-473E-9CBC-5D6CCD35FE22}"/>
  <bookViews>
    <workbookView xWindow="2328" yWindow="0" windowWidth="35004" windowHeight="15516" firstSheet="3" activeTab="3" xr2:uid="{12192086-C186-4029-91D9-FEFF684D7EB5}"/>
  </bookViews>
  <sheets>
    <sheet name="2018 Projections" sheetId="14" state="hidden" r:id="rId1"/>
    <sheet name="ESPNTeams" sheetId="13" state="hidden" r:id="rId2"/>
    <sheet name="Sheet18" sheetId="18" state="hidden" r:id="rId3"/>
    <sheet name="Full Roster" sheetId="15" r:id="rId4"/>
    <sheet name="Free Agents" sheetId="28" state="hidden" r:id="rId5"/>
    <sheet name="2020 FFA" sheetId="32" r:id="rId6"/>
    <sheet name="2019 Draft" sheetId="29" r:id="rId7"/>
    <sheet name="Beer Sheet" sheetId="26" r:id="rId8"/>
    <sheet name="BeerMap" sheetId="27" state="hidden" r:id="rId9"/>
    <sheet name="2020 Rookies" sheetId="35" r:id="rId10"/>
    <sheet name="2019 Rookies" sheetId="24" r:id="rId11"/>
    <sheet name="2018 Rookies" sheetId="12" state="hidden" r:id="rId12"/>
    <sheet name="2017 Rookies" sheetId="9" state="hidden" r:id="rId13"/>
    <sheet name="2018 Draft" sheetId="11" r:id="rId14"/>
    <sheet name="2017 Draft" sheetId="8" state="hidden" r:id="rId15"/>
    <sheet name="2016 Draft" sheetId="7" state="hidden" r:id="rId16"/>
    <sheet name="Players" sheetId="4" r:id="rId17"/>
    <sheet name="Sheet3" sheetId="31" state="hidden" r:id="rId18"/>
    <sheet name="Roster" sheetId="20" r:id="rId19"/>
    <sheet name="Constants" sheetId="22" state="hidden" r:id="rId20"/>
    <sheet name="Roster Details" sheetId="5" state="hidden" r:id="rId21"/>
  </sheets>
  <externalReferences>
    <externalReference r:id="rId22"/>
  </externalReferences>
  <definedNames>
    <definedName name="_xlnm._FilterDatabase" localSheetId="6" hidden="1">'2019 Draft'!#REF!</definedName>
    <definedName name="BN">[1]Input!$B$27</definedName>
    <definedName name="Carry">[1]Input!$B$18</definedName>
    <definedName name="Com">[1]Input!$B$19</definedName>
    <definedName name="ExternalData_1" localSheetId="7" hidden="1">'Beer Sheet'!$A$1:$O$512</definedName>
    <definedName name="ExternalData_1" localSheetId="3" hidden="1">'Full Roster'!$C$1:$G$266</definedName>
    <definedName name="ExternalData_1" localSheetId="2" hidden="1">Sheet18!$A$1:$D$11</definedName>
    <definedName name="ExternalData_2" localSheetId="10" hidden="1">'2019 Rookies'!$A$1:$M$71</definedName>
    <definedName name="ExternalData_2" localSheetId="4" hidden="1">'Free Agents'!$A$1:$V$167</definedName>
    <definedName name="ExternalData_2" localSheetId="20" hidden="1">'Roster Details'!$A$1:$R$192</definedName>
    <definedName name="ExternalData_3" localSheetId="9" hidden="1">'2020 Rookies'!$A$1:$M$71</definedName>
    <definedName name="ExternalData_3" localSheetId="16" hidden="1">Players!$A$1:$V$2980</definedName>
    <definedName name="ExternalData_4" localSheetId="18" hidden="1">Roster!$A$1:$H$266</definedName>
    <definedName name="ExternalData_5" localSheetId="17" hidden="1">Sheet3!$A$1:$G$260</definedName>
    <definedName name="Int">[1]Input!$B$17</definedName>
    <definedName name="NUMFLX">[1]Input!$B$7</definedName>
    <definedName name="NUMQB">[1]Input!$B$3</definedName>
    <definedName name="NUMRB">[1]Input!$B$4</definedName>
    <definedName name="NUMRWFLX">[1]Input!$B$8</definedName>
    <definedName name="NUMSFLX">[1]Input!$B$10</definedName>
    <definedName name="NUMTE">[1]Input!$B$6</definedName>
    <definedName name="NUMWR">[1]Input!$B$5</definedName>
    <definedName name="NUMWTFLX">[1]Input!$B$9</definedName>
    <definedName name="PaTD">[1]Input!$B$11</definedName>
    <definedName name="PaY">[1]Input!$B$14</definedName>
    <definedName name="Pool">[1]Input!$B$20</definedName>
    <definedName name="PPR">[1]Input!$B$2</definedName>
    <definedName name="PTSPOOL">[1]Auction!$C$3</definedName>
    <definedName name="QBTOT">[1]Input!$B$30</definedName>
    <definedName name="RBTOT">[1]Input!$C$30</definedName>
    <definedName name="ReTD">[1]Input!$B$12</definedName>
    <definedName name="ReY">[1]Input!$B$16</definedName>
    <definedName name="RuTD">[1]Input!$B$13</definedName>
    <definedName name="RuY">[1]Input!$B$15</definedName>
    <definedName name="TETOT">[1]Input!$E$30</definedName>
    <definedName name="TMS">[1]Input!$B$1</definedName>
    <definedName name="Updated">[1]Input!$B$21</definedName>
    <definedName name="WRTOT">[1]Input!$D$30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6" i="15" l="1"/>
  <c r="E192" i="15"/>
  <c r="E37" i="15"/>
  <c r="E202" i="15"/>
  <c r="E173" i="15"/>
  <c r="E266" i="15"/>
  <c r="E39" i="15"/>
  <c r="E151" i="15"/>
  <c r="E262" i="15"/>
  <c r="E117" i="15"/>
  <c r="E130" i="15"/>
  <c r="P130" i="15" s="1"/>
  <c r="E154" i="15"/>
  <c r="E98" i="15"/>
  <c r="E145" i="15"/>
  <c r="E38" i="15"/>
  <c r="E141" i="15"/>
  <c r="E158" i="15"/>
  <c r="E42" i="15"/>
  <c r="E104" i="15"/>
  <c r="P104" i="15" s="1"/>
  <c r="E108" i="15"/>
  <c r="E122" i="15"/>
  <c r="E176" i="15"/>
  <c r="E57" i="15"/>
  <c r="P57" i="15" s="1"/>
  <c r="E242" i="15"/>
  <c r="E209" i="15"/>
  <c r="P209" i="15" s="1"/>
  <c r="E160" i="15"/>
  <c r="P160" i="15" s="1"/>
  <c r="E156" i="15"/>
  <c r="P156" i="15" s="1"/>
  <c r="E48" i="15"/>
  <c r="E15" i="15"/>
  <c r="E183" i="15"/>
  <c r="I183" i="15" s="1"/>
  <c r="E63" i="15"/>
  <c r="E89" i="15"/>
  <c r="E20" i="15"/>
  <c r="E5" i="15"/>
  <c r="P5" i="15" s="1"/>
  <c r="E101" i="15"/>
  <c r="P101" i="15" s="1"/>
  <c r="E85" i="15"/>
  <c r="E91" i="15"/>
  <c r="E241" i="15"/>
  <c r="P241" i="15" s="1"/>
  <c r="E90" i="15"/>
  <c r="E162" i="15"/>
  <c r="E236" i="15"/>
  <c r="E17" i="15"/>
  <c r="E177" i="15"/>
  <c r="I177" i="15" s="1"/>
  <c r="E133" i="15"/>
  <c r="E125" i="15"/>
  <c r="E55" i="15"/>
  <c r="P55" i="15" s="1"/>
  <c r="E114" i="15"/>
  <c r="E235" i="15"/>
  <c r="E168" i="15"/>
  <c r="E115" i="15"/>
  <c r="E4" i="15"/>
  <c r="I4" i="15" s="1"/>
  <c r="E61" i="15"/>
  <c r="E195" i="15"/>
  <c r="E120" i="15"/>
  <c r="E62" i="15"/>
  <c r="E197" i="15"/>
  <c r="E143" i="15"/>
  <c r="E232" i="15"/>
  <c r="P232" i="15" s="1"/>
  <c r="E84" i="15"/>
  <c r="P84" i="15" s="1"/>
  <c r="E121" i="15"/>
  <c r="E190" i="15"/>
  <c r="E186" i="15"/>
  <c r="E187" i="15"/>
  <c r="E155" i="15"/>
  <c r="E68" i="15"/>
  <c r="E146" i="15"/>
  <c r="I146" i="15" s="1"/>
  <c r="E199" i="15"/>
  <c r="P199" i="15" s="1"/>
  <c r="E11" i="15"/>
  <c r="E180" i="15"/>
  <c r="E6" i="15"/>
  <c r="I6" i="15" s="1"/>
  <c r="E96" i="15"/>
  <c r="E181" i="15"/>
  <c r="E227" i="15"/>
  <c r="E97" i="15"/>
  <c r="E94" i="15"/>
  <c r="E200" i="15"/>
  <c r="E251" i="15"/>
  <c r="E165" i="15"/>
  <c r="E18" i="15"/>
  <c r="E71" i="15"/>
  <c r="E9" i="15"/>
  <c r="E237" i="15"/>
  <c r="E93" i="15"/>
  <c r="E73" i="15"/>
  <c r="E30" i="15"/>
  <c r="E16" i="15"/>
  <c r="I16" i="15" s="1"/>
  <c r="E172" i="15"/>
  <c r="E170" i="15"/>
  <c r="E184" i="15"/>
  <c r="E248" i="15"/>
  <c r="E59" i="15"/>
  <c r="E253" i="15"/>
  <c r="E103" i="15"/>
  <c r="E60" i="15"/>
  <c r="E92" i="15"/>
  <c r="E148" i="15"/>
  <c r="E216" i="15"/>
  <c r="E109" i="15"/>
  <c r="I109" i="15" s="1"/>
  <c r="E88" i="15"/>
  <c r="P88" i="15" s="1"/>
  <c r="E23" i="15"/>
  <c r="E142" i="15"/>
  <c r="E51" i="15"/>
  <c r="P51" i="15" s="1"/>
  <c r="E49" i="15"/>
  <c r="E76" i="15"/>
  <c r="P76" i="15" s="1"/>
  <c r="E47" i="15"/>
  <c r="E129" i="15"/>
  <c r="E139" i="15"/>
  <c r="E54" i="15"/>
  <c r="E8" i="15"/>
  <c r="P8" i="15" s="1"/>
  <c r="E24" i="15"/>
  <c r="E252" i="15"/>
  <c r="P252" i="15" s="1"/>
  <c r="E3" i="15"/>
  <c r="E36" i="15"/>
  <c r="E46" i="15"/>
  <c r="I46" i="15" s="1"/>
  <c r="E113" i="15"/>
  <c r="E240" i="15"/>
  <c r="P240" i="15" s="1"/>
  <c r="E138" i="15"/>
  <c r="E70" i="15"/>
  <c r="E210" i="15"/>
  <c r="E207" i="15"/>
  <c r="E19" i="15"/>
  <c r="E174" i="15"/>
  <c r="E161" i="15"/>
  <c r="E34" i="15"/>
  <c r="I34" i="15" s="1"/>
  <c r="E106" i="15"/>
  <c r="E69" i="15"/>
  <c r="E230" i="15"/>
  <c r="I230" i="15" s="1"/>
  <c r="E33" i="15"/>
  <c r="E66" i="15"/>
  <c r="E82" i="15"/>
  <c r="I82" i="15" s="1"/>
  <c r="E64" i="15"/>
  <c r="E164" i="15"/>
  <c r="I164" i="15" s="1"/>
  <c r="E41" i="15"/>
  <c r="E140" i="15"/>
  <c r="E116" i="15"/>
  <c r="E211" i="15"/>
  <c r="E255" i="15"/>
  <c r="E191" i="15"/>
  <c r="I191" i="15" s="1"/>
  <c r="E95" i="15"/>
  <c r="E56" i="15"/>
  <c r="E50" i="15"/>
  <c r="P50" i="15" s="1"/>
  <c r="E239" i="15"/>
  <c r="P239" i="15" s="1"/>
  <c r="E219" i="15"/>
  <c r="E81" i="15"/>
  <c r="P81" i="15" s="1"/>
  <c r="E72" i="15"/>
  <c r="P72" i="15" s="1"/>
  <c r="E153" i="15"/>
  <c r="E21" i="15"/>
  <c r="I21" i="15" s="1"/>
  <c r="E171" i="15"/>
  <c r="E100" i="15"/>
  <c r="E65" i="15"/>
  <c r="E78" i="15"/>
  <c r="E14" i="15"/>
  <c r="E119" i="15"/>
  <c r="E152" i="15"/>
  <c r="I152" i="15" s="1"/>
  <c r="E220" i="15"/>
  <c r="E150" i="15"/>
  <c r="E102" i="15"/>
  <c r="E175" i="15"/>
  <c r="E222" i="15"/>
  <c r="E188" i="15"/>
  <c r="E178" i="15"/>
  <c r="E124" i="15"/>
  <c r="I124" i="15" s="1"/>
  <c r="E167" i="15"/>
  <c r="I167" i="15" s="1"/>
  <c r="E28" i="15"/>
  <c r="E67" i="15"/>
  <c r="E229" i="15"/>
  <c r="E107" i="15"/>
  <c r="I107" i="15" s="1"/>
  <c r="E99" i="15"/>
  <c r="E185" i="15"/>
  <c r="E110" i="15"/>
  <c r="P110" i="15" s="1"/>
  <c r="E2" i="15"/>
  <c r="E249" i="15"/>
  <c r="E53" i="15"/>
  <c r="P53" i="15" s="1"/>
  <c r="E261" i="15"/>
  <c r="P261" i="15" s="1"/>
  <c r="E111" i="15"/>
  <c r="P111" i="15" s="1"/>
  <c r="E214" i="15"/>
  <c r="E212" i="15"/>
  <c r="I212" i="15" s="1"/>
  <c r="E134" i="15"/>
  <c r="I134" i="15" s="1"/>
  <c r="E218" i="15"/>
  <c r="I218" i="15" s="1"/>
  <c r="E203" i="15"/>
  <c r="P203" i="15" s="1"/>
  <c r="E263" i="15"/>
  <c r="E264" i="15"/>
  <c r="E259" i="15"/>
  <c r="E131" i="15"/>
  <c r="I131" i="15" s="1"/>
  <c r="E77" i="15"/>
  <c r="I77" i="15" s="1"/>
  <c r="E126" i="15"/>
  <c r="E233" i="15"/>
  <c r="E74" i="15"/>
  <c r="E75" i="15"/>
  <c r="E169" i="15"/>
  <c r="E137" i="15"/>
  <c r="E58" i="15"/>
  <c r="E201" i="15"/>
  <c r="I201" i="15" s="1"/>
  <c r="E254" i="15"/>
  <c r="E123" i="15"/>
  <c r="E144" i="15"/>
  <c r="E256" i="15"/>
  <c r="P256" i="15" s="1"/>
  <c r="E206" i="15"/>
  <c r="I206" i="15" s="1"/>
  <c r="E163" i="15"/>
  <c r="E244" i="15"/>
  <c r="E205" i="15"/>
  <c r="P205" i="15" s="1"/>
  <c r="E128" i="15"/>
  <c r="P128" i="15" s="1"/>
  <c r="E159" i="15"/>
  <c r="E135" i="15"/>
  <c r="E213" i="15"/>
  <c r="E208" i="15"/>
  <c r="E31" i="15"/>
  <c r="P31" i="15" s="1"/>
  <c r="E80" i="15"/>
  <c r="E215" i="15"/>
  <c r="I215" i="15" s="1"/>
  <c r="E10" i="15"/>
  <c r="I10" i="15" s="1"/>
  <c r="E228" i="15"/>
  <c r="E13" i="15"/>
  <c r="E127" i="15"/>
  <c r="E7" i="15"/>
  <c r="E223" i="15"/>
  <c r="P223" i="15" s="1"/>
  <c r="E132" i="15"/>
  <c r="E27" i="15"/>
  <c r="I27" i="15" s="1"/>
  <c r="E182" i="15"/>
  <c r="P182" i="15" s="1"/>
  <c r="E258" i="15"/>
  <c r="E238" i="15"/>
  <c r="E166" i="15"/>
  <c r="E26" i="15"/>
  <c r="E79" i="15"/>
  <c r="I79" i="15" s="1"/>
  <c r="E196" i="15"/>
  <c r="P196" i="15" s="1"/>
  <c r="E194" i="15"/>
  <c r="E22" i="15"/>
  <c r="P22" i="15" s="1"/>
  <c r="E224" i="15"/>
  <c r="P224" i="15" s="1"/>
  <c r="E246" i="15"/>
  <c r="E226" i="15"/>
  <c r="E231" i="15"/>
  <c r="P231" i="15" s="1"/>
  <c r="E35" i="15"/>
  <c r="I35" i="15" s="1"/>
  <c r="E25" i="15"/>
  <c r="P25" i="15" s="1"/>
  <c r="E118" i="15"/>
  <c r="E198" i="15"/>
  <c r="E45" i="15"/>
  <c r="E112" i="15"/>
  <c r="E260" i="15"/>
  <c r="E29" i="15"/>
  <c r="E83" i="15"/>
  <c r="I83" i="15" s="1"/>
  <c r="E225" i="15"/>
  <c r="I225" i="15" s="1"/>
  <c r="E149" i="15"/>
  <c r="E179" i="15"/>
  <c r="I179" i="15" s="1"/>
  <c r="E43" i="15"/>
  <c r="E243" i="15"/>
  <c r="E105" i="15"/>
  <c r="I105" i="15" s="1"/>
  <c r="E217" i="15"/>
  <c r="E189" i="15"/>
  <c r="E247" i="15"/>
  <c r="E265" i="15"/>
  <c r="I265" i="15" s="1"/>
  <c r="E87" i="15"/>
  <c r="I87" i="15" s="1"/>
  <c r="E12" i="15"/>
  <c r="E40" i="15"/>
  <c r="E193" i="15"/>
  <c r="I193" i="15" s="1"/>
  <c r="E147" i="15"/>
  <c r="E257" i="15"/>
  <c r="I257" i="15" s="1"/>
  <c r="E204" i="15"/>
  <c r="E52" i="15"/>
  <c r="I52" i="15" s="1"/>
  <c r="E245" i="15"/>
  <c r="I245" i="15" s="1"/>
  <c r="E86" i="15"/>
  <c r="E32" i="15"/>
  <c r="E221" i="15"/>
  <c r="E234" i="15"/>
  <c r="E250" i="15"/>
  <c r="P250" i="15" s="1"/>
  <c r="E44" i="15"/>
  <c r="E157" i="15"/>
  <c r="D136" i="15"/>
  <c r="G136" i="15" s="1"/>
  <c r="N136" i="15" s="1"/>
  <c r="D192" i="15"/>
  <c r="D37" i="15"/>
  <c r="F37" i="15" s="1"/>
  <c r="D202" i="15"/>
  <c r="G202" i="15" s="1"/>
  <c r="D173" i="15"/>
  <c r="H173" i="15" s="1"/>
  <c r="D266" i="15"/>
  <c r="H266" i="15" s="1"/>
  <c r="D39" i="15"/>
  <c r="H39" i="15" s="1"/>
  <c r="D151" i="15"/>
  <c r="H151" i="15" s="1"/>
  <c r="D262" i="15"/>
  <c r="H262" i="15" s="1"/>
  <c r="D117" i="15"/>
  <c r="F117" i="15" s="1"/>
  <c r="D130" i="15"/>
  <c r="G130" i="15" s="1"/>
  <c r="D154" i="15"/>
  <c r="G154" i="15" s="1"/>
  <c r="D98" i="15"/>
  <c r="H98" i="15" s="1"/>
  <c r="D145" i="15"/>
  <c r="G145" i="15" s="1"/>
  <c r="N145" i="15" s="1"/>
  <c r="D38" i="15"/>
  <c r="H38" i="15" s="1"/>
  <c r="D141" i="15"/>
  <c r="G141" i="15" s="1"/>
  <c r="D158" i="15"/>
  <c r="D42" i="15"/>
  <c r="F42" i="15" s="1"/>
  <c r="D104" i="15"/>
  <c r="G104" i="15" s="1"/>
  <c r="D108" i="15"/>
  <c r="F108" i="15" s="1"/>
  <c r="D122" i="15"/>
  <c r="G122" i="15" s="1"/>
  <c r="N122" i="15" s="1"/>
  <c r="D176" i="15"/>
  <c r="F176" i="15" s="1"/>
  <c r="D57" i="15"/>
  <c r="H57" i="15" s="1"/>
  <c r="D242" i="15"/>
  <c r="F242" i="15" s="1"/>
  <c r="D209" i="15"/>
  <c r="G209" i="15" s="1"/>
  <c r="D160" i="15"/>
  <c r="G160" i="15" s="1"/>
  <c r="D156" i="15"/>
  <c r="F156" i="15" s="1"/>
  <c r="D48" i="15"/>
  <c r="H48" i="15" s="1"/>
  <c r="D15" i="15"/>
  <c r="H15" i="15" s="1"/>
  <c r="D183" i="15"/>
  <c r="G183" i="15" s="1"/>
  <c r="N183" i="15" s="1"/>
  <c r="D63" i="15"/>
  <c r="H63" i="15" s="1"/>
  <c r="D89" i="15"/>
  <c r="H89" i="15" s="1"/>
  <c r="J89" i="15" s="1"/>
  <c r="K89" i="15" s="1"/>
  <c r="D20" i="15"/>
  <c r="D5" i="15"/>
  <c r="H5" i="15" s="1"/>
  <c r="J5" i="15" s="1"/>
  <c r="K5" i="15" s="1"/>
  <c r="D101" i="15"/>
  <c r="G101" i="15" s="1"/>
  <c r="D85" i="15"/>
  <c r="F85" i="15" s="1"/>
  <c r="D91" i="15"/>
  <c r="D241" i="15"/>
  <c r="F241" i="15" s="1"/>
  <c r="D90" i="15"/>
  <c r="G90" i="15" s="1"/>
  <c r="N90" i="15" s="1"/>
  <c r="D162" i="15"/>
  <c r="G162" i="15" s="1"/>
  <c r="N162" i="15" s="1"/>
  <c r="D236" i="15"/>
  <c r="D17" i="15"/>
  <c r="D177" i="15"/>
  <c r="G177" i="15" s="1"/>
  <c r="D133" i="15"/>
  <c r="G133" i="15" s="1"/>
  <c r="N133" i="15" s="1"/>
  <c r="D125" i="15"/>
  <c r="D55" i="15"/>
  <c r="F55" i="15" s="1"/>
  <c r="D114" i="15"/>
  <c r="F114" i="15" s="1"/>
  <c r="D235" i="15"/>
  <c r="F235" i="15" s="1"/>
  <c r="D168" i="15"/>
  <c r="G168" i="15" s="1"/>
  <c r="D115" i="15"/>
  <c r="G115" i="15" s="1"/>
  <c r="D4" i="15"/>
  <c r="H4" i="15" s="1"/>
  <c r="D61" i="15"/>
  <c r="F61" i="15" s="1"/>
  <c r="D195" i="15"/>
  <c r="D120" i="15"/>
  <c r="H120" i="15" s="1"/>
  <c r="D62" i="15"/>
  <c r="G62" i="15" s="1"/>
  <c r="N62" i="15" s="1"/>
  <c r="D197" i="15"/>
  <c r="H197" i="15" s="1"/>
  <c r="D143" i="15"/>
  <c r="H143" i="15" s="1"/>
  <c r="D232" i="15"/>
  <c r="G232" i="15" s="1"/>
  <c r="D84" i="15"/>
  <c r="F84" i="15" s="1"/>
  <c r="D121" i="15"/>
  <c r="F121" i="15" s="1"/>
  <c r="D190" i="15"/>
  <c r="G190" i="15" s="1"/>
  <c r="N190" i="15" s="1"/>
  <c r="D186" i="15"/>
  <c r="F186" i="15" s="1"/>
  <c r="D187" i="15"/>
  <c r="G187" i="15" s="1"/>
  <c r="N187" i="15" s="1"/>
  <c r="D155" i="15"/>
  <c r="F155" i="15" s="1"/>
  <c r="D68" i="15"/>
  <c r="D146" i="15"/>
  <c r="H146" i="15" s="1"/>
  <c r="J146" i="15" s="1"/>
  <c r="D199" i="15"/>
  <c r="H199" i="15" s="1"/>
  <c r="D11" i="15"/>
  <c r="G11" i="15" s="1"/>
  <c r="N11" i="15" s="1"/>
  <c r="D180" i="15"/>
  <c r="D6" i="15"/>
  <c r="H6" i="15" s="1"/>
  <c r="D96" i="15"/>
  <c r="F96" i="15" s="1"/>
  <c r="D181" i="15"/>
  <c r="G181" i="15" s="1"/>
  <c r="N181" i="15" s="1"/>
  <c r="D227" i="15"/>
  <c r="G227" i="15" s="1"/>
  <c r="D97" i="15"/>
  <c r="F97" i="15" s="1"/>
  <c r="D94" i="15"/>
  <c r="H94" i="15" s="1"/>
  <c r="D200" i="15"/>
  <c r="F200" i="15" s="1"/>
  <c r="D251" i="15"/>
  <c r="G251" i="15" s="1"/>
  <c r="D165" i="15"/>
  <c r="G165" i="15" s="1"/>
  <c r="N165" i="15" s="1"/>
  <c r="D18" i="15"/>
  <c r="G18" i="15" s="1"/>
  <c r="N18" i="15" s="1"/>
  <c r="R18" i="15" s="1"/>
  <c r="D71" i="15"/>
  <c r="H71" i="15" s="1"/>
  <c r="D9" i="15"/>
  <c r="D237" i="15"/>
  <c r="G237" i="15" s="1"/>
  <c r="N237" i="15" s="1"/>
  <c r="W237" i="15" s="1"/>
  <c r="D93" i="15"/>
  <c r="H93" i="15" s="1"/>
  <c r="D73" i="15"/>
  <c r="G73" i="15" s="1"/>
  <c r="D30" i="15"/>
  <c r="D16" i="15"/>
  <c r="F16" i="15" s="1"/>
  <c r="D172" i="15"/>
  <c r="G172" i="15" s="1"/>
  <c r="N172" i="15" s="1"/>
  <c r="D170" i="15"/>
  <c r="G170" i="15" s="1"/>
  <c r="N170" i="15" s="1"/>
  <c r="D184" i="15"/>
  <c r="G184" i="15" s="1"/>
  <c r="D248" i="15"/>
  <c r="G248" i="15" s="1"/>
  <c r="D59" i="15"/>
  <c r="H59" i="15" s="1"/>
  <c r="D253" i="15"/>
  <c r="H253" i="15" s="1"/>
  <c r="D103" i="15"/>
  <c r="D60" i="15"/>
  <c r="F60" i="15" s="1"/>
  <c r="D92" i="15"/>
  <c r="G92" i="15" s="1"/>
  <c r="N92" i="15" s="1"/>
  <c r="D148" i="15"/>
  <c r="F148" i="15" s="1"/>
  <c r="D216" i="15"/>
  <c r="D109" i="15"/>
  <c r="D88" i="15"/>
  <c r="D23" i="15"/>
  <c r="F23" i="15" s="1"/>
  <c r="D142" i="15"/>
  <c r="F142" i="15" s="1"/>
  <c r="D51" i="15"/>
  <c r="F51" i="15" s="1"/>
  <c r="D49" i="15"/>
  <c r="F49" i="15" s="1"/>
  <c r="D76" i="15"/>
  <c r="G76" i="15" s="1"/>
  <c r="N76" i="15" s="1"/>
  <c r="R76" i="15" s="1"/>
  <c r="D47" i="15"/>
  <c r="D129" i="15"/>
  <c r="H129" i="15" s="1"/>
  <c r="D139" i="15"/>
  <c r="H139" i="15" s="1"/>
  <c r="D54" i="15"/>
  <c r="F54" i="15" s="1"/>
  <c r="D8" i="15"/>
  <c r="F8" i="15" s="1"/>
  <c r="D24" i="15"/>
  <c r="F24" i="15" s="1"/>
  <c r="D252" i="15"/>
  <c r="D3" i="15"/>
  <c r="H3" i="15" s="1"/>
  <c r="J3" i="15" s="1"/>
  <c r="K3" i="15" s="1"/>
  <c r="D36" i="15"/>
  <c r="D46" i="15"/>
  <c r="F46" i="15" s="1"/>
  <c r="D113" i="15"/>
  <c r="F113" i="15" s="1"/>
  <c r="D240" i="15"/>
  <c r="G240" i="15" s="1"/>
  <c r="N240" i="15" s="1"/>
  <c r="D138" i="15"/>
  <c r="G138" i="15" s="1"/>
  <c r="N138" i="15" s="1"/>
  <c r="D70" i="15"/>
  <c r="G70" i="15" s="1"/>
  <c r="N70" i="15" s="1"/>
  <c r="D210" i="15"/>
  <c r="D207" i="15"/>
  <c r="G207" i="15" s="1"/>
  <c r="N207" i="15" s="1"/>
  <c r="R207" i="15" s="1"/>
  <c r="D19" i="15"/>
  <c r="D174" i="15"/>
  <c r="H174" i="15" s="1"/>
  <c r="D161" i="15"/>
  <c r="H161" i="15" s="1"/>
  <c r="D34" i="15"/>
  <c r="G34" i="15" s="1"/>
  <c r="N34" i="15" s="1"/>
  <c r="D106" i="15"/>
  <c r="G106" i="15" s="1"/>
  <c r="N106" i="15" s="1"/>
  <c r="R106" i="15" s="1"/>
  <c r="D69" i="15"/>
  <c r="G69" i="15" s="1"/>
  <c r="N69" i="15" s="1"/>
  <c r="R69" i="15" s="1"/>
  <c r="D230" i="15"/>
  <c r="H230" i="15" s="1"/>
  <c r="D33" i="15"/>
  <c r="F33" i="15" s="1"/>
  <c r="D66" i="15"/>
  <c r="D82" i="15"/>
  <c r="H82" i="15" s="1"/>
  <c r="D64" i="15"/>
  <c r="G64" i="15" s="1"/>
  <c r="N64" i="15" s="1"/>
  <c r="D164" i="15"/>
  <c r="D41" i="15"/>
  <c r="H41" i="15" s="1"/>
  <c r="D140" i="15"/>
  <c r="F140" i="15" s="1"/>
  <c r="D116" i="15"/>
  <c r="G116" i="15" s="1"/>
  <c r="D211" i="15"/>
  <c r="F211" i="15" s="1"/>
  <c r="D255" i="15"/>
  <c r="D191" i="15"/>
  <c r="F191" i="15" s="1"/>
  <c r="D95" i="15"/>
  <c r="F95" i="15" s="1"/>
  <c r="D56" i="15"/>
  <c r="G56" i="15" s="1"/>
  <c r="N56" i="15" s="1"/>
  <c r="R56" i="15" s="1"/>
  <c r="D50" i="15"/>
  <c r="H50" i="15" s="1"/>
  <c r="D239" i="15"/>
  <c r="H239" i="15" s="1"/>
  <c r="D219" i="15"/>
  <c r="H219" i="15" s="1"/>
  <c r="D81" i="15"/>
  <c r="G81" i="15" s="1"/>
  <c r="N81" i="15" s="1"/>
  <c r="R81" i="15" s="1"/>
  <c r="D72" i="15"/>
  <c r="F72" i="15" s="1"/>
  <c r="D153" i="15"/>
  <c r="F153" i="15" s="1"/>
  <c r="D21" i="15"/>
  <c r="G21" i="15" s="1"/>
  <c r="D171" i="15"/>
  <c r="H171" i="15" s="1"/>
  <c r="D100" i="15"/>
  <c r="F100" i="15" s="1"/>
  <c r="D65" i="15"/>
  <c r="F65" i="15" s="1"/>
  <c r="D78" i="15"/>
  <c r="H78" i="15" s="1"/>
  <c r="D14" i="15"/>
  <c r="F14" i="15" s="1"/>
  <c r="D119" i="15"/>
  <c r="D152" i="15"/>
  <c r="G152" i="15" s="1"/>
  <c r="N152" i="15" s="1"/>
  <c r="D220" i="15"/>
  <c r="H220" i="15" s="1"/>
  <c r="D150" i="15"/>
  <c r="F150" i="15" s="1"/>
  <c r="D102" i="15"/>
  <c r="G102" i="15" s="1"/>
  <c r="N102" i="15" s="1"/>
  <c r="D175" i="15"/>
  <c r="G175" i="15" s="1"/>
  <c r="N175" i="15" s="1"/>
  <c r="D222" i="15"/>
  <c r="H222" i="15" s="1"/>
  <c r="D188" i="15"/>
  <c r="F188" i="15" s="1"/>
  <c r="D178" i="15"/>
  <c r="H178" i="15" s="1"/>
  <c r="J178" i="15" s="1"/>
  <c r="K178" i="15" s="1"/>
  <c r="D124" i="15"/>
  <c r="F124" i="15" s="1"/>
  <c r="D167" i="15"/>
  <c r="G167" i="15" s="1"/>
  <c r="N167" i="15" s="1"/>
  <c r="D28" i="15"/>
  <c r="G28" i="15" s="1"/>
  <c r="N28" i="15" s="1"/>
  <c r="D67" i="15"/>
  <c r="G67" i="15" s="1"/>
  <c r="N67" i="15" s="1"/>
  <c r="D229" i="15"/>
  <c r="H229" i="15" s="1"/>
  <c r="J229" i="15" s="1"/>
  <c r="K229" i="15" s="1"/>
  <c r="D107" i="15"/>
  <c r="D99" i="15"/>
  <c r="F99" i="15" s="1"/>
  <c r="D185" i="15"/>
  <c r="F185" i="15" s="1"/>
  <c r="D110" i="15"/>
  <c r="H110" i="15" s="1"/>
  <c r="J110" i="15" s="1"/>
  <c r="K110" i="15" s="1"/>
  <c r="D2" i="15"/>
  <c r="D249" i="15"/>
  <c r="H249" i="15" s="1"/>
  <c r="D53" i="15"/>
  <c r="H53" i="15" s="1"/>
  <c r="J53" i="15" s="1"/>
  <c r="K53" i="15" s="1"/>
  <c r="D261" i="15"/>
  <c r="H261" i="15" s="1"/>
  <c r="D111" i="15"/>
  <c r="G111" i="15" s="1"/>
  <c r="N111" i="15" s="1"/>
  <c r="R111" i="15" s="1"/>
  <c r="D214" i="15"/>
  <c r="F214" i="15" s="1"/>
  <c r="D212" i="15"/>
  <c r="G212" i="15" s="1"/>
  <c r="N212" i="15" s="1"/>
  <c r="D134" i="15"/>
  <c r="G134" i="15" s="1"/>
  <c r="N134" i="15" s="1"/>
  <c r="D218" i="15"/>
  <c r="H218" i="15" s="1"/>
  <c r="D203" i="15"/>
  <c r="G203" i="15" s="1"/>
  <c r="D263" i="15"/>
  <c r="H263" i="15" s="1"/>
  <c r="J263" i="15" s="1"/>
  <c r="K263" i="15" s="1"/>
  <c r="D264" i="15"/>
  <c r="G264" i="15" s="1"/>
  <c r="N264" i="15" s="1"/>
  <c r="D259" i="15"/>
  <c r="G259" i="15" s="1"/>
  <c r="N259" i="15" s="1"/>
  <c r="D131" i="15"/>
  <c r="G131" i="15" s="1"/>
  <c r="N131" i="15" s="1"/>
  <c r="W131" i="15" s="1"/>
  <c r="D77" i="15"/>
  <c r="H77" i="15" s="1"/>
  <c r="D126" i="15"/>
  <c r="G126" i="15" s="1"/>
  <c r="N126" i="15" s="1"/>
  <c r="D233" i="15"/>
  <c r="F233" i="15" s="1"/>
  <c r="D74" i="15"/>
  <c r="F74" i="15" s="1"/>
  <c r="D75" i="15"/>
  <c r="H75" i="15" s="1"/>
  <c r="D169" i="15"/>
  <c r="H169" i="15" s="1"/>
  <c r="D137" i="15"/>
  <c r="H137" i="15" s="1"/>
  <c r="D58" i="15"/>
  <c r="H58" i="15" s="1"/>
  <c r="D201" i="15"/>
  <c r="G201" i="15" s="1"/>
  <c r="N201" i="15" s="1"/>
  <c r="D254" i="15"/>
  <c r="G254" i="15" s="1"/>
  <c r="D123" i="15"/>
  <c r="G123" i="15" s="1"/>
  <c r="N123" i="15" s="1"/>
  <c r="R123" i="15" s="1"/>
  <c r="D144" i="15"/>
  <c r="F144" i="15" s="1"/>
  <c r="D256" i="15"/>
  <c r="G256" i="15" s="1"/>
  <c r="N256" i="15" s="1"/>
  <c r="D206" i="15"/>
  <c r="F206" i="15" s="1"/>
  <c r="D163" i="15"/>
  <c r="F163" i="15" s="1"/>
  <c r="D244" i="15"/>
  <c r="F244" i="15" s="1"/>
  <c r="D205" i="15"/>
  <c r="F205" i="15" s="1"/>
  <c r="D128" i="15"/>
  <c r="H128" i="15" s="1"/>
  <c r="D159" i="15"/>
  <c r="H159" i="15" s="1"/>
  <c r="D135" i="15"/>
  <c r="F135" i="15" s="1"/>
  <c r="D213" i="15"/>
  <c r="H213" i="15" s="1"/>
  <c r="D208" i="15"/>
  <c r="G208" i="15" s="1"/>
  <c r="N208" i="15" s="1"/>
  <c r="W208" i="15" s="1"/>
  <c r="D31" i="15"/>
  <c r="H31" i="15" s="1"/>
  <c r="D80" i="15"/>
  <c r="F80" i="15" s="1"/>
  <c r="D215" i="15"/>
  <c r="F215" i="15" s="1"/>
  <c r="D10" i="15"/>
  <c r="F10" i="15" s="1"/>
  <c r="D228" i="15"/>
  <c r="F228" i="15" s="1"/>
  <c r="D13" i="15"/>
  <c r="H13" i="15" s="1"/>
  <c r="D127" i="15"/>
  <c r="G127" i="15" s="1"/>
  <c r="N127" i="15" s="1"/>
  <c r="D7" i="15"/>
  <c r="H7" i="15" s="1"/>
  <c r="D223" i="15"/>
  <c r="H223" i="15" s="1"/>
  <c r="D132" i="15"/>
  <c r="H132" i="15" s="1"/>
  <c r="D27" i="15"/>
  <c r="G27" i="15" s="1"/>
  <c r="N27" i="15" s="1"/>
  <c r="D182" i="15"/>
  <c r="F182" i="15" s="1"/>
  <c r="D258" i="15"/>
  <c r="G258" i="15" s="1"/>
  <c r="N258" i="15" s="1"/>
  <c r="D238" i="15"/>
  <c r="H238" i="15" s="1"/>
  <c r="J238" i="15" s="1"/>
  <c r="K238" i="15" s="1"/>
  <c r="D166" i="15"/>
  <c r="G166" i="15" s="1"/>
  <c r="N166" i="15" s="1"/>
  <c r="D26" i="15"/>
  <c r="H26" i="15" s="1"/>
  <c r="D79" i="15"/>
  <c r="H79" i="15" s="1"/>
  <c r="D196" i="15"/>
  <c r="G196" i="15" s="1"/>
  <c r="N196" i="15" s="1"/>
  <c r="D194" i="15"/>
  <c r="H194" i="15" s="1"/>
  <c r="D22" i="15"/>
  <c r="H22" i="15" s="1"/>
  <c r="D224" i="15"/>
  <c r="F224" i="15" s="1"/>
  <c r="D246" i="15"/>
  <c r="F246" i="15" s="1"/>
  <c r="D226" i="15"/>
  <c r="F226" i="15" s="1"/>
  <c r="D231" i="15"/>
  <c r="G231" i="15" s="1"/>
  <c r="N231" i="15" s="1"/>
  <c r="D35" i="15"/>
  <c r="F35" i="15" s="1"/>
  <c r="D25" i="15"/>
  <c r="F25" i="15" s="1"/>
  <c r="D118" i="15"/>
  <c r="F118" i="15" s="1"/>
  <c r="D198" i="15"/>
  <c r="F198" i="15" s="1"/>
  <c r="D45" i="15"/>
  <c r="F45" i="15" s="1"/>
  <c r="D112" i="15"/>
  <c r="F112" i="15" s="1"/>
  <c r="D260" i="15"/>
  <c r="H260" i="15" s="1"/>
  <c r="D29" i="15"/>
  <c r="H29" i="15" s="1"/>
  <c r="D83" i="15"/>
  <c r="G83" i="15" s="1"/>
  <c r="N83" i="15" s="1"/>
  <c r="D225" i="15"/>
  <c r="H225" i="15" s="1"/>
  <c r="J225" i="15" s="1"/>
  <c r="K225" i="15" s="1"/>
  <c r="D149" i="15"/>
  <c r="H149" i="15" s="1"/>
  <c r="D179" i="15"/>
  <c r="H179" i="15" s="1"/>
  <c r="D43" i="15"/>
  <c r="F43" i="15" s="1"/>
  <c r="D243" i="15"/>
  <c r="F243" i="15" s="1"/>
  <c r="D105" i="15"/>
  <c r="F105" i="15" s="1"/>
  <c r="D217" i="15"/>
  <c r="G217" i="15" s="1"/>
  <c r="N217" i="15" s="1"/>
  <c r="D189" i="15"/>
  <c r="H189" i="15" s="1"/>
  <c r="D247" i="15"/>
  <c r="G247" i="15" s="1"/>
  <c r="N247" i="15" s="1"/>
  <c r="D265" i="15"/>
  <c r="F265" i="15" s="1"/>
  <c r="D87" i="15"/>
  <c r="H87" i="15" s="1"/>
  <c r="D12" i="15"/>
  <c r="G12" i="15" s="1"/>
  <c r="N12" i="15" s="1"/>
  <c r="D40" i="15"/>
  <c r="H40" i="15" s="1"/>
  <c r="D193" i="15"/>
  <c r="G193" i="15" s="1"/>
  <c r="N193" i="15" s="1"/>
  <c r="D147" i="15"/>
  <c r="F147" i="15" s="1"/>
  <c r="D257" i="15"/>
  <c r="G257" i="15" s="1"/>
  <c r="N257" i="15" s="1"/>
  <c r="D204" i="15"/>
  <c r="G204" i="15" s="1"/>
  <c r="N204" i="15" s="1"/>
  <c r="D52" i="15"/>
  <c r="F52" i="15" s="1"/>
  <c r="D245" i="15"/>
  <c r="F245" i="15" s="1"/>
  <c r="D86" i="15"/>
  <c r="F86" i="15" s="1"/>
  <c r="D32" i="15"/>
  <c r="H32" i="15" s="1"/>
  <c r="D221" i="15"/>
  <c r="G221" i="15" s="1"/>
  <c r="D234" i="15"/>
  <c r="G234" i="15" s="1"/>
  <c r="N234" i="15" s="1"/>
  <c r="R234" i="15" s="1"/>
  <c r="D250" i="15"/>
  <c r="H250" i="15" s="1"/>
  <c r="D44" i="15"/>
  <c r="G44" i="15" s="1"/>
  <c r="N44" i="15" s="1"/>
  <c r="R44" i="15" s="1"/>
  <c r="D157" i="15"/>
  <c r="G157" i="15" s="1"/>
  <c r="N157" i="15" s="1"/>
  <c r="AA21" i="15"/>
  <c r="AA24" i="15"/>
  <c r="H130" i="15"/>
  <c r="F129" i="15"/>
  <c r="F236" i="15"/>
  <c r="G236" i="15"/>
  <c r="N236" i="15" s="1"/>
  <c r="F101" i="15"/>
  <c r="G230" i="15"/>
  <c r="N230" i="15" s="1"/>
  <c r="T230" i="15" s="1"/>
  <c r="F59" i="15"/>
  <c r="F262" i="15"/>
  <c r="H101" i="15"/>
  <c r="J101" i="15" s="1"/>
  <c r="K101" i="15" s="1"/>
  <c r="F252" i="15"/>
  <c r="F248" i="15"/>
  <c r="G5" i="15"/>
  <c r="I221" i="15"/>
  <c r="F4" i="15"/>
  <c r="F160" i="15"/>
  <c r="F94" i="15"/>
  <c r="F115" i="15"/>
  <c r="G222" i="15"/>
  <c r="N222" i="15" s="1"/>
  <c r="G59" i="15"/>
  <c r="N59" i="15" s="1"/>
  <c r="H81" i="15"/>
  <c r="J81" i="15" s="1"/>
  <c r="K81" i="15" s="1"/>
  <c r="G219" i="15"/>
  <c r="N219" i="15" s="1"/>
  <c r="T219" i="15" s="1"/>
  <c r="G210" i="15"/>
  <c r="N210" i="15" s="1"/>
  <c r="H210" i="15"/>
  <c r="J210" i="15" s="1"/>
  <c r="K210" i="15" s="1"/>
  <c r="G156" i="15"/>
  <c r="N156" i="15" s="1"/>
  <c r="H156" i="15"/>
  <c r="F230" i="15"/>
  <c r="F146" i="15"/>
  <c r="G94" i="15"/>
  <c r="N94" i="15" s="1"/>
  <c r="H237" i="15"/>
  <c r="H17" i="15"/>
  <c r="J17" i="15" s="1"/>
  <c r="K17" i="15" s="1"/>
  <c r="G17" i="15"/>
  <c r="N17" i="15" s="1"/>
  <c r="F130" i="15"/>
  <c r="I260" i="15"/>
  <c r="I226" i="15"/>
  <c r="I166" i="15"/>
  <c r="I127" i="15"/>
  <c r="I208" i="15"/>
  <c r="I169" i="15"/>
  <c r="I264" i="15"/>
  <c r="I188" i="15"/>
  <c r="I14" i="15"/>
  <c r="I81" i="15"/>
  <c r="I211" i="15"/>
  <c r="I33" i="15"/>
  <c r="I207" i="15"/>
  <c r="I3" i="15"/>
  <c r="I49" i="15"/>
  <c r="I216" i="15"/>
  <c r="I253" i="15"/>
  <c r="I73" i="15"/>
  <c r="I200" i="15"/>
  <c r="I11" i="15"/>
  <c r="I121" i="15"/>
  <c r="I61" i="15"/>
  <c r="I133" i="15"/>
  <c r="I85" i="15"/>
  <c r="I48" i="15"/>
  <c r="I108" i="15"/>
  <c r="I154" i="15"/>
  <c r="I32" i="15"/>
  <c r="I40" i="15"/>
  <c r="I243" i="15"/>
  <c r="I112" i="15"/>
  <c r="I246" i="15"/>
  <c r="I238" i="15"/>
  <c r="I13" i="15"/>
  <c r="I213" i="15"/>
  <c r="I256" i="15"/>
  <c r="I75" i="15"/>
  <c r="I263" i="15"/>
  <c r="I261" i="15"/>
  <c r="I229" i="15"/>
  <c r="I222" i="15"/>
  <c r="I78" i="15"/>
  <c r="I219" i="15"/>
  <c r="I116" i="15"/>
  <c r="I210" i="15"/>
  <c r="I252" i="15"/>
  <c r="I139" i="15"/>
  <c r="I93" i="15"/>
  <c r="I84" i="15"/>
  <c r="I104" i="15"/>
  <c r="I86" i="15"/>
  <c r="I12" i="15"/>
  <c r="I43" i="15"/>
  <c r="I45" i="15"/>
  <c r="I224" i="15"/>
  <c r="I258" i="15"/>
  <c r="I228" i="15"/>
  <c r="I135" i="15"/>
  <c r="I144" i="15"/>
  <c r="I74" i="15"/>
  <c r="I203" i="15"/>
  <c r="I53" i="15"/>
  <c r="I67" i="15"/>
  <c r="I175" i="15"/>
  <c r="I65" i="15"/>
  <c r="I239" i="15"/>
  <c r="I140" i="15"/>
  <c r="I69" i="15"/>
  <c r="I70" i="15"/>
  <c r="I24" i="15"/>
  <c r="I237" i="15"/>
  <c r="I17" i="15"/>
  <c r="I5" i="15"/>
  <c r="I160" i="15"/>
  <c r="I42" i="15"/>
  <c r="I117" i="15"/>
  <c r="I202" i="15"/>
  <c r="I233" i="15"/>
  <c r="I106" i="15"/>
  <c r="I184" i="15"/>
  <c r="I9" i="15"/>
  <c r="I227" i="15"/>
  <c r="I68" i="15"/>
  <c r="I143" i="15"/>
  <c r="I168" i="15"/>
  <c r="I236" i="15"/>
  <c r="I20" i="15"/>
  <c r="I209" i="15"/>
  <c r="I158" i="15"/>
  <c r="I262" i="15"/>
  <c r="I37" i="15"/>
  <c r="I194" i="15"/>
  <c r="I254" i="15"/>
  <c r="I2" i="15"/>
  <c r="I150" i="15"/>
  <c r="I171" i="15"/>
  <c r="I56" i="15"/>
  <c r="I148" i="15"/>
  <c r="I170" i="15"/>
  <c r="I71" i="15"/>
  <c r="I181" i="15"/>
  <c r="I155" i="15"/>
  <c r="I197" i="15"/>
  <c r="I235" i="15"/>
  <c r="I162" i="15"/>
  <c r="I89" i="15"/>
  <c r="I242" i="15"/>
  <c r="I141" i="15"/>
  <c r="I151" i="15"/>
  <c r="I192" i="15"/>
  <c r="I132" i="15"/>
  <c r="AN188" i="15" s="1"/>
  <c r="I220" i="15"/>
  <c r="I95" i="15"/>
  <c r="I64" i="15"/>
  <c r="I161" i="15"/>
  <c r="I113" i="15"/>
  <c r="I23" i="15"/>
  <c r="I92" i="15"/>
  <c r="I172" i="15"/>
  <c r="I18" i="15"/>
  <c r="I96" i="15"/>
  <c r="I187" i="15"/>
  <c r="I62" i="15"/>
  <c r="I114" i="15"/>
  <c r="I90" i="15"/>
  <c r="I63" i="15"/>
  <c r="I57" i="15"/>
  <c r="I38" i="15"/>
  <c r="I136" i="15"/>
  <c r="I80" i="15"/>
  <c r="I185" i="15"/>
  <c r="I47" i="15"/>
  <c r="I241" i="15"/>
  <c r="I234" i="15"/>
  <c r="I147" i="15"/>
  <c r="I217" i="15"/>
  <c r="I29" i="15"/>
  <c r="I231" i="15"/>
  <c r="I26" i="15"/>
  <c r="I7" i="15"/>
  <c r="I163" i="15"/>
  <c r="I137" i="15"/>
  <c r="I259" i="15"/>
  <c r="I111" i="15"/>
  <c r="I99" i="15"/>
  <c r="I178" i="15"/>
  <c r="I119" i="15"/>
  <c r="I72" i="15"/>
  <c r="I255" i="15"/>
  <c r="I66" i="15"/>
  <c r="I19" i="15"/>
  <c r="I36" i="15"/>
  <c r="I76" i="15"/>
  <c r="I103" i="15"/>
  <c r="I30" i="15"/>
  <c r="I251" i="15"/>
  <c r="I180" i="15"/>
  <c r="I190" i="15"/>
  <c r="I195" i="15"/>
  <c r="I125" i="15"/>
  <c r="I91" i="15"/>
  <c r="I15" i="15"/>
  <c r="I122" i="15"/>
  <c r="I98" i="15"/>
  <c r="I266" i="15"/>
  <c r="F126" i="15"/>
  <c r="H56" i="15"/>
  <c r="H134" i="15"/>
  <c r="F134" i="15"/>
  <c r="H2" i="15"/>
  <c r="G2" i="15"/>
  <c r="N2" i="15" s="1"/>
  <c r="F2" i="15"/>
  <c r="H150" i="15"/>
  <c r="F171" i="15"/>
  <c r="H164" i="15"/>
  <c r="G164" i="15"/>
  <c r="N164" i="15" s="1"/>
  <c r="F164" i="15"/>
  <c r="H240" i="15"/>
  <c r="F240" i="15"/>
  <c r="H54" i="15"/>
  <c r="G54" i="15"/>
  <c r="N54" i="15" s="1"/>
  <c r="H170" i="15"/>
  <c r="H155" i="15"/>
  <c r="F162" i="15"/>
  <c r="F151" i="15"/>
  <c r="H192" i="15"/>
  <c r="G192" i="15"/>
  <c r="F192" i="15"/>
  <c r="F128" i="15"/>
  <c r="F34" i="15"/>
  <c r="F167" i="15"/>
  <c r="H92" i="15"/>
  <c r="H126" i="15"/>
  <c r="T126" i="15" s="1"/>
  <c r="H83" i="15"/>
  <c r="G35" i="15"/>
  <c r="N35" i="15" s="1"/>
  <c r="H35" i="15"/>
  <c r="G223" i="15"/>
  <c r="N223" i="15" s="1"/>
  <c r="H80" i="15"/>
  <c r="G185" i="15"/>
  <c r="N185" i="15" s="1"/>
  <c r="G124" i="15"/>
  <c r="N124" i="15" s="1"/>
  <c r="R124" i="15" s="1"/>
  <c r="H152" i="15"/>
  <c r="F152" i="15"/>
  <c r="G153" i="15"/>
  <c r="N153" i="15" s="1"/>
  <c r="R153" i="15" s="1"/>
  <c r="H153" i="15"/>
  <c r="H191" i="15"/>
  <c r="F82" i="15"/>
  <c r="G174" i="15"/>
  <c r="N174" i="15" s="1"/>
  <c r="T174" i="15" s="1"/>
  <c r="F174" i="15"/>
  <c r="H46" i="15"/>
  <c r="G46" i="15"/>
  <c r="G47" i="15"/>
  <c r="N47" i="15" s="1"/>
  <c r="F47" i="15"/>
  <c r="H47" i="15"/>
  <c r="J47" i="15" s="1"/>
  <c r="K47" i="15" s="1"/>
  <c r="G88" i="15"/>
  <c r="N88" i="15" s="1"/>
  <c r="H88" i="15"/>
  <c r="F88" i="15"/>
  <c r="F39" i="15"/>
  <c r="H185" i="15"/>
  <c r="G31" i="15"/>
  <c r="N31" i="15" s="1"/>
  <c r="H163" i="15"/>
  <c r="G163" i="15"/>
  <c r="N163" i="15" s="1"/>
  <c r="F259" i="15"/>
  <c r="H111" i="15"/>
  <c r="J111" i="15" s="1"/>
  <c r="K111" i="15" s="1"/>
  <c r="F111" i="15"/>
  <c r="G178" i="15"/>
  <c r="N178" i="15" s="1"/>
  <c r="F178" i="15"/>
  <c r="H119" i="15"/>
  <c r="F119" i="15"/>
  <c r="H72" i="15"/>
  <c r="J72" i="15" s="1"/>
  <c r="K72" i="15" s="1"/>
  <c r="G72" i="15"/>
  <c r="N72" i="15" s="1"/>
  <c r="H255" i="15"/>
  <c r="J255" i="15" s="1"/>
  <c r="K255" i="15" s="1"/>
  <c r="G255" i="15"/>
  <c r="N255" i="15" s="1"/>
  <c r="F255" i="15"/>
  <c r="H66" i="15"/>
  <c r="J66" i="15" s="1"/>
  <c r="K66" i="15" s="1"/>
  <c r="G66" i="15"/>
  <c r="N66" i="15" s="1"/>
  <c r="F66" i="15"/>
  <c r="H19" i="15"/>
  <c r="J19" i="15" s="1"/>
  <c r="K19" i="15" s="1"/>
  <c r="F19" i="15"/>
  <c r="H36" i="15"/>
  <c r="J36" i="15" s="1"/>
  <c r="K36" i="15" s="1"/>
  <c r="G36" i="15"/>
  <c r="N36" i="15" s="1"/>
  <c r="F36" i="15"/>
  <c r="H109" i="15"/>
  <c r="G109" i="15"/>
  <c r="N109" i="15" s="1"/>
  <c r="F109" i="15"/>
  <c r="H103" i="15"/>
  <c r="G103" i="15"/>
  <c r="N103" i="15" s="1"/>
  <c r="W103" i="15" s="1"/>
  <c r="F103" i="15"/>
  <c r="H30" i="15"/>
  <c r="G30" i="15"/>
  <c r="N30" i="15" s="1"/>
  <c r="F30" i="15"/>
  <c r="H251" i="15"/>
  <c r="J251" i="15" s="1"/>
  <c r="K251" i="15" s="1"/>
  <c r="F251" i="15"/>
  <c r="H180" i="15"/>
  <c r="J180" i="15" s="1"/>
  <c r="K180" i="15" s="1"/>
  <c r="G180" i="15"/>
  <c r="N180" i="15" s="1"/>
  <c r="F180" i="15"/>
  <c r="H190" i="15"/>
  <c r="F190" i="15"/>
  <c r="H195" i="15"/>
  <c r="F195" i="15"/>
  <c r="H125" i="15"/>
  <c r="F125" i="15"/>
  <c r="H91" i="15"/>
  <c r="G91" i="15"/>
  <c r="N91" i="15" s="1"/>
  <c r="F91" i="15"/>
  <c r="H122" i="15"/>
  <c r="J122" i="15" s="1"/>
  <c r="K122" i="15" s="1"/>
  <c r="F116" i="15"/>
  <c r="F5" i="15"/>
  <c r="G195" i="15"/>
  <c r="N195" i="15" s="1"/>
  <c r="G262" i="15"/>
  <c r="N262" i="15" s="1"/>
  <c r="H246" i="15"/>
  <c r="H115" i="15"/>
  <c r="H160" i="15"/>
  <c r="J160" i="15" s="1"/>
  <c r="K160" i="15" s="1"/>
  <c r="H107" i="15"/>
  <c r="J107" i="15" s="1"/>
  <c r="K107" i="15" s="1"/>
  <c r="G107" i="15"/>
  <c r="N107" i="15" s="1"/>
  <c r="W107" i="15" s="1"/>
  <c r="H33" i="15"/>
  <c r="G49" i="15"/>
  <c r="N49" i="15" s="1"/>
  <c r="H49" i="15"/>
  <c r="G216" i="15"/>
  <c r="N216" i="15" s="1"/>
  <c r="H216" i="15"/>
  <c r="G108" i="15"/>
  <c r="N108" i="15" s="1"/>
  <c r="F264" i="15"/>
  <c r="F222" i="15"/>
  <c r="F93" i="15"/>
  <c r="F232" i="15"/>
  <c r="F104" i="15"/>
  <c r="G19" i="15"/>
  <c r="N19" i="15" s="1"/>
  <c r="G4" i="15"/>
  <c r="N4" i="15" s="1"/>
  <c r="T4" i="15" s="1"/>
  <c r="G48" i="15"/>
  <c r="N48" i="15" s="1"/>
  <c r="W48" i="15" s="1"/>
  <c r="H116" i="15"/>
  <c r="G84" i="15"/>
  <c r="N84" i="15" s="1"/>
  <c r="H84" i="15"/>
  <c r="G173" i="15"/>
  <c r="N173" i="15" s="1"/>
  <c r="T173" i="15" s="1"/>
  <c r="F173" i="15"/>
  <c r="F210" i="15"/>
  <c r="F216" i="15"/>
  <c r="F237" i="15"/>
  <c r="F177" i="15"/>
  <c r="G119" i="15"/>
  <c r="N119" i="15" s="1"/>
  <c r="G142" i="15"/>
  <c r="N142" i="15" s="1"/>
  <c r="G199" i="15"/>
  <c r="H142" i="15"/>
  <c r="H248" i="15"/>
  <c r="H177" i="15"/>
  <c r="J177" i="15" s="1"/>
  <c r="K177" i="15" s="1"/>
  <c r="H104" i="15"/>
  <c r="J104" i="15" s="1"/>
  <c r="K104" i="15" s="1"/>
  <c r="H97" i="15"/>
  <c r="G97" i="15"/>
  <c r="N97" i="15" s="1"/>
  <c r="W97" i="15" s="1"/>
  <c r="H42" i="15"/>
  <c r="J42" i="15" s="1"/>
  <c r="K42" i="15" s="1"/>
  <c r="G42" i="15"/>
  <c r="N42" i="15" s="1"/>
  <c r="H117" i="15"/>
  <c r="J117" i="15" s="1"/>
  <c r="K117" i="15" s="1"/>
  <c r="G117" i="15"/>
  <c r="N117" i="15" s="1"/>
  <c r="F202" i="15"/>
  <c r="H202" i="15"/>
  <c r="J202" i="15" s="1"/>
  <c r="K202" i="15" s="1"/>
  <c r="F166" i="15"/>
  <c r="F127" i="15"/>
  <c r="F107" i="15"/>
  <c r="F219" i="15"/>
  <c r="F199" i="15"/>
  <c r="F17" i="15"/>
  <c r="G78" i="15"/>
  <c r="G93" i="15"/>
  <c r="N93" i="15" s="1"/>
  <c r="T93" i="15" s="1"/>
  <c r="G146" i="15"/>
  <c r="N146" i="15" s="1"/>
  <c r="R146" i="15" s="1"/>
  <c r="G125" i="15"/>
  <c r="N125" i="15" s="1"/>
  <c r="W125" i="15" s="1"/>
  <c r="H236" i="15"/>
  <c r="F184" i="15"/>
  <c r="H184" i="15"/>
  <c r="J184" i="15" s="1"/>
  <c r="K184" i="15" s="1"/>
  <c r="H9" i="15"/>
  <c r="F9" i="15"/>
  <c r="F227" i="15"/>
  <c r="H227" i="15"/>
  <c r="H68" i="15"/>
  <c r="F68" i="15"/>
  <c r="F143" i="15"/>
  <c r="G143" i="15"/>
  <c r="N143" i="15" s="1"/>
  <c r="H168" i="15"/>
  <c r="F168" i="15"/>
  <c r="H20" i="15"/>
  <c r="G20" i="15"/>
  <c r="N20" i="15" s="1"/>
  <c r="F20" i="15"/>
  <c r="H209" i="15"/>
  <c r="J209" i="15" s="1"/>
  <c r="K209" i="15" s="1"/>
  <c r="F209" i="15"/>
  <c r="H158" i="15"/>
  <c r="J158" i="15" s="1"/>
  <c r="K158" i="15" s="1"/>
  <c r="G158" i="15"/>
  <c r="N158" i="15" s="1"/>
  <c r="W158" i="15" s="1"/>
  <c r="F158" i="15"/>
  <c r="H37" i="15"/>
  <c r="G37" i="15"/>
  <c r="N37" i="15" s="1"/>
  <c r="F40" i="15"/>
  <c r="F238" i="15"/>
  <c r="F13" i="15"/>
  <c r="G9" i="15"/>
  <c r="N9" i="15" s="1"/>
  <c r="G68" i="15"/>
  <c r="N68" i="15" s="1"/>
  <c r="E74" i="27"/>
  <c r="F74" i="2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40" i="9"/>
  <c r="J40" i="9"/>
  <c r="L39" i="9"/>
  <c r="J39" i="9"/>
  <c r="L38" i="9"/>
  <c r="J38" i="9"/>
  <c r="L37" i="9"/>
  <c r="J37" i="9"/>
  <c r="L36" i="9"/>
  <c r="J36" i="9"/>
  <c r="L35" i="9"/>
  <c r="J35" i="9"/>
  <c r="L34" i="9"/>
  <c r="J34" i="9"/>
  <c r="L33" i="9"/>
  <c r="J33" i="9"/>
  <c r="L32" i="9"/>
  <c r="J32" i="9"/>
  <c r="L31" i="9"/>
  <c r="J31" i="9"/>
  <c r="L30" i="9"/>
  <c r="J30" i="9"/>
  <c r="L29" i="9"/>
  <c r="J29" i="9"/>
  <c r="L28" i="9"/>
  <c r="J28" i="9"/>
  <c r="L27" i="9"/>
  <c r="J27" i="9"/>
  <c r="L26" i="9"/>
  <c r="J26" i="9"/>
  <c r="L25" i="9"/>
  <c r="J25" i="9"/>
  <c r="L24" i="9"/>
  <c r="J24" i="9"/>
  <c r="L23" i="9"/>
  <c r="J23" i="9"/>
  <c r="L22" i="9"/>
  <c r="J22" i="9"/>
  <c r="L21" i="9"/>
  <c r="J21" i="9"/>
  <c r="L20" i="9"/>
  <c r="J20" i="9"/>
  <c r="L19" i="9"/>
  <c r="J19" i="9"/>
  <c r="L18" i="9"/>
  <c r="J18" i="9"/>
  <c r="L17" i="9"/>
  <c r="J17" i="9"/>
  <c r="L16" i="9"/>
  <c r="J16" i="9"/>
  <c r="L15" i="9"/>
  <c r="J15" i="9"/>
  <c r="L14" i="9"/>
  <c r="J14" i="9"/>
  <c r="L13" i="9"/>
  <c r="J13" i="9"/>
  <c r="L12" i="9"/>
  <c r="J12" i="9"/>
  <c r="L11" i="9"/>
  <c r="J11" i="9"/>
  <c r="L10" i="9"/>
  <c r="J10" i="9"/>
  <c r="L9" i="9"/>
  <c r="J9" i="9"/>
  <c r="L8" i="9"/>
  <c r="J8" i="9"/>
  <c r="L7" i="9"/>
  <c r="J7" i="9"/>
  <c r="L6" i="9"/>
  <c r="J6" i="9"/>
  <c r="L5" i="9"/>
  <c r="J5" i="9"/>
  <c r="L4" i="9"/>
  <c r="J4" i="9"/>
  <c r="K73" i="12"/>
  <c r="L73" i="12"/>
  <c r="J73" i="12"/>
  <c r="I73" i="12"/>
  <c r="H73" i="12"/>
  <c r="E73" i="12"/>
  <c r="K72" i="12"/>
  <c r="L72" i="12"/>
  <c r="J72" i="12"/>
  <c r="I72" i="12"/>
  <c r="H72" i="12"/>
  <c r="E72" i="12"/>
  <c r="K71" i="12"/>
  <c r="L71" i="12"/>
  <c r="J71" i="12"/>
  <c r="I71" i="12"/>
  <c r="H71" i="12"/>
  <c r="E71" i="12"/>
  <c r="K70" i="12"/>
  <c r="L70" i="12"/>
  <c r="J70" i="12"/>
  <c r="I70" i="12"/>
  <c r="H70" i="12"/>
  <c r="E70" i="12"/>
  <c r="K69" i="12"/>
  <c r="L69" i="12"/>
  <c r="J69" i="12"/>
  <c r="I69" i="12"/>
  <c r="H69" i="12"/>
  <c r="E69" i="12"/>
  <c r="K68" i="12"/>
  <c r="L68" i="12"/>
  <c r="J68" i="12"/>
  <c r="I68" i="12"/>
  <c r="H68" i="12"/>
  <c r="E68" i="12"/>
  <c r="K67" i="12"/>
  <c r="L67" i="12"/>
  <c r="J67" i="12"/>
  <c r="I67" i="12"/>
  <c r="H67" i="12"/>
  <c r="E67" i="12"/>
  <c r="K66" i="12"/>
  <c r="L66" i="12"/>
  <c r="J66" i="12"/>
  <c r="I66" i="12"/>
  <c r="H66" i="12"/>
  <c r="E66" i="12"/>
  <c r="K65" i="12"/>
  <c r="L65" i="12"/>
  <c r="J65" i="12"/>
  <c r="I65" i="12"/>
  <c r="H65" i="12"/>
  <c r="E65" i="12"/>
  <c r="K64" i="12"/>
  <c r="L64" i="12"/>
  <c r="J64" i="12"/>
  <c r="I64" i="12"/>
  <c r="H64" i="12"/>
  <c r="E64" i="12"/>
  <c r="K63" i="12"/>
  <c r="L63" i="12"/>
  <c r="J63" i="12"/>
  <c r="I63" i="12"/>
  <c r="H63" i="12"/>
  <c r="E63" i="12"/>
  <c r="K62" i="12"/>
  <c r="L62" i="12"/>
  <c r="J62" i="12"/>
  <c r="I62" i="12"/>
  <c r="H62" i="12"/>
  <c r="E62" i="12"/>
  <c r="K61" i="12"/>
  <c r="L61" i="12"/>
  <c r="J61" i="12"/>
  <c r="I61" i="12"/>
  <c r="H61" i="12"/>
  <c r="E61" i="12"/>
  <c r="K60" i="12"/>
  <c r="L60" i="12"/>
  <c r="J60" i="12"/>
  <c r="I60" i="12"/>
  <c r="H60" i="12"/>
  <c r="E60" i="12"/>
  <c r="K59" i="12"/>
  <c r="L59" i="12"/>
  <c r="J59" i="12"/>
  <c r="I59" i="12"/>
  <c r="H59" i="12"/>
  <c r="E59" i="12"/>
  <c r="K58" i="12"/>
  <c r="L58" i="12"/>
  <c r="J58" i="12"/>
  <c r="I58" i="12"/>
  <c r="H58" i="12"/>
  <c r="E58" i="12"/>
  <c r="K57" i="12"/>
  <c r="L57" i="12"/>
  <c r="J57" i="12"/>
  <c r="I57" i="12"/>
  <c r="H57" i="12"/>
  <c r="E57" i="12"/>
  <c r="K56" i="12"/>
  <c r="L56" i="12"/>
  <c r="J56" i="12"/>
  <c r="I56" i="12"/>
  <c r="H56" i="12"/>
  <c r="E56" i="12"/>
  <c r="K55" i="12"/>
  <c r="L55" i="12"/>
  <c r="J55" i="12"/>
  <c r="I55" i="12"/>
  <c r="H55" i="12"/>
  <c r="E55" i="12"/>
  <c r="K54" i="12"/>
  <c r="L54" i="12"/>
  <c r="J54" i="12"/>
  <c r="I54" i="12"/>
  <c r="H54" i="12"/>
  <c r="E54" i="12"/>
  <c r="K53" i="12"/>
  <c r="L53" i="12"/>
  <c r="J53" i="12"/>
  <c r="E53" i="12"/>
  <c r="K52" i="12"/>
  <c r="L52" i="12"/>
  <c r="J52" i="12"/>
  <c r="I52" i="12"/>
  <c r="H52" i="12"/>
  <c r="E52" i="12"/>
  <c r="K51" i="12"/>
  <c r="L51" i="12"/>
  <c r="J51" i="12"/>
  <c r="I51" i="12"/>
  <c r="H51" i="12"/>
  <c r="E51" i="12"/>
  <c r="K50" i="12"/>
  <c r="L50" i="12"/>
  <c r="J50" i="12"/>
  <c r="I50" i="12"/>
  <c r="H50" i="12"/>
  <c r="E50" i="12"/>
  <c r="K49" i="12"/>
  <c r="L49" i="12"/>
  <c r="J49" i="12"/>
  <c r="I49" i="12"/>
  <c r="H49" i="12"/>
  <c r="E49" i="12"/>
  <c r="K48" i="12"/>
  <c r="L48" i="12"/>
  <c r="J48" i="12"/>
  <c r="I48" i="12"/>
  <c r="H48" i="12"/>
  <c r="E48" i="12"/>
  <c r="K47" i="12"/>
  <c r="L47" i="12"/>
  <c r="J47" i="12"/>
  <c r="I47" i="12"/>
  <c r="H47" i="12"/>
  <c r="E47" i="12"/>
  <c r="K46" i="12"/>
  <c r="L46" i="12"/>
  <c r="J46" i="12"/>
  <c r="I46" i="12"/>
  <c r="H46" i="12"/>
  <c r="E46" i="12"/>
  <c r="K45" i="12"/>
  <c r="L45" i="12"/>
  <c r="J45" i="12"/>
  <c r="I45" i="12"/>
  <c r="H45" i="12"/>
  <c r="E45" i="12"/>
  <c r="K44" i="12"/>
  <c r="L44" i="12"/>
  <c r="J44" i="12"/>
  <c r="I44" i="12"/>
  <c r="H44" i="12"/>
  <c r="E44" i="12"/>
  <c r="K43" i="12"/>
  <c r="L43" i="12"/>
  <c r="J43" i="12"/>
  <c r="I43" i="12"/>
  <c r="H43" i="12"/>
  <c r="E43" i="12"/>
  <c r="K42" i="12"/>
  <c r="L42" i="12"/>
  <c r="J42" i="12"/>
  <c r="I42" i="12"/>
  <c r="H42" i="12"/>
  <c r="E42" i="12"/>
  <c r="K41" i="12"/>
  <c r="L41" i="12"/>
  <c r="J41" i="12"/>
  <c r="I41" i="12"/>
  <c r="H41" i="12"/>
  <c r="E41" i="12"/>
  <c r="K40" i="12"/>
  <c r="L40" i="12"/>
  <c r="J40" i="12"/>
  <c r="E40" i="12"/>
  <c r="K39" i="12"/>
  <c r="L39" i="12"/>
  <c r="J39" i="12"/>
  <c r="I39" i="12"/>
  <c r="H39" i="12"/>
  <c r="E39" i="12"/>
  <c r="K38" i="12"/>
  <c r="L38" i="12"/>
  <c r="J38" i="12"/>
  <c r="I38" i="12"/>
  <c r="H38" i="12"/>
  <c r="E38" i="12"/>
  <c r="K37" i="12"/>
  <c r="L37" i="12"/>
  <c r="J37" i="12"/>
  <c r="I37" i="12"/>
  <c r="H37" i="12"/>
  <c r="E37" i="12"/>
  <c r="K36" i="12"/>
  <c r="L36" i="12"/>
  <c r="J36" i="12"/>
  <c r="I36" i="12"/>
  <c r="H36" i="12"/>
  <c r="E36" i="12"/>
  <c r="K35" i="12"/>
  <c r="L35" i="12"/>
  <c r="J35" i="12"/>
  <c r="I35" i="12"/>
  <c r="H35" i="12"/>
  <c r="E35" i="12"/>
  <c r="K34" i="12"/>
  <c r="L34" i="12"/>
  <c r="J34" i="12"/>
  <c r="I34" i="12"/>
  <c r="H34" i="12"/>
  <c r="E34" i="12"/>
  <c r="K33" i="12"/>
  <c r="L33" i="12"/>
  <c r="J33" i="12"/>
  <c r="I33" i="12"/>
  <c r="H33" i="12"/>
  <c r="E33" i="12"/>
  <c r="L32" i="12"/>
  <c r="K32" i="12"/>
  <c r="J32" i="12"/>
  <c r="I32" i="12"/>
  <c r="H32" i="12"/>
  <c r="E32" i="12"/>
  <c r="K31" i="12"/>
  <c r="L31" i="12"/>
  <c r="J31" i="12"/>
  <c r="I31" i="12"/>
  <c r="H31" i="12"/>
  <c r="E31" i="12"/>
  <c r="K30" i="12"/>
  <c r="L30" i="12"/>
  <c r="J30" i="12"/>
  <c r="I30" i="12"/>
  <c r="H30" i="12"/>
  <c r="E30" i="12"/>
  <c r="K29" i="12"/>
  <c r="L29" i="12"/>
  <c r="J29" i="12"/>
  <c r="I29" i="12"/>
  <c r="H29" i="12"/>
  <c r="E29" i="12"/>
  <c r="K28" i="12"/>
  <c r="L28" i="12"/>
  <c r="J28" i="12"/>
  <c r="I28" i="12"/>
  <c r="H28" i="12"/>
  <c r="E28" i="12"/>
  <c r="K27" i="12"/>
  <c r="L27" i="12"/>
  <c r="J27" i="12"/>
  <c r="I27" i="12"/>
  <c r="H27" i="12"/>
  <c r="E27" i="12"/>
  <c r="K26" i="12"/>
  <c r="L26" i="12"/>
  <c r="J26" i="12"/>
  <c r="I26" i="12"/>
  <c r="H26" i="12"/>
  <c r="E26" i="12"/>
  <c r="K25" i="12"/>
  <c r="L25" i="12"/>
  <c r="J25" i="12"/>
  <c r="I25" i="12"/>
  <c r="H25" i="12"/>
  <c r="E25" i="12"/>
  <c r="K24" i="12"/>
  <c r="L24" i="12"/>
  <c r="J24" i="12"/>
  <c r="I24" i="12"/>
  <c r="H24" i="12"/>
  <c r="E24" i="12"/>
  <c r="K23" i="12"/>
  <c r="L23" i="12"/>
  <c r="J23" i="12"/>
  <c r="I23" i="12"/>
  <c r="H23" i="12"/>
  <c r="E23" i="12"/>
  <c r="K22" i="12"/>
  <c r="L22" i="12"/>
  <c r="J22" i="12"/>
  <c r="I22" i="12"/>
  <c r="H22" i="12"/>
  <c r="E22" i="12"/>
  <c r="K21" i="12"/>
  <c r="L21" i="12"/>
  <c r="J21" i="12"/>
  <c r="I21" i="12"/>
  <c r="H21" i="12"/>
  <c r="E21" i="12"/>
  <c r="K20" i="12"/>
  <c r="L20" i="12"/>
  <c r="J20" i="12"/>
  <c r="I20" i="12"/>
  <c r="H20" i="12"/>
  <c r="E20" i="12"/>
  <c r="K19" i="12"/>
  <c r="L19" i="12"/>
  <c r="J19" i="12"/>
  <c r="I19" i="12"/>
  <c r="H19" i="12"/>
  <c r="E19" i="12"/>
  <c r="K18" i="12"/>
  <c r="L18" i="12"/>
  <c r="J18" i="12"/>
  <c r="I18" i="12"/>
  <c r="H18" i="12"/>
  <c r="E18" i="12"/>
  <c r="K17" i="12"/>
  <c r="L17" i="12"/>
  <c r="J17" i="12"/>
  <c r="I17" i="12"/>
  <c r="H17" i="12"/>
  <c r="E17" i="12"/>
  <c r="K16" i="12"/>
  <c r="L16" i="12"/>
  <c r="J16" i="12"/>
  <c r="I16" i="12"/>
  <c r="H16" i="12"/>
  <c r="E16" i="12"/>
  <c r="K15" i="12"/>
  <c r="L15" i="12"/>
  <c r="J15" i="12"/>
  <c r="I15" i="12"/>
  <c r="H15" i="12"/>
  <c r="E15" i="12"/>
  <c r="K14" i="12"/>
  <c r="L14" i="12"/>
  <c r="J14" i="12"/>
  <c r="I14" i="12"/>
  <c r="H14" i="12"/>
  <c r="E14" i="12"/>
  <c r="K13" i="12"/>
  <c r="L13" i="12"/>
  <c r="J13" i="12"/>
  <c r="I13" i="12"/>
  <c r="H13" i="12"/>
  <c r="E13" i="12"/>
  <c r="K12" i="12"/>
  <c r="L12" i="12"/>
  <c r="J12" i="12"/>
  <c r="I12" i="12"/>
  <c r="H12" i="12"/>
  <c r="E12" i="12"/>
  <c r="K11" i="12"/>
  <c r="L11" i="12"/>
  <c r="J11" i="12"/>
  <c r="I11" i="12"/>
  <c r="H11" i="12"/>
  <c r="E11" i="12"/>
  <c r="K10" i="12"/>
  <c r="L10" i="12"/>
  <c r="J10" i="12"/>
  <c r="I10" i="12"/>
  <c r="H10" i="12"/>
  <c r="E10" i="12"/>
  <c r="K9" i="12"/>
  <c r="L9" i="12"/>
  <c r="J9" i="12"/>
  <c r="I9" i="12"/>
  <c r="H9" i="12"/>
  <c r="E9" i="12"/>
  <c r="K8" i="12"/>
  <c r="L8" i="12"/>
  <c r="J8" i="12"/>
  <c r="I8" i="12"/>
  <c r="H8" i="12"/>
  <c r="E8" i="12"/>
  <c r="K7" i="12"/>
  <c r="L7" i="12"/>
  <c r="J7" i="12"/>
  <c r="I7" i="12"/>
  <c r="H7" i="12"/>
  <c r="E7" i="12"/>
  <c r="K6" i="12"/>
  <c r="L6" i="12"/>
  <c r="J6" i="12"/>
  <c r="I6" i="12"/>
  <c r="H6" i="12"/>
  <c r="E6" i="12"/>
  <c r="K5" i="12"/>
  <c r="L5" i="12"/>
  <c r="J5" i="12"/>
  <c r="I5" i="12"/>
  <c r="H5" i="12"/>
  <c r="E5" i="12"/>
  <c r="K4" i="12"/>
  <c r="L4" i="12"/>
  <c r="J4" i="12"/>
  <c r="I4" i="12"/>
  <c r="H4" i="12"/>
  <c r="E4" i="12"/>
  <c r="L173" i="11"/>
  <c r="K173" i="11"/>
  <c r="J173" i="11"/>
  <c r="L163" i="11"/>
  <c r="K163" i="11"/>
  <c r="J163" i="11"/>
  <c r="L153" i="11"/>
  <c r="K153" i="11"/>
  <c r="J153" i="11"/>
  <c r="L126" i="11"/>
  <c r="J126" i="11"/>
  <c r="K126" i="11"/>
  <c r="L110" i="11"/>
  <c r="J110" i="11"/>
  <c r="K110" i="11" s="1"/>
  <c r="L174" i="29" s="1"/>
  <c r="M174" i="29" s="1"/>
  <c r="L102" i="11"/>
  <c r="J102" i="11"/>
  <c r="K102" i="11" s="1"/>
  <c r="L72" i="11"/>
  <c r="J72" i="11"/>
  <c r="K72" i="11" s="1"/>
  <c r="L22" i="11"/>
  <c r="J22" i="11"/>
  <c r="K22" i="11"/>
  <c r="L192" i="11"/>
  <c r="K192" i="11"/>
  <c r="J192" i="11"/>
  <c r="L213" i="11"/>
  <c r="K213" i="11"/>
  <c r="J213" i="11"/>
  <c r="L188" i="11"/>
  <c r="K188" i="11"/>
  <c r="J188" i="11"/>
  <c r="L118" i="11"/>
  <c r="J118" i="11"/>
  <c r="K118" i="11" s="1"/>
  <c r="L178" i="29" s="1"/>
  <c r="M178" i="29" s="1"/>
  <c r="L196" i="11"/>
  <c r="K196" i="11"/>
  <c r="J196" i="11"/>
  <c r="L193" i="11"/>
  <c r="K193" i="11"/>
  <c r="J193" i="11"/>
  <c r="L133" i="11"/>
  <c r="K133" i="11"/>
  <c r="J133" i="11"/>
  <c r="L183" i="11"/>
  <c r="K183" i="11"/>
  <c r="J183" i="11"/>
  <c r="L82" i="11"/>
  <c r="J82" i="11"/>
  <c r="K82" i="11"/>
  <c r="L32" i="11"/>
  <c r="J32" i="11"/>
  <c r="K32" i="11"/>
  <c r="L42" i="11"/>
  <c r="J42" i="11"/>
  <c r="K42" i="11"/>
  <c r="L92" i="11"/>
  <c r="J92" i="11"/>
  <c r="K92" i="11" s="1"/>
  <c r="L62" i="11"/>
  <c r="J62" i="11"/>
  <c r="K62" i="11" s="1"/>
  <c r="L52" i="11"/>
  <c r="J52" i="11"/>
  <c r="K52" i="11" s="1"/>
  <c r="L12" i="11"/>
  <c r="J12" i="11"/>
  <c r="K12" i="11" s="1"/>
  <c r="L2" i="11"/>
  <c r="J2" i="11"/>
  <c r="K2" i="11" s="1"/>
  <c r="L241" i="11"/>
  <c r="K241" i="11"/>
  <c r="J241" i="11"/>
  <c r="L240" i="11"/>
  <c r="K240" i="11"/>
  <c r="J240" i="11"/>
  <c r="L234" i="11"/>
  <c r="K234" i="11"/>
  <c r="L158" i="29"/>
  <c r="M158" i="29" s="1"/>
  <c r="J234" i="11"/>
  <c r="L132" i="11"/>
  <c r="J132" i="11"/>
  <c r="K132" i="11" s="1"/>
  <c r="L180" i="29" s="1"/>
  <c r="M180" i="29" s="1"/>
  <c r="L125" i="11"/>
  <c r="J125" i="11"/>
  <c r="K125" i="11" s="1"/>
  <c r="L231" i="29" s="1"/>
  <c r="M231" i="29" s="1"/>
  <c r="L109" i="11"/>
  <c r="J109" i="11"/>
  <c r="K109" i="11" s="1"/>
  <c r="L101" i="11"/>
  <c r="J101" i="11"/>
  <c r="K101" i="11" s="1"/>
  <c r="L238" i="11"/>
  <c r="K238" i="11"/>
  <c r="J238" i="11"/>
  <c r="L149" i="11"/>
  <c r="J149" i="11"/>
  <c r="K149" i="11" s="1"/>
  <c r="L112" i="29" s="1"/>
  <c r="M112" i="29" s="1"/>
  <c r="L171" i="11"/>
  <c r="K171" i="11"/>
  <c r="J171" i="11"/>
  <c r="L144" i="11"/>
  <c r="J144" i="11"/>
  <c r="K144" i="11" s="1"/>
  <c r="L117" i="11"/>
  <c r="J117" i="11"/>
  <c r="K117" i="11"/>
  <c r="L139" i="11"/>
  <c r="J139" i="11"/>
  <c r="K139" i="11"/>
  <c r="L224" i="29"/>
  <c r="M224" i="29" s="1"/>
  <c r="L91" i="11"/>
  <c r="J91" i="11"/>
  <c r="K91" i="11"/>
  <c r="L61" i="11"/>
  <c r="J61" i="11"/>
  <c r="K61" i="11" s="1"/>
  <c r="L21" i="11"/>
  <c r="J21" i="11"/>
  <c r="K21" i="11" s="1"/>
  <c r="L154" i="11"/>
  <c r="K154" i="11"/>
  <c r="J154" i="11"/>
  <c r="L71" i="11"/>
  <c r="J71" i="11"/>
  <c r="K71" i="11"/>
  <c r="L81" i="11"/>
  <c r="J81" i="11"/>
  <c r="K81" i="11"/>
  <c r="L51" i="11"/>
  <c r="J51" i="11"/>
  <c r="K51" i="11"/>
  <c r="L31" i="11"/>
  <c r="J31" i="11"/>
  <c r="K31" i="11" s="1"/>
  <c r="L41" i="11"/>
  <c r="J41" i="11"/>
  <c r="K41" i="11"/>
  <c r="L207" i="11"/>
  <c r="K207" i="11"/>
  <c r="J207" i="11"/>
  <c r="L11" i="11"/>
  <c r="J11" i="11"/>
  <c r="K11" i="11" s="1"/>
  <c r="L230" i="11"/>
  <c r="K230" i="11"/>
  <c r="J230" i="11"/>
  <c r="L167" i="11"/>
  <c r="K167" i="11"/>
  <c r="J167" i="11"/>
  <c r="L157" i="11"/>
  <c r="K157" i="11"/>
  <c r="J157" i="11"/>
  <c r="L121" i="11"/>
  <c r="J121" i="11"/>
  <c r="K121" i="11"/>
  <c r="L105" i="11"/>
  <c r="K105" i="11"/>
  <c r="J105" i="11"/>
  <c r="L46" i="11"/>
  <c r="N156" i="29"/>
  <c r="J46" i="11"/>
  <c r="K46" i="11" s="1"/>
  <c r="L156" i="29" s="1"/>
  <c r="M156" i="29" s="1"/>
  <c r="L76" i="11"/>
  <c r="J76" i="11"/>
  <c r="K76" i="11" s="1"/>
  <c r="L201" i="11"/>
  <c r="K201" i="11"/>
  <c r="J201" i="11"/>
  <c r="L197" i="11"/>
  <c r="K197" i="11"/>
  <c r="J197" i="11"/>
  <c r="L26" i="11"/>
  <c r="J26" i="11"/>
  <c r="K26" i="11" s="1"/>
  <c r="L187" i="11"/>
  <c r="K187" i="11"/>
  <c r="J187" i="11"/>
  <c r="L177" i="11"/>
  <c r="K177" i="11"/>
  <c r="J177" i="11"/>
  <c r="L96" i="11"/>
  <c r="J96" i="11"/>
  <c r="K96" i="11" s="1"/>
  <c r="L206" i="29" s="1"/>
  <c r="M206" i="29" s="1"/>
  <c r="L56" i="11"/>
  <c r="J56" i="11"/>
  <c r="K56" i="11" s="1"/>
  <c r="L203" i="29" s="1"/>
  <c r="M203" i="29" s="1"/>
  <c r="L217" i="11"/>
  <c r="K217" i="11"/>
  <c r="J217" i="11"/>
  <c r="L113" i="11"/>
  <c r="J113" i="11"/>
  <c r="K113" i="11"/>
  <c r="L86" i="11"/>
  <c r="J86" i="11"/>
  <c r="K86" i="11" s="1"/>
  <c r="L66" i="11"/>
  <c r="J66" i="11"/>
  <c r="K66" i="11"/>
  <c r="L36" i="11"/>
  <c r="J36" i="11"/>
  <c r="K36" i="11" s="1"/>
  <c r="L202" i="29" s="1"/>
  <c r="M202" i="29" s="1"/>
  <c r="L221" i="11"/>
  <c r="K221" i="11"/>
  <c r="J221" i="11"/>
  <c r="L16" i="11"/>
  <c r="J16" i="11"/>
  <c r="K16" i="11" s="1"/>
  <c r="L200" i="29" s="1"/>
  <c r="M200" i="29" s="1"/>
  <c r="L212" i="11"/>
  <c r="K212" i="11"/>
  <c r="J212" i="11"/>
  <c r="L6" i="11"/>
  <c r="J6" i="11"/>
  <c r="K6" i="11" s="1"/>
  <c r="L199" i="29" s="1"/>
  <c r="M199" i="29" s="1"/>
  <c r="L205" i="11"/>
  <c r="K205" i="11"/>
  <c r="J205" i="11"/>
  <c r="L140" i="11"/>
  <c r="J140" i="11"/>
  <c r="K140" i="11" s="1"/>
  <c r="L135" i="11"/>
  <c r="J135" i="11"/>
  <c r="K135" i="11" s="1"/>
  <c r="L128" i="11"/>
  <c r="J128" i="11"/>
  <c r="K128" i="11" s="1"/>
  <c r="L95" i="11"/>
  <c r="J95" i="11"/>
  <c r="K95" i="11" s="1"/>
  <c r="L145" i="11"/>
  <c r="J145" i="11"/>
  <c r="K145" i="11"/>
  <c r="L150" i="29" s="1"/>
  <c r="M150" i="29" s="1"/>
  <c r="L227" i="11"/>
  <c r="K227" i="11"/>
  <c r="J227" i="11"/>
  <c r="L120" i="11"/>
  <c r="J120" i="11"/>
  <c r="K120" i="11"/>
  <c r="L104" i="11"/>
  <c r="J104" i="11"/>
  <c r="K104" i="11"/>
  <c r="L156" i="11"/>
  <c r="K156" i="11"/>
  <c r="J156" i="11"/>
  <c r="L112" i="11"/>
  <c r="J112" i="11"/>
  <c r="K112" i="11" s="1"/>
  <c r="L35" i="11"/>
  <c r="J35" i="11"/>
  <c r="K35" i="11" s="1"/>
  <c r="L226" i="11"/>
  <c r="K226" i="11"/>
  <c r="J226" i="11"/>
  <c r="L224" i="11"/>
  <c r="K224" i="11"/>
  <c r="J224" i="11"/>
  <c r="L85" i="11"/>
  <c r="J85" i="11"/>
  <c r="K85" i="11" s="1"/>
  <c r="L154" i="29" s="1"/>
  <c r="M154" i="29" s="1"/>
  <c r="L65" i="11"/>
  <c r="J65" i="11"/>
  <c r="K65" i="11" s="1"/>
  <c r="L228" i="11"/>
  <c r="K228" i="11"/>
  <c r="J228" i="11"/>
  <c r="L75" i="11"/>
  <c r="J75" i="11"/>
  <c r="K75" i="11" s="1"/>
  <c r="L153" i="29" s="1"/>
  <c r="M153" i="29" s="1"/>
  <c r="L55" i="11"/>
  <c r="J55" i="11"/>
  <c r="K55" i="11" s="1"/>
  <c r="L5" i="11"/>
  <c r="J5" i="11"/>
  <c r="K5" i="11" s="1"/>
  <c r="L151" i="29" s="1"/>
  <c r="M151" i="29" s="1"/>
  <c r="L223" i="11"/>
  <c r="K223" i="11"/>
  <c r="J223" i="11"/>
  <c r="L15" i="11"/>
  <c r="K15" i="11"/>
  <c r="J15" i="11"/>
  <c r="L45" i="11"/>
  <c r="J45" i="11"/>
  <c r="K45" i="11" s="1"/>
  <c r="L25" i="11"/>
  <c r="J25" i="11"/>
  <c r="K25" i="11" s="1"/>
  <c r="L211" i="11"/>
  <c r="K211" i="11"/>
  <c r="J211" i="11"/>
  <c r="L239" i="11"/>
  <c r="K239" i="11"/>
  <c r="J239" i="11"/>
  <c r="L152" i="11"/>
  <c r="J152" i="11"/>
  <c r="K152" i="11"/>
  <c r="L132" i="29" s="1"/>
  <c r="M132" i="29" s="1"/>
  <c r="L151" i="11"/>
  <c r="K151" i="11"/>
  <c r="J151" i="11"/>
  <c r="L150" i="11"/>
  <c r="J150" i="11"/>
  <c r="K150" i="11"/>
  <c r="L138" i="11"/>
  <c r="J138" i="11"/>
  <c r="K138" i="11" s="1"/>
  <c r="L124" i="11"/>
  <c r="J124" i="11"/>
  <c r="K124" i="11"/>
  <c r="L116" i="11"/>
  <c r="J116" i="11"/>
  <c r="K116" i="11"/>
  <c r="L181" i="11"/>
  <c r="K181" i="11"/>
  <c r="J181" i="11"/>
  <c r="L143" i="11"/>
  <c r="K143" i="11"/>
  <c r="J143" i="11"/>
  <c r="L70" i="11"/>
  <c r="J70" i="11"/>
  <c r="K70" i="11" s="1"/>
  <c r="L172" i="11"/>
  <c r="K172" i="11"/>
  <c r="J172" i="11"/>
  <c r="L131" i="11"/>
  <c r="J131" i="11"/>
  <c r="K131" i="11"/>
  <c r="L108" i="11"/>
  <c r="J108" i="11"/>
  <c r="K108" i="11" s="1"/>
  <c r="L129" i="29" s="1"/>
  <c r="M129" i="29" s="1"/>
  <c r="L100" i="11"/>
  <c r="J100" i="11"/>
  <c r="K100" i="11"/>
  <c r="L90" i="11"/>
  <c r="K90" i="11"/>
  <c r="J90" i="11"/>
  <c r="L161" i="11"/>
  <c r="K161" i="11"/>
  <c r="J161" i="11"/>
  <c r="L40" i="11"/>
  <c r="J40" i="11"/>
  <c r="K40" i="11"/>
  <c r="L130" i="29" s="1"/>
  <c r="M130" i="29" s="1"/>
  <c r="L60" i="11"/>
  <c r="J60" i="11"/>
  <c r="K60" i="11"/>
  <c r="L80" i="11"/>
  <c r="J80" i="11"/>
  <c r="K80" i="11"/>
  <c r="L10" i="11"/>
  <c r="J10" i="11"/>
  <c r="K10" i="11"/>
  <c r="L126" i="29" s="1"/>
  <c r="M126" i="29" s="1"/>
  <c r="L148" i="11"/>
  <c r="J148" i="11"/>
  <c r="K148" i="11" s="1"/>
  <c r="L50" i="11"/>
  <c r="J50" i="11"/>
  <c r="K50" i="11"/>
  <c r="L20" i="11"/>
  <c r="J20" i="11"/>
  <c r="K20" i="11" s="1"/>
  <c r="L30" i="11"/>
  <c r="J30" i="11"/>
  <c r="K30" i="11" s="1"/>
  <c r="L229" i="11"/>
  <c r="K229" i="11"/>
  <c r="J229" i="11"/>
  <c r="L222" i="11"/>
  <c r="K222" i="11"/>
  <c r="J222" i="11"/>
  <c r="L215" i="11"/>
  <c r="K215" i="11"/>
  <c r="J215" i="11"/>
  <c r="L195" i="11"/>
  <c r="K195" i="11"/>
  <c r="J195" i="11"/>
  <c r="L185" i="11"/>
  <c r="K185" i="11"/>
  <c r="J185" i="11"/>
  <c r="L175" i="11"/>
  <c r="N214" i="29" s="1"/>
  <c r="K175" i="11"/>
  <c r="J175" i="11"/>
  <c r="L165" i="11"/>
  <c r="K165" i="11"/>
  <c r="J165" i="11"/>
  <c r="L155" i="11"/>
  <c r="K155" i="11"/>
  <c r="J155" i="11"/>
  <c r="L134" i="11"/>
  <c r="J134" i="11"/>
  <c r="K134" i="11" s="1"/>
  <c r="L127" i="11"/>
  <c r="J127" i="11"/>
  <c r="K127" i="11"/>
  <c r="L103" i="11"/>
  <c r="J103" i="11"/>
  <c r="K103" i="11"/>
  <c r="L108" i="29" s="1"/>
  <c r="M108" i="29" s="1"/>
  <c r="L84" i="11"/>
  <c r="N182" i="29"/>
  <c r="J84" i="11"/>
  <c r="K84" i="11" s="1"/>
  <c r="L182" i="29" s="1"/>
  <c r="M182" i="29" s="1"/>
  <c r="J13" i="15" s="1"/>
  <c r="K13" i="15" s="1"/>
  <c r="L74" i="11"/>
  <c r="J74" i="11"/>
  <c r="K74" i="11" s="1"/>
  <c r="L64" i="11"/>
  <c r="J64" i="11"/>
  <c r="K64" i="11"/>
  <c r="L54" i="11"/>
  <c r="J54" i="11"/>
  <c r="K54" i="11" s="1"/>
  <c r="L198" i="11"/>
  <c r="K198" i="11"/>
  <c r="J198" i="11"/>
  <c r="L119" i="11"/>
  <c r="J119" i="11"/>
  <c r="K119" i="11" s="1"/>
  <c r="L106" i="29" s="1"/>
  <c r="M106" i="29" s="1"/>
  <c r="L111" i="11"/>
  <c r="J111" i="11"/>
  <c r="K111" i="11" s="1"/>
  <c r="L104" i="29" s="1"/>
  <c r="M104" i="29" s="1"/>
  <c r="L94" i="11"/>
  <c r="K94" i="11"/>
  <c r="J94" i="11"/>
  <c r="L44" i="11"/>
  <c r="J44" i="11"/>
  <c r="K44" i="11" s="1"/>
  <c r="L34" i="11"/>
  <c r="J34" i="11"/>
  <c r="K34" i="11" s="1"/>
  <c r="L103" i="29" s="1"/>
  <c r="M103" i="29" s="1"/>
  <c r="L24" i="11"/>
  <c r="N102" i="29" s="1"/>
  <c r="J24" i="11"/>
  <c r="K24" i="11"/>
  <c r="L14" i="11"/>
  <c r="J14" i="11"/>
  <c r="K14" i="11" s="1"/>
  <c r="L4" i="11"/>
  <c r="J4" i="11"/>
  <c r="K4" i="11" s="1"/>
  <c r="L236" i="11"/>
  <c r="K236" i="11"/>
  <c r="J236" i="11"/>
  <c r="L159" i="11"/>
  <c r="K159" i="11"/>
  <c r="J159" i="11"/>
  <c r="L146" i="11"/>
  <c r="K146" i="11"/>
  <c r="J146" i="11"/>
  <c r="L106" i="11"/>
  <c r="J106" i="11"/>
  <c r="K106" i="11"/>
  <c r="L98" i="11"/>
  <c r="J98" i="11"/>
  <c r="K98" i="11" s="1"/>
  <c r="L68" i="11"/>
  <c r="N39" i="29" s="1"/>
  <c r="P184" i="15"/>
  <c r="J68" i="11"/>
  <c r="K68" i="11"/>
  <c r="L199" i="11"/>
  <c r="K199" i="11"/>
  <c r="J199" i="11"/>
  <c r="L38" i="11"/>
  <c r="J38" i="11"/>
  <c r="K38" i="11"/>
  <c r="L189" i="11"/>
  <c r="K189" i="11"/>
  <c r="J189" i="11"/>
  <c r="L141" i="11"/>
  <c r="J141" i="11"/>
  <c r="K141" i="11" s="1"/>
  <c r="L36" i="29" s="1"/>
  <c r="M36" i="29" s="1"/>
  <c r="L136" i="11"/>
  <c r="J136" i="11"/>
  <c r="K136" i="11"/>
  <c r="L32" i="29"/>
  <c r="M32" i="29"/>
  <c r="L88" i="11"/>
  <c r="J88" i="11"/>
  <c r="K88" i="11" s="1"/>
  <c r="L179" i="11"/>
  <c r="K179" i="11"/>
  <c r="J179" i="11"/>
  <c r="L114" i="11"/>
  <c r="J114" i="11"/>
  <c r="K114" i="11"/>
  <c r="L78" i="11"/>
  <c r="J78" i="11"/>
  <c r="K78" i="11"/>
  <c r="L31" i="29" s="1"/>
  <c r="M31" i="29" s="1"/>
  <c r="L129" i="11"/>
  <c r="J129" i="11"/>
  <c r="K129" i="11"/>
  <c r="L122" i="11"/>
  <c r="J122" i="11"/>
  <c r="K122" i="11" s="1"/>
  <c r="L58" i="11"/>
  <c r="J58" i="11"/>
  <c r="K58" i="11"/>
  <c r="L169" i="11"/>
  <c r="K169" i="11"/>
  <c r="J169" i="11"/>
  <c r="L48" i="11"/>
  <c r="J48" i="11"/>
  <c r="K48" i="11" s="1"/>
  <c r="L8" i="11"/>
  <c r="J8" i="11"/>
  <c r="K8" i="11" s="1"/>
  <c r="L28" i="11"/>
  <c r="J28" i="11"/>
  <c r="K28" i="11" s="1"/>
  <c r="L214" i="11"/>
  <c r="K214" i="11"/>
  <c r="J214" i="11"/>
  <c r="L18" i="11"/>
  <c r="J18" i="11"/>
  <c r="K18" i="11"/>
  <c r="L160" i="11"/>
  <c r="K160" i="11"/>
  <c r="J160" i="11"/>
  <c r="L147" i="11"/>
  <c r="J147" i="11"/>
  <c r="K147" i="11"/>
  <c r="L142" i="11"/>
  <c r="J142" i="11"/>
  <c r="K142" i="11" s="1"/>
  <c r="L137" i="11"/>
  <c r="J137" i="11"/>
  <c r="K137" i="11" s="1"/>
  <c r="L130" i="11"/>
  <c r="J130" i="11"/>
  <c r="K130" i="11"/>
  <c r="L62" i="29"/>
  <c r="M62" i="29" s="1"/>
  <c r="L115" i="11"/>
  <c r="J115" i="11"/>
  <c r="K115" i="11" s="1"/>
  <c r="L99" i="11"/>
  <c r="J99" i="11"/>
  <c r="K99" i="11"/>
  <c r="L65" i="29"/>
  <c r="M65" i="29" s="1"/>
  <c r="L89" i="11"/>
  <c r="J89" i="11"/>
  <c r="K89" i="11" s="1"/>
  <c r="L64" i="29" s="1"/>
  <c r="M64" i="29" s="1"/>
  <c r="L200" i="11"/>
  <c r="K200" i="11"/>
  <c r="J200" i="11"/>
  <c r="L162" i="11"/>
  <c r="K162" i="11"/>
  <c r="J162" i="11"/>
  <c r="L123" i="11"/>
  <c r="J123" i="11"/>
  <c r="K123" i="11"/>
  <c r="L190" i="11"/>
  <c r="K190" i="11"/>
  <c r="J190" i="11"/>
  <c r="L107" i="11"/>
  <c r="J107" i="11"/>
  <c r="K107" i="11" s="1"/>
  <c r="L68" i="29" s="1"/>
  <c r="M68" i="29" s="1"/>
  <c r="L180" i="11"/>
  <c r="K180" i="11"/>
  <c r="J180" i="11"/>
  <c r="L79" i="11"/>
  <c r="K79" i="11"/>
  <c r="J79" i="11"/>
  <c r="L170" i="11"/>
  <c r="K170" i="11"/>
  <c r="J170" i="11"/>
  <c r="L39" i="11"/>
  <c r="J39" i="11"/>
  <c r="K39" i="11" s="1"/>
  <c r="L59" i="11"/>
  <c r="J59" i="11"/>
  <c r="K59" i="11" s="1"/>
  <c r="L69" i="11"/>
  <c r="J69" i="11"/>
  <c r="K69" i="11" s="1"/>
  <c r="L218" i="11"/>
  <c r="K218" i="11"/>
  <c r="J218" i="11"/>
  <c r="L49" i="11"/>
  <c r="J49" i="11"/>
  <c r="K49" i="11"/>
  <c r="L19" i="11"/>
  <c r="J19" i="11"/>
  <c r="K19" i="11" s="1"/>
  <c r="L55" i="29" s="1"/>
  <c r="M55" i="29" s="1"/>
  <c r="L29" i="11"/>
  <c r="K29" i="11"/>
  <c r="J29" i="11"/>
  <c r="L9" i="11"/>
  <c r="J9" i="11"/>
  <c r="K9" i="11" s="1"/>
  <c r="L235" i="11"/>
  <c r="K235" i="11"/>
  <c r="J235" i="11"/>
  <c r="L231" i="11"/>
  <c r="K231" i="11"/>
  <c r="J231" i="11"/>
  <c r="L67" i="11"/>
  <c r="J67" i="11"/>
  <c r="K67" i="11"/>
  <c r="L237" i="11"/>
  <c r="K237" i="11"/>
  <c r="J237" i="11"/>
  <c r="L47" i="11"/>
  <c r="J47" i="11"/>
  <c r="K47" i="11"/>
  <c r="L83" i="29" s="1"/>
  <c r="M83" i="29" s="1"/>
  <c r="L232" i="11"/>
  <c r="K232" i="11"/>
  <c r="J232" i="11"/>
  <c r="L220" i="11"/>
  <c r="K220" i="11"/>
  <c r="J220" i="11"/>
  <c r="L178" i="11"/>
  <c r="K178" i="11"/>
  <c r="J178" i="11"/>
  <c r="L87" i="11"/>
  <c r="K87" i="11"/>
  <c r="J87" i="11"/>
  <c r="L77" i="11"/>
  <c r="J77" i="11"/>
  <c r="K77" i="11" s="1"/>
  <c r="L203" i="11"/>
  <c r="K203" i="11"/>
  <c r="J203" i="11"/>
  <c r="L168" i="11"/>
  <c r="K168" i="11"/>
  <c r="J168" i="11"/>
  <c r="L57" i="11"/>
  <c r="J57" i="11"/>
  <c r="K57" i="11" s="1"/>
  <c r="L233" i="11"/>
  <c r="N80" i="29"/>
  <c r="K233" i="11"/>
  <c r="J233" i="11"/>
  <c r="L225" i="11"/>
  <c r="K225" i="11"/>
  <c r="J225" i="11"/>
  <c r="L158" i="11"/>
  <c r="K158" i="11"/>
  <c r="J158" i="11"/>
  <c r="L7" i="11"/>
  <c r="K7" i="11"/>
  <c r="J7" i="11"/>
  <c r="L97" i="11"/>
  <c r="J97" i="11"/>
  <c r="K97" i="11"/>
  <c r="L37" i="11"/>
  <c r="J37" i="11"/>
  <c r="K37" i="11" s="1"/>
  <c r="L17" i="11"/>
  <c r="J17" i="11"/>
  <c r="K17" i="11"/>
  <c r="L216" i="11"/>
  <c r="K216" i="11"/>
  <c r="J216" i="11"/>
  <c r="L27" i="11"/>
  <c r="J27" i="11"/>
  <c r="K27" i="11" s="1"/>
  <c r="L210" i="11"/>
  <c r="K210" i="11"/>
  <c r="J210" i="11"/>
  <c r="L209" i="11"/>
  <c r="K209" i="11"/>
  <c r="J209" i="11"/>
  <c r="L204" i="11"/>
  <c r="K204" i="11"/>
  <c r="J204" i="11"/>
  <c r="L93" i="11"/>
  <c r="J93" i="11"/>
  <c r="K93" i="11"/>
  <c r="L73" i="11"/>
  <c r="J73" i="11"/>
  <c r="K73" i="11" s="1"/>
  <c r="L166" i="11"/>
  <c r="K166" i="11"/>
  <c r="J166" i="11"/>
  <c r="L43" i="11"/>
  <c r="J43" i="11"/>
  <c r="K43" i="11" s="1"/>
  <c r="L191" i="11"/>
  <c r="K191" i="11"/>
  <c r="J191" i="11"/>
  <c r="L182" i="11"/>
  <c r="K182" i="11"/>
  <c r="J182" i="11"/>
  <c r="L176" i="11"/>
  <c r="K176" i="11"/>
  <c r="J176" i="11"/>
  <c r="L194" i="11"/>
  <c r="K194" i="11"/>
  <c r="J194" i="11"/>
  <c r="L186" i="11"/>
  <c r="K186" i="11"/>
  <c r="J186" i="11"/>
  <c r="L83" i="11"/>
  <c r="J83" i="11"/>
  <c r="K83" i="11" s="1"/>
  <c r="L63" i="11"/>
  <c r="J63" i="11"/>
  <c r="K63" i="11"/>
  <c r="L184" i="11"/>
  <c r="K184" i="11"/>
  <c r="J184" i="11"/>
  <c r="L174" i="11"/>
  <c r="K174" i="11"/>
  <c r="J174" i="11"/>
  <c r="L53" i="11"/>
  <c r="J53" i="11"/>
  <c r="K53" i="11" s="1"/>
  <c r="L13" i="11"/>
  <c r="J13" i="11"/>
  <c r="K13" i="11"/>
  <c r="L164" i="11"/>
  <c r="K164" i="11"/>
  <c r="J164" i="11"/>
  <c r="L23" i="11"/>
  <c r="J23" i="11"/>
  <c r="K23" i="11"/>
  <c r="L219" i="11"/>
  <c r="K219" i="11"/>
  <c r="J219" i="11"/>
  <c r="L3" i="11"/>
  <c r="J3" i="11"/>
  <c r="K3" i="11"/>
  <c r="L33" i="11"/>
  <c r="J33" i="11"/>
  <c r="K33" i="11" s="1"/>
  <c r="L208" i="11"/>
  <c r="K208" i="11"/>
  <c r="J208" i="11"/>
  <c r="L202" i="11"/>
  <c r="K202" i="11"/>
  <c r="J202" i="11"/>
  <c r="L206" i="11"/>
  <c r="K206" i="11"/>
  <c r="J206" i="11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F44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G21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N245" i="29"/>
  <c r="M245" i="29"/>
  <c r="L245" i="29"/>
  <c r="N244" i="29"/>
  <c r="P202" i="15"/>
  <c r="M244" i="29"/>
  <c r="L244" i="29"/>
  <c r="N243" i="29"/>
  <c r="M243" i="29"/>
  <c r="L243" i="29"/>
  <c r="N242" i="29"/>
  <c r="M242" i="29"/>
  <c r="L242" i="29"/>
  <c r="N241" i="29"/>
  <c r="M241" i="29"/>
  <c r="L241" i="29"/>
  <c r="N240" i="29"/>
  <c r="M240" i="29"/>
  <c r="L240" i="29"/>
  <c r="N239" i="29"/>
  <c r="M239" i="29"/>
  <c r="L239" i="29"/>
  <c r="N238" i="29"/>
  <c r="P136" i="15"/>
  <c r="M238" i="29"/>
  <c r="L238" i="29"/>
  <c r="N237" i="29"/>
  <c r="P154" i="15"/>
  <c r="M237" i="29"/>
  <c r="L237" i="29"/>
  <c r="N236" i="29"/>
  <c r="P117" i="15"/>
  <c r="M236" i="29"/>
  <c r="L236" i="29"/>
  <c r="N235" i="29"/>
  <c r="M235" i="29"/>
  <c r="L235" i="29"/>
  <c r="N234" i="29"/>
  <c r="M234" i="29"/>
  <c r="L234" i="29"/>
  <c r="N233" i="29"/>
  <c r="L233" i="29"/>
  <c r="M233" i="29"/>
  <c r="N232" i="29"/>
  <c r="L232" i="29"/>
  <c r="M232" i="29"/>
  <c r="N231" i="29"/>
  <c r="P66" i="15"/>
  <c r="N230" i="29"/>
  <c r="L230" i="29"/>
  <c r="M230" i="29" s="1"/>
  <c r="N229" i="29"/>
  <c r="P90" i="15"/>
  <c r="L229" i="29"/>
  <c r="M229" i="29" s="1"/>
  <c r="N228" i="29"/>
  <c r="L228" i="29"/>
  <c r="M228" i="29"/>
  <c r="N227" i="29"/>
  <c r="P158" i="15"/>
  <c r="L227" i="29"/>
  <c r="M227" i="29"/>
  <c r="N226" i="29"/>
  <c r="P42" i="15"/>
  <c r="L226" i="29"/>
  <c r="M226" i="29"/>
  <c r="N225" i="29"/>
  <c r="L225" i="29"/>
  <c r="M225" i="29"/>
  <c r="N224" i="29"/>
  <c r="N223" i="29"/>
  <c r="L223" i="29"/>
  <c r="M223" i="29" s="1"/>
  <c r="N222" i="29"/>
  <c r="P122" i="15"/>
  <c r="L222" i="29"/>
  <c r="M222" i="29" s="1"/>
  <c r="N221" i="29"/>
  <c r="M221" i="29"/>
  <c r="L221" i="29"/>
  <c r="N220" i="29"/>
  <c r="M220" i="29"/>
  <c r="L220" i="29"/>
  <c r="N219" i="29"/>
  <c r="M219" i="29"/>
  <c r="L219" i="29"/>
  <c r="N218" i="29"/>
  <c r="M218" i="29"/>
  <c r="L218" i="29"/>
  <c r="N217" i="29"/>
  <c r="M217" i="29"/>
  <c r="L217" i="29"/>
  <c r="N216" i="29"/>
  <c r="M216" i="29"/>
  <c r="L216" i="29"/>
  <c r="N215" i="29"/>
  <c r="M215" i="29"/>
  <c r="L215" i="29"/>
  <c r="L214" i="29"/>
  <c r="M214" i="29"/>
  <c r="N213" i="29"/>
  <c r="L213" i="29"/>
  <c r="M213" i="29"/>
  <c r="N212" i="29"/>
  <c r="L212" i="29"/>
  <c r="M212" i="29" s="1"/>
  <c r="N211" i="29"/>
  <c r="P141" i="15" s="1"/>
  <c r="L211" i="29"/>
  <c r="M211" i="29"/>
  <c r="N210" i="29"/>
  <c r="L210" i="29"/>
  <c r="M210" i="29" s="1"/>
  <c r="N209" i="29"/>
  <c r="L209" i="29"/>
  <c r="M209" i="29" s="1"/>
  <c r="N208" i="29"/>
  <c r="L208" i="29"/>
  <c r="M208" i="29"/>
  <c r="N207" i="29"/>
  <c r="L207" i="29"/>
  <c r="M207" i="29" s="1"/>
  <c r="N206" i="29"/>
  <c r="N205" i="29"/>
  <c r="L205" i="29"/>
  <c r="M205" i="29" s="1"/>
  <c r="N204" i="29"/>
  <c r="L204" i="29"/>
  <c r="M204" i="29"/>
  <c r="N203" i="29"/>
  <c r="N202" i="29"/>
  <c r="N201" i="29"/>
  <c r="L201" i="29"/>
  <c r="M201" i="29"/>
  <c r="N200" i="29"/>
  <c r="N199" i="29"/>
  <c r="N198" i="29"/>
  <c r="P193" i="15"/>
  <c r="L198" i="29"/>
  <c r="M198" i="29"/>
  <c r="N197" i="29"/>
  <c r="P133" i="15"/>
  <c r="M197" i="29"/>
  <c r="L197" i="29"/>
  <c r="N196" i="29"/>
  <c r="M196" i="29"/>
  <c r="L196" i="29"/>
  <c r="N195" i="29"/>
  <c r="P12" i="15" s="1"/>
  <c r="M195" i="29"/>
  <c r="L195" i="29"/>
  <c r="N194" i="29"/>
  <c r="P125" i="15"/>
  <c r="M194" i="29"/>
  <c r="L194" i="29"/>
  <c r="N193" i="29"/>
  <c r="M193" i="29"/>
  <c r="L193" i="29"/>
  <c r="N192" i="29"/>
  <c r="M192" i="29"/>
  <c r="L192" i="29"/>
  <c r="N191" i="29"/>
  <c r="M191" i="29"/>
  <c r="L191" i="29"/>
  <c r="N190" i="29"/>
  <c r="M190" i="29"/>
  <c r="L190" i="29"/>
  <c r="N189" i="29"/>
  <c r="M189" i="29"/>
  <c r="L189" i="29"/>
  <c r="N188" i="29"/>
  <c r="M188" i="29"/>
  <c r="L188" i="29"/>
  <c r="N187" i="29"/>
  <c r="P89" i="15"/>
  <c r="M187" i="29"/>
  <c r="L187" i="29"/>
  <c r="N186" i="29"/>
  <c r="M186" i="29"/>
  <c r="L186" i="29"/>
  <c r="N185" i="29"/>
  <c r="L185" i="29"/>
  <c r="M185" i="29" s="1"/>
  <c r="N184" i="29"/>
  <c r="L184" i="29"/>
  <c r="M184" i="29"/>
  <c r="N183" i="29"/>
  <c r="L183" i="29"/>
  <c r="M183" i="29"/>
  <c r="N181" i="29"/>
  <c r="P15" i="15"/>
  <c r="L181" i="29"/>
  <c r="M181" i="29" s="1"/>
  <c r="N180" i="29"/>
  <c r="P10" i="15" s="1"/>
  <c r="P168" i="15"/>
  <c r="N179" i="29"/>
  <c r="P17" i="15"/>
  <c r="L179" i="29"/>
  <c r="M179" i="29"/>
  <c r="N178" i="29"/>
  <c r="P85" i="15"/>
  <c r="N177" i="29"/>
  <c r="L177" i="29"/>
  <c r="M177" i="29" s="1"/>
  <c r="N176" i="29"/>
  <c r="P29" i="15" s="1"/>
  <c r="P63" i="15"/>
  <c r="L176" i="29"/>
  <c r="M176" i="29" s="1"/>
  <c r="N175" i="29"/>
  <c r="L175" i="29"/>
  <c r="M175" i="29"/>
  <c r="N174" i="29"/>
  <c r="N173" i="29"/>
  <c r="M173" i="29"/>
  <c r="L173" i="29"/>
  <c r="N172" i="29"/>
  <c r="M172" i="29"/>
  <c r="L172" i="29"/>
  <c r="N171" i="29"/>
  <c r="M171" i="29"/>
  <c r="L171" i="29"/>
  <c r="N170" i="29"/>
  <c r="M170" i="29"/>
  <c r="L170" i="29"/>
  <c r="N169" i="29"/>
  <c r="M169" i="29"/>
  <c r="L169" i="29"/>
  <c r="N168" i="29"/>
  <c r="M168" i="29"/>
  <c r="L168" i="29"/>
  <c r="N167" i="29"/>
  <c r="M167" i="29"/>
  <c r="L167" i="29"/>
  <c r="N166" i="29"/>
  <c r="M166" i="29"/>
  <c r="L166" i="29"/>
  <c r="N165" i="29"/>
  <c r="P140" i="15"/>
  <c r="M165" i="29"/>
  <c r="L165" i="29"/>
  <c r="N164" i="29"/>
  <c r="M164" i="29"/>
  <c r="L164" i="29"/>
  <c r="N163" i="29"/>
  <c r="P255" i="15"/>
  <c r="M163" i="29"/>
  <c r="L163" i="29"/>
  <c r="N162" i="29"/>
  <c r="P191" i="15"/>
  <c r="M162" i="29"/>
  <c r="L162" i="29"/>
  <c r="N161" i="29"/>
  <c r="P19" i="15"/>
  <c r="L161" i="29"/>
  <c r="M161" i="29"/>
  <c r="N160" i="29"/>
  <c r="L160" i="29"/>
  <c r="M160" i="29" s="1"/>
  <c r="N159" i="29"/>
  <c r="L159" i="29"/>
  <c r="M159" i="29"/>
  <c r="N158" i="29"/>
  <c r="N157" i="29"/>
  <c r="L157" i="29"/>
  <c r="M157" i="29" s="1"/>
  <c r="N155" i="29"/>
  <c r="L155" i="29"/>
  <c r="M155" i="29"/>
  <c r="N154" i="29"/>
  <c r="N153" i="29"/>
  <c r="N152" i="29"/>
  <c r="P210" i="15"/>
  <c r="L152" i="29"/>
  <c r="M152" i="29" s="1"/>
  <c r="N151" i="29"/>
  <c r="P207" i="15"/>
  <c r="N150" i="29"/>
  <c r="N149" i="29"/>
  <c r="M149" i="29"/>
  <c r="L149" i="29"/>
  <c r="N148" i="29"/>
  <c r="M148" i="29"/>
  <c r="L148" i="29"/>
  <c r="N147" i="29"/>
  <c r="M147" i="29"/>
  <c r="L147" i="29"/>
  <c r="N146" i="29"/>
  <c r="M146" i="29"/>
  <c r="L146" i="29"/>
  <c r="N145" i="29"/>
  <c r="M145" i="29"/>
  <c r="L145" i="29"/>
  <c r="N144" i="29"/>
  <c r="P206" i="15"/>
  <c r="M144" i="29"/>
  <c r="L144" i="29"/>
  <c r="N143" i="29"/>
  <c r="P46" i="15" s="1"/>
  <c r="M143" i="29"/>
  <c r="L143" i="29"/>
  <c r="N142" i="29"/>
  <c r="P52" i="15" s="1"/>
  <c r="M142" i="29"/>
  <c r="L142" i="29"/>
  <c r="N141" i="29"/>
  <c r="M141" i="29"/>
  <c r="L141" i="29"/>
  <c r="N140" i="29"/>
  <c r="M140" i="29"/>
  <c r="L140" i="29"/>
  <c r="N139" i="29"/>
  <c r="M139" i="29"/>
  <c r="L139" i="29"/>
  <c r="N138" i="29"/>
  <c r="M138" i="29"/>
  <c r="L138" i="29"/>
  <c r="N137" i="29"/>
  <c r="M137" i="29"/>
  <c r="L137" i="29"/>
  <c r="N136" i="29"/>
  <c r="P37" i="15" s="1"/>
  <c r="M136" i="29"/>
  <c r="L136" i="29"/>
  <c r="N135" i="29"/>
  <c r="P33" i="15" s="1"/>
  <c r="L135" i="29"/>
  <c r="M135" i="29" s="1"/>
  <c r="N134" i="29"/>
  <c r="P263" i="15"/>
  <c r="L134" i="29"/>
  <c r="M134" i="29" s="1"/>
  <c r="N133" i="29"/>
  <c r="L133" i="29"/>
  <c r="M133" i="29"/>
  <c r="N132" i="29"/>
  <c r="N131" i="29"/>
  <c r="L131" i="29"/>
  <c r="M131" i="29" s="1"/>
  <c r="N130" i="29"/>
  <c r="P201" i="15"/>
  <c r="N129" i="29"/>
  <c r="N128" i="29"/>
  <c r="L128" i="29"/>
  <c r="M128" i="29"/>
  <c r="N127" i="29"/>
  <c r="P109" i="15"/>
  <c r="L127" i="29"/>
  <c r="M127" i="29" s="1"/>
  <c r="N126" i="29"/>
  <c r="P259" i="15"/>
  <c r="N125" i="29"/>
  <c r="P262" i="15" s="1"/>
  <c r="M125" i="29"/>
  <c r="L125" i="29"/>
  <c r="N124" i="29"/>
  <c r="P105" i="15" s="1"/>
  <c r="P151" i="15"/>
  <c r="M124" i="29"/>
  <c r="L124" i="29"/>
  <c r="N123" i="29"/>
  <c r="M123" i="29"/>
  <c r="L123" i="29"/>
  <c r="N122" i="29"/>
  <c r="P264" i="15" s="1"/>
  <c r="M122" i="29"/>
  <c r="L122" i="29"/>
  <c r="N121" i="29"/>
  <c r="M121" i="29"/>
  <c r="L121" i="29"/>
  <c r="N120" i="29"/>
  <c r="P260" i="15" s="1"/>
  <c r="M120" i="29"/>
  <c r="L120" i="29"/>
  <c r="N119" i="29"/>
  <c r="M119" i="29"/>
  <c r="L119" i="29"/>
  <c r="N118" i="29"/>
  <c r="M118" i="29"/>
  <c r="L118" i="29"/>
  <c r="N117" i="29"/>
  <c r="M117" i="29"/>
  <c r="L117" i="29"/>
  <c r="N116" i="29"/>
  <c r="M116" i="29"/>
  <c r="L116" i="29"/>
  <c r="N115" i="29"/>
  <c r="M115" i="29"/>
  <c r="L115" i="29"/>
  <c r="N114" i="29"/>
  <c r="M114" i="29"/>
  <c r="L114" i="29"/>
  <c r="N113" i="29"/>
  <c r="M113" i="29"/>
  <c r="L113" i="29"/>
  <c r="N112" i="29"/>
  <c r="N111" i="29"/>
  <c r="L111" i="29"/>
  <c r="M111" i="29" s="1"/>
  <c r="N110" i="29"/>
  <c r="P254" i="15" s="1"/>
  <c r="L110" i="29"/>
  <c r="M110" i="29" s="1"/>
  <c r="N109" i="29"/>
  <c r="L109" i="29"/>
  <c r="M109" i="29" s="1"/>
  <c r="N108" i="29"/>
  <c r="N107" i="29"/>
  <c r="L107" i="29"/>
  <c r="M107" i="29" s="1"/>
  <c r="N106" i="29"/>
  <c r="N105" i="29"/>
  <c r="L105" i="29"/>
  <c r="M105" i="29"/>
  <c r="N104" i="29"/>
  <c r="N103" i="29"/>
  <c r="P243" i="15" s="1"/>
  <c r="L102" i="29"/>
  <c r="M102" i="29"/>
  <c r="N101" i="29"/>
  <c r="P161" i="15" s="1"/>
  <c r="P217" i="15"/>
  <c r="M101" i="29"/>
  <c r="L101" i="29"/>
  <c r="N100" i="29"/>
  <c r="M100" i="29"/>
  <c r="L100" i="29"/>
  <c r="N99" i="29"/>
  <c r="P43" i="15"/>
  <c r="M99" i="29"/>
  <c r="L99" i="29"/>
  <c r="N98" i="29"/>
  <c r="P34" i="15"/>
  <c r="M98" i="29"/>
  <c r="L98" i="29"/>
  <c r="N97" i="29"/>
  <c r="P112" i="15" s="1"/>
  <c r="M97" i="29"/>
  <c r="L97" i="29"/>
  <c r="N96" i="29"/>
  <c r="M96" i="29"/>
  <c r="L96" i="29"/>
  <c r="N95" i="29"/>
  <c r="M95" i="29"/>
  <c r="L95" i="29"/>
  <c r="N94" i="29"/>
  <c r="M94" i="29"/>
  <c r="L94" i="29"/>
  <c r="N93" i="29"/>
  <c r="M93" i="29"/>
  <c r="L93" i="29"/>
  <c r="N92" i="29"/>
  <c r="M92" i="29"/>
  <c r="L92" i="29"/>
  <c r="N91" i="29"/>
  <c r="M91" i="29"/>
  <c r="L91" i="29"/>
  <c r="N90" i="29"/>
  <c r="P258" i="15"/>
  <c r="M90" i="29"/>
  <c r="L90" i="29"/>
  <c r="N89" i="29"/>
  <c r="P7" i="15"/>
  <c r="M89" i="29"/>
  <c r="L89" i="29"/>
  <c r="N88" i="29"/>
  <c r="M88" i="29"/>
  <c r="L88" i="29"/>
  <c r="N87" i="29"/>
  <c r="P26" i="15"/>
  <c r="M87" i="29"/>
  <c r="L87" i="29"/>
  <c r="N86" i="29"/>
  <c r="M86" i="29"/>
  <c r="L86" i="29"/>
  <c r="N85" i="29"/>
  <c r="P79" i="15"/>
  <c r="M85" i="29"/>
  <c r="L85" i="29"/>
  <c r="N84" i="29"/>
  <c r="P13" i="15"/>
  <c r="L84" i="29"/>
  <c r="M84" i="29" s="1"/>
  <c r="N83" i="29"/>
  <c r="P91" i="15"/>
  <c r="N82" i="29"/>
  <c r="L82" i="29"/>
  <c r="M82" i="29" s="1"/>
  <c r="N81" i="29"/>
  <c r="P172" i="15" s="1"/>
  <c r="L81" i="29"/>
  <c r="M81" i="29" s="1"/>
  <c r="L80" i="29"/>
  <c r="M80" i="29" s="1"/>
  <c r="N79" i="29"/>
  <c r="P208" i="15"/>
  <c r="L79" i="29"/>
  <c r="M79" i="29"/>
  <c r="N78" i="29"/>
  <c r="P238" i="15"/>
  <c r="L78" i="29"/>
  <c r="M78" i="29" s="1"/>
  <c r="N77" i="29"/>
  <c r="M77" i="29"/>
  <c r="L77" i="29"/>
  <c r="N76" i="29"/>
  <c r="P47" i="15"/>
  <c r="M76" i="29"/>
  <c r="L76" i="29"/>
  <c r="N75" i="29"/>
  <c r="P221" i="15" s="1"/>
  <c r="P24" i="15"/>
  <c r="M75" i="29"/>
  <c r="L75" i="29"/>
  <c r="N74" i="29"/>
  <c r="M74" i="29"/>
  <c r="L74" i="29"/>
  <c r="N73" i="29"/>
  <c r="M73" i="29"/>
  <c r="L73" i="29"/>
  <c r="N72" i="29"/>
  <c r="M72" i="29"/>
  <c r="L72" i="29"/>
  <c r="N71" i="29"/>
  <c r="P230" i="15" s="1"/>
  <c r="M71" i="29"/>
  <c r="J230" i="15" s="1"/>
  <c r="K230" i="15" s="1"/>
  <c r="L71" i="29"/>
  <c r="N70" i="29"/>
  <c r="P38" i="15" s="1"/>
  <c r="M70" i="29"/>
  <c r="L70" i="29"/>
  <c r="N69" i="29"/>
  <c r="P213" i="15" s="1"/>
  <c r="P36" i="15"/>
  <c r="M69" i="29"/>
  <c r="L69" i="29"/>
  <c r="N68" i="29"/>
  <c r="N67" i="29"/>
  <c r="L67" i="29"/>
  <c r="M67" i="29" s="1"/>
  <c r="N66" i="29"/>
  <c r="L66" i="29"/>
  <c r="M66" i="29" s="1"/>
  <c r="N65" i="29"/>
  <c r="N64" i="29"/>
  <c r="P236" i="15" s="1"/>
  <c r="N63" i="29"/>
  <c r="L63" i="29"/>
  <c r="M63" i="29" s="1"/>
  <c r="N62" i="29"/>
  <c r="P228" i="15" s="1"/>
  <c r="P3" i="15"/>
  <c r="N61" i="29"/>
  <c r="L61" i="29"/>
  <c r="M61" i="29" s="1"/>
  <c r="N60" i="29"/>
  <c r="L60" i="29"/>
  <c r="M60" i="29" s="1"/>
  <c r="N59" i="29"/>
  <c r="L59" i="29"/>
  <c r="M59" i="29" s="1"/>
  <c r="N58" i="29"/>
  <c r="P227" i="15" s="1"/>
  <c r="L58" i="29"/>
  <c r="M58" i="29" s="1"/>
  <c r="N57" i="29"/>
  <c r="P23" i="15"/>
  <c r="L57" i="29"/>
  <c r="M57" i="29" s="1"/>
  <c r="N56" i="29"/>
  <c r="P212" i="15" s="1"/>
  <c r="L56" i="29"/>
  <c r="M56" i="29" s="1"/>
  <c r="N55" i="29"/>
  <c r="P211" i="15" s="1"/>
  <c r="N54" i="29"/>
  <c r="P216" i="15" s="1"/>
  <c r="L54" i="29"/>
  <c r="M54" i="29"/>
  <c r="N53" i="29"/>
  <c r="P86" i="15" s="1"/>
  <c r="M53" i="29"/>
  <c r="L53" i="29"/>
  <c r="N52" i="29"/>
  <c r="M52" i="29"/>
  <c r="L52" i="29"/>
  <c r="N51" i="29"/>
  <c r="P71" i="15" s="1"/>
  <c r="P181" i="15"/>
  <c r="M51" i="29"/>
  <c r="L51" i="29"/>
  <c r="N50" i="29"/>
  <c r="M50" i="29"/>
  <c r="L50" i="29"/>
  <c r="N49" i="29"/>
  <c r="P70" i="15" s="1"/>
  <c r="P237" i="15"/>
  <c r="M49" i="29"/>
  <c r="L49" i="29"/>
  <c r="N48" i="29"/>
  <c r="P180" i="15"/>
  <c r="M48" i="29"/>
  <c r="L48" i="29"/>
  <c r="N47" i="29"/>
  <c r="P18" i="15"/>
  <c r="M47" i="29"/>
  <c r="L47" i="29"/>
  <c r="N46" i="29"/>
  <c r="M46" i="29"/>
  <c r="L46" i="29"/>
  <c r="N45" i="29"/>
  <c r="P266" i="15"/>
  <c r="M45" i="29"/>
  <c r="L45" i="29"/>
  <c r="N44" i="29"/>
  <c r="P200" i="15"/>
  <c r="M44" i="29"/>
  <c r="L44" i="29"/>
  <c r="N43" i="29"/>
  <c r="P98" i="15"/>
  <c r="M43" i="29"/>
  <c r="L43" i="29"/>
  <c r="N42" i="29"/>
  <c r="M42" i="29"/>
  <c r="L42" i="29"/>
  <c r="N41" i="29"/>
  <c r="P30" i="15"/>
  <c r="M41" i="29"/>
  <c r="L41" i="29"/>
  <c r="N40" i="29"/>
  <c r="P68" i="15" s="1"/>
  <c r="L40" i="29"/>
  <c r="M40" i="29"/>
  <c r="L39" i="29"/>
  <c r="M39" i="29" s="1"/>
  <c r="N38" i="29"/>
  <c r="P11" i="15" s="1"/>
  <c r="P162" i="15"/>
  <c r="L38" i="29"/>
  <c r="M38" i="29" s="1"/>
  <c r="N37" i="29"/>
  <c r="P146" i="15"/>
  <c r="L37" i="29"/>
  <c r="M37" i="29" s="1"/>
  <c r="K146" i="15"/>
  <c r="N36" i="29"/>
  <c r="P74" i="15" s="1"/>
  <c r="N35" i="29"/>
  <c r="P75" i="15" s="1"/>
  <c r="M35" i="29"/>
  <c r="L35" i="29"/>
  <c r="N34" i="29"/>
  <c r="L34" i="29"/>
  <c r="M34" i="29" s="1"/>
  <c r="N33" i="29"/>
  <c r="P82" i="15" s="1"/>
  <c r="P251" i="15"/>
  <c r="L33" i="29"/>
  <c r="M33" i="29" s="1"/>
  <c r="N32" i="29"/>
  <c r="P155" i="15"/>
  <c r="N31" i="29"/>
  <c r="P61" i="15" s="1"/>
  <c r="P96" i="15"/>
  <c r="N30" i="29"/>
  <c r="P73" i="15" s="1"/>
  <c r="L30" i="29"/>
  <c r="M30" i="29" s="1"/>
  <c r="N29" i="29"/>
  <c r="M29" i="29"/>
  <c r="L29" i="29"/>
  <c r="N28" i="29"/>
  <c r="P137" i="15" s="1"/>
  <c r="M28" i="29"/>
  <c r="L28" i="29"/>
  <c r="N27" i="29"/>
  <c r="P134" i="15" s="1"/>
  <c r="P67" i="15"/>
  <c r="M27" i="29"/>
  <c r="L27" i="29"/>
  <c r="N26" i="29"/>
  <c r="P166" i="15" s="1"/>
  <c r="P27" i="15"/>
  <c r="M26" i="29"/>
  <c r="L26" i="29"/>
  <c r="N25" i="29"/>
  <c r="M25" i="29"/>
  <c r="L25" i="29"/>
  <c r="N24" i="29"/>
  <c r="M24" i="29"/>
  <c r="L24" i="29"/>
  <c r="N23" i="29"/>
  <c r="M23" i="29"/>
  <c r="L23" i="29"/>
  <c r="N22" i="29"/>
  <c r="P229" i="15"/>
  <c r="M22" i="29"/>
  <c r="L22" i="29"/>
  <c r="N21" i="29"/>
  <c r="P116" i="15" s="1"/>
  <c r="M21" i="29"/>
  <c r="L21" i="29"/>
  <c r="N20" i="29"/>
  <c r="P14" i="15"/>
  <c r="L20" i="29"/>
  <c r="M20" i="29" s="1"/>
  <c r="N19" i="29"/>
  <c r="L19" i="29"/>
  <c r="M19" i="29" s="1"/>
  <c r="N18" i="29"/>
  <c r="L18" i="29"/>
  <c r="M18" i="29" s="1"/>
  <c r="N17" i="29"/>
  <c r="P131" i="15" s="1"/>
  <c r="P107" i="15"/>
  <c r="L17" i="29"/>
  <c r="M17" i="29"/>
  <c r="N16" i="29"/>
  <c r="P185" i="15"/>
  <c r="L16" i="29"/>
  <c r="M16" i="29" s="1"/>
  <c r="N15" i="29"/>
  <c r="L15" i="29"/>
  <c r="M15" i="29" s="1"/>
  <c r="N14" i="29"/>
  <c r="P139" i="15" s="1"/>
  <c r="P150" i="15"/>
  <c r="L14" i="29"/>
  <c r="M14" i="29"/>
  <c r="N13" i="29"/>
  <c r="P65" i="15"/>
  <c r="L13" i="29"/>
  <c r="M13" i="29" s="1"/>
  <c r="N12" i="29"/>
  <c r="L12" i="29"/>
  <c r="M12" i="29" s="1"/>
  <c r="N11" i="29"/>
  <c r="P78" i="15"/>
  <c r="L11" i="29"/>
  <c r="M11" i="29" s="1"/>
  <c r="J78" i="15"/>
  <c r="K78" i="15" s="1"/>
  <c r="N10" i="29"/>
  <c r="P119" i="15" s="1"/>
  <c r="P171" i="15"/>
  <c r="L10" i="29"/>
  <c r="M10" i="29"/>
  <c r="N9" i="29"/>
  <c r="P178" i="15"/>
  <c r="L9" i="29"/>
  <c r="M9" i="29" s="1"/>
  <c r="N8" i="29"/>
  <c r="P222" i="15"/>
  <c r="L8" i="29"/>
  <c r="M8" i="29"/>
  <c r="N7" i="29"/>
  <c r="P124" i="15" s="1"/>
  <c r="L7" i="29"/>
  <c r="M7" i="29" s="1"/>
  <c r="N6" i="29"/>
  <c r="P114" i="15" s="1"/>
  <c r="P175" i="15"/>
  <c r="L6" i="29"/>
  <c r="M6" i="29" s="1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AB167" i="28"/>
  <c r="AB166" i="28"/>
  <c r="AB165" i="28"/>
  <c r="AB164" i="28"/>
  <c r="AB163" i="28"/>
  <c r="AB162" i="28"/>
  <c r="AB161" i="28"/>
  <c r="AB160" i="28"/>
  <c r="AB159" i="28"/>
  <c r="AB158" i="28"/>
  <c r="AB157" i="28"/>
  <c r="AB156" i="28"/>
  <c r="AB155" i="28"/>
  <c r="AB154" i="28"/>
  <c r="AB153" i="28"/>
  <c r="AB152" i="28"/>
  <c r="AB151" i="28"/>
  <c r="AB150" i="28"/>
  <c r="AB149" i="28"/>
  <c r="AB148" i="28"/>
  <c r="AB147" i="28"/>
  <c r="AB146" i="28"/>
  <c r="AB145" i="28"/>
  <c r="AB144" i="28"/>
  <c r="AB143" i="28"/>
  <c r="AB142" i="28"/>
  <c r="AB141" i="28"/>
  <c r="AB140" i="28"/>
  <c r="AB139" i="28"/>
  <c r="AB138" i="28"/>
  <c r="AB137" i="28"/>
  <c r="AB136" i="28"/>
  <c r="AB135" i="28"/>
  <c r="AB134" i="28"/>
  <c r="AB133" i="28"/>
  <c r="AB132" i="28"/>
  <c r="AB131" i="28"/>
  <c r="AB130" i="28"/>
  <c r="AB129" i="28"/>
  <c r="AB128" i="28"/>
  <c r="AB127" i="28"/>
  <c r="AB126" i="28"/>
  <c r="AB125" i="28"/>
  <c r="AB124" i="28"/>
  <c r="AB123" i="28"/>
  <c r="AB122" i="28"/>
  <c r="AB121" i="28"/>
  <c r="AB120" i="28"/>
  <c r="AB119" i="28"/>
  <c r="AB118" i="28"/>
  <c r="AB117" i="28"/>
  <c r="AB116" i="28"/>
  <c r="AB115" i="28"/>
  <c r="AB114" i="28"/>
  <c r="AB113" i="28"/>
  <c r="AB112" i="28"/>
  <c r="AB111" i="28"/>
  <c r="AB110" i="28"/>
  <c r="AB109" i="28"/>
  <c r="AB108" i="28"/>
  <c r="AB107" i="28"/>
  <c r="AB106" i="28"/>
  <c r="AB105" i="28"/>
  <c r="AB104" i="28"/>
  <c r="AB103" i="28"/>
  <c r="AB102" i="28"/>
  <c r="AB101" i="28"/>
  <c r="AB100" i="28"/>
  <c r="AB99" i="28"/>
  <c r="AB98" i="28"/>
  <c r="AB97" i="28"/>
  <c r="AB96" i="28"/>
  <c r="AB95" i="28"/>
  <c r="AB94" i="28"/>
  <c r="AB93" i="28"/>
  <c r="AB92" i="28"/>
  <c r="AB91" i="28"/>
  <c r="AB90" i="28"/>
  <c r="AB89" i="28"/>
  <c r="AB88" i="28"/>
  <c r="AB87" i="28"/>
  <c r="AB86" i="28"/>
  <c r="AB85" i="28"/>
  <c r="AB84" i="28"/>
  <c r="AB83" i="28"/>
  <c r="AB82" i="28"/>
  <c r="AB81" i="28"/>
  <c r="AB80" i="28"/>
  <c r="AB79" i="28"/>
  <c r="AB78" i="28"/>
  <c r="AB77" i="28"/>
  <c r="AB76" i="28"/>
  <c r="AB75" i="28"/>
  <c r="AB74" i="28"/>
  <c r="AB73" i="28"/>
  <c r="AB72" i="28"/>
  <c r="AB71" i="28"/>
  <c r="AB70" i="28"/>
  <c r="AB69" i="28"/>
  <c r="AB68" i="28"/>
  <c r="AB67" i="28"/>
  <c r="AB66" i="28"/>
  <c r="AB65" i="28"/>
  <c r="AB64" i="28"/>
  <c r="AB63" i="28"/>
  <c r="AB62" i="28"/>
  <c r="AB61" i="28"/>
  <c r="AB60" i="28"/>
  <c r="AB59" i="28"/>
  <c r="AB58" i="28"/>
  <c r="AB57" i="28"/>
  <c r="AB56" i="28"/>
  <c r="AB55" i="28"/>
  <c r="AB54" i="28"/>
  <c r="AB53" i="28"/>
  <c r="AB52" i="28"/>
  <c r="AB51" i="28"/>
  <c r="AB50" i="28"/>
  <c r="AB49" i="28"/>
  <c r="AB48" i="28"/>
  <c r="AB47" i="28"/>
  <c r="AB46" i="28"/>
  <c r="AB45" i="28"/>
  <c r="AB44" i="28"/>
  <c r="AB43" i="28"/>
  <c r="AB42" i="28"/>
  <c r="AB41" i="28"/>
  <c r="AB40" i="28"/>
  <c r="AB39" i="28"/>
  <c r="AB38" i="28"/>
  <c r="AB37" i="28"/>
  <c r="AB36" i="28"/>
  <c r="AB35" i="28"/>
  <c r="AB34" i="28"/>
  <c r="AB33" i="28"/>
  <c r="AB32" i="28"/>
  <c r="AB31" i="28"/>
  <c r="AB30" i="28"/>
  <c r="AB29" i="28"/>
  <c r="AB28" i="28"/>
  <c r="AB27" i="28"/>
  <c r="AB26" i="28"/>
  <c r="AB25" i="28"/>
  <c r="AB24" i="28"/>
  <c r="AB23" i="28"/>
  <c r="AB22" i="28"/>
  <c r="AB21" i="28"/>
  <c r="AB20" i="28"/>
  <c r="AB19" i="28"/>
  <c r="AB18" i="28"/>
  <c r="AB17" i="28"/>
  <c r="AB16" i="28"/>
  <c r="AB15" i="28"/>
  <c r="AB14" i="28"/>
  <c r="AB13" i="28"/>
  <c r="AB12" i="28"/>
  <c r="AB11" i="28"/>
  <c r="AB10" i="28"/>
  <c r="AB9" i="28"/>
  <c r="AB8" i="28"/>
  <c r="AB7" i="28"/>
  <c r="AB6" i="28"/>
  <c r="AH5" i="28"/>
  <c r="AB5" i="28"/>
  <c r="AB4" i="28"/>
  <c r="AH3" i="28"/>
  <c r="AH4" i="28"/>
  <c r="AB3" i="28"/>
  <c r="AH2" i="28"/>
  <c r="AB2" i="28"/>
  <c r="AO104" i="15"/>
  <c r="AM104" i="15"/>
  <c r="AO103" i="15"/>
  <c r="AM103" i="15"/>
  <c r="AO101" i="15"/>
  <c r="AM101" i="15"/>
  <c r="AO100" i="15"/>
  <c r="AM100" i="15"/>
  <c r="AO99" i="15"/>
  <c r="AM99" i="15"/>
  <c r="AO98" i="15"/>
  <c r="AM98" i="15"/>
  <c r="AO97" i="15"/>
  <c r="AM97" i="15"/>
  <c r="AO96" i="15"/>
  <c r="AM96" i="15"/>
  <c r="AO95" i="15"/>
  <c r="AM95" i="15"/>
  <c r="AO94" i="15"/>
  <c r="AM94" i="15"/>
  <c r="AO93" i="15"/>
  <c r="AM93" i="15"/>
  <c r="N248" i="15"/>
  <c r="AO92" i="15"/>
  <c r="AM92" i="15"/>
  <c r="AO91" i="15"/>
  <c r="AM91" i="15"/>
  <c r="AO90" i="15"/>
  <c r="AM90" i="15"/>
  <c r="AO89" i="15"/>
  <c r="AM89" i="15"/>
  <c r="AO88" i="15"/>
  <c r="AM88" i="15"/>
  <c r="AO87" i="15"/>
  <c r="AM87" i="15"/>
  <c r="AO86" i="15"/>
  <c r="AM86" i="15"/>
  <c r="AO85" i="15"/>
  <c r="AM85" i="15"/>
  <c r="AO84" i="15"/>
  <c r="AM84" i="15"/>
  <c r="AO83" i="15"/>
  <c r="AM83" i="15"/>
  <c r="AO82" i="15"/>
  <c r="AM82" i="15"/>
  <c r="AO81" i="15"/>
  <c r="AM81" i="15"/>
  <c r="N251" i="15"/>
  <c r="R251" i="15" s="1"/>
  <c r="AO79" i="15"/>
  <c r="AM79" i="15"/>
  <c r="N227" i="15"/>
  <c r="R227" i="15" s="1"/>
  <c r="N232" i="15"/>
  <c r="R232" i="15" s="1"/>
  <c r="N115" i="15"/>
  <c r="R115" i="15" s="1"/>
  <c r="AA51" i="15"/>
  <c r="N177" i="15"/>
  <c r="N5" i="15"/>
  <c r="R5" i="15" s="1"/>
  <c r="L5" i="15" s="1"/>
  <c r="M5" i="15" s="1"/>
  <c r="AA29" i="15"/>
  <c r="N160" i="15"/>
  <c r="N104" i="15"/>
  <c r="W104" i="15" s="1"/>
  <c r="N141" i="15"/>
  <c r="N154" i="15"/>
  <c r="Y939" i="14"/>
  <c r="V939" i="14"/>
  <c r="Y938" i="14"/>
  <c r="V938" i="14"/>
  <c r="Y937" i="14"/>
  <c r="V937" i="14"/>
  <c r="Y936" i="14"/>
  <c r="V936" i="14"/>
  <c r="Y935" i="14"/>
  <c r="V935" i="14"/>
  <c r="Y934" i="14"/>
  <c r="V934" i="14"/>
  <c r="Y933" i="14"/>
  <c r="V933" i="14"/>
  <c r="Y932" i="14"/>
  <c r="V932" i="14"/>
  <c r="Y931" i="14"/>
  <c r="V931" i="14"/>
  <c r="Y930" i="14"/>
  <c r="V930" i="14"/>
  <c r="Y929" i="14"/>
  <c r="V929" i="14"/>
  <c r="Y928" i="14"/>
  <c r="V928" i="14"/>
  <c r="Y927" i="14"/>
  <c r="V927" i="14"/>
  <c r="Y926" i="14"/>
  <c r="V926" i="14"/>
  <c r="Y925" i="14"/>
  <c r="V925" i="14"/>
  <c r="Y924" i="14"/>
  <c r="V924" i="14"/>
  <c r="Y923" i="14"/>
  <c r="V923" i="14"/>
  <c r="Y922" i="14"/>
  <c r="V922" i="14"/>
  <c r="Y921" i="14"/>
  <c r="V921" i="14"/>
  <c r="Y920" i="14"/>
  <c r="V920" i="14"/>
  <c r="Y919" i="14"/>
  <c r="V919" i="14"/>
  <c r="Y918" i="14"/>
  <c r="V918" i="14"/>
  <c r="Y917" i="14"/>
  <c r="V917" i="14"/>
  <c r="Y916" i="14"/>
  <c r="V916" i="14"/>
  <c r="Y915" i="14"/>
  <c r="V915" i="14"/>
  <c r="Y914" i="14"/>
  <c r="V914" i="14"/>
  <c r="Y913" i="14"/>
  <c r="V913" i="14"/>
  <c r="Y912" i="14"/>
  <c r="V912" i="14"/>
  <c r="Y911" i="14"/>
  <c r="V911" i="14"/>
  <c r="Y910" i="14"/>
  <c r="V910" i="14"/>
  <c r="Y909" i="14"/>
  <c r="V909" i="14"/>
  <c r="Y908" i="14"/>
  <c r="V908" i="14"/>
  <c r="Y907" i="14"/>
  <c r="V907" i="14"/>
  <c r="Y906" i="14"/>
  <c r="V906" i="14"/>
  <c r="Y905" i="14"/>
  <c r="V905" i="14"/>
  <c r="Y904" i="14"/>
  <c r="V904" i="14"/>
  <c r="Y903" i="14"/>
  <c r="V903" i="14"/>
  <c r="Y902" i="14"/>
  <c r="V902" i="14"/>
  <c r="Y901" i="14"/>
  <c r="V901" i="14"/>
  <c r="Y900" i="14"/>
  <c r="V900" i="14"/>
  <c r="Y899" i="14"/>
  <c r="V899" i="14"/>
  <c r="Y898" i="14"/>
  <c r="V898" i="14"/>
  <c r="Y897" i="14"/>
  <c r="V897" i="14"/>
  <c r="Y896" i="14"/>
  <c r="V896" i="14"/>
  <c r="Y895" i="14"/>
  <c r="V895" i="14"/>
  <c r="Y894" i="14"/>
  <c r="V894" i="14"/>
  <c r="Y893" i="14"/>
  <c r="V893" i="14"/>
  <c r="Y892" i="14"/>
  <c r="V892" i="14"/>
  <c r="Y891" i="14"/>
  <c r="V891" i="14"/>
  <c r="Y890" i="14"/>
  <c r="V890" i="14"/>
  <c r="Y889" i="14"/>
  <c r="V889" i="14"/>
  <c r="Y888" i="14"/>
  <c r="V888" i="14"/>
  <c r="Y887" i="14"/>
  <c r="V887" i="14"/>
  <c r="Y886" i="14"/>
  <c r="V886" i="14"/>
  <c r="Y885" i="14"/>
  <c r="V885" i="14"/>
  <c r="Y884" i="14"/>
  <c r="V884" i="14"/>
  <c r="Y883" i="14"/>
  <c r="V883" i="14"/>
  <c r="Y882" i="14"/>
  <c r="V882" i="14"/>
  <c r="Y881" i="14"/>
  <c r="V881" i="14"/>
  <c r="Y880" i="14"/>
  <c r="V880" i="14"/>
  <c r="Y879" i="14"/>
  <c r="V879" i="14"/>
  <c r="Y878" i="14"/>
  <c r="V878" i="14"/>
  <c r="Y877" i="14"/>
  <c r="V877" i="14"/>
  <c r="Y876" i="14"/>
  <c r="V876" i="14"/>
  <c r="Y875" i="14"/>
  <c r="V875" i="14"/>
  <c r="Y874" i="14"/>
  <c r="V874" i="14"/>
  <c r="Y873" i="14"/>
  <c r="V873" i="14"/>
  <c r="Y872" i="14"/>
  <c r="V872" i="14"/>
  <c r="Y871" i="14"/>
  <c r="V871" i="14"/>
  <c r="Y870" i="14"/>
  <c r="V870" i="14"/>
  <c r="Y869" i="14"/>
  <c r="V869" i="14"/>
  <c r="Y868" i="14"/>
  <c r="V868" i="14"/>
  <c r="Y867" i="14"/>
  <c r="V867" i="14"/>
  <c r="Y866" i="14"/>
  <c r="V866" i="14"/>
  <c r="Y865" i="14"/>
  <c r="V865" i="14"/>
  <c r="Y864" i="14"/>
  <c r="V864" i="14"/>
  <c r="Y863" i="14"/>
  <c r="V863" i="14"/>
  <c r="Y862" i="14"/>
  <c r="V862" i="14"/>
  <c r="Y861" i="14"/>
  <c r="V861" i="14"/>
  <c r="Y860" i="14"/>
  <c r="V860" i="14"/>
  <c r="Y859" i="14"/>
  <c r="V859" i="14"/>
  <c r="Y858" i="14"/>
  <c r="V858" i="14"/>
  <c r="Y857" i="14"/>
  <c r="V857" i="14"/>
  <c r="Y856" i="14"/>
  <c r="V856" i="14"/>
  <c r="Y855" i="14"/>
  <c r="V855" i="14"/>
  <c r="Y854" i="14"/>
  <c r="V854" i="14"/>
  <c r="Y853" i="14"/>
  <c r="V853" i="14"/>
  <c r="Y852" i="14"/>
  <c r="V852" i="14"/>
  <c r="Y851" i="14"/>
  <c r="V851" i="14"/>
  <c r="Y850" i="14"/>
  <c r="V850" i="14"/>
  <c r="Y849" i="14"/>
  <c r="V849" i="14"/>
  <c r="Y848" i="14"/>
  <c r="V848" i="14"/>
  <c r="Y847" i="14"/>
  <c r="V847" i="14"/>
  <c r="Y846" i="14"/>
  <c r="V846" i="14"/>
  <c r="Y845" i="14"/>
  <c r="V845" i="14"/>
  <c r="Y844" i="14"/>
  <c r="V844" i="14"/>
  <c r="Y843" i="14"/>
  <c r="V843" i="14"/>
  <c r="Y842" i="14"/>
  <c r="V842" i="14"/>
  <c r="Y841" i="14"/>
  <c r="V841" i="14"/>
  <c r="Y840" i="14"/>
  <c r="V840" i="14"/>
  <c r="Y839" i="14"/>
  <c r="V839" i="14"/>
  <c r="Y838" i="14"/>
  <c r="V838" i="14"/>
  <c r="Y837" i="14"/>
  <c r="V837" i="14"/>
  <c r="Y836" i="14"/>
  <c r="V836" i="14"/>
  <c r="Y835" i="14"/>
  <c r="V835" i="14"/>
  <c r="Y834" i="14"/>
  <c r="V834" i="14"/>
  <c r="Y833" i="14"/>
  <c r="V833" i="14"/>
  <c r="Y832" i="14"/>
  <c r="V832" i="14"/>
  <c r="Y831" i="14"/>
  <c r="V831" i="14"/>
  <c r="Y830" i="14"/>
  <c r="V830" i="14"/>
  <c r="Y829" i="14"/>
  <c r="V829" i="14"/>
  <c r="Y828" i="14"/>
  <c r="V828" i="14"/>
  <c r="Y827" i="14"/>
  <c r="V827" i="14"/>
  <c r="Y826" i="14"/>
  <c r="V826" i="14"/>
  <c r="Y825" i="14"/>
  <c r="V825" i="14"/>
  <c r="Y824" i="14"/>
  <c r="V824" i="14"/>
  <c r="Y823" i="14"/>
  <c r="V823" i="14"/>
  <c r="Y822" i="14"/>
  <c r="V822" i="14"/>
  <c r="Y821" i="14"/>
  <c r="V821" i="14"/>
  <c r="Y820" i="14"/>
  <c r="V820" i="14"/>
  <c r="Y819" i="14"/>
  <c r="V819" i="14"/>
  <c r="Y818" i="14"/>
  <c r="V818" i="14"/>
  <c r="Y817" i="14"/>
  <c r="V817" i="14"/>
  <c r="Y816" i="14"/>
  <c r="V816" i="14"/>
  <c r="Y815" i="14"/>
  <c r="V815" i="14"/>
  <c r="Y814" i="14"/>
  <c r="V814" i="14"/>
  <c r="Y813" i="14"/>
  <c r="V813" i="14"/>
  <c r="Y812" i="14"/>
  <c r="V812" i="14"/>
  <c r="Y811" i="14"/>
  <c r="V811" i="14"/>
  <c r="Y810" i="14"/>
  <c r="V810" i="14"/>
  <c r="Y809" i="14"/>
  <c r="V809" i="14"/>
  <c r="Y808" i="14"/>
  <c r="V808" i="14"/>
  <c r="Y807" i="14"/>
  <c r="V807" i="14"/>
  <c r="Y806" i="14"/>
  <c r="V806" i="14"/>
  <c r="Y805" i="14"/>
  <c r="V805" i="14"/>
  <c r="Y804" i="14"/>
  <c r="V804" i="14"/>
  <c r="Y803" i="14"/>
  <c r="V803" i="14"/>
  <c r="Y802" i="14"/>
  <c r="V802" i="14"/>
  <c r="Y801" i="14"/>
  <c r="V801" i="14"/>
  <c r="Y800" i="14"/>
  <c r="V800" i="14"/>
  <c r="Y799" i="14"/>
  <c r="V799" i="14"/>
  <c r="Y798" i="14"/>
  <c r="V798" i="14"/>
  <c r="Y797" i="14"/>
  <c r="V797" i="14"/>
  <c r="Y796" i="14"/>
  <c r="V796" i="14"/>
  <c r="Y795" i="14"/>
  <c r="V795" i="14"/>
  <c r="Y794" i="14"/>
  <c r="V794" i="14"/>
  <c r="Y793" i="14"/>
  <c r="V793" i="14"/>
  <c r="Y792" i="14"/>
  <c r="V792" i="14"/>
  <c r="Y791" i="14"/>
  <c r="V791" i="14"/>
  <c r="Y790" i="14"/>
  <c r="V790" i="14"/>
  <c r="Y789" i="14"/>
  <c r="V789" i="14"/>
  <c r="Y788" i="14"/>
  <c r="V788" i="14"/>
  <c r="Y787" i="14"/>
  <c r="V787" i="14"/>
  <c r="Y786" i="14"/>
  <c r="V786" i="14"/>
  <c r="Y785" i="14"/>
  <c r="V785" i="14"/>
  <c r="Y784" i="14"/>
  <c r="V784" i="14"/>
  <c r="Y783" i="14"/>
  <c r="V783" i="14"/>
  <c r="Y782" i="14"/>
  <c r="V782" i="14"/>
  <c r="Y781" i="14"/>
  <c r="V781" i="14"/>
  <c r="Y780" i="14"/>
  <c r="V780" i="14"/>
  <c r="Y779" i="14"/>
  <c r="V779" i="14"/>
  <c r="Y778" i="14"/>
  <c r="V778" i="14"/>
  <c r="Y777" i="14"/>
  <c r="V777" i="14"/>
  <c r="Y776" i="14"/>
  <c r="V776" i="14"/>
  <c r="Y775" i="14"/>
  <c r="V775" i="14"/>
  <c r="Y774" i="14"/>
  <c r="V774" i="14"/>
  <c r="Y773" i="14"/>
  <c r="V773" i="14"/>
  <c r="Y772" i="14"/>
  <c r="V772" i="14"/>
  <c r="Y771" i="14"/>
  <c r="V771" i="14"/>
  <c r="Y770" i="14"/>
  <c r="V770" i="14"/>
  <c r="Y769" i="14"/>
  <c r="V769" i="14"/>
  <c r="Y768" i="14"/>
  <c r="V768" i="14"/>
  <c r="Y767" i="14"/>
  <c r="V767" i="14"/>
  <c r="Y766" i="14"/>
  <c r="V766" i="14"/>
  <c r="Y765" i="14"/>
  <c r="V765" i="14"/>
  <c r="Y764" i="14"/>
  <c r="V764" i="14"/>
  <c r="Y763" i="14"/>
  <c r="V763" i="14"/>
  <c r="Y762" i="14"/>
  <c r="V762" i="14"/>
  <c r="Y761" i="14"/>
  <c r="V761" i="14"/>
  <c r="Y760" i="14"/>
  <c r="V760" i="14"/>
  <c r="Y759" i="14"/>
  <c r="V759" i="14"/>
  <c r="Y758" i="14"/>
  <c r="V758" i="14"/>
  <c r="Y757" i="14"/>
  <c r="V757" i="14"/>
  <c r="Y756" i="14"/>
  <c r="V756" i="14"/>
  <c r="Y755" i="14"/>
  <c r="V755" i="14"/>
  <c r="Y754" i="14"/>
  <c r="V754" i="14"/>
  <c r="Y753" i="14"/>
  <c r="V753" i="14"/>
  <c r="Y752" i="14"/>
  <c r="V752" i="14"/>
  <c r="Y751" i="14"/>
  <c r="V751" i="14"/>
  <c r="Y750" i="14"/>
  <c r="V750" i="14"/>
  <c r="Y749" i="14"/>
  <c r="V749" i="14"/>
  <c r="Y748" i="14"/>
  <c r="V748" i="14"/>
  <c r="Y747" i="14"/>
  <c r="V747" i="14"/>
  <c r="Y746" i="14"/>
  <c r="V746" i="14"/>
  <c r="Y745" i="14"/>
  <c r="V745" i="14"/>
  <c r="Y744" i="14"/>
  <c r="V744" i="14"/>
  <c r="Y743" i="14"/>
  <c r="V743" i="14"/>
  <c r="Y742" i="14"/>
  <c r="V742" i="14"/>
  <c r="Y741" i="14"/>
  <c r="V741" i="14"/>
  <c r="Y740" i="14"/>
  <c r="V740" i="14"/>
  <c r="Y739" i="14"/>
  <c r="V739" i="14"/>
  <c r="Y738" i="14"/>
  <c r="V738" i="14"/>
  <c r="Y737" i="14"/>
  <c r="V737" i="14"/>
  <c r="Y736" i="14"/>
  <c r="V736" i="14"/>
  <c r="Y735" i="14"/>
  <c r="V735" i="14"/>
  <c r="Y734" i="14"/>
  <c r="V734" i="14"/>
  <c r="Y733" i="14"/>
  <c r="V733" i="14"/>
  <c r="Y732" i="14"/>
  <c r="V732" i="14"/>
  <c r="Y731" i="14"/>
  <c r="V731" i="14"/>
  <c r="Y730" i="14"/>
  <c r="V730" i="14"/>
  <c r="Y729" i="14"/>
  <c r="V729" i="14"/>
  <c r="Y728" i="14"/>
  <c r="V728" i="14"/>
  <c r="Y727" i="14"/>
  <c r="V727" i="14"/>
  <c r="Y726" i="14"/>
  <c r="V726" i="14"/>
  <c r="Y725" i="14"/>
  <c r="V725" i="14"/>
  <c r="Y724" i="14"/>
  <c r="V724" i="14"/>
  <c r="Y723" i="14"/>
  <c r="V723" i="14"/>
  <c r="Y722" i="14"/>
  <c r="V722" i="14"/>
  <c r="Y721" i="14"/>
  <c r="V721" i="14"/>
  <c r="Y720" i="14"/>
  <c r="V720" i="14"/>
  <c r="Y719" i="14"/>
  <c r="V719" i="14"/>
  <c r="Y718" i="14"/>
  <c r="V718" i="14"/>
  <c r="Y717" i="14"/>
  <c r="V717" i="14"/>
  <c r="Y716" i="14"/>
  <c r="V716" i="14"/>
  <c r="Y715" i="14"/>
  <c r="V715" i="14"/>
  <c r="Y714" i="14"/>
  <c r="V714" i="14"/>
  <c r="Y713" i="14"/>
  <c r="V713" i="14"/>
  <c r="Y712" i="14"/>
  <c r="V712" i="14"/>
  <c r="Y711" i="14"/>
  <c r="V711" i="14"/>
  <c r="Y710" i="14"/>
  <c r="V710" i="14"/>
  <c r="Y709" i="14"/>
  <c r="V709" i="14"/>
  <c r="Y708" i="14"/>
  <c r="V708" i="14"/>
  <c r="Y707" i="14"/>
  <c r="V707" i="14"/>
  <c r="Y706" i="14"/>
  <c r="V706" i="14"/>
  <c r="Y705" i="14"/>
  <c r="V705" i="14"/>
  <c r="Y704" i="14"/>
  <c r="V704" i="14"/>
  <c r="Y703" i="14"/>
  <c r="V703" i="14"/>
  <c r="Y702" i="14"/>
  <c r="V702" i="14"/>
  <c r="Y701" i="14"/>
  <c r="V701" i="14"/>
  <c r="Y700" i="14"/>
  <c r="V700" i="14"/>
  <c r="Y699" i="14"/>
  <c r="V699" i="14"/>
  <c r="Y698" i="14"/>
  <c r="V698" i="14"/>
  <c r="Y697" i="14"/>
  <c r="V697" i="14"/>
  <c r="Y696" i="14"/>
  <c r="V696" i="14"/>
  <c r="Y695" i="14"/>
  <c r="V695" i="14"/>
  <c r="Y694" i="14"/>
  <c r="V694" i="14"/>
  <c r="Y693" i="14"/>
  <c r="V693" i="14"/>
  <c r="Y692" i="14"/>
  <c r="V692" i="14"/>
  <c r="Y691" i="14"/>
  <c r="V691" i="14"/>
  <c r="Y690" i="14"/>
  <c r="V690" i="14"/>
  <c r="Y689" i="14"/>
  <c r="V689" i="14"/>
  <c r="Y688" i="14"/>
  <c r="V688" i="14"/>
  <c r="Y687" i="14"/>
  <c r="V687" i="14"/>
  <c r="Y686" i="14"/>
  <c r="V686" i="14"/>
  <c r="Y685" i="14"/>
  <c r="V685" i="14"/>
  <c r="Y684" i="14"/>
  <c r="V684" i="14"/>
  <c r="Y683" i="14"/>
  <c r="V683" i="14"/>
  <c r="Y682" i="14"/>
  <c r="V682" i="14"/>
  <c r="Y681" i="14"/>
  <c r="V681" i="14"/>
  <c r="Y680" i="14"/>
  <c r="V680" i="14"/>
  <c r="Y679" i="14"/>
  <c r="V679" i="14"/>
  <c r="Y678" i="14"/>
  <c r="V678" i="14"/>
  <c r="Y677" i="14"/>
  <c r="V677" i="14"/>
  <c r="Y676" i="14"/>
  <c r="V676" i="14"/>
  <c r="Y675" i="14"/>
  <c r="V675" i="14"/>
  <c r="Y674" i="14"/>
  <c r="V674" i="14"/>
  <c r="Y673" i="14"/>
  <c r="V673" i="14"/>
  <c r="Y672" i="14"/>
  <c r="V672" i="14"/>
  <c r="Y671" i="14"/>
  <c r="V671" i="14"/>
  <c r="Y670" i="14"/>
  <c r="V670" i="14"/>
  <c r="Y669" i="14"/>
  <c r="V669" i="14"/>
  <c r="Y668" i="14"/>
  <c r="V668" i="14"/>
  <c r="Y667" i="14"/>
  <c r="V667" i="14"/>
  <c r="Y666" i="14"/>
  <c r="V666" i="14"/>
  <c r="Y665" i="14"/>
  <c r="V665" i="14"/>
  <c r="Y664" i="14"/>
  <c r="V664" i="14"/>
  <c r="Y663" i="14"/>
  <c r="V663" i="14"/>
  <c r="Y662" i="14"/>
  <c r="V662" i="14"/>
  <c r="Y661" i="14"/>
  <c r="V661" i="14"/>
  <c r="Y660" i="14"/>
  <c r="V660" i="14"/>
  <c r="Y659" i="14"/>
  <c r="V659" i="14"/>
  <c r="Y658" i="14"/>
  <c r="V658" i="14"/>
  <c r="Y657" i="14"/>
  <c r="V657" i="14"/>
  <c r="Y656" i="14"/>
  <c r="V656" i="14"/>
  <c r="Y655" i="14"/>
  <c r="V655" i="14"/>
  <c r="Y654" i="14"/>
  <c r="V654" i="14"/>
  <c r="Y653" i="14"/>
  <c r="V653" i="14"/>
  <c r="Y652" i="14"/>
  <c r="V652" i="14"/>
  <c r="Y651" i="14"/>
  <c r="V651" i="14"/>
  <c r="Y650" i="14"/>
  <c r="V650" i="14"/>
  <c r="Y649" i="14"/>
  <c r="V649" i="14"/>
  <c r="Y648" i="14"/>
  <c r="V648" i="14"/>
  <c r="Y647" i="14"/>
  <c r="V647" i="14"/>
  <c r="Y646" i="14"/>
  <c r="V646" i="14"/>
  <c r="Y645" i="14"/>
  <c r="V645" i="14"/>
  <c r="Y644" i="14"/>
  <c r="V644" i="14"/>
  <c r="Y643" i="14"/>
  <c r="V643" i="14"/>
  <c r="Y642" i="14"/>
  <c r="V642" i="14"/>
  <c r="Y641" i="14"/>
  <c r="V641" i="14"/>
  <c r="Y640" i="14"/>
  <c r="V640" i="14"/>
  <c r="Y639" i="14"/>
  <c r="V639" i="14"/>
  <c r="Y638" i="14"/>
  <c r="V638" i="14"/>
  <c r="Y637" i="14"/>
  <c r="V637" i="14"/>
  <c r="Y636" i="14"/>
  <c r="V636" i="14"/>
  <c r="Y635" i="14"/>
  <c r="V635" i="14"/>
  <c r="Y634" i="14"/>
  <c r="V634" i="14"/>
  <c r="Y633" i="14"/>
  <c r="V633" i="14"/>
  <c r="Y632" i="14"/>
  <c r="V632" i="14"/>
  <c r="Y631" i="14"/>
  <c r="V631" i="14"/>
  <c r="Y630" i="14"/>
  <c r="V630" i="14"/>
  <c r="Y629" i="14"/>
  <c r="V629" i="14"/>
  <c r="Y628" i="14"/>
  <c r="V628" i="14"/>
  <c r="Y627" i="14"/>
  <c r="V627" i="14"/>
  <c r="Y626" i="14"/>
  <c r="V626" i="14"/>
  <c r="Y625" i="14"/>
  <c r="V625" i="14"/>
  <c r="Y624" i="14"/>
  <c r="V624" i="14"/>
  <c r="Y623" i="14"/>
  <c r="V623" i="14"/>
  <c r="Y622" i="14"/>
  <c r="V622" i="14"/>
  <c r="Y621" i="14"/>
  <c r="V621" i="14"/>
  <c r="Y620" i="14"/>
  <c r="V620" i="14"/>
  <c r="Y619" i="14"/>
  <c r="V619" i="14"/>
  <c r="Y618" i="14"/>
  <c r="V618" i="14"/>
  <c r="Y617" i="14"/>
  <c r="V617" i="14"/>
  <c r="Y616" i="14"/>
  <c r="V616" i="14"/>
  <c r="Y615" i="14"/>
  <c r="V615" i="14"/>
  <c r="Y614" i="14"/>
  <c r="V614" i="14"/>
  <c r="Y613" i="14"/>
  <c r="V613" i="14"/>
  <c r="Y612" i="14"/>
  <c r="V612" i="14"/>
  <c r="Y611" i="14"/>
  <c r="V611" i="14"/>
  <c r="Y610" i="14"/>
  <c r="V610" i="14"/>
  <c r="Y609" i="14"/>
  <c r="V609" i="14"/>
  <c r="Y608" i="14"/>
  <c r="V608" i="14"/>
  <c r="Y607" i="14"/>
  <c r="V607" i="14"/>
  <c r="Y606" i="14"/>
  <c r="V606" i="14"/>
  <c r="Y605" i="14"/>
  <c r="V605" i="14"/>
  <c r="Y604" i="14"/>
  <c r="V604" i="14"/>
  <c r="Y603" i="14"/>
  <c r="V603" i="14"/>
  <c r="Y602" i="14"/>
  <c r="V602" i="14"/>
  <c r="Y601" i="14"/>
  <c r="V601" i="14"/>
  <c r="Y600" i="14"/>
  <c r="V600" i="14"/>
  <c r="Y599" i="14"/>
  <c r="V599" i="14"/>
  <c r="Y598" i="14"/>
  <c r="V598" i="14"/>
  <c r="Y597" i="14"/>
  <c r="V597" i="14"/>
  <c r="Y596" i="14"/>
  <c r="V596" i="14"/>
  <c r="Y595" i="14"/>
  <c r="V595" i="14"/>
  <c r="Y594" i="14"/>
  <c r="V594" i="14"/>
  <c r="Y593" i="14"/>
  <c r="V593" i="14"/>
  <c r="Y592" i="14"/>
  <c r="V592" i="14"/>
  <c r="Y591" i="14"/>
  <c r="V591" i="14"/>
  <c r="Y590" i="14"/>
  <c r="V590" i="14"/>
  <c r="Y589" i="14"/>
  <c r="V589" i="14"/>
  <c r="Y588" i="14"/>
  <c r="V588" i="14"/>
  <c r="Y587" i="14"/>
  <c r="V587" i="14"/>
  <c r="Y586" i="14"/>
  <c r="V586" i="14"/>
  <c r="Y585" i="14"/>
  <c r="V585" i="14"/>
  <c r="Y584" i="14"/>
  <c r="V584" i="14"/>
  <c r="Y583" i="14"/>
  <c r="V583" i="14"/>
  <c r="Y582" i="14"/>
  <c r="V582" i="14"/>
  <c r="Y581" i="14"/>
  <c r="V581" i="14"/>
  <c r="Y580" i="14"/>
  <c r="V580" i="14"/>
  <c r="Y579" i="14"/>
  <c r="V579" i="14"/>
  <c r="Y578" i="14"/>
  <c r="V578" i="14"/>
  <c r="Y577" i="14"/>
  <c r="V577" i="14"/>
  <c r="Y576" i="14"/>
  <c r="V576" i="14"/>
  <c r="Y575" i="14"/>
  <c r="V575" i="14"/>
  <c r="Y574" i="14"/>
  <c r="V574" i="14"/>
  <c r="Y573" i="14"/>
  <c r="V573" i="14"/>
  <c r="Y572" i="14"/>
  <c r="V572" i="14"/>
  <c r="Y571" i="14"/>
  <c r="V571" i="14"/>
  <c r="Y570" i="14"/>
  <c r="V570" i="14"/>
  <c r="Y569" i="14"/>
  <c r="V569" i="14"/>
  <c r="Y568" i="14"/>
  <c r="V568" i="14"/>
  <c r="Y567" i="14"/>
  <c r="V567" i="14"/>
  <c r="Y566" i="14"/>
  <c r="V566" i="14"/>
  <c r="Y565" i="14"/>
  <c r="V565" i="14"/>
  <c r="Y564" i="14"/>
  <c r="V564" i="14"/>
  <c r="Y563" i="14"/>
  <c r="V563" i="14"/>
  <c r="Y562" i="14"/>
  <c r="V562" i="14"/>
  <c r="Y561" i="14"/>
  <c r="V561" i="14"/>
  <c r="Y560" i="14"/>
  <c r="V560" i="14"/>
  <c r="Y559" i="14"/>
  <c r="V559" i="14"/>
  <c r="Y558" i="14"/>
  <c r="V558" i="14"/>
  <c r="Y557" i="14"/>
  <c r="V557" i="14"/>
  <c r="Y556" i="14"/>
  <c r="V556" i="14"/>
  <c r="Y555" i="14"/>
  <c r="V555" i="14"/>
  <c r="Y554" i="14"/>
  <c r="V554" i="14"/>
  <c r="Y553" i="14"/>
  <c r="V553" i="14"/>
  <c r="Y552" i="14"/>
  <c r="V552" i="14"/>
  <c r="Y551" i="14"/>
  <c r="V551" i="14"/>
  <c r="Y550" i="14"/>
  <c r="V550" i="14"/>
  <c r="Y549" i="14"/>
  <c r="V549" i="14"/>
  <c r="Y548" i="14"/>
  <c r="V548" i="14"/>
  <c r="Y547" i="14"/>
  <c r="V547" i="14"/>
  <c r="Y546" i="14"/>
  <c r="V546" i="14"/>
  <c r="Y545" i="14"/>
  <c r="V545" i="14"/>
  <c r="Y544" i="14"/>
  <c r="V544" i="14"/>
  <c r="Y543" i="14"/>
  <c r="V543" i="14"/>
  <c r="Y542" i="14"/>
  <c r="V542" i="14"/>
  <c r="Y541" i="14"/>
  <c r="V541" i="14"/>
  <c r="Y540" i="14"/>
  <c r="V540" i="14"/>
  <c r="Y539" i="14"/>
  <c r="V539" i="14"/>
  <c r="Y538" i="14"/>
  <c r="V538" i="14"/>
  <c r="Y537" i="14"/>
  <c r="V537" i="14"/>
  <c r="Y536" i="14"/>
  <c r="V536" i="14"/>
  <c r="Y535" i="14"/>
  <c r="V535" i="14"/>
  <c r="Y534" i="14"/>
  <c r="V534" i="14"/>
  <c r="Y533" i="14"/>
  <c r="V533" i="14"/>
  <c r="Y532" i="14"/>
  <c r="V532" i="14"/>
  <c r="Y531" i="14"/>
  <c r="V531" i="14"/>
  <c r="Y530" i="14"/>
  <c r="V530" i="14"/>
  <c r="Y529" i="14"/>
  <c r="V529" i="14"/>
  <c r="Y528" i="14"/>
  <c r="V528" i="14"/>
  <c r="Y527" i="14"/>
  <c r="V527" i="14"/>
  <c r="Y526" i="14"/>
  <c r="V526" i="14"/>
  <c r="Y525" i="14"/>
  <c r="V525" i="14"/>
  <c r="Y524" i="14"/>
  <c r="V524" i="14"/>
  <c r="Y523" i="14"/>
  <c r="V523" i="14"/>
  <c r="Y522" i="14"/>
  <c r="V522" i="14"/>
  <c r="Y521" i="14"/>
  <c r="V521" i="14"/>
  <c r="Y520" i="14"/>
  <c r="V520" i="14"/>
  <c r="Y519" i="14"/>
  <c r="V519" i="14"/>
  <c r="Y518" i="14"/>
  <c r="V518" i="14"/>
  <c r="Y517" i="14"/>
  <c r="V517" i="14"/>
  <c r="Y516" i="14"/>
  <c r="V516" i="14"/>
  <c r="Y515" i="14"/>
  <c r="V515" i="14"/>
  <c r="Y514" i="14"/>
  <c r="V514" i="14"/>
  <c r="Y513" i="14"/>
  <c r="V513" i="14"/>
  <c r="Y512" i="14"/>
  <c r="V512" i="14"/>
  <c r="Y511" i="14"/>
  <c r="V511" i="14"/>
  <c r="Y510" i="14"/>
  <c r="V510" i="14"/>
  <c r="Y509" i="14"/>
  <c r="V509" i="14"/>
  <c r="Y508" i="14"/>
  <c r="V508" i="14"/>
  <c r="Y507" i="14"/>
  <c r="V507" i="14"/>
  <c r="Y506" i="14"/>
  <c r="V506" i="14"/>
  <c r="Y505" i="14"/>
  <c r="V505" i="14"/>
  <c r="Y504" i="14"/>
  <c r="V504" i="14"/>
  <c r="Y503" i="14"/>
  <c r="V503" i="14"/>
  <c r="Y502" i="14"/>
  <c r="V502" i="14"/>
  <c r="Y501" i="14"/>
  <c r="V501" i="14"/>
  <c r="Y500" i="14"/>
  <c r="V500" i="14"/>
  <c r="Y499" i="14"/>
  <c r="V499" i="14"/>
  <c r="Y498" i="14"/>
  <c r="V498" i="14"/>
  <c r="Y497" i="14"/>
  <c r="V497" i="14"/>
  <c r="Y496" i="14"/>
  <c r="V496" i="14"/>
  <c r="Y495" i="14"/>
  <c r="V495" i="14"/>
  <c r="Y494" i="14"/>
  <c r="V494" i="14"/>
  <c r="Y493" i="14"/>
  <c r="V493" i="14"/>
  <c r="Y492" i="14"/>
  <c r="V492" i="14"/>
  <c r="Y491" i="14"/>
  <c r="V491" i="14"/>
  <c r="Y490" i="14"/>
  <c r="V490" i="14"/>
  <c r="Y489" i="14"/>
  <c r="V489" i="14"/>
  <c r="Y488" i="14"/>
  <c r="V488" i="14"/>
  <c r="Y487" i="14"/>
  <c r="V487" i="14"/>
  <c r="Y486" i="14"/>
  <c r="V486" i="14"/>
  <c r="Y485" i="14"/>
  <c r="V485" i="14"/>
  <c r="Y484" i="14"/>
  <c r="V484" i="14"/>
  <c r="Y483" i="14"/>
  <c r="V483" i="14"/>
  <c r="Y482" i="14"/>
  <c r="V482" i="14"/>
  <c r="Y481" i="14"/>
  <c r="V481" i="14"/>
  <c r="Y480" i="14"/>
  <c r="V480" i="14"/>
  <c r="Y479" i="14"/>
  <c r="V479" i="14"/>
  <c r="Y478" i="14"/>
  <c r="V478" i="14"/>
  <c r="Y477" i="14"/>
  <c r="V477" i="14"/>
  <c r="Y476" i="14"/>
  <c r="V476" i="14"/>
  <c r="Y475" i="14"/>
  <c r="V475" i="14"/>
  <c r="Y474" i="14"/>
  <c r="V474" i="14"/>
  <c r="Y473" i="14"/>
  <c r="V473" i="14"/>
  <c r="Y472" i="14"/>
  <c r="V472" i="14"/>
  <c r="Y471" i="14"/>
  <c r="V471" i="14"/>
  <c r="Y470" i="14"/>
  <c r="V470" i="14"/>
  <c r="Y469" i="14"/>
  <c r="V469" i="14"/>
  <c r="Y468" i="14"/>
  <c r="V468" i="14"/>
  <c r="Y467" i="14"/>
  <c r="V467" i="14"/>
  <c r="Y466" i="14"/>
  <c r="V466" i="14"/>
  <c r="Y465" i="14"/>
  <c r="V465" i="14"/>
  <c r="Y464" i="14"/>
  <c r="V464" i="14"/>
  <c r="Y463" i="14"/>
  <c r="V463" i="14"/>
  <c r="Y462" i="14"/>
  <c r="V462" i="14"/>
  <c r="Y461" i="14"/>
  <c r="V461" i="14"/>
  <c r="Y460" i="14"/>
  <c r="V460" i="14"/>
  <c r="Y459" i="14"/>
  <c r="V459" i="14"/>
  <c r="Y458" i="14"/>
  <c r="V458" i="14"/>
  <c r="Y457" i="14"/>
  <c r="V457" i="14"/>
  <c r="Y456" i="14"/>
  <c r="V456" i="14"/>
  <c r="Y455" i="14"/>
  <c r="V455" i="14"/>
  <c r="Y454" i="14"/>
  <c r="V454" i="14"/>
  <c r="Y453" i="14"/>
  <c r="V453" i="14"/>
  <c r="Y452" i="14"/>
  <c r="V452" i="14"/>
  <c r="Y451" i="14"/>
  <c r="V451" i="14"/>
  <c r="Y450" i="14"/>
  <c r="V450" i="14"/>
  <c r="Y449" i="14"/>
  <c r="V449" i="14"/>
  <c r="Y448" i="14"/>
  <c r="V448" i="14"/>
  <c r="Y447" i="14"/>
  <c r="V447" i="14"/>
  <c r="Y446" i="14"/>
  <c r="V446" i="14"/>
  <c r="Y445" i="14"/>
  <c r="V445" i="14"/>
  <c r="Y444" i="14"/>
  <c r="V444" i="14"/>
  <c r="Y443" i="14"/>
  <c r="V443" i="14"/>
  <c r="Y442" i="14"/>
  <c r="V442" i="14"/>
  <c r="Y441" i="14"/>
  <c r="V441" i="14"/>
  <c r="Y440" i="14"/>
  <c r="V440" i="14"/>
  <c r="Y439" i="14"/>
  <c r="V439" i="14"/>
  <c r="Y438" i="14"/>
  <c r="V438" i="14"/>
  <c r="Y437" i="14"/>
  <c r="V437" i="14"/>
  <c r="Y436" i="14"/>
  <c r="V436" i="14"/>
  <c r="Y435" i="14"/>
  <c r="V435" i="14"/>
  <c r="Y434" i="14"/>
  <c r="V434" i="14"/>
  <c r="Y433" i="14"/>
  <c r="V433" i="14"/>
  <c r="Y432" i="14"/>
  <c r="V432" i="14"/>
  <c r="Y431" i="14"/>
  <c r="V431" i="14"/>
  <c r="Y430" i="14"/>
  <c r="V430" i="14"/>
  <c r="Y429" i="14"/>
  <c r="V429" i="14"/>
  <c r="Y428" i="14"/>
  <c r="V428" i="14"/>
  <c r="Y427" i="14"/>
  <c r="V427" i="14"/>
  <c r="Y426" i="14"/>
  <c r="V426" i="14"/>
  <c r="Y425" i="14"/>
  <c r="V425" i="14"/>
  <c r="Y424" i="14"/>
  <c r="V424" i="14"/>
  <c r="Y423" i="14"/>
  <c r="V423" i="14"/>
  <c r="Y422" i="14"/>
  <c r="V422" i="14"/>
  <c r="Y421" i="14"/>
  <c r="V421" i="14"/>
  <c r="Y420" i="14"/>
  <c r="V420" i="14"/>
  <c r="Y419" i="14"/>
  <c r="V419" i="14"/>
  <c r="Y418" i="14"/>
  <c r="V418" i="14"/>
  <c r="Y417" i="14"/>
  <c r="V417" i="14"/>
  <c r="Y416" i="14"/>
  <c r="V416" i="14"/>
  <c r="Y415" i="14"/>
  <c r="V415" i="14"/>
  <c r="Y414" i="14"/>
  <c r="V414" i="14"/>
  <c r="Y413" i="14"/>
  <c r="V413" i="14"/>
  <c r="Y412" i="14"/>
  <c r="V412" i="14"/>
  <c r="Y411" i="14"/>
  <c r="V411" i="14"/>
  <c r="Y410" i="14"/>
  <c r="V410" i="14"/>
  <c r="Y409" i="14"/>
  <c r="V409" i="14"/>
  <c r="Y408" i="14"/>
  <c r="V408" i="14"/>
  <c r="Y407" i="14"/>
  <c r="V407" i="14"/>
  <c r="Y406" i="14"/>
  <c r="V406" i="14"/>
  <c r="Y405" i="14"/>
  <c r="V405" i="14"/>
  <c r="Y404" i="14"/>
  <c r="V404" i="14"/>
  <c r="Y403" i="14"/>
  <c r="V403" i="14"/>
  <c r="Y402" i="14"/>
  <c r="V402" i="14"/>
  <c r="Y401" i="14"/>
  <c r="V401" i="14"/>
  <c r="Y400" i="14"/>
  <c r="V400" i="14"/>
  <c r="Y399" i="14"/>
  <c r="V399" i="14"/>
  <c r="Y398" i="14"/>
  <c r="V398" i="14"/>
  <c r="Y397" i="14"/>
  <c r="V397" i="14"/>
  <c r="Y396" i="14"/>
  <c r="V396" i="14"/>
  <c r="Y395" i="14"/>
  <c r="V395" i="14"/>
  <c r="Y394" i="14"/>
  <c r="V394" i="14"/>
  <c r="Y393" i="14"/>
  <c r="V393" i="14"/>
  <c r="Y392" i="14"/>
  <c r="V392" i="14"/>
  <c r="Y391" i="14"/>
  <c r="V391" i="14"/>
  <c r="Y390" i="14"/>
  <c r="V390" i="14"/>
  <c r="Y389" i="14"/>
  <c r="V389" i="14"/>
  <c r="Y388" i="14"/>
  <c r="V388" i="14"/>
  <c r="Y387" i="14"/>
  <c r="V387" i="14"/>
  <c r="Y386" i="14"/>
  <c r="V386" i="14"/>
  <c r="Y385" i="14"/>
  <c r="V385" i="14"/>
  <c r="Y384" i="14"/>
  <c r="V384" i="14"/>
  <c r="Y383" i="14"/>
  <c r="V383" i="14"/>
  <c r="Y382" i="14"/>
  <c r="V382" i="14"/>
  <c r="Y381" i="14"/>
  <c r="V381" i="14"/>
  <c r="Y380" i="14"/>
  <c r="V380" i="14"/>
  <c r="Y379" i="14"/>
  <c r="V379" i="14"/>
  <c r="Y378" i="14"/>
  <c r="V378" i="14"/>
  <c r="Y377" i="14"/>
  <c r="V377" i="14"/>
  <c r="Y376" i="14"/>
  <c r="V376" i="14"/>
  <c r="Y375" i="14"/>
  <c r="V375" i="14"/>
  <c r="Y374" i="14"/>
  <c r="V374" i="14"/>
  <c r="Y373" i="14"/>
  <c r="V373" i="14"/>
  <c r="Y372" i="14"/>
  <c r="V372" i="14"/>
  <c r="Y371" i="14"/>
  <c r="V371" i="14"/>
  <c r="Y370" i="14"/>
  <c r="V370" i="14"/>
  <c r="Y369" i="14"/>
  <c r="V369" i="14"/>
  <c r="Y368" i="14"/>
  <c r="V368" i="14"/>
  <c r="Y367" i="14"/>
  <c r="V367" i="14"/>
  <c r="Y366" i="14"/>
  <c r="V366" i="14"/>
  <c r="Y365" i="14"/>
  <c r="V365" i="14"/>
  <c r="Y364" i="14"/>
  <c r="V364" i="14"/>
  <c r="Y363" i="14"/>
  <c r="V363" i="14"/>
  <c r="Y362" i="14"/>
  <c r="V362" i="14"/>
  <c r="Y361" i="14"/>
  <c r="V361" i="14"/>
  <c r="Y360" i="14"/>
  <c r="V360" i="14"/>
  <c r="Y359" i="14"/>
  <c r="V359" i="14"/>
  <c r="Y358" i="14"/>
  <c r="V358" i="14"/>
  <c r="Y357" i="14"/>
  <c r="V357" i="14"/>
  <c r="Y356" i="14"/>
  <c r="V356" i="14"/>
  <c r="Y355" i="14"/>
  <c r="V355" i="14"/>
  <c r="Y354" i="14"/>
  <c r="V354" i="14"/>
  <c r="Y353" i="14"/>
  <c r="V353" i="14"/>
  <c r="Y352" i="14"/>
  <c r="V352" i="14"/>
  <c r="Y351" i="14"/>
  <c r="V351" i="14"/>
  <c r="Y350" i="14"/>
  <c r="V350" i="14"/>
  <c r="Y349" i="14"/>
  <c r="V349" i="14"/>
  <c r="Y348" i="14"/>
  <c r="V348" i="14"/>
  <c r="Y347" i="14"/>
  <c r="V347" i="14"/>
  <c r="Y346" i="14"/>
  <c r="V346" i="14"/>
  <c r="Y345" i="14"/>
  <c r="V345" i="14"/>
  <c r="Y344" i="14"/>
  <c r="V344" i="14"/>
  <c r="Y343" i="14"/>
  <c r="V343" i="14"/>
  <c r="Y342" i="14"/>
  <c r="V342" i="14"/>
  <c r="Y341" i="14"/>
  <c r="V341" i="14"/>
  <c r="Y340" i="14"/>
  <c r="V340" i="14"/>
  <c r="Y339" i="14"/>
  <c r="V339" i="14"/>
  <c r="Y338" i="14"/>
  <c r="V338" i="14"/>
  <c r="Y337" i="14"/>
  <c r="V337" i="14"/>
  <c r="Y336" i="14"/>
  <c r="V336" i="14"/>
  <c r="Y335" i="14"/>
  <c r="V335" i="14"/>
  <c r="Y334" i="14"/>
  <c r="V334" i="14"/>
  <c r="Y333" i="14"/>
  <c r="V333" i="14"/>
  <c r="Y332" i="14"/>
  <c r="V332" i="14"/>
  <c r="Y331" i="14"/>
  <c r="V331" i="14"/>
  <c r="Y330" i="14"/>
  <c r="V330" i="14"/>
  <c r="Y329" i="14"/>
  <c r="V329" i="14"/>
  <c r="Y328" i="14"/>
  <c r="V328" i="14"/>
  <c r="Y327" i="14"/>
  <c r="V327" i="14"/>
  <c r="Y326" i="14"/>
  <c r="V326" i="14"/>
  <c r="Y325" i="14"/>
  <c r="V325" i="14"/>
  <c r="Y324" i="14"/>
  <c r="V324" i="14"/>
  <c r="Y323" i="14"/>
  <c r="V323" i="14"/>
  <c r="Y322" i="14"/>
  <c r="V322" i="14"/>
  <c r="Y321" i="14"/>
  <c r="V321" i="14"/>
  <c r="Y320" i="14"/>
  <c r="V320" i="14"/>
  <c r="Y319" i="14"/>
  <c r="V319" i="14"/>
  <c r="Y318" i="14"/>
  <c r="V318" i="14"/>
  <c r="Y317" i="14"/>
  <c r="V317" i="14"/>
  <c r="Y316" i="14"/>
  <c r="V316" i="14"/>
  <c r="Y315" i="14"/>
  <c r="V315" i="14"/>
  <c r="Y314" i="14"/>
  <c r="V314" i="14"/>
  <c r="Y313" i="14"/>
  <c r="V313" i="14"/>
  <c r="Y312" i="14"/>
  <c r="V312" i="14"/>
  <c r="Y311" i="14"/>
  <c r="V311" i="14"/>
  <c r="Y310" i="14"/>
  <c r="V310" i="14"/>
  <c r="Y309" i="14"/>
  <c r="V309" i="14"/>
  <c r="Y308" i="14"/>
  <c r="V308" i="14"/>
  <c r="Y307" i="14"/>
  <c r="V307" i="14"/>
  <c r="Y306" i="14"/>
  <c r="V306" i="14"/>
  <c r="Y305" i="14"/>
  <c r="V305" i="14"/>
  <c r="Y304" i="14"/>
  <c r="V304" i="14"/>
  <c r="Y303" i="14"/>
  <c r="V303" i="14"/>
  <c r="Y302" i="14"/>
  <c r="V302" i="14"/>
  <c r="Y301" i="14"/>
  <c r="V301" i="14"/>
  <c r="Y300" i="14"/>
  <c r="V300" i="14"/>
  <c r="Y299" i="14"/>
  <c r="V299" i="14"/>
  <c r="Y298" i="14"/>
  <c r="V298" i="14"/>
  <c r="Y297" i="14"/>
  <c r="V297" i="14"/>
  <c r="Y296" i="14"/>
  <c r="V296" i="14"/>
  <c r="Y295" i="14"/>
  <c r="V295" i="14"/>
  <c r="Y294" i="14"/>
  <c r="V294" i="14"/>
  <c r="Y293" i="14"/>
  <c r="V293" i="14"/>
  <c r="Y292" i="14"/>
  <c r="V292" i="14"/>
  <c r="Y291" i="14"/>
  <c r="V291" i="14"/>
  <c r="Y290" i="14"/>
  <c r="V290" i="14"/>
  <c r="Y289" i="14"/>
  <c r="V289" i="14"/>
  <c r="Y288" i="14"/>
  <c r="V288" i="14"/>
  <c r="Y287" i="14"/>
  <c r="V287" i="14"/>
  <c r="Y286" i="14"/>
  <c r="V286" i="14"/>
  <c r="Y285" i="14"/>
  <c r="V285" i="14"/>
  <c r="Y284" i="14"/>
  <c r="V284" i="14"/>
  <c r="Y283" i="14"/>
  <c r="V283" i="14"/>
  <c r="Y282" i="14"/>
  <c r="V282" i="14"/>
  <c r="Y281" i="14"/>
  <c r="V281" i="14"/>
  <c r="Y280" i="14"/>
  <c r="V280" i="14"/>
  <c r="Y279" i="14"/>
  <c r="V279" i="14"/>
  <c r="Y278" i="14"/>
  <c r="V278" i="14"/>
  <c r="Y277" i="14"/>
  <c r="V277" i="14"/>
  <c r="Y276" i="14"/>
  <c r="V276" i="14"/>
  <c r="Y275" i="14"/>
  <c r="V275" i="14"/>
  <c r="Y274" i="14"/>
  <c r="V274" i="14"/>
  <c r="Y273" i="14"/>
  <c r="V273" i="14"/>
  <c r="Y272" i="14"/>
  <c r="V272" i="14"/>
  <c r="Y271" i="14"/>
  <c r="V271" i="14"/>
  <c r="Y270" i="14"/>
  <c r="V270" i="14"/>
  <c r="Y269" i="14"/>
  <c r="V269" i="14"/>
  <c r="Y268" i="14"/>
  <c r="V268" i="14"/>
  <c r="Y267" i="14"/>
  <c r="V267" i="14"/>
  <c r="Y266" i="14"/>
  <c r="V266" i="14"/>
  <c r="Y265" i="14"/>
  <c r="V265" i="14"/>
  <c r="Y264" i="14"/>
  <c r="V264" i="14"/>
  <c r="Y263" i="14"/>
  <c r="V263" i="14"/>
  <c r="Y262" i="14"/>
  <c r="V262" i="14"/>
  <c r="Y261" i="14"/>
  <c r="V261" i="14"/>
  <c r="Y260" i="14"/>
  <c r="V260" i="14"/>
  <c r="Y259" i="14"/>
  <c r="V259" i="14"/>
  <c r="Y258" i="14"/>
  <c r="V258" i="14"/>
  <c r="Y257" i="14"/>
  <c r="V257" i="14"/>
  <c r="Y256" i="14"/>
  <c r="V256" i="14"/>
  <c r="Y255" i="14"/>
  <c r="V255" i="14"/>
  <c r="Y254" i="14"/>
  <c r="V254" i="14"/>
  <c r="Y253" i="14"/>
  <c r="V253" i="14"/>
  <c r="Y252" i="14"/>
  <c r="V252" i="14"/>
  <c r="Y251" i="14"/>
  <c r="V251" i="14"/>
  <c r="Y250" i="14"/>
  <c r="V250" i="14"/>
  <c r="Y249" i="14"/>
  <c r="V249" i="14"/>
  <c r="Y248" i="14"/>
  <c r="V248" i="14"/>
  <c r="Y247" i="14"/>
  <c r="V247" i="14"/>
  <c r="Y246" i="14"/>
  <c r="V246" i="14"/>
  <c r="Y245" i="14"/>
  <c r="V245" i="14"/>
  <c r="Y244" i="14"/>
  <c r="V244" i="14"/>
  <c r="Y243" i="14"/>
  <c r="V243" i="14"/>
  <c r="Y242" i="14"/>
  <c r="V242" i="14"/>
  <c r="Y241" i="14"/>
  <c r="V241" i="14"/>
  <c r="Y240" i="14"/>
  <c r="V240" i="14"/>
  <c r="Y239" i="14"/>
  <c r="V239" i="14"/>
  <c r="Y238" i="14"/>
  <c r="V238" i="14"/>
  <c r="Y237" i="14"/>
  <c r="V237" i="14"/>
  <c r="Y236" i="14"/>
  <c r="V236" i="14"/>
  <c r="Y235" i="14"/>
  <c r="V235" i="14"/>
  <c r="Y234" i="14"/>
  <c r="V234" i="14"/>
  <c r="Y233" i="14"/>
  <c r="V233" i="14"/>
  <c r="Y232" i="14"/>
  <c r="V232" i="14"/>
  <c r="Y231" i="14"/>
  <c r="V231" i="14"/>
  <c r="Y230" i="14"/>
  <c r="V230" i="14"/>
  <c r="Y229" i="14"/>
  <c r="V229" i="14"/>
  <c r="Y228" i="14"/>
  <c r="V228" i="14"/>
  <c r="Y227" i="14"/>
  <c r="V227" i="14"/>
  <c r="Y226" i="14"/>
  <c r="V226" i="14"/>
  <c r="Y225" i="14"/>
  <c r="V225" i="14"/>
  <c r="Y224" i="14"/>
  <c r="V224" i="14"/>
  <c r="Y223" i="14"/>
  <c r="V223" i="14"/>
  <c r="Y222" i="14"/>
  <c r="V222" i="14"/>
  <c r="Y221" i="14"/>
  <c r="V221" i="14"/>
  <c r="Y220" i="14"/>
  <c r="V220" i="14"/>
  <c r="Y219" i="14"/>
  <c r="V219" i="14"/>
  <c r="Y218" i="14"/>
  <c r="V218" i="14"/>
  <c r="Y217" i="14"/>
  <c r="V217" i="14"/>
  <c r="Y216" i="14"/>
  <c r="V216" i="14"/>
  <c r="Y215" i="14"/>
  <c r="V215" i="14"/>
  <c r="Y214" i="14"/>
  <c r="V214" i="14"/>
  <c r="Y213" i="14"/>
  <c r="V213" i="14"/>
  <c r="Y212" i="14"/>
  <c r="V212" i="14"/>
  <c r="Y211" i="14"/>
  <c r="V211" i="14"/>
  <c r="Y210" i="14"/>
  <c r="V210" i="14"/>
  <c r="Y209" i="14"/>
  <c r="V209" i="14"/>
  <c r="Y208" i="14"/>
  <c r="V208" i="14"/>
  <c r="Y207" i="14"/>
  <c r="V207" i="14"/>
  <c r="Y206" i="14"/>
  <c r="V206" i="14"/>
  <c r="Y205" i="14"/>
  <c r="V205" i="14"/>
  <c r="Y204" i="14"/>
  <c r="V204" i="14"/>
  <c r="Y203" i="14"/>
  <c r="V203" i="14"/>
  <c r="Y202" i="14"/>
  <c r="V202" i="14"/>
  <c r="Y201" i="14"/>
  <c r="V201" i="14"/>
  <c r="Y200" i="14"/>
  <c r="V200" i="14"/>
  <c r="Y199" i="14"/>
  <c r="V199" i="14"/>
  <c r="Y198" i="14"/>
  <c r="V198" i="14"/>
  <c r="Y197" i="14"/>
  <c r="V197" i="14"/>
  <c r="Y196" i="14"/>
  <c r="V196" i="14"/>
  <c r="Y195" i="14"/>
  <c r="V195" i="14"/>
  <c r="Y194" i="14"/>
  <c r="V194" i="14"/>
  <c r="Y193" i="14"/>
  <c r="V193" i="14"/>
  <c r="Y192" i="14"/>
  <c r="V192" i="14"/>
  <c r="Y191" i="14"/>
  <c r="V191" i="14"/>
  <c r="Y190" i="14"/>
  <c r="V190" i="14"/>
  <c r="Y189" i="14"/>
  <c r="V189" i="14"/>
  <c r="Y188" i="14"/>
  <c r="V188" i="14"/>
  <c r="Y187" i="14"/>
  <c r="V187" i="14"/>
  <c r="Y186" i="14"/>
  <c r="V186" i="14"/>
  <c r="Y185" i="14"/>
  <c r="V185" i="14"/>
  <c r="Y184" i="14"/>
  <c r="V184" i="14"/>
  <c r="Y183" i="14"/>
  <c r="V183" i="14"/>
  <c r="Y182" i="14"/>
  <c r="V182" i="14"/>
  <c r="Y181" i="14"/>
  <c r="V181" i="14"/>
  <c r="Y180" i="14"/>
  <c r="V180" i="14"/>
  <c r="Y179" i="14"/>
  <c r="V179" i="14"/>
  <c r="Y178" i="14"/>
  <c r="V178" i="14"/>
  <c r="Y177" i="14"/>
  <c r="V177" i="14"/>
  <c r="Y176" i="14"/>
  <c r="V176" i="14"/>
  <c r="Y175" i="14"/>
  <c r="V175" i="14"/>
  <c r="Y174" i="14"/>
  <c r="V174" i="14"/>
  <c r="Y173" i="14"/>
  <c r="V173" i="14"/>
  <c r="Y172" i="14"/>
  <c r="V172" i="14"/>
  <c r="Y171" i="14"/>
  <c r="V171" i="14"/>
  <c r="Y170" i="14"/>
  <c r="V170" i="14"/>
  <c r="Y169" i="14"/>
  <c r="V169" i="14"/>
  <c r="Y168" i="14"/>
  <c r="V168" i="14"/>
  <c r="Y167" i="14"/>
  <c r="V167" i="14"/>
  <c r="Y166" i="14"/>
  <c r="V166" i="14"/>
  <c r="Y165" i="14"/>
  <c r="V165" i="14"/>
  <c r="Y164" i="14"/>
  <c r="V164" i="14"/>
  <c r="Y163" i="14"/>
  <c r="V163" i="14"/>
  <c r="Y162" i="14"/>
  <c r="V162" i="14"/>
  <c r="Y161" i="14"/>
  <c r="V161" i="14"/>
  <c r="Y160" i="14"/>
  <c r="V160" i="14"/>
  <c r="Y159" i="14"/>
  <c r="V159" i="14"/>
  <c r="Y158" i="14"/>
  <c r="V158" i="14"/>
  <c r="Y157" i="14"/>
  <c r="V157" i="14"/>
  <c r="Y156" i="14"/>
  <c r="V156" i="14"/>
  <c r="Y155" i="14"/>
  <c r="V155" i="14"/>
  <c r="Y154" i="14"/>
  <c r="V154" i="14"/>
  <c r="Y153" i="14"/>
  <c r="V153" i="14"/>
  <c r="Y152" i="14"/>
  <c r="V152" i="14"/>
  <c r="Y151" i="14"/>
  <c r="V151" i="14"/>
  <c r="Y150" i="14"/>
  <c r="V150" i="14"/>
  <c r="Y149" i="14"/>
  <c r="V149" i="14"/>
  <c r="Y148" i="14"/>
  <c r="V148" i="14"/>
  <c r="Y147" i="14"/>
  <c r="V147" i="14"/>
  <c r="Y146" i="14"/>
  <c r="V146" i="14"/>
  <c r="Y145" i="14"/>
  <c r="V145" i="14"/>
  <c r="Y144" i="14"/>
  <c r="V144" i="14"/>
  <c r="Y143" i="14"/>
  <c r="V143" i="14"/>
  <c r="Y142" i="14"/>
  <c r="V142" i="14"/>
  <c r="Y141" i="14"/>
  <c r="V141" i="14"/>
  <c r="Y140" i="14"/>
  <c r="V140" i="14"/>
  <c r="Y139" i="14"/>
  <c r="V139" i="14"/>
  <c r="Y138" i="14"/>
  <c r="V138" i="14"/>
  <c r="Y137" i="14"/>
  <c r="V137" i="14"/>
  <c r="Y136" i="14"/>
  <c r="V136" i="14"/>
  <c r="Y135" i="14"/>
  <c r="V135" i="14"/>
  <c r="Y134" i="14"/>
  <c r="V134" i="14"/>
  <c r="Y133" i="14"/>
  <c r="V133" i="14"/>
  <c r="Y132" i="14"/>
  <c r="V132" i="14"/>
  <c r="Y131" i="14"/>
  <c r="V131" i="14"/>
  <c r="Y130" i="14"/>
  <c r="V130" i="14"/>
  <c r="Y129" i="14"/>
  <c r="V129" i="14"/>
  <c r="Y128" i="14"/>
  <c r="V128" i="14"/>
  <c r="Y127" i="14"/>
  <c r="V127" i="14"/>
  <c r="Y126" i="14"/>
  <c r="V126" i="14"/>
  <c r="Y125" i="14"/>
  <c r="V125" i="14"/>
  <c r="Y124" i="14"/>
  <c r="V124" i="14"/>
  <c r="Y123" i="14"/>
  <c r="V123" i="14"/>
  <c r="Y122" i="14"/>
  <c r="V122" i="14"/>
  <c r="Y121" i="14"/>
  <c r="V121" i="14"/>
  <c r="Y120" i="14"/>
  <c r="V120" i="14"/>
  <c r="Y119" i="14"/>
  <c r="V119" i="14"/>
  <c r="Y118" i="14"/>
  <c r="V118" i="14"/>
  <c r="Y117" i="14"/>
  <c r="V117" i="14"/>
  <c r="Y116" i="14"/>
  <c r="V116" i="14"/>
  <c r="Y115" i="14"/>
  <c r="V115" i="14"/>
  <c r="Y114" i="14"/>
  <c r="V114" i="14"/>
  <c r="Y113" i="14"/>
  <c r="V113" i="14"/>
  <c r="Y112" i="14"/>
  <c r="V112" i="14"/>
  <c r="Y111" i="14"/>
  <c r="V111" i="14"/>
  <c r="Y110" i="14"/>
  <c r="V110" i="14"/>
  <c r="Y109" i="14"/>
  <c r="V109" i="14"/>
  <c r="Y108" i="14"/>
  <c r="V108" i="14"/>
  <c r="Y107" i="14"/>
  <c r="V107" i="14"/>
  <c r="Y106" i="14"/>
  <c r="V106" i="14"/>
  <c r="Y105" i="14"/>
  <c r="V105" i="14"/>
  <c r="Y104" i="14"/>
  <c r="V104" i="14"/>
  <c r="Y103" i="14"/>
  <c r="V103" i="14"/>
  <c r="Y102" i="14"/>
  <c r="V102" i="14"/>
  <c r="Y101" i="14"/>
  <c r="V101" i="14"/>
  <c r="Y100" i="14"/>
  <c r="V100" i="14"/>
  <c r="Y99" i="14"/>
  <c r="V99" i="14"/>
  <c r="Y98" i="14"/>
  <c r="V98" i="14"/>
  <c r="Y97" i="14"/>
  <c r="V97" i="14"/>
  <c r="Y96" i="14"/>
  <c r="V96" i="14"/>
  <c r="Y95" i="14"/>
  <c r="V95" i="14"/>
  <c r="Y94" i="14"/>
  <c r="V94" i="14"/>
  <c r="Y93" i="14"/>
  <c r="V93" i="14"/>
  <c r="Y92" i="14"/>
  <c r="V92" i="14"/>
  <c r="Y91" i="14"/>
  <c r="V91" i="14"/>
  <c r="Y90" i="14"/>
  <c r="V90" i="14"/>
  <c r="Y89" i="14"/>
  <c r="V89" i="14"/>
  <c r="Y88" i="14"/>
  <c r="V88" i="14"/>
  <c r="Y87" i="14"/>
  <c r="V87" i="14"/>
  <c r="Y86" i="14"/>
  <c r="V86" i="14"/>
  <c r="Y85" i="14"/>
  <c r="V85" i="14"/>
  <c r="Y84" i="14"/>
  <c r="V84" i="14"/>
  <c r="Y83" i="14"/>
  <c r="V83" i="14"/>
  <c r="Y82" i="14"/>
  <c r="V82" i="14"/>
  <c r="Y81" i="14"/>
  <c r="V81" i="14"/>
  <c r="Y80" i="14"/>
  <c r="V80" i="14"/>
  <c r="Y79" i="14"/>
  <c r="V79" i="14"/>
  <c r="Y78" i="14"/>
  <c r="V78" i="14"/>
  <c r="Y77" i="14"/>
  <c r="V77" i="14"/>
  <c r="Y76" i="14"/>
  <c r="V76" i="14"/>
  <c r="Y75" i="14"/>
  <c r="V75" i="14"/>
  <c r="Y74" i="14"/>
  <c r="V74" i="14"/>
  <c r="Y73" i="14"/>
  <c r="V73" i="14"/>
  <c r="Y72" i="14"/>
  <c r="V72" i="14"/>
  <c r="Y71" i="14"/>
  <c r="V71" i="14"/>
  <c r="Y70" i="14"/>
  <c r="V70" i="14"/>
  <c r="Y69" i="14"/>
  <c r="V69" i="14"/>
  <c r="Y68" i="14"/>
  <c r="V68" i="14"/>
  <c r="Y67" i="14"/>
  <c r="V67" i="14"/>
  <c r="Y66" i="14"/>
  <c r="V66" i="14"/>
  <c r="Y65" i="14"/>
  <c r="V65" i="14"/>
  <c r="Y64" i="14"/>
  <c r="V64" i="14"/>
  <c r="Y63" i="14"/>
  <c r="V63" i="14"/>
  <c r="Y62" i="14"/>
  <c r="V62" i="14"/>
  <c r="Y61" i="14"/>
  <c r="V61" i="14"/>
  <c r="Y60" i="14"/>
  <c r="V60" i="14"/>
  <c r="Y59" i="14"/>
  <c r="V59" i="14"/>
  <c r="Y58" i="14"/>
  <c r="V58" i="14"/>
  <c r="Y57" i="14"/>
  <c r="V57" i="14"/>
  <c r="Y56" i="14"/>
  <c r="V56" i="14"/>
  <c r="Y55" i="14"/>
  <c r="V55" i="14"/>
  <c r="Y54" i="14"/>
  <c r="V54" i="14"/>
  <c r="Y53" i="14"/>
  <c r="V53" i="14"/>
  <c r="Y52" i="14"/>
  <c r="V52" i="14"/>
  <c r="Y51" i="14"/>
  <c r="V51" i="14"/>
  <c r="Y50" i="14"/>
  <c r="V50" i="14"/>
  <c r="Y49" i="14"/>
  <c r="V49" i="14"/>
  <c r="Y48" i="14"/>
  <c r="V48" i="14"/>
  <c r="Y47" i="14"/>
  <c r="V47" i="14"/>
  <c r="Y46" i="14"/>
  <c r="V46" i="14"/>
  <c r="Y45" i="14"/>
  <c r="V45" i="14"/>
  <c r="Y44" i="14"/>
  <c r="V44" i="14"/>
  <c r="Y43" i="14"/>
  <c r="V43" i="14"/>
  <c r="Y42" i="14"/>
  <c r="V42" i="14"/>
  <c r="Y41" i="14"/>
  <c r="V41" i="14"/>
  <c r="Y40" i="14"/>
  <c r="V40" i="14"/>
  <c r="Y39" i="14"/>
  <c r="V39" i="14"/>
  <c r="Y38" i="14"/>
  <c r="V38" i="14"/>
  <c r="Y37" i="14"/>
  <c r="V37" i="14"/>
  <c r="Y36" i="14"/>
  <c r="V36" i="14"/>
  <c r="Y35" i="14"/>
  <c r="V35" i="14"/>
  <c r="Y34" i="14"/>
  <c r="V34" i="14"/>
  <c r="Y33" i="14"/>
  <c r="V33" i="14"/>
  <c r="Y32" i="14"/>
  <c r="V32" i="14"/>
  <c r="Y31" i="14"/>
  <c r="V31" i="14"/>
  <c r="Y30" i="14"/>
  <c r="V30" i="14"/>
  <c r="Y29" i="14"/>
  <c r="V29" i="14"/>
  <c r="Y28" i="14"/>
  <c r="V28" i="14"/>
  <c r="Y27" i="14"/>
  <c r="V27" i="14"/>
  <c r="Y26" i="14"/>
  <c r="V26" i="14"/>
  <c r="Y25" i="14"/>
  <c r="V25" i="14"/>
  <c r="Y24" i="14"/>
  <c r="V24" i="14"/>
  <c r="Y23" i="14"/>
  <c r="V23" i="14"/>
  <c r="Y22" i="14"/>
  <c r="V22" i="14"/>
  <c r="Y21" i="14"/>
  <c r="V21" i="14"/>
  <c r="Y20" i="14"/>
  <c r="V20" i="14"/>
  <c r="Y19" i="14"/>
  <c r="V19" i="14"/>
  <c r="Y18" i="14"/>
  <c r="V18" i="14"/>
  <c r="Y17" i="14"/>
  <c r="V17" i="14"/>
  <c r="Y16" i="14"/>
  <c r="V16" i="14"/>
  <c r="Y15" i="14"/>
  <c r="V15" i="14"/>
  <c r="Y14" i="14"/>
  <c r="V14" i="14"/>
  <c r="Y13" i="14"/>
  <c r="V13" i="14"/>
  <c r="Y12" i="14"/>
  <c r="V12" i="14"/>
  <c r="Y11" i="14"/>
  <c r="V11" i="14"/>
  <c r="Y10" i="14"/>
  <c r="V10" i="14"/>
  <c r="Y9" i="14"/>
  <c r="V9" i="14"/>
  <c r="Y8" i="14"/>
  <c r="V8" i="14"/>
  <c r="Y7" i="14"/>
  <c r="V7" i="14"/>
  <c r="AC6" i="14"/>
  <c r="Y6" i="14"/>
  <c r="V6" i="14"/>
  <c r="Y5" i="14"/>
  <c r="V5" i="14"/>
  <c r="Y4" i="14"/>
  <c r="V4" i="14"/>
  <c r="Y3" i="14"/>
  <c r="V3" i="14"/>
  <c r="Y2" i="14"/>
  <c r="V2" i="14"/>
  <c r="AH6" i="28"/>
  <c r="N130" i="15"/>
  <c r="N168" i="15"/>
  <c r="N202" i="15"/>
  <c r="W202" i="15" s="1"/>
  <c r="N209" i="15"/>
  <c r="R209" i="15" s="1"/>
  <c r="N184" i="15"/>
  <c r="N192" i="15"/>
  <c r="R192" i="15" s="1"/>
  <c r="N46" i="15"/>
  <c r="N78" i="15"/>
  <c r="T78" i="15" s="1"/>
  <c r="AC7" i="14"/>
  <c r="AC9" i="14"/>
  <c r="AC3" i="15"/>
  <c r="AC5" i="15"/>
  <c r="AC6" i="15"/>
  <c r="AD3" i="15"/>
  <c r="AD5" i="15"/>
  <c r="AE4" i="15"/>
  <c r="AE10" i="15"/>
  <c r="AD7" i="15"/>
  <c r="AC4" i="15"/>
  <c r="AE2" i="15"/>
  <c r="AD10" i="15"/>
  <c r="AC7" i="15"/>
  <c r="AC10" i="15"/>
  <c r="AE8" i="15"/>
  <c r="AD8" i="15"/>
  <c r="AE6" i="15"/>
  <c r="AC8" i="15"/>
  <c r="AD6" i="15"/>
  <c r="AE5" i="15"/>
  <c r="AC2" i="15"/>
  <c r="AE11" i="15"/>
  <c r="AE9" i="15"/>
  <c r="AD11" i="15"/>
  <c r="AC11" i="15"/>
  <c r="AC9" i="15"/>
  <c r="AE7" i="15"/>
  <c r="AD4" i="15"/>
  <c r="AE3" i="15"/>
  <c r="AD2" i="15"/>
  <c r="AD9" i="15"/>
  <c r="T81" i="15"/>
  <c r="R178" i="15"/>
  <c r="Y71" i="28"/>
  <c r="Y79" i="28"/>
  <c r="Y87" i="28"/>
  <c r="Y95" i="28"/>
  <c r="Y103" i="28"/>
  <c r="Y111" i="28"/>
  <c r="Y119" i="28"/>
  <c r="Y127" i="28"/>
  <c r="Y135" i="28"/>
  <c r="Y143" i="28"/>
  <c r="Y151" i="28"/>
  <c r="Y159" i="28"/>
  <c r="Y167" i="28"/>
  <c r="X3" i="28"/>
  <c r="Y16" i="28"/>
  <c r="Y28" i="28"/>
  <c r="Y36" i="28"/>
  <c r="Y44" i="28"/>
  <c r="Y52" i="28"/>
  <c r="Y60" i="28"/>
  <c r="Y68" i="28"/>
  <c r="Y76" i="28"/>
  <c r="Y84" i="28"/>
  <c r="Y92" i="28"/>
  <c r="Y100" i="28"/>
  <c r="Y108" i="28"/>
  <c r="Y116" i="28"/>
  <c r="Y124" i="28"/>
  <c r="Y132" i="28"/>
  <c r="Y140" i="28"/>
  <c r="Y148" i="28"/>
  <c r="Y156" i="28"/>
  <c r="Y164" i="28"/>
  <c r="W7" i="28"/>
  <c r="X10" i="28"/>
  <c r="W14" i="28"/>
  <c r="W17" i="28"/>
  <c r="W21" i="28"/>
  <c r="W29" i="28"/>
  <c r="W37" i="28"/>
  <c r="W45" i="28"/>
  <c r="W53" i="28"/>
  <c r="W61" i="28"/>
  <c r="W69" i="28"/>
  <c r="W77" i="28"/>
  <c r="W85" i="28"/>
  <c r="W93" i="28"/>
  <c r="W101" i="28"/>
  <c r="W109" i="28"/>
  <c r="W117" i="28"/>
  <c r="W125" i="28"/>
  <c r="W133" i="28"/>
  <c r="W141" i="28"/>
  <c r="W149" i="28"/>
  <c r="W157" i="28"/>
  <c r="W6" i="28"/>
  <c r="Y4" i="28"/>
  <c r="X166" i="28"/>
  <c r="X164" i="28"/>
  <c r="X162" i="28"/>
  <c r="X160" i="28"/>
  <c r="X158" i="28"/>
  <c r="X156" i="28"/>
  <c r="X154" i="28"/>
  <c r="X152" i="28"/>
  <c r="X150" i="28"/>
  <c r="X148" i="28"/>
  <c r="X146" i="28"/>
  <c r="X144" i="28"/>
  <c r="X142" i="28"/>
  <c r="X140" i="28"/>
  <c r="X138" i="28"/>
  <c r="X136" i="28"/>
  <c r="X134" i="28"/>
  <c r="X132" i="28"/>
  <c r="X130" i="28"/>
  <c r="X128" i="28"/>
  <c r="X126" i="28"/>
  <c r="X124" i="28"/>
  <c r="X122" i="28"/>
  <c r="X120" i="28"/>
  <c r="X118" i="28"/>
  <c r="X116" i="28"/>
  <c r="X114" i="28"/>
  <c r="X112" i="28"/>
  <c r="X110" i="28"/>
  <c r="X108" i="28"/>
  <c r="X106" i="28"/>
  <c r="X104" i="28"/>
  <c r="X102" i="28"/>
  <c r="X100" i="28"/>
  <c r="X98" i="28"/>
  <c r="X96" i="28"/>
  <c r="X94" i="28"/>
  <c r="X92" i="28"/>
  <c r="X90" i="28"/>
  <c r="X88" i="28"/>
  <c r="X86" i="28"/>
  <c r="X84" i="28"/>
  <c r="X82" i="28"/>
  <c r="X80" i="28"/>
  <c r="X78" i="28"/>
  <c r="X76" i="28"/>
  <c r="X74" i="28"/>
  <c r="X72" i="28"/>
  <c r="X70" i="28"/>
  <c r="X68" i="28"/>
  <c r="X66" i="28"/>
  <c r="X64" i="28"/>
  <c r="X62" i="28"/>
  <c r="X60" i="28"/>
  <c r="X58" i="28"/>
  <c r="X56" i="28"/>
  <c r="X54" i="28"/>
  <c r="X52" i="28"/>
  <c r="X50" i="28"/>
  <c r="X48" i="28"/>
  <c r="X46" i="28"/>
  <c r="X44" i="28"/>
  <c r="X42" i="28"/>
  <c r="X40" i="28"/>
  <c r="X38" i="28"/>
  <c r="X36" i="28"/>
  <c r="X34" i="28"/>
  <c r="X32" i="28"/>
  <c r="X30" i="28"/>
  <c r="X28" i="28"/>
  <c r="X26" i="28"/>
  <c r="X24" i="28"/>
  <c r="W4" i="28"/>
  <c r="Y2" i="28"/>
  <c r="X167" i="28"/>
  <c r="X165" i="28"/>
  <c r="X163" i="28"/>
  <c r="X161" i="28"/>
  <c r="X159" i="28"/>
  <c r="X157" i="28"/>
  <c r="X155" i="28"/>
  <c r="X153" i="28"/>
  <c r="X151" i="28"/>
  <c r="X149" i="28"/>
  <c r="X147" i="28"/>
  <c r="X145" i="28"/>
  <c r="X143" i="28"/>
  <c r="X141" i="28"/>
  <c r="X139" i="28"/>
  <c r="X137" i="28"/>
  <c r="X135" i="28"/>
  <c r="X133" i="28"/>
  <c r="X131" i="28"/>
  <c r="X129" i="28"/>
  <c r="X127" i="28"/>
  <c r="X125" i="28"/>
  <c r="X123" i="28"/>
  <c r="X121" i="28"/>
  <c r="X119" i="28"/>
  <c r="X117" i="28"/>
  <c r="X115" i="28"/>
  <c r="X113" i="28"/>
  <c r="X111" i="28"/>
  <c r="X109" i="28"/>
  <c r="X107" i="28"/>
  <c r="X105" i="28"/>
  <c r="X103" i="28"/>
  <c r="X101" i="28"/>
  <c r="X99" i="28"/>
  <c r="X97" i="28"/>
  <c r="X95" i="28"/>
  <c r="X93" i="28"/>
  <c r="X91" i="28"/>
  <c r="X89" i="28"/>
  <c r="X87" i="28"/>
  <c r="X85" i="28"/>
  <c r="X83" i="28"/>
  <c r="X81" i="28"/>
  <c r="X79" i="28"/>
  <c r="X77" i="28"/>
  <c r="X75" i="28"/>
  <c r="X73" i="28"/>
  <c r="X71" i="28"/>
  <c r="X69" i="28"/>
  <c r="X67" i="28"/>
  <c r="X65" i="28"/>
  <c r="X63" i="28"/>
  <c r="X61" i="28"/>
  <c r="X59" i="28"/>
  <c r="X57" i="28"/>
  <c r="X55" i="28"/>
  <c r="X53" i="28"/>
  <c r="X51" i="28"/>
  <c r="X49" i="28"/>
  <c r="X47" i="28"/>
  <c r="X45" i="28"/>
  <c r="X43" i="28"/>
  <c r="X41" i="28"/>
  <c r="X39" i="28"/>
  <c r="X37" i="28"/>
  <c r="X35" i="28"/>
  <c r="X33" i="28"/>
  <c r="X31" i="28"/>
  <c r="X29" i="28"/>
  <c r="X27" i="28"/>
  <c r="X25" i="28"/>
  <c r="X23" i="28"/>
  <c r="X21" i="28"/>
  <c r="X19" i="28"/>
  <c r="X17" i="28"/>
  <c r="X15" i="28"/>
  <c r="X13" i="28"/>
  <c r="X11" i="28"/>
  <c r="X9" i="28"/>
  <c r="X7" i="28"/>
  <c r="Y5" i="28"/>
  <c r="W2" i="28"/>
  <c r="W164" i="28"/>
  <c r="Y161" i="28"/>
  <c r="W156" i="28"/>
  <c r="Y153" i="28"/>
  <c r="W148" i="28"/>
  <c r="Y145" i="28"/>
  <c r="W140" i="28"/>
  <c r="Y137" i="28"/>
  <c r="W132" i="28"/>
  <c r="Y129" i="28"/>
  <c r="W124" i="28"/>
  <c r="Y121" i="28"/>
  <c r="W116" i="28"/>
  <c r="Y113" i="28"/>
  <c r="W108" i="28"/>
  <c r="Y105" i="28"/>
  <c r="W100" i="28"/>
  <c r="Y97" i="28"/>
  <c r="W92" i="28"/>
  <c r="Y89" i="28"/>
  <c r="W84" i="28"/>
  <c r="Y81" i="28"/>
  <c r="W76" i="28"/>
  <c r="Y73" i="28"/>
  <c r="W68" i="28"/>
  <c r="Y65" i="28"/>
  <c r="W60" i="28"/>
  <c r="Y57" i="28"/>
  <c r="W52" i="28"/>
  <c r="Y49" i="28"/>
  <c r="W44" i="28"/>
  <c r="Y41" i="28"/>
  <c r="W36" i="28"/>
  <c r="Y33" i="28"/>
  <c r="W28" i="28"/>
  <c r="Y25" i="28"/>
  <c r="Y20" i="28"/>
  <c r="X18" i="28"/>
  <c r="W16" i="28"/>
  <c r="Y11" i="28"/>
  <c r="W9" i="28"/>
  <c r="Y166" i="28"/>
  <c r="W161" i="28"/>
  <c r="Y158" i="28"/>
  <c r="W153" i="28"/>
  <c r="Y150" i="28"/>
  <c r="W145" i="28"/>
  <c r="Y142" i="28"/>
  <c r="W137" i="28"/>
  <c r="Y134" i="28"/>
  <c r="W129" i="28"/>
  <c r="Y126" i="28"/>
  <c r="W121" i="28"/>
  <c r="Y118" i="28"/>
  <c r="W113" i="28"/>
  <c r="Y110" i="28"/>
  <c r="W105" i="28"/>
  <c r="Y102" i="28"/>
  <c r="W97" i="28"/>
  <c r="Y94" i="28"/>
  <c r="W89" i="28"/>
  <c r="Y86" i="28"/>
  <c r="W81" i="28"/>
  <c r="Y78" i="28"/>
  <c r="W73" i="28"/>
  <c r="Y70" i="28"/>
  <c r="W65" i="28"/>
  <c r="Y62" i="28"/>
  <c r="W57" i="28"/>
  <c r="Y54" i="28"/>
  <c r="W49" i="28"/>
  <c r="Y46" i="28"/>
  <c r="W41" i="28"/>
  <c r="Y38" i="28"/>
  <c r="W33" i="28"/>
  <c r="Y30" i="28"/>
  <c r="W25" i="28"/>
  <c r="Y22" i="28"/>
  <c r="X20" i="28"/>
  <c r="W18" i="28"/>
  <c r="Y13" i="28"/>
  <c r="W11" i="28"/>
  <c r="W166" i="28"/>
  <c r="Y163" i="28"/>
  <c r="W158" i="28"/>
  <c r="Y155" i="28"/>
  <c r="W150" i="28"/>
  <c r="Y147" i="28"/>
  <c r="W142" i="28"/>
  <c r="Y139" i="28"/>
  <c r="W134" i="28"/>
  <c r="Y131" i="28"/>
  <c r="W126" i="28"/>
  <c r="Y123" i="28"/>
  <c r="W118" i="28"/>
  <c r="Y115" i="28"/>
  <c r="W110" i="28"/>
  <c r="Y107" i="28"/>
  <c r="W102" i="28"/>
  <c r="Y99" i="28"/>
  <c r="W94" i="28"/>
  <c r="Y91" i="28"/>
  <c r="W86" i="28"/>
  <c r="Y83" i="28"/>
  <c r="W78" i="28"/>
  <c r="Y75" i="28"/>
  <c r="W70" i="28"/>
  <c r="Y67" i="28"/>
  <c r="W62" i="28"/>
  <c r="Y59" i="28"/>
  <c r="W54" i="28"/>
  <c r="Y51" i="28"/>
  <c r="W46" i="28"/>
  <c r="Y43" i="28"/>
  <c r="W38" i="28"/>
  <c r="Y35" i="28"/>
  <c r="W30" i="28"/>
  <c r="Y27" i="28"/>
  <c r="X22" i="28"/>
  <c r="W20" i="28"/>
  <c r="Y15" i="28"/>
  <c r="W13" i="28"/>
  <c r="Y8" i="28"/>
  <c r="Y6" i="28"/>
  <c r="X4" i="28"/>
  <c r="X2" i="28"/>
  <c r="W163" i="28"/>
  <c r="Y160" i="28"/>
  <c r="W155" i="28"/>
  <c r="Y152" i="28"/>
  <c r="W147" i="28"/>
  <c r="Y144" i="28"/>
  <c r="W139" i="28"/>
  <c r="Y136" i="28"/>
  <c r="W131" i="28"/>
  <c r="Y128" i="28"/>
  <c r="W123" i="28"/>
  <c r="Y120" i="28"/>
  <c r="W115" i="28"/>
  <c r="Y112" i="28"/>
  <c r="W107" i="28"/>
  <c r="Y104" i="28"/>
  <c r="W99" i="28"/>
  <c r="Y96" i="28"/>
  <c r="W91" i="28"/>
  <c r="Y88" i="28"/>
  <c r="W83" i="28"/>
  <c r="Y80" i="28"/>
  <c r="W75" i="28"/>
  <c r="Y72" i="28"/>
  <c r="W67" i="28"/>
  <c r="Y64" i="28"/>
  <c r="W59" i="28"/>
  <c r="Y56" i="28"/>
  <c r="W51" i="28"/>
  <c r="Y48" i="28"/>
  <c r="W43" i="28"/>
  <c r="Y40" i="28"/>
  <c r="W35" i="28"/>
  <c r="Y32" i="28"/>
  <c r="W27" i="28"/>
  <c r="Y24" i="28"/>
  <c r="W22" i="28"/>
  <c r="Y17" i="28"/>
  <c r="W15" i="28"/>
  <c r="Y10" i="28"/>
  <c r="X8" i="28"/>
  <c r="X6" i="28"/>
  <c r="Y7" i="28"/>
  <c r="X14" i="28"/>
  <c r="Y21" i="28"/>
  <c r="Y29" i="28"/>
  <c r="Y37" i="28"/>
  <c r="Y45" i="28"/>
  <c r="Y53" i="28"/>
  <c r="Y61" i="28"/>
  <c r="Y69" i="28"/>
  <c r="Y77" i="28"/>
  <c r="Y85" i="28"/>
  <c r="Y93" i="28"/>
  <c r="Y101" i="28"/>
  <c r="Y109" i="28"/>
  <c r="Y117" i="28"/>
  <c r="Y125" i="28"/>
  <c r="Y133" i="28"/>
  <c r="Y141" i="28"/>
  <c r="Y149" i="28"/>
  <c r="Y157" i="28"/>
  <c r="Y165" i="28"/>
  <c r="T35" i="12"/>
  <c r="X34" i="12"/>
  <c r="T29" i="12"/>
  <c r="U28" i="12"/>
  <c r="Y23" i="12"/>
  <c r="U20" i="12"/>
  <c r="Y19" i="12"/>
  <c r="U16" i="12"/>
  <c r="Y15" i="12"/>
  <c r="U12" i="12"/>
  <c r="Y11" i="12"/>
  <c r="U8" i="12"/>
  <c r="Y7" i="12"/>
  <c r="U4" i="12"/>
  <c r="U34" i="12"/>
  <c r="X33" i="12"/>
  <c r="T28" i="12"/>
  <c r="X23" i="12"/>
  <c r="T20" i="12"/>
  <c r="X19" i="12"/>
  <c r="T16" i="12"/>
  <c r="X15" i="12"/>
  <c r="T12" i="12"/>
  <c r="X11" i="12"/>
  <c r="T8" i="12"/>
  <c r="X7" i="12"/>
  <c r="T4" i="12"/>
  <c r="U39" i="12"/>
  <c r="U38" i="12"/>
  <c r="Y37" i="12"/>
  <c r="T34" i="12"/>
  <c r="U33" i="12"/>
  <c r="X32" i="12"/>
  <c r="U23" i="12"/>
  <c r="Y22" i="12"/>
  <c r="U19" i="12"/>
  <c r="Y18" i="12"/>
  <c r="U15" i="12"/>
  <c r="Y14" i="12"/>
  <c r="U11" i="12"/>
  <c r="Y10" i="12"/>
  <c r="U7" i="12"/>
  <c r="Y6" i="12"/>
  <c r="T39" i="12"/>
  <c r="T38" i="12"/>
  <c r="X37" i="12"/>
  <c r="T33" i="12"/>
  <c r="U32" i="12"/>
  <c r="X31" i="12"/>
  <c r="T23" i="12"/>
  <c r="X22" i="12"/>
  <c r="T19" i="12"/>
  <c r="X18" i="12"/>
  <c r="T15" i="12"/>
  <c r="X14" i="12"/>
  <c r="T11" i="12"/>
  <c r="X10" i="12"/>
  <c r="T7" i="12"/>
  <c r="X6" i="12"/>
  <c r="U47" i="12"/>
  <c r="U46" i="12"/>
  <c r="U45" i="12"/>
  <c r="U44" i="12"/>
  <c r="U43" i="12"/>
  <c r="U42" i="12"/>
  <c r="U41" i="12"/>
  <c r="U40" i="12"/>
  <c r="U37" i="12"/>
  <c r="X36" i="12"/>
  <c r="T32" i="12"/>
  <c r="U31" i="12"/>
  <c r="Y30" i="12"/>
  <c r="U22" i="12"/>
  <c r="Y21" i="12"/>
  <c r="U18" i="12"/>
  <c r="Y17" i="12"/>
  <c r="U14" i="12"/>
  <c r="Y13" i="12"/>
  <c r="U10" i="12"/>
  <c r="Y9" i="12"/>
  <c r="U6" i="12"/>
  <c r="Y5" i="12"/>
  <c r="T47" i="12"/>
  <c r="T46" i="12"/>
  <c r="T45" i="12"/>
  <c r="T44" i="12"/>
  <c r="T43" i="12"/>
  <c r="T42" i="12"/>
  <c r="T41" i="12"/>
  <c r="T40" i="12"/>
  <c r="T37" i="12"/>
  <c r="U36" i="12"/>
  <c r="Y35" i="12"/>
  <c r="T31" i="12"/>
  <c r="X30" i="12"/>
  <c r="T22" i="12"/>
  <c r="X21" i="12"/>
  <c r="T18" i="12"/>
  <c r="X17" i="12"/>
  <c r="T14" i="12"/>
  <c r="X13" i="12"/>
  <c r="T10" i="12"/>
  <c r="X9" i="12"/>
  <c r="T6" i="12"/>
  <c r="X5" i="12"/>
  <c r="T36" i="12"/>
  <c r="X35" i="12"/>
  <c r="U30" i="12"/>
  <c r="X29" i="12"/>
  <c r="U21" i="12"/>
  <c r="Y20" i="12"/>
  <c r="U17" i="12"/>
  <c r="Y16" i="12"/>
  <c r="U13" i="12"/>
  <c r="Y12" i="12"/>
  <c r="U9" i="12"/>
  <c r="Y8" i="12"/>
  <c r="U5" i="12"/>
  <c r="Y4" i="12"/>
  <c r="X28" i="12"/>
  <c r="X16" i="12"/>
  <c r="T13" i="12"/>
  <c r="U29" i="12"/>
  <c r="X20" i="12"/>
  <c r="T17" i="12"/>
  <c r="X4" i="12"/>
  <c r="T30" i="12"/>
  <c r="Y34" i="12"/>
  <c r="T21" i="12"/>
  <c r="X8" i="12"/>
  <c r="T5" i="12"/>
  <c r="U35" i="12"/>
  <c r="X12" i="12"/>
  <c r="T9" i="12"/>
  <c r="W165" i="28"/>
  <c r="W159" i="28"/>
  <c r="W143" i="28"/>
  <c r="W127" i="28"/>
  <c r="W111" i="28"/>
  <c r="W95" i="28"/>
  <c r="W79" i="28"/>
  <c r="Y63" i="28"/>
  <c r="W58" i="28"/>
  <c r="W48" i="28"/>
  <c r="W39" i="28"/>
  <c r="W19" i="28"/>
  <c r="Y14" i="28"/>
  <c r="W10" i="28"/>
  <c r="W154" i="28"/>
  <c r="W34" i="28"/>
  <c r="W63" i="28"/>
  <c r="Y42" i="28"/>
  <c r="Y23" i="28"/>
  <c r="X5" i="28"/>
  <c r="W122" i="28"/>
  <c r="W106" i="28"/>
  <c r="Y58" i="28"/>
  <c r="W3" i="28"/>
  <c r="Y162" i="28"/>
  <c r="W152" i="28"/>
  <c r="Y146" i="28"/>
  <c r="W136" i="28"/>
  <c r="Y130" i="28"/>
  <c r="W120" i="28"/>
  <c r="Y114" i="28"/>
  <c r="W104" i="28"/>
  <c r="Y98" i="28"/>
  <c r="W88" i="28"/>
  <c r="Y82" i="28"/>
  <c r="W72" i="28"/>
  <c r="Y66" i="28"/>
  <c r="Y47" i="28"/>
  <c r="W42" i="28"/>
  <c r="W32" i="28"/>
  <c r="W23" i="28"/>
  <c r="Y18" i="28"/>
  <c r="Y9" i="28"/>
  <c r="W5" i="28"/>
  <c r="W74" i="28"/>
  <c r="Y19" i="28"/>
  <c r="W162" i="28"/>
  <c r="W146" i="28"/>
  <c r="W130" i="28"/>
  <c r="W114" i="28"/>
  <c r="W98" i="28"/>
  <c r="W82" i="28"/>
  <c r="W66" i="28"/>
  <c r="W56" i="28"/>
  <c r="W47" i="28"/>
  <c r="Y26" i="28"/>
  <c r="Y12" i="28"/>
  <c r="W167" i="28"/>
  <c r="W151" i="28"/>
  <c r="W135" i="28"/>
  <c r="W119" i="28"/>
  <c r="W103" i="28"/>
  <c r="W87" i="28"/>
  <c r="W71" i="28"/>
  <c r="Y50" i="28"/>
  <c r="Y31" i="28"/>
  <c r="W26" i="28"/>
  <c r="X12" i="28"/>
  <c r="W8" i="28"/>
  <c r="W138" i="28"/>
  <c r="W90" i="28"/>
  <c r="Y39" i="28"/>
  <c r="W24" i="28"/>
  <c r="Y55" i="28"/>
  <c r="W50" i="28"/>
  <c r="W40" i="28"/>
  <c r="W31" i="28"/>
  <c r="X16" i="28"/>
  <c r="W12" i="28"/>
  <c r="W160" i="28"/>
  <c r="Y154" i="28"/>
  <c r="W144" i="28"/>
  <c r="Y138" i="28"/>
  <c r="W128" i="28"/>
  <c r="Y122" i="28"/>
  <c r="W112" i="28"/>
  <c r="Y106" i="28"/>
  <c r="W96" i="28"/>
  <c r="Y90" i="28"/>
  <c r="W80" i="28"/>
  <c r="Y74" i="28"/>
  <c r="W64" i="28"/>
  <c r="W55" i="28"/>
  <c r="Y34" i="28"/>
  <c r="Y3" i="28"/>
  <c r="R237" i="15"/>
  <c r="Z939" i="14"/>
  <c r="Z931" i="14"/>
  <c r="Z923" i="14"/>
  <c r="Z915" i="14"/>
  <c r="Z907" i="14"/>
  <c r="Z899" i="14"/>
  <c r="Z891" i="14"/>
  <c r="Z883" i="14"/>
  <c r="Z875" i="14"/>
  <c r="Z867" i="14"/>
  <c r="Z859" i="14"/>
  <c r="Z851" i="14"/>
  <c r="Z843" i="14"/>
  <c r="Z835" i="14"/>
  <c r="Z827" i="14"/>
  <c r="Z819" i="14"/>
  <c r="Z811" i="14"/>
  <c r="Z803" i="14"/>
  <c r="Z795" i="14"/>
  <c r="Z787" i="14"/>
  <c r="Z779" i="14"/>
  <c r="Z932" i="14"/>
  <c r="Z929" i="14"/>
  <c r="Z918" i="14"/>
  <c r="Z904" i="14"/>
  <c r="Z893" i="14"/>
  <c r="Z890" i="14"/>
  <c r="Z879" i="14"/>
  <c r="Z868" i="14"/>
  <c r="Z865" i="14"/>
  <c r="Z854" i="14"/>
  <c r="Z840" i="14"/>
  <c r="Z829" i="14"/>
  <c r="Z826" i="14"/>
  <c r="Z815" i="14"/>
  <c r="Z804" i="14"/>
  <c r="Z801" i="14"/>
  <c r="Z790" i="14"/>
  <c r="Z776" i="14"/>
  <c r="Z768" i="14"/>
  <c r="Z760" i="14"/>
  <c r="Z752" i="14"/>
  <c r="Z744" i="14"/>
  <c r="Z736" i="14"/>
  <c r="Z728" i="14"/>
  <c r="Z720" i="14"/>
  <c r="Z712" i="14"/>
  <c r="Z704" i="14"/>
  <c r="Z936" i="14"/>
  <c r="Z925" i="14"/>
  <c r="Z922" i="14"/>
  <c r="Z911" i="14"/>
  <c r="Z900" i="14"/>
  <c r="Z897" i="14"/>
  <c r="Z886" i="14"/>
  <c r="Z928" i="14"/>
  <c r="Z919" i="14"/>
  <c r="Z916" i="14"/>
  <c r="Z913" i="14"/>
  <c r="Z910" i="14"/>
  <c r="Z898" i="14"/>
  <c r="Z895" i="14"/>
  <c r="Z892" i="14"/>
  <c r="Z880" i="14"/>
  <c r="Z877" i="14"/>
  <c r="Z874" i="14"/>
  <c r="Z848" i="14"/>
  <c r="Z831" i="14"/>
  <c r="Z828" i="14"/>
  <c r="Z822" i="14"/>
  <c r="Z805" i="14"/>
  <c r="Z796" i="14"/>
  <c r="Z793" i="14"/>
  <c r="Z773" i="14"/>
  <c r="Z762" i="14"/>
  <c r="Z759" i="14"/>
  <c r="Z748" i="14"/>
  <c r="Z737" i="14"/>
  <c r="Z734" i="14"/>
  <c r="Z723" i="14"/>
  <c r="Z709" i="14"/>
  <c r="Z698" i="14"/>
  <c r="Z690" i="14"/>
  <c r="Z682" i="14"/>
  <c r="Z674" i="14"/>
  <c r="Z666" i="14"/>
  <c r="Z658" i="14"/>
  <c r="Z650" i="14"/>
  <c r="Z642" i="14"/>
  <c r="Z634" i="14"/>
  <c r="Z626" i="14"/>
  <c r="Z618" i="14"/>
  <c r="Z610" i="14"/>
  <c r="Z602" i="14"/>
  <c r="Z594" i="14"/>
  <c r="Z586" i="14"/>
  <c r="Z578" i="14"/>
  <c r="Z570" i="14"/>
  <c r="Z562" i="14"/>
  <c r="Z554" i="14"/>
  <c r="Z546" i="14"/>
  <c r="Z538" i="14"/>
  <c r="Z530" i="14"/>
  <c r="Z522" i="14"/>
  <c r="Z514" i="14"/>
  <c r="Z506" i="14"/>
  <c r="Z498" i="14"/>
  <c r="Z490" i="14"/>
  <c r="Z482" i="14"/>
  <c r="Z474" i="14"/>
  <c r="Z466" i="14"/>
  <c r="Z458" i="14"/>
  <c r="Z450" i="14"/>
  <c r="Z442" i="14"/>
  <c r="Z434" i="14"/>
  <c r="Z426" i="14"/>
  <c r="Z418" i="14"/>
  <c r="Z410" i="14"/>
  <c r="Z402" i="14"/>
  <c r="Z394" i="14"/>
  <c r="Z386" i="14"/>
  <c r="Z378" i="14"/>
  <c r="Z370" i="14"/>
  <c r="Z362" i="14"/>
  <c r="Z354" i="14"/>
  <c r="Z346" i="14"/>
  <c r="Z338" i="14"/>
  <c r="Z330" i="14"/>
  <c r="Z322" i="14"/>
  <c r="Z314" i="14"/>
  <c r="Z306" i="14"/>
  <c r="Z298" i="14"/>
  <c r="Z290" i="14"/>
  <c r="Z282" i="14"/>
  <c r="Z274" i="14"/>
  <c r="Z266" i="14"/>
  <c r="Z258" i="14"/>
  <c r="Z250" i="14"/>
  <c r="Z242" i="14"/>
  <c r="Z234" i="14"/>
  <c r="Z226" i="14"/>
  <c r="Z218" i="14"/>
  <c r="Z210" i="14"/>
  <c r="Z202" i="14"/>
  <c r="Z194" i="14"/>
  <c r="Z186" i="14"/>
  <c r="Z178" i="14"/>
  <c r="Z170" i="14"/>
  <c r="Z162" i="14"/>
  <c r="Z154" i="14"/>
  <c r="Z146" i="14"/>
  <c r="Z138" i="14"/>
  <c r="Z130" i="14"/>
  <c r="Z122" i="14"/>
  <c r="Z114" i="14"/>
  <c r="Z106" i="14"/>
  <c r="Z98" i="14"/>
  <c r="Z90" i="14"/>
  <c r="Z82" i="14"/>
  <c r="Z74" i="14"/>
  <c r="Z66" i="14"/>
  <c r="Z58" i="14"/>
  <c r="Z50" i="14"/>
  <c r="Z42" i="14"/>
  <c r="Z34" i="14"/>
  <c r="Z26" i="14"/>
  <c r="Z18" i="14"/>
  <c r="Z10" i="14"/>
  <c r="Z3" i="14"/>
  <c r="Z255" i="14"/>
  <c r="Z247" i="14"/>
  <c r="Z231" i="14"/>
  <c r="Z223" i="14"/>
  <c r="Z215" i="14"/>
  <c r="Z207" i="14"/>
  <c r="Z199" i="14"/>
  <c r="Z191" i="14"/>
  <c r="Z183" i="14"/>
  <c r="Z175" i="14"/>
  <c r="Z167" i="14"/>
  <c r="Z159" i="14"/>
  <c r="Z151" i="14"/>
  <c r="Z143" i="14"/>
  <c r="Z135" i="14"/>
  <c r="Z127" i="14"/>
  <c r="Z119" i="14"/>
  <c r="Z111" i="14"/>
  <c r="Z103" i="14"/>
  <c r="Z87" i="14"/>
  <c r="Z79" i="14"/>
  <c r="Z71" i="14"/>
  <c r="Z63" i="14"/>
  <c r="Z55" i="14"/>
  <c r="Z47" i="14"/>
  <c r="Z39" i="14"/>
  <c r="Z31" i="14"/>
  <c r="Z23" i="14"/>
  <c r="Z15" i="14"/>
  <c r="Z5" i="14"/>
  <c r="Z104" i="14"/>
  <c r="Z834" i="14"/>
  <c r="Z799" i="14"/>
  <c r="Z653" i="14"/>
  <c r="Z605" i="14"/>
  <c r="Z477" i="14"/>
  <c r="Z469" i="14"/>
  <c r="Z937" i="14"/>
  <c r="Z934" i="14"/>
  <c r="Z901" i="14"/>
  <c r="Z871" i="14"/>
  <c r="Z862" i="14"/>
  <c r="Z845" i="14"/>
  <c r="Z842" i="14"/>
  <c r="Z839" i="14"/>
  <c r="Z816" i="14"/>
  <c r="Z813" i="14"/>
  <c r="Z810" i="14"/>
  <c r="Z784" i="14"/>
  <c r="Z770" i="14"/>
  <c r="Z767" i="14"/>
  <c r="Z756" i="14"/>
  <c r="Z745" i="14"/>
  <c r="Z742" i="14"/>
  <c r="Z731" i="14"/>
  <c r="Z717" i="14"/>
  <c r="Z706" i="14"/>
  <c r="Z703" i="14"/>
  <c r="Z695" i="14"/>
  <c r="Z687" i="14"/>
  <c r="Z679" i="14"/>
  <c r="Z671" i="14"/>
  <c r="Z663" i="14"/>
  <c r="Z655" i="14"/>
  <c r="Z647" i="14"/>
  <c r="Z639" i="14"/>
  <c r="Z631" i="14"/>
  <c r="Z623" i="14"/>
  <c r="Z615" i="14"/>
  <c r="Z607" i="14"/>
  <c r="Z599" i="14"/>
  <c r="Z591" i="14"/>
  <c r="Z583" i="14"/>
  <c r="Z575" i="14"/>
  <c r="Z567" i="14"/>
  <c r="Z559" i="14"/>
  <c r="Z551" i="14"/>
  <c r="Z543" i="14"/>
  <c r="Z535" i="14"/>
  <c r="Z527" i="14"/>
  <c r="Z519" i="14"/>
  <c r="Z511" i="14"/>
  <c r="Z503" i="14"/>
  <c r="Z495" i="14"/>
  <c r="Z487" i="14"/>
  <c r="Z479" i="14"/>
  <c r="Z471" i="14"/>
  <c r="Z463" i="14"/>
  <c r="Z455" i="14"/>
  <c r="Z447" i="14"/>
  <c r="Z439" i="14"/>
  <c r="Z431" i="14"/>
  <c r="Z423" i="14"/>
  <c r="Z415" i="14"/>
  <c r="Z407" i="14"/>
  <c r="Z399" i="14"/>
  <c r="Z391" i="14"/>
  <c r="Z383" i="14"/>
  <c r="Z375" i="14"/>
  <c r="Z367" i="14"/>
  <c r="Z359" i="14"/>
  <c r="Z351" i="14"/>
  <c r="Z343" i="14"/>
  <c r="Z335" i="14"/>
  <c r="Z327" i="14"/>
  <c r="Z319" i="14"/>
  <c r="Z311" i="14"/>
  <c r="Z303" i="14"/>
  <c r="Z295" i="14"/>
  <c r="Z287" i="14"/>
  <c r="Z279" i="14"/>
  <c r="Z271" i="14"/>
  <c r="Z263" i="14"/>
  <c r="Z239" i="14"/>
  <c r="Z95" i="14"/>
  <c r="Z36" i="14"/>
  <c r="Z28" i="14"/>
  <c r="Z2" i="14"/>
  <c r="Z921" i="14"/>
  <c r="Z888" i="14"/>
  <c r="Z885" i="14"/>
  <c r="Z882" i="14"/>
  <c r="Z856" i="14"/>
  <c r="Z853" i="14"/>
  <c r="Z850" i="14"/>
  <c r="Z836" i="14"/>
  <c r="Z833" i="14"/>
  <c r="Z824" i="14"/>
  <c r="Z807" i="14"/>
  <c r="Z798" i="14"/>
  <c r="Z781" i="14"/>
  <c r="Z778" i="14"/>
  <c r="Z775" i="14"/>
  <c r="Z764" i="14"/>
  <c r="Z753" i="14"/>
  <c r="Z750" i="14"/>
  <c r="Z739" i="14"/>
  <c r="Z725" i="14"/>
  <c r="Z714" i="14"/>
  <c r="Z711" i="14"/>
  <c r="Z700" i="14"/>
  <c r="Z692" i="14"/>
  <c r="Z684" i="14"/>
  <c r="Z676" i="14"/>
  <c r="Z668" i="14"/>
  <c r="Z660" i="14"/>
  <c r="Z652" i="14"/>
  <c r="Z644" i="14"/>
  <c r="Z636" i="14"/>
  <c r="Z628" i="14"/>
  <c r="Z620" i="14"/>
  <c r="Z612" i="14"/>
  <c r="Z604" i="14"/>
  <c r="Z596" i="14"/>
  <c r="Z588" i="14"/>
  <c r="Z580" i="14"/>
  <c r="Z572" i="14"/>
  <c r="Z564" i="14"/>
  <c r="Z556" i="14"/>
  <c r="Z548" i="14"/>
  <c r="Z540" i="14"/>
  <c r="Z532" i="14"/>
  <c r="Z524" i="14"/>
  <c r="Z516" i="14"/>
  <c r="Z508" i="14"/>
  <c r="Z500" i="14"/>
  <c r="Z492" i="14"/>
  <c r="Z484" i="14"/>
  <c r="Z476" i="14"/>
  <c r="Z468" i="14"/>
  <c r="Z460" i="14"/>
  <c r="Z452" i="14"/>
  <c r="Z444" i="14"/>
  <c r="Z436" i="14"/>
  <c r="Z428" i="14"/>
  <c r="Z420" i="14"/>
  <c r="Z412" i="14"/>
  <c r="Z404" i="14"/>
  <c r="Z396" i="14"/>
  <c r="Z388" i="14"/>
  <c r="Z380" i="14"/>
  <c r="Z372" i="14"/>
  <c r="Z364" i="14"/>
  <c r="Z356" i="14"/>
  <c r="Z348" i="14"/>
  <c r="Z340" i="14"/>
  <c r="Z332" i="14"/>
  <c r="Z324" i="14"/>
  <c r="Z316" i="14"/>
  <c r="Z308" i="14"/>
  <c r="Z300" i="14"/>
  <c r="Z292" i="14"/>
  <c r="Z284" i="14"/>
  <c r="Z276" i="14"/>
  <c r="Z268" i="14"/>
  <c r="Z260" i="14"/>
  <c r="Z252" i="14"/>
  <c r="Z244" i="14"/>
  <c r="Z236" i="14"/>
  <c r="Z228" i="14"/>
  <c r="Z220" i="14"/>
  <c r="Z212" i="14"/>
  <c r="Z204" i="14"/>
  <c r="Z196" i="14"/>
  <c r="Z188" i="14"/>
  <c r="Z180" i="14"/>
  <c r="Z172" i="14"/>
  <c r="Z164" i="14"/>
  <c r="Z156" i="14"/>
  <c r="Z148" i="14"/>
  <c r="Z140" i="14"/>
  <c r="Z132" i="14"/>
  <c r="Z124" i="14"/>
  <c r="Z116" i="14"/>
  <c r="Z108" i="14"/>
  <c r="Z100" i="14"/>
  <c r="Z92" i="14"/>
  <c r="Z84" i="14"/>
  <c r="Z76" i="14"/>
  <c r="Z68" i="14"/>
  <c r="Z60" i="14"/>
  <c r="Z52" i="14"/>
  <c r="Z44" i="14"/>
  <c r="Z20" i="14"/>
  <c r="Z12" i="14"/>
  <c r="Z41" i="14"/>
  <c r="Z33" i="14"/>
  <c r="Z72" i="14"/>
  <c r="Z509" i="14"/>
  <c r="Z930" i="14"/>
  <c r="Z927" i="14"/>
  <c r="Z924" i="14"/>
  <c r="Z912" i="14"/>
  <c r="Z909" i="14"/>
  <c r="Z906" i="14"/>
  <c r="Z903" i="14"/>
  <c r="Z894" i="14"/>
  <c r="Z876" i="14"/>
  <c r="Z873" i="14"/>
  <c r="Z864" i="14"/>
  <c r="Z847" i="14"/>
  <c r="Z830" i="14"/>
  <c r="Z821" i="14"/>
  <c r="Z818" i="14"/>
  <c r="Z792" i="14"/>
  <c r="Z789" i="14"/>
  <c r="Z786" i="14"/>
  <c r="Z772" i="14"/>
  <c r="Z761" i="14"/>
  <c r="Z758" i="14"/>
  <c r="Z747" i="14"/>
  <c r="Z733" i="14"/>
  <c r="Z722" i="14"/>
  <c r="Z719" i="14"/>
  <c r="Z708" i="14"/>
  <c r="Z697" i="14"/>
  <c r="Z689" i="14"/>
  <c r="Z681" i="14"/>
  <c r="Z673" i="14"/>
  <c r="Z665" i="14"/>
  <c r="Z657" i="14"/>
  <c r="Z649" i="14"/>
  <c r="Z641" i="14"/>
  <c r="Z633" i="14"/>
  <c r="Z625" i="14"/>
  <c r="Z617" i="14"/>
  <c r="Z609" i="14"/>
  <c r="Z601" i="14"/>
  <c r="Z593" i="14"/>
  <c r="Z585" i="14"/>
  <c r="Z577" i="14"/>
  <c r="Z569" i="14"/>
  <c r="Z561" i="14"/>
  <c r="Z553" i="14"/>
  <c r="Z545" i="14"/>
  <c r="Z537" i="14"/>
  <c r="Z529" i="14"/>
  <c r="Z521" i="14"/>
  <c r="Z513" i="14"/>
  <c r="Z505" i="14"/>
  <c r="Z497" i="14"/>
  <c r="Z489" i="14"/>
  <c r="Z481" i="14"/>
  <c r="Z473" i="14"/>
  <c r="Z465" i="14"/>
  <c r="Z457" i="14"/>
  <c r="Z449" i="14"/>
  <c r="Z441" i="14"/>
  <c r="Z433" i="14"/>
  <c r="Z425" i="14"/>
  <c r="Z417" i="14"/>
  <c r="Z409" i="14"/>
  <c r="Z401" i="14"/>
  <c r="Z393" i="14"/>
  <c r="Z385" i="14"/>
  <c r="Z377" i="14"/>
  <c r="Z369" i="14"/>
  <c r="Z361" i="14"/>
  <c r="Z353" i="14"/>
  <c r="Z345" i="14"/>
  <c r="Z337" i="14"/>
  <c r="Z329" i="14"/>
  <c r="Z321" i="14"/>
  <c r="Z313" i="14"/>
  <c r="Z305" i="14"/>
  <c r="Z297" i="14"/>
  <c r="Z289" i="14"/>
  <c r="Z281" i="14"/>
  <c r="Z273" i="14"/>
  <c r="Z265" i="14"/>
  <c r="Z257" i="14"/>
  <c r="Z249" i="14"/>
  <c r="Z241" i="14"/>
  <c r="Z233" i="14"/>
  <c r="Z225" i="14"/>
  <c r="Z217" i="14"/>
  <c r="Z209" i="14"/>
  <c r="Z201" i="14"/>
  <c r="Z193" i="14"/>
  <c r="Z185" i="14"/>
  <c r="Z177" i="14"/>
  <c r="Z169" i="14"/>
  <c r="Z161" i="14"/>
  <c r="Z153" i="14"/>
  <c r="Z145" i="14"/>
  <c r="Z137" i="14"/>
  <c r="Z129" i="14"/>
  <c r="Z121" i="14"/>
  <c r="Z113" i="14"/>
  <c r="Z105" i="14"/>
  <c r="Z97" i="14"/>
  <c r="Z89" i="14"/>
  <c r="Z81" i="14"/>
  <c r="Z73" i="14"/>
  <c r="Z65" i="14"/>
  <c r="Z57" i="14"/>
  <c r="Z49" i="14"/>
  <c r="Z25" i="14"/>
  <c r="Z17" i="14"/>
  <c r="Z7" i="14"/>
  <c r="Z112" i="14"/>
  <c r="Z48" i="14"/>
  <c r="Z32" i="14"/>
  <c r="Z869" i="14"/>
  <c r="Z837" i="14"/>
  <c r="Z808" i="14"/>
  <c r="Z765" i="14"/>
  <c r="Z677" i="14"/>
  <c r="Z661" i="14"/>
  <c r="Z645" i="14"/>
  <c r="Z637" i="14"/>
  <c r="Z589" i="14"/>
  <c r="Z557" i="14"/>
  <c r="Z549" i="14"/>
  <c r="Z501" i="14"/>
  <c r="Z493" i="14"/>
  <c r="Z933" i="14"/>
  <c r="Z870" i="14"/>
  <c r="Z861" i="14"/>
  <c r="Z858" i="14"/>
  <c r="Z844" i="14"/>
  <c r="Z841" i="14"/>
  <c r="Z838" i="14"/>
  <c r="Z812" i="14"/>
  <c r="Z809" i="14"/>
  <c r="Z800" i="14"/>
  <c r="Z783" i="14"/>
  <c r="Z769" i="14"/>
  <c r="Z766" i="14"/>
  <c r="Z755" i="14"/>
  <c r="Z741" i="14"/>
  <c r="Z730" i="14"/>
  <c r="Z727" i="14"/>
  <c r="Z716" i="14"/>
  <c r="Z705" i="14"/>
  <c r="Z702" i="14"/>
  <c r="Z694" i="14"/>
  <c r="Z686" i="14"/>
  <c r="Z678" i="14"/>
  <c r="Z670" i="14"/>
  <c r="Z662" i="14"/>
  <c r="Z654" i="14"/>
  <c r="Z646" i="14"/>
  <c r="Z638" i="14"/>
  <c r="Z630" i="14"/>
  <c r="Z622" i="14"/>
  <c r="Z614" i="14"/>
  <c r="Z606" i="14"/>
  <c r="Z598" i="14"/>
  <c r="Z590" i="14"/>
  <c r="Z582" i="14"/>
  <c r="Z574" i="14"/>
  <c r="Z566" i="14"/>
  <c r="Z558" i="14"/>
  <c r="Z550" i="14"/>
  <c r="Z542" i="14"/>
  <c r="Z534" i="14"/>
  <c r="Z526" i="14"/>
  <c r="Z518" i="14"/>
  <c r="Z510" i="14"/>
  <c r="Z502" i="14"/>
  <c r="Z494" i="14"/>
  <c r="Z486" i="14"/>
  <c r="Z478" i="14"/>
  <c r="Z470" i="14"/>
  <c r="Z462" i="14"/>
  <c r="Z454" i="14"/>
  <c r="Z446" i="14"/>
  <c r="Z438" i="14"/>
  <c r="Z430" i="14"/>
  <c r="Z422" i="14"/>
  <c r="Z414" i="14"/>
  <c r="Z406" i="14"/>
  <c r="Z398" i="14"/>
  <c r="Z390" i="14"/>
  <c r="Z382" i="14"/>
  <c r="Z374" i="14"/>
  <c r="Z366" i="14"/>
  <c r="Z358" i="14"/>
  <c r="Z350" i="14"/>
  <c r="Z342" i="14"/>
  <c r="Z334" i="14"/>
  <c r="Z326" i="14"/>
  <c r="Z318" i="14"/>
  <c r="Z310" i="14"/>
  <c r="Z302" i="14"/>
  <c r="Z294" i="14"/>
  <c r="Z286" i="14"/>
  <c r="Z278" i="14"/>
  <c r="Z270" i="14"/>
  <c r="Z262" i="14"/>
  <c r="Z254" i="14"/>
  <c r="Z246" i="14"/>
  <c r="Z238" i="14"/>
  <c r="Z230" i="14"/>
  <c r="Z222" i="14"/>
  <c r="Z214" i="14"/>
  <c r="Z206" i="14"/>
  <c r="Z198" i="14"/>
  <c r="Z190" i="14"/>
  <c r="Z182" i="14"/>
  <c r="Z174" i="14"/>
  <c r="Z166" i="14"/>
  <c r="Z158" i="14"/>
  <c r="Z150" i="14"/>
  <c r="Z142" i="14"/>
  <c r="Z134" i="14"/>
  <c r="Z126" i="14"/>
  <c r="Z118" i="14"/>
  <c r="Z110" i="14"/>
  <c r="Z102" i="14"/>
  <c r="Z94" i="14"/>
  <c r="Z86" i="14"/>
  <c r="Z78" i="14"/>
  <c r="Z70" i="14"/>
  <c r="Z62" i="14"/>
  <c r="Z54" i="14"/>
  <c r="Z46" i="14"/>
  <c r="Z38" i="14"/>
  <c r="Z30" i="14"/>
  <c r="Z22" i="14"/>
  <c r="Z14" i="14"/>
  <c r="Z9" i="14"/>
  <c r="Z219" i="14"/>
  <c r="Z211" i="14"/>
  <c r="Z203" i="14"/>
  <c r="Z179" i="14"/>
  <c r="Z171" i="14"/>
  <c r="Z163" i="14"/>
  <c r="Z155" i="14"/>
  <c r="Z147" i="14"/>
  <c r="Z123" i="14"/>
  <c r="Z115" i="14"/>
  <c r="Z99" i="14"/>
  <c r="Z91" i="14"/>
  <c r="Z75" i="14"/>
  <c r="Z59" i="14"/>
  <c r="Z11" i="14"/>
  <c r="Z152" i="14"/>
  <c r="Z136" i="14"/>
  <c r="Z80" i="14"/>
  <c r="Z56" i="14"/>
  <c r="Z889" i="14"/>
  <c r="Z857" i="14"/>
  <c r="Z802" i="14"/>
  <c r="Z740" i="14"/>
  <c r="Z729" i="14"/>
  <c r="Z726" i="14"/>
  <c r="Z669" i="14"/>
  <c r="Z597" i="14"/>
  <c r="Z533" i="14"/>
  <c r="Z525" i="14"/>
  <c r="Z517" i="14"/>
  <c r="Z920" i="14"/>
  <c r="Z917" i="14"/>
  <c r="Z914" i="14"/>
  <c r="Z896" i="14"/>
  <c r="Z887" i="14"/>
  <c r="Z884" i="14"/>
  <c r="Z881" i="14"/>
  <c r="Z878" i="14"/>
  <c r="Z855" i="14"/>
  <c r="Z852" i="14"/>
  <c r="Z849" i="14"/>
  <c r="Z832" i="14"/>
  <c r="Z823" i="14"/>
  <c r="Z806" i="14"/>
  <c r="Z797" i="14"/>
  <c r="Z794" i="14"/>
  <c r="Z780" i="14"/>
  <c r="Z777" i="14"/>
  <c r="Z774" i="14"/>
  <c r="Z763" i="14"/>
  <c r="Z749" i="14"/>
  <c r="Z738" i="14"/>
  <c r="Z735" i="14"/>
  <c r="Z724" i="14"/>
  <c r="Z713" i="14"/>
  <c r="Z710" i="14"/>
  <c r="Z699" i="14"/>
  <c r="Z691" i="14"/>
  <c r="Z683" i="14"/>
  <c r="Z675" i="14"/>
  <c r="Z667" i="14"/>
  <c r="Z659" i="14"/>
  <c r="Z651" i="14"/>
  <c r="Z643" i="14"/>
  <c r="Z635" i="14"/>
  <c r="Z627" i="14"/>
  <c r="Z619" i="14"/>
  <c r="Z611" i="14"/>
  <c r="Z603" i="14"/>
  <c r="Z595" i="14"/>
  <c r="Z587" i="14"/>
  <c r="Z579" i="14"/>
  <c r="Z571" i="14"/>
  <c r="Z563" i="14"/>
  <c r="Z555" i="14"/>
  <c r="Z547" i="14"/>
  <c r="Z539" i="14"/>
  <c r="Z531" i="14"/>
  <c r="Z523" i="14"/>
  <c r="Z515" i="14"/>
  <c r="Z507" i="14"/>
  <c r="Z499" i="14"/>
  <c r="Z491" i="14"/>
  <c r="Z483" i="14"/>
  <c r="Z475" i="14"/>
  <c r="Z467" i="14"/>
  <c r="Z459" i="14"/>
  <c r="Z451" i="14"/>
  <c r="Z443" i="14"/>
  <c r="Z435" i="14"/>
  <c r="Z427" i="14"/>
  <c r="Z419" i="14"/>
  <c r="Z411" i="14"/>
  <c r="Z403" i="14"/>
  <c r="Z395" i="14"/>
  <c r="Z387" i="14"/>
  <c r="Z379" i="14"/>
  <c r="Z371" i="14"/>
  <c r="Z363" i="14"/>
  <c r="Z355" i="14"/>
  <c r="Z347" i="14"/>
  <c r="Z339" i="14"/>
  <c r="Z331" i="14"/>
  <c r="Z323" i="14"/>
  <c r="Z315" i="14"/>
  <c r="Z307" i="14"/>
  <c r="Z299" i="14"/>
  <c r="Z291" i="14"/>
  <c r="Z283" i="14"/>
  <c r="Z275" i="14"/>
  <c r="Z267" i="14"/>
  <c r="Z259" i="14"/>
  <c r="Z251" i="14"/>
  <c r="Z243" i="14"/>
  <c r="Z235" i="14"/>
  <c r="Z227" i="14"/>
  <c r="Z195" i="14"/>
  <c r="Z187" i="14"/>
  <c r="Z139" i="14"/>
  <c r="Z131" i="14"/>
  <c r="Z107" i="14"/>
  <c r="Z83" i="14"/>
  <c r="Z67" i="14"/>
  <c r="Z51" i="14"/>
  <c r="Z43" i="14"/>
  <c r="Z35" i="14"/>
  <c r="Z27" i="14"/>
  <c r="Z19" i="14"/>
  <c r="Z4" i="14"/>
  <c r="Z176" i="14"/>
  <c r="Z168" i="14"/>
  <c r="Z144" i="14"/>
  <c r="Z120" i="14"/>
  <c r="Z88" i="14"/>
  <c r="Z40" i="14"/>
  <c r="Z24" i="14"/>
  <c r="Z16" i="14"/>
  <c r="Z621" i="14"/>
  <c r="Z613" i="14"/>
  <c r="Z581" i="14"/>
  <c r="Z573" i="14"/>
  <c r="Z565" i="14"/>
  <c r="Z485" i="14"/>
  <c r="Z938" i="14"/>
  <c r="Z935" i="14"/>
  <c r="Z926" i="14"/>
  <c r="Z908" i="14"/>
  <c r="Z905" i="14"/>
  <c r="Z902" i="14"/>
  <c r="Z872" i="14"/>
  <c r="Z866" i="14"/>
  <c r="Z863" i="14"/>
  <c r="Z846" i="14"/>
  <c r="Z820" i="14"/>
  <c r="Z817" i="14"/>
  <c r="Z814" i="14"/>
  <c r="Z791" i="14"/>
  <c r="Z788" i="14"/>
  <c r="Z785" i="14"/>
  <c r="Z771" i="14"/>
  <c r="Z757" i="14"/>
  <c r="Z746" i="14"/>
  <c r="Z743" i="14"/>
  <c r="Z732" i="14"/>
  <c r="Z721" i="14"/>
  <c r="Z718" i="14"/>
  <c r="Z707" i="14"/>
  <c r="Z696" i="14"/>
  <c r="Z688" i="14"/>
  <c r="Z680" i="14"/>
  <c r="Z672" i="14"/>
  <c r="Z664" i="14"/>
  <c r="Z656" i="14"/>
  <c r="Z648" i="14"/>
  <c r="Z640" i="14"/>
  <c r="Z632" i="14"/>
  <c r="Z624" i="14"/>
  <c r="Z616" i="14"/>
  <c r="Z608" i="14"/>
  <c r="Z600" i="14"/>
  <c r="Z592" i="14"/>
  <c r="Z584" i="14"/>
  <c r="Z576" i="14"/>
  <c r="Z568" i="14"/>
  <c r="Z560" i="14"/>
  <c r="Z552" i="14"/>
  <c r="Z544" i="14"/>
  <c r="Z536" i="14"/>
  <c r="Z528" i="14"/>
  <c r="Z520" i="14"/>
  <c r="Z512" i="14"/>
  <c r="Z504" i="14"/>
  <c r="Z496" i="14"/>
  <c r="Z488" i="14"/>
  <c r="Z480" i="14"/>
  <c r="Z472" i="14"/>
  <c r="Z464" i="14"/>
  <c r="Z456" i="14"/>
  <c r="Z448" i="14"/>
  <c r="Z440" i="14"/>
  <c r="Z432" i="14"/>
  <c r="Z424" i="14"/>
  <c r="Z416" i="14"/>
  <c r="Z408" i="14"/>
  <c r="Z400" i="14"/>
  <c r="Z392" i="14"/>
  <c r="Z384" i="14"/>
  <c r="Z376" i="14"/>
  <c r="Z368" i="14"/>
  <c r="Z360" i="14"/>
  <c r="Z352" i="14"/>
  <c r="Z344" i="14"/>
  <c r="Z336" i="14"/>
  <c r="Z328" i="14"/>
  <c r="Z320" i="14"/>
  <c r="Z312" i="14"/>
  <c r="Z304" i="14"/>
  <c r="Z296" i="14"/>
  <c r="Z288" i="14"/>
  <c r="Z280" i="14"/>
  <c r="Z272" i="14"/>
  <c r="Z264" i="14"/>
  <c r="Z256" i="14"/>
  <c r="Z248" i="14"/>
  <c r="Z240" i="14"/>
  <c r="Z232" i="14"/>
  <c r="Z224" i="14"/>
  <c r="Z216" i="14"/>
  <c r="Z208" i="14"/>
  <c r="Z200" i="14"/>
  <c r="Z192" i="14"/>
  <c r="Z184" i="14"/>
  <c r="Z160" i="14"/>
  <c r="Z128" i="14"/>
  <c r="Z96" i="14"/>
  <c r="Z64" i="14"/>
  <c r="Z860" i="14"/>
  <c r="Z825" i="14"/>
  <c r="Z782" i="14"/>
  <c r="Z754" i="14"/>
  <c r="Z751" i="14"/>
  <c r="Z715" i="14"/>
  <c r="Z701" i="14"/>
  <c r="Z693" i="14"/>
  <c r="Z685" i="14"/>
  <c r="Z629" i="14"/>
  <c r="Z541" i="14"/>
  <c r="Z421" i="14"/>
  <c r="Z357" i="14"/>
  <c r="Z293" i="14"/>
  <c r="Z229" i="14"/>
  <c r="Z165" i="14"/>
  <c r="Z101" i="14"/>
  <c r="Z37" i="14"/>
  <c r="Z181" i="14"/>
  <c r="Z365" i="14"/>
  <c r="Z413" i="14"/>
  <c r="Z349" i="14"/>
  <c r="Z285" i="14"/>
  <c r="Z221" i="14"/>
  <c r="Z157" i="14"/>
  <c r="Z93" i="14"/>
  <c r="Z29" i="14"/>
  <c r="Z405" i="14"/>
  <c r="Z341" i="14"/>
  <c r="Z277" i="14"/>
  <c r="Z213" i="14"/>
  <c r="Z149" i="14"/>
  <c r="Z85" i="14"/>
  <c r="Z21" i="14"/>
  <c r="Z61" i="14"/>
  <c r="Z437" i="14"/>
  <c r="Z309" i="14"/>
  <c r="Z53" i="14"/>
  <c r="Z429" i="14"/>
  <c r="Z301" i="14"/>
  <c r="Z173" i="14"/>
  <c r="Z461" i="14"/>
  <c r="Z397" i="14"/>
  <c r="Z333" i="14"/>
  <c r="Z269" i="14"/>
  <c r="Z205" i="14"/>
  <c r="Z141" i="14"/>
  <c r="Z77" i="14"/>
  <c r="Z13" i="14"/>
  <c r="Z189" i="14"/>
  <c r="Z125" i="14"/>
  <c r="Z373" i="14"/>
  <c r="Z245" i="14"/>
  <c r="Z117" i="14"/>
  <c r="Z8" i="14"/>
  <c r="Z453" i="14"/>
  <c r="Z389" i="14"/>
  <c r="Z325" i="14"/>
  <c r="Z261" i="14"/>
  <c r="Z197" i="14"/>
  <c r="Z133" i="14"/>
  <c r="Z69" i="14"/>
  <c r="Z6" i="14"/>
  <c r="Z237" i="14"/>
  <c r="Z109" i="14"/>
  <c r="Z45" i="14"/>
  <c r="Z445" i="14"/>
  <c r="Z381" i="14"/>
  <c r="Z317" i="14"/>
  <c r="Z253" i="14"/>
  <c r="AN254" i="15"/>
  <c r="W81" i="15"/>
  <c r="T54" i="15" l="1"/>
  <c r="J31" i="15"/>
  <c r="K31" i="15" s="1"/>
  <c r="J57" i="15"/>
  <c r="K57" i="15" s="1"/>
  <c r="F208" i="15"/>
  <c r="H206" i="15"/>
  <c r="J206" i="15" s="1"/>
  <c r="K206" i="15" s="1"/>
  <c r="I31" i="15"/>
  <c r="F29" i="15"/>
  <c r="G206" i="15"/>
  <c r="N206" i="15" s="1"/>
  <c r="J83" i="15"/>
  <c r="K83" i="15" s="1"/>
  <c r="F229" i="15"/>
  <c r="F217" i="15"/>
  <c r="G189" i="15"/>
  <c r="N189" i="15" s="1"/>
  <c r="G261" i="15"/>
  <c r="N261" i="15" s="1"/>
  <c r="H264" i="15"/>
  <c r="J168" i="15"/>
  <c r="K168" i="15" s="1"/>
  <c r="J9" i="15"/>
  <c r="J116" i="15"/>
  <c r="K116" i="15" s="1"/>
  <c r="J125" i="15"/>
  <c r="K125" i="15" s="1"/>
  <c r="J163" i="15"/>
  <c r="K163" i="15" s="1"/>
  <c r="J150" i="15"/>
  <c r="K150" i="15" s="1"/>
  <c r="J137" i="15"/>
  <c r="K137" i="15" s="1"/>
  <c r="J222" i="15"/>
  <c r="K222" i="15" s="1"/>
  <c r="J63" i="15"/>
  <c r="K63" i="15" s="1"/>
  <c r="J38" i="15"/>
  <c r="K38" i="15" s="1"/>
  <c r="P44" i="15"/>
  <c r="P204" i="15"/>
  <c r="P247" i="15"/>
  <c r="P132" i="15"/>
  <c r="P80" i="15"/>
  <c r="P244" i="15"/>
  <c r="P58" i="15"/>
  <c r="P214" i="15"/>
  <c r="P99" i="15"/>
  <c r="P188" i="15"/>
  <c r="P148" i="15"/>
  <c r="P170" i="15"/>
  <c r="P197" i="15"/>
  <c r="P235" i="15"/>
  <c r="P242" i="15"/>
  <c r="J119" i="15"/>
  <c r="K119" i="15" s="1"/>
  <c r="J29" i="15"/>
  <c r="K29" i="15" s="1"/>
  <c r="J26" i="15"/>
  <c r="K26" i="15" s="1"/>
  <c r="J7" i="15"/>
  <c r="K7" i="15" s="1"/>
  <c r="P189" i="15"/>
  <c r="P35" i="15"/>
  <c r="P163" i="15"/>
  <c r="P219" i="15"/>
  <c r="P49" i="15"/>
  <c r="P92" i="15"/>
  <c r="P187" i="15"/>
  <c r="P62" i="15"/>
  <c r="P39" i="15"/>
  <c r="J216" i="15"/>
  <c r="K216" i="15" s="1"/>
  <c r="J195" i="15"/>
  <c r="K195" i="15" s="1"/>
  <c r="J260" i="15"/>
  <c r="K260" i="15" s="1"/>
  <c r="J213" i="15"/>
  <c r="K213" i="15" s="1"/>
  <c r="J75" i="15"/>
  <c r="K75" i="15" s="1"/>
  <c r="P234" i="15"/>
  <c r="P147" i="15"/>
  <c r="P169" i="15"/>
  <c r="P69" i="15"/>
  <c r="P60" i="15"/>
  <c r="P165" i="15"/>
  <c r="P186" i="15"/>
  <c r="P120" i="15"/>
  <c r="P176" i="15"/>
  <c r="J236" i="15"/>
  <c r="K236" i="15" s="1"/>
  <c r="J192" i="15"/>
  <c r="K192" i="15" s="1"/>
  <c r="J2" i="15"/>
  <c r="K2" i="15" s="1"/>
  <c r="J48" i="15"/>
  <c r="K48" i="15" s="1"/>
  <c r="P226" i="15"/>
  <c r="P127" i="15"/>
  <c r="P102" i="15"/>
  <c r="P100" i="15"/>
  <c r="P41" i="15"/>
  <c r="P106" i="15"/>
  <c r="P138" i="15"/>
  <c r="P142" i="15"/>
  <c r="P103" i="15"/>
  <c r="P190" i="15"/>
  <c r="P195" i="15"/>
  <c r="P173" i="15"/>
  <c r="J68" i="15"/>
  <c r="K68" i="15" s="1"/>
  <c r="J49" i="15"/>
  <c r="K49" i="15" s="1"/>
  <c r="J190" i="15"/>
  <c r="K190" i="15" s="1"/>
  <c r="J30" i="15"/>
  <c r="K30" i="15" s="1"/>
  <c r="J4" i="15"/>
  <c r="K4" i="15" s="1"/>
  <c r="P32" i="15"/>
  <c r="P40" i="15"/>
  <c r="P246" i="15"/>
  <c r="P135" i="15"/>
  <c r="P144" i="15"/>
  <c r="P249" i="15"/>
  <c r="P28" i="15"/>
  <c r="P56" i="15"/>
  <c r="P54" i="15"/>
  <c r="P253" i="15"/>
  <c r="P121" i="15"/>
  <c r="P48" i="15"/>
  <c r="P108" i="15"/>
  <c r="J227" i="15"/>
  <c r="K227" i="15" s="1"/>
  <c r="J97" i="15"/>
  <c r="K97" i="15" s="1"/>
  <c r="J264" i="15"/>
  <c r="K264" i="15" s="1"/>
  <c r="J92" i="15"/>
  <c r="K92" i="15" s="1"/>
  <c r="J134" i="15"/>
  <c r="K134" i="15" s="1"/>
  <c r="P45" i="15"/>
  <c r="P159" i="15"/>
  <c r="P123" i="15"/>
  <c r="P233" i="15"/>
  <c r="P2" i="15"/>
  <c r="P220" i="15"/>
  <c r="P95" i="15"/>
  <c r="P64" i="15"/>
  <c r="P113" i="15"/>
  <c r="P59" i="15"/>
  <c r="P93" i="15"/>
  <c r="P94" i="15"/>
  <c r="J37" i="15"/>
  <c r="K37" i="15" s="1"/>
  <c r="J33" i="15"/>
  <c r="K33" i="15" s="1"/>
  <c r="J246" i="15"/>
  <c r="K246" i="15" s="1"/>
  <c r="J91" i="15"/>
  <c r="K91" i="15" s="1"/>
  <c r="J155" i="15"/>
  <c r="K155" i="15" s="1"/>
  <c r="J56" i="15"/>
  <c r="K56" i="15" s="1"/>
  <c r="P198" i="15"/>
  <c r="P126" i="15"/>
  <c r="P153" i="15"/>
  <c r="P174" i="15"/>
  <c r="P129" i="15"/>
  <c r="P248" i="15"/>
  <c r="P97" i="15"/>
  <c r="P115" i="15"/>
  <c r="P192" i="15"/>
  <c r="J103" i="15"/>
  <c r="K103" i="15" s="1"/>
  <c r="J170" i="15"/>
  <c r="K170" i="15" s="1"/>
  <c r="J132" i="15"/>
  <c r="K132" i="15" s="1"/>
  <c r="J71" i="15"/>
  <c r="K71" i="15" s="1"/>
  <c r="J197" i="15"/>
  <c r="K197" i="15" s="1"/>
  <c r="J151" i="15"/>
  <c r="K151" i="15" s="1"/>
  <c r="P157" i="15"/>
  <c r="P149" i="15"/>
  <c r="P118" i="15"/>
  <c r="P194" i="15"/>
  <c r="P9" i="15"/>
  <c r="P143" i="15"/>
  <c r="P20" i="15"/>
  <c r="AN201" i="15"/>
  <c r="T164" i="15"/>
  <c r="F7" i="15"/>
  <c r="H208" i="15"/>
  <c r="J208" i="15" s="1"/>
  <c r="K208" i="15" s="1"/>
  <c r="H234" i="15"/>
  <c r="F234" i="15"/>
  <c r="H127" i="15"/>
  <c r="J127" i="15" s="1"/>
  <c r="K127" i="15" s="1"/>
  <c r="G229" i="15"/>
  <c r="N229" i="15" s="1"/>
  <c r="T229" i="15" s="1"/>
  <c r="G213" i="15"/>
  <c r="N213" i="15" s="1"/>
  <c r="T213" i="15" s="1"/>
  <c r="F261" i="15"/>
  <c r="F263" i="15"/>
  <c r="H147" i="15"/>
  <c r="J147" i="15" s="1"/>
  <c r="K147" i="15" s="1"/>
  <c r="G128" i="15"/>
  <c r="N128" i="15" s="1"/>
  <c r="W128" i="15" s="1"/>
  <c r="H226" i="15"/>
  <c r="J226" i="15" s="1"/>
  <c r="K226" i="15" s="1"/>
  <c r="T17" i="15"/>
  <c r="G194" i="15"/>
  <c r="N194" i="15" s="1"/>
  <c r="H112" i="15"/>
  <c r="J112" i="15" s="1"/>
  <c r="K112" i="15" s="1"/>
  <c r="I115" i="15"/>
  <c r="T130" i="15"/>
  <c r="F213" i="15"/>
  <c r="F81" i="15"/>
  <c r="G112" i="15"/>
  <c r="N112" i="15" s="1"/>
  <c r="R112" i="15" s="1"/>
  <c r="H211" i="15"/>
  <c r="J211" i="15" s="1"/>
  <c r="K211" i="15" s="1"/>
  <c r="J109" i="15"/>
  <c r="K109" i="15" s="1"/>
  <c r="F56" i="15"/>
  <c r="F170" i="15"/>
  <c r="F141" i="15"/>
  <c r="H162" i="15"/>
  <c r="J162" i="15" s="1"/>
  <c r="K162" i="15" s="1"/>
  <c r="F181" i="15"/>
  <c r="G148" i="15"/>
  <c r="N148" i="15" s="1"/>
  <c r="R148" i="15" s="1"/>
  <c r="H34" i="15"/>
  <c r="J34" i="15" s="1"/>
  <c r="K34" i="15" s="1"/>
  <c r="G150" i="15"/>
  <c r="N150" i="15" s="1"/>
  <c r="H254" i="15"/>
  <c r="J254" i="15" s="1"/>
  <c r="K254" i="15" s="1"/>
  <c r="I153" i="15"/>
  <c r="G263" i="15"/>
  <c r="N263" i="15" s="1"/>
  <c r="R263" i="15" s="1"/>
  <c r="G129" i="15"/>
  <c r="N129" i="15" s="1"/>
  <c r="R129" i="15" s="1"/>
  <c r="J169" i="15"/>
  <c r="K169" i="15" s="1"/>
  <c r="J115" i="15"/>
  <c r="K115" i="15" s="1"/>
  <c r="G211" i="15"/>
  <c r="N211" i="15" s="1"/>
  <c r="F76" i="15"/>
  <c r="G214" i="15"/>
  <c r="N214" i="15" s="1"/>
  <c r="H141" i="15"/>
  <c r="J141" i="15" s="1"/>
  <c r="H235" i="15"/>
  <c r="J235" i="15" s="1"/>
  <c r="K235" i="15" s="1"/>
  <c r="H181" i="15"/>
  <c r="J181" i="15" s="1"/>
  <c r="K181" i="15" s="1"/>
  <c r="H148" i="15"/>
  <c r="J148" i="15" s="1"/>
  <c r="K148" i="15" s="1"/>
  <c r="I126" i="15"/>
  <c r="AN241" i="15" s="1"/>
  <c r="I157" i="15"/>
  <c r="I97" i="15"/>
  <c r="H14" i="15"/>
  <c r="J14" i="15" s="1"/>
  <c r="K14" i="15" s="1"/>
  <c r="H76" i="15"/>
  <c r="J76" i="15" s="1"/>
  <c r="K76" i="15" s="1"/>
  <c r="F131" i="15"/>
  <c r="H242" i="15"/>
  <c r="J242" i="15" s="1"/>
  <c r="K242" i="15" s="1"/>
  <c r="G235" i="15"/>
  <c r="N235" i="15" s="1"/>
  <c r="R235" i="15" s="1"/>
  <c r="P265" i="15"/>
  <c r="G40" i="15"/>
  <c r="N40" i="15" s="1"/>
  <c r="R40" i="15" s="1"/>
  <c r="G14" i="15"/>
  <c r="N14" i="15" s="1"/>
  <c r="R14" i="15" s="1"/>
  <c r="H131" i="15"/>
  <c r="J131" i="15" s="1"/>
  <c r="K131" i="15" s="1"/>
  <c r="G242" i="15"/>
  <c r="N242" i="15" s="1"/>
  <c r="R242" i="15" s="1"/>
  <c r="F197" i="15"/>
  <c r="F71" i="15"/>
  <c r="I128" i="15"/>
  <c r="I248" i="15"/>
  <c r="J237" i="15"/>
  <c r="K237" i="15" s="1"/>
  <c r="F58" i="15"/>
  <c r="G89" i="15"/>
  <c r="N89" i="15" s="1"/>
  <c r="G197" i="15"/>
  <c r="N197" i="15" s="1"/>
  <c r="G71" i="15"/>
  <c r="N71" i="15" s="1"/>
  <c r="F207" i="15"/>
  <c r="G3" i="15"/>
  <c r="N3" i="15" s="1"/>
  <c r="R3" i="15" s="1"/>
  <c r="L3" i="15" s="1"/>
  <c r="M3" i="15" s="1"/>
  <c r="S3" i="15" s="1"/>
  <c r="H188" i="15"/>
  <c r="J188" i="15" s="1"/>
  <c r="K188" i="15" s="1"/>
  <c r="T119" i="15"/>
  <c r="P152" i="15"/>
  <c r="F32" i="15"/>
  <c r="H243" i="15"/>
  <c r="J243" i="15" s="1"/>
  <c r="K243" i="15" s="1"/>
  <c r="F3" i="15"/>
  <c r="J248" i="15"/>
  <c r="K248" i="15" s="1"/>
  <c r="G188" i="15"/>
  <c r="N188" i="15" s="1"/>
  <c r="R188" i="15" s="1"/>
  <c r="G75" i="15"/>
  <c r="N75" i="15" s="1"/>
  <c r="R75" i="15" s="1"/>
  <c r="G82" i="15"/>
  <c r="N82" i="15" s="1"/>
  <c r="R82" i="15" s="1"/>
  <c r="H244" i="15"/>
  <c r="J244" i="15" s="1"/>
  <c r="K244" i="15" s="1"/>
  <c r="F89" i="15"/>
  <c r="G171" i="15"/>
  <c r="N171" i="15" s="1"/>
  <c r="R171" i="15" s="1"/>
  <c r="G246" i="15"/>
  <c r="N246" i="15" s="1"/>
  <c r="H207" i="15"/>
  <c r="J207" i="15" s="1"/>
  <c r="K207" i="15" s="1"/>
  <c r="F75" i="15"/>
  <c r="J174" i="15"/>
  <c r="K174" i="15" s="1"/>
  <c r="H166" i="15"/>
  <c r="J166" i="15" s="1"/>
  <c r="K166" i="15" s="1"/>
  <c r="G238" i="15"/>
  <c r="N238" i="15" s="1"/>
  <c r="G33" i="15"/>
  <c r="N33" i="15" s="1"/>
  <c r="G191" i="15"/>
  <c r="N191" i="15" s="1"/>
  <c r="H124" i="15"/>
  <c r="J124" i="15" s="1"/>
  <c r="K124" i="15" s="1"/>
  <c r="G151" i="15"/>
  <c r="N151" i="15" s="1"/>
  <c r="R151" i="15" s="1"/>
  <c r="G155" i="15"/>
  <c r="N155" i="15" s="1"/>
  <c r="F254" i="15"/>
  <c r="I118" i="15"/>
  <c r="I232" i="15"/>
  <c r="G13" i="15"/>
  <c r="N13" i="15" s="1"/>
  <c r="T13" i="15" s="1"/>
  <c r="R59" i="15"/>
  <c r="J149" i="15"/>
  <c r="K149" i="15" s="1"/>
  <c r="J194" i="15"/>
  <c r="K194" i="15" s="1"/>
  <c r="J128" i="15"/>
  <c r="K128" i="15" s="1"/>
  <c r="J171" i="15"/>
  <c r="K171" i="15" s="1"/>
  <c r="H241" i="15"/>
  <c r="J241" i="15" s="1"/>
  <c r="K241" i="15" s="1"/>
  <c r="T240" i="15"/>
  <c r="I149" i="15"/>
  <c r="AN252" i="15" s="1"/>
  <c r="G39" i="15"/>
  <c r="N39" i="15" s="1"/>
  <c r="H183" i="15"/>
  <c r="J183" i="15" s="1"/>
  <c r="K183" i="15" s="1"/>
  <c r="F145" i="15"/>
  <c r="F6" i="15"/>
  <c r="H145" i="15"/>
  <c r="J145" i="15" s="1"/>
  <c r="K145" i="15" s="1"/>
  <c r="H60" i="15"/>
  <c r="J60" i="15" s="1"/>
  <c r="K60" i="15" s="1"/>
  <c r="H176" i="15"/>
  <c r="J176" i="15" s="1"/>
  <c r="K176" i="15" s="1"/>
  <c r="T190" i="15"/>
  <c r="G176" i="15"/>
  <c r="N176" i="15" s="1"/>
  <c r="W176" i="15" s="1"/>
  <c r="F183" i="15"/>
  <c r="G10" i="15"/>
  <c r="N10" i="15" s="1"/>
  <c r="T264" i="15"/>
  <c r="G29" i="15"/>
  <c r="N29" i="15" s="1"/>
  <c r="W29" i="15" s="1"/>
  <c r="R197" i="15"/>
  <c r="L197" i="15" s="1"/>
  <c r="M197" i="15" s="1"/>
  <c r="S197" i="15" s="1"/>
  <c r="T197" i="15"/>
  <c r="P83" i="15"/>
  <c r="H108" i="15"/>
  <c r="J108" i="15" s="1"/>
  <c r="K108" i="15" s="1"/>
  <c r="H113" i="15"/>
  <c r="J113" i="15" s="1"/>
  <c r="K113" i="15" s="1"/>
  <c r="I60" i="15"/>
  <c r="I223" i="15"/>
  <c r="AN92" i="15" s="1"/>
  <c r="I41" i="15"/>
  <c r="I123" i="15"/>
  <c r="I173" i="15"/>
  <c r="I199" i="15"/>
  <c r="J129" i="15"/>
  <c r="K129" i="15" s="1"/>
  <c r="AN82" i="15"/>
  <c r="J218" i="15"/>
  <c r="K218" i="15" s="1"/>
  <c r="P87" i="15"/>
  <c r="P245" i="15"/>
  <c r="G121" i="15"/>
  <c r="N121" i="15" s="1"/>
  <c r="J46" i="15"/>
  <c r="K46" i="15" s="1"/>
  <c r="G95" i="15"/>
  <c r="N95" i="15" s="1"/>
  <c r="I88" i="15"/>
  <c r="AN83" i="15" s="1"/>
  <c r="I50" i="15"/>
  <c r="AN87" i="15" s="1"/>
  <c r="I159" i="15"/>
  <c r="I130" i="15"/>
  <c r="AN242" i="15" s="1"/>
  <c r="I94" i="15"/>
  <c r="I100" i="15"/>
  <c r="AN85" i="15" s="1"/>
  <c r="P218" i="15"/>
  <c r="P257" i="15"/>
  <c r="P177" i="15"/>
  <c r="J185" i="15"/>
  <c r="K185" i="15" s="1"/>
  <c r="J88" i="15"/>
  <c r="K88" i="15" s="1"/>
  <c r="H201" i="15"/>
  <c r="J201" i="15" s="1"/>
  <c r="K201" i="15" s="1"/>
  <c r="I214" i="15"/>
  <c r="I102" i="15"/>
  <c r="AN93" i="15" s="1"/>
  <c r="I182" i="15"/>
  <c r="I51" i="15"/>
  <c r="AN88" i="15" s="1"/>
  <c r="I156" i="15"/>
  <c r="I59" i="15"/>
  <c r="F48" i="15"/>
  <c r="J250" i="15"/>
  <c r="K250" i="15" s="1"/>
  <c r="J189" i="15"/>
  <c r="K189" i="15" s="1"/>
  <c r="J79" i="15"/>
  <c r="K79" i="15" s="1"/>
  <c r="J58" i="15"/>
  <c r="K58" i="15" s="1"/>
  <c r="J82" i="15"/>
  <c r="K82" i="15" s="1"/>
  <c r="J199" i="15"/>
  <c r="K199" i="15" s="1"/>
  <c r="J173" i="15"/>
  <c r="K173" i="15" s="1"/>
  <c r="T111" i="15"/>
  <c r="U111" i="15" s="1"/>
  <c r="P4" i="15"/>
  <c r="J152" i="15"/>
  <c r="K152" i="15" s="1"/>
  <c r="F196" i="15"/>
  <c r="I174" i="15"/>
  <c r="I189" i="15"/>
  <c r="I129" i="15"/>
  <c r="I28" i="15"/>
  <c r="I22" i="15"/>
  <c r="AN94" i="15" s="1"/>
  <c r="I101" i="15"/>
  <c r="AN91" i="15"/>
  <c r="P179" i="15"/>
  <c r="H203" i="15"/>
  <c r="J203" i="15" s="1"/>
  <c r="K203" i="15" s="1"/>
  <c r="H154" i="15"/>
  <c r="J154" i="15" s="1"/>
  <c r="K154" i="15" s="1"/>
  <c r="T49" i="15"/>
  <c r="F194" i="15"/>
  <c r="I58" i="15"/>
  <c r="I8" i="15"/>
  <c r="I249" i="15"/>
  <c r="AN99" i="15" s="1"/>
  <c r="I198" i="15"/>
  <c r="J156" i="15"/>
  <c r="K156" i="15" s="1"/>
  <c r="I250" i="15"/>
  <c r="T160" i="15"/>
  <c r="AN84" i="15"/>
  <c r="F154" i="15"/>
  <c r="G147" i="15"/>
  <c r="N147" i="15" s="1"/>
  <c r="R147" i="15" s="1"/>
  <c r="J191" i="15"/>
  <c r="K191" i="15" s="1"/>
  <c r="J80" i="15"/>
  <c r="K80" i="15" s="1"/>
  <c r="H114" i="15"/>
  <c r="J114" i="15" s="1"/>
  <c r="K114" i="15" s="1"/>
  <c r="I244" i="15"/>
  <c r="AN90" i="15" s="1"/>
  <c r="I138" i="15"/>
  <c r="J130" i="15"/>
  <c r="K130" i="15" s="1"/>
  <c r="T153" i="15"/>
  <c r="T48" i="15"/>
  <c r="T36" i="15"/>
  <c r="T237" i="15"/>
  <c r="G86" i="15"/>
  <c r="N86" i="15" s="1"/>
  <c r="R86" i="15" s="1"/>
  <c r="T84" i="15"/>
  <c r="F187" i="15"/>
  <c r="G24" i="15"/>
  <c r="N24" i="15" s="1"/>
  <c r="R24" i="15" s="1"/>
  <c r="G96" i="15"/>
  <c r="N96" i="15" s="1"/>
  <c r="R96" i="15" s="1"/>
  <c r="F70" i="15"/>
  <c r="H24" i="15"/>
  <c r="J24" i="15" s="1"/>
  <c r="K24" i="15" s="1"/>
  <c r="H175" i="15"/>
  <c r="J175" i="15" s="1"/>
  <c r="K175" i="15" s="1"/>
  <c r="H96" i="15"/>
  <c r="J96" i="15" s="1"/>
  <c r="K96" i="15" s="1"/>
  <c r="T141" i="15"/>
  <c r="H70" i="15"/>
  <c r="J70" i="15" s="1"/>
  <c r="K70" i="15" s="1"/>
  <c r="F18" i="15"/>
  <c r="T209" i="15"/>
  <c r="W18" i="15"/>
  <c r="G140" i="15"/>
  <c r="N140" i="15" s="1"/>
  <c r="R140" i="15" s="1"/>
  <c r="H90" i="15"/>
  <c r="J90" i="15" s="1"/>
  <c r="K90" i="15" s="1"/>
  <c r="H18" i="15"/>
  <c r="J18" i="15" s="1"/>
  <c r="K18" i="15" s="1"/>
  <c r="F203" i="15"/>
  <c r="G65" i="15"/>
  <c r="N65" i="15" s="1"/>
  <c r="R65" i="15" s="1"/>
  <c r="F90" i="15"/>
  <c r="H172" i="15"/>
  <c r="J172" i="15" s="1"/>
  <c r="K172" i="15" s="1"/>
  <c r="W153" i="15"/>
  <c r="H65" i="15"/>
  <c r="J65" i="15" s="1"/>
  <c r="K65" i="15" s="1"/>
  <c r="G114" i="15"/>
  <c r="N114" i="15" s="1"/>
  <c r="R114" i="15" s="1"/>
  <c r="F92" i="15"/>
  <c r="T216" i="15"/>
  <c r="W69" i="15"/>
  <c r="T2" i="15"/>
  <c r="T210" i="15"/>
  <c r="T206" i="15"/>
  <c r="W206" i="15"/>
  <c r="L81" i="15"/>
  <c r="M81" i="15" s="1"/>
  <c r="X81" i="15" s="1"/>
  <c r="N203" i="15"/>
  <c r="R203" i="15" s="1"/>
  <c r="T168" i="15"/>
  <c r="T177" i="15"/>
  <c r="H74" i="15"/>
  <c r="J74" i="15" s="1"/>
  <c r="K74" i="15" s="1"/>
  <c r="G135" i="15"/>
  <c r="N135" i="15" s="1"/>
  <c r="W135" i="15" s="1"/>
  <c r="G63" i="15"/>
  <c r="N63" i="15" s="1"/>
  <c r="R63" i="15" s="1"/>
  <c r="H187" i="15"/>
  <c r="J187" i="15" s="1"/>
  <c r="K187" i="15" s="1"/>
  <c r="F172" i="15"/>
  <c r="J87" i="15"/>
  <c r="K87" i="15" s="1"/>
  <c r="J179" i="15"/>
  <c r="K179" i="15" s="1"/>
  <c r="J22" i="15"/>
  <c r="K22" i="15" s="1"/>
  <c r="J249" i="15"/>
  <c r="K249" i="15" s="1"/>
  <c r="J50" i="15"/>
  <c r="K50" i="15" s="1"/>
  <c r="T134" i="15"/>
  <c r="G74" i="15"/>
  <c r="N74" i="15" s="1"/>
  <c r="R74" i="15" s="1"/>
  <c r="G144" i="15"/>
  <c r="N144" i="15" s="1"/>
  <c r="R144" i="15" s="1"/>
  <c r="T33" i="15"/>
  <c r="T170" i="15"/>
  <c r="H140" i="15"/>
  <c r="J140" i="15" s="1"/>
  <c r="K140" i="15" s="1"/>
  <c r="H144" i="15"/>
  <c r="J144" i="15" s="1"/>
  <c r="K144" i="15" s="1"/>
  <c r="H135" i="15"/>
  <c r="J135" i="15" s="1"/>
  <c r="K135" i="15" s="1"/>
  <c r="H12" i="15"/>
  <c r="J12" i="15" s="1"/>
  <c r="K12" i="15" s="1"/>
  <c r="F53" i="15"/>
  <c r="F239" i="15"/>
  <c r="G228" i="15"/>
  <c r="N228" i="15" s="1"/>
  <c r="G224" i="15"/>
  <c r="N224" i="15" s="1"/>
  <c r="H62" i="15"/>
  <c r="J62" i="15" s="1"/>
  <c r="K62" i="15" s="1"/>
  <c r="H43" i="15"/>
  <c r="J43" i="15" s="1"/>
  <c r="K43" i="15" s="1"/>
  <c r="F175" i="15"/>
  <c r="H69" i="15"/>
  <c r="F62" i="15"/>
  <c r="T66" i="15"/>
  <c r="R102" i="15"/>
  <c r="R187" i="15"/>
  <c r="J15" i="15"/>
  <c r="K15" i="15" s="1"/>
  <c r="J98" i="15"/>
  <c r="K98" i="15" s="1"/>
  <c r="J266" i="15"/>
  <c r="K266" i="15" s="1"/>
  <c r="F87" i="15"/>
  <c r="R167" i="15"/>
  <c r="G265" i="15"/>
  <c r="N265" i="15" s="1"/>
  <c r="R265" i="15" s="1"/>
  <c r="H102" i="15"/>
  <c r="J102" i="15" s="1"/>
  <c r="K102" i="15" s="1"/>
  <c r="H233" i="15"/>
  <c r="J233" i="15" s="1"/>
  <c r="K233" i="15" s="1"/>
  <c r="G198" i="15"/>
  <c r="N198" i="15" s="1"/>
  <c r="R198" i="15" s="1"/>
  <c r="R72" i="15"/>
  <c r="L72" i="15" s="1"/>
  <c r="M72" i="15" s="1"/>
  <c r="S72" i="15" s="1"/>
  <c r="R62" i="15"/>
  <c r="AN255" i="15"/>
  <c r="AN198" i="15"/>
  <c r="AN79" i="15"/>
  <c r="R104" i="15"/>
  <c r="L104" i="15" s="1"/>
  <c r="M104" i="15" s="1"/>
  <c r="X104" i="15" s="1"/>
  <c r="G79" i="15"/>
  <c r="N79" i="15" s="1"/>
  <c r="G118" i="15"/>
  <c r="N118" i="15" s="1"/>
  <c r="R118" i="15" s="1"/>
  <c r="F250" i="15"/>
  <c r="G80" i="15"/>
  <c r="N80" i="15" s="1"/>
  <c r="R80" i="15" s="1"/>
  <c r="L80" i="15" s="1"/>
  <c r="M80" i="15" s="1"/>
  <c r="S80" i="15" s="1"/>
  <c r="H10" i="15"/>
  <c r="J10" i="15" s="1"/>
  <c r="K10" i="15" s="1"/>
  <c r="R185" i="15"/>
  <c r="L185" i="15" s="1"/>
  <c r="M185" i="15" s="1"/>
  <c r="S185" i="15" s="1"/>
  <c r="AN86" i="15"/>
  <c r="T191" i="15"/>
  <c r="H118" i="15"/>
  <c r="J118" i="15" s="1"/>
  <c r="K118" i="15" s="1"/>
  <c r="R176" i="15"/>
  <c r="T248" i="15"/>
  <c r="H265" i="15"/>
  <c r="J265" i="15" s="1"/>
  <c r="K265" i="15" s="1"/>
  <c r="T185" i="15"/>
  <c r="T142" i="15"/>
  <c r="H52" i="15"/>
  <c r="J52" i="15" s="1"/>
  <c r="K52" i="15" s="1"/>
  <c r="N101" i="15"/>
  <c r="T101" i="15" s="1"/>
  <c r="J159" i="15"/>
  <c r="K159" i="15" s="1"/>
  <c r="R28" i="15"/>
  <c r="W28" i="15"/>
  <c r="J41" i="15"/>
  <c r="K41" i="15" s="1"/>
  <c r="R138" i="15"/>
  <c r="W138" i="15"/>
  <c r="T42" i="15"/>
  <c r="J126" i="15"/>
  <c r="K126" i="15" s="1"/>
  <c r="G51" i="15"/>
  <c r="N51" i="15" s="1"/>
  <c r="R51" i="15" s="1"/>
  <c r="G218" i="15"/>
  <c r="N218" i="15" s="1"/>
  <c r="R218" i="15" s="1"/>
  <c r="H55" i="15"/>
  <c r="J55" i="15" s="1"/>
  <c r="K55" i="15" s="1"/>
  <c r="G6" i="15"/>
  <c r="N6" i="15" s="1"/>
  <c r="G60" i="15"/>
  <c r="N60" i="15" s="1"/>
  <c r="R60" i="15" s="1"/>
  <c r="G38" i="15"/>
  <c r="N38" i="15" s="1"/>
  <c r="R38" i="15" s="1"/>
  <c r="L38" i="15" s="1"/>
  <c r="M38" i="15" s="1"/>
  <c r="G41" i="15"/>
  <c r="N41" i="15" s="1"/>
  <c r="G249" i="15"/>
  <c r="N249" i="15" s="1"/>
  <c r="F123" i="15"/>
  <c r="G87" i="15"/>
  <c r="N87" i="15" s="1"/>
  <c r="R87" i="15" s="1"/>
  <c r="H8" i="15"/>
  <c r="J8" i="15" s="1"/>
  <c r="K8" i="15" s="1"/>
  <c r="H45" i="15"/>
  <c r="J45" i="15" s="1"/>
  <c r="K45" i="15" s="1"/>
  <c r="F258" i="15"/>
  <c r="J39" i="15"/>
  <c r="K39" i="15" s="1"/>
  <c r="T242" i="15"/>
  <c r="T9" i="15"/>
  <c r="F138" i="15"/>
  <c r="H51" i="15"/>
  <c r="H228" i="15"/>
  <c r="J228" i="15" s="1"/>
  <c r="K228" i="15" s="1"/>
  <c r="G53" i="15"/>
  <c r="N53" i="15" s="1"/>
  <c r="T53" i="15" s="1"/>
  <c r="G55" i="15"/>
  <c r="N55" i="15" s="1"/>
  <c r="R55" i="15" s="1"/>
  <c r="F165" i="15"/>
  <c r="F136" i="15"/>
  <c r="F38" i="15"/>
  <c r="F41" i="15"/>
  <c r="F249" i="15"/>
  <c r="G159" i="15"/>
  <c r="N159" i="15" s="1"/>
  <c r="R159" i="15" s="1"/>
  <c r="F67" i="15"/>
  <c r="R230" i="15"/>
  <c r="L230" i="15" s="1"/>
  <c r="M230" i="15" s="1"/>
  <c r="S230" i="15" s="1"/>
  <c r="H138" i="15"/>
  <c r="F120" i="15"/>
  <c r="H165" i="15"/>
  <c r="T165" i="15" s="1"/>
  <c r="H136" i="15"/>
  <c r="J136" i="15" s="1"/>
  <c r="K136" i="15" s="1"/>
  <c r="G57" i="15"/>
  <c r="N57" i="15" s="1"/>
  <c r="R57" i="15" s="1"/>
  <c r="L57" i="15" s="1"/>
  <c r="M57" i="15" s="1"/>
  <c r="S57" i="15" s="1"/>
  <c r="G100" i="15"/>
  <c r="N100" i="15" s="1"/>
  <c r="R100" i="15" s="1"/>
  <c r="F159" i="15"/>
  <c r="H67" i="15"/>
  <c r="J67" i="15" s="1"/>
  <c r="K67" i="15" s="1"/>
  <c r="F106" i="15"/>
  <c r="H224" i="15"/>
  <c r="J224" i="15" s="1"/>
  <c r="K224" i="15" s="1"/>
  <c r="F179" i="15"/>
  <c r="G120" i="15"/>
  <c r="N120" i="15" s="1"/>
  <c r="R120" i="15" s="1"/>
  <c r="T88" i="15"/>
  <c r="F57" i="15"/>
  <c r="H100" i="15"/>
  <c r="J100" i="15" s="1"/>
  <c r="K100" i="15" s="1"/>
  <c r="F218" i="15"/>
  <c r="G239" i="15"/>
  <c r="N239" i="15" s="1"/>
  <c r="R239" i="15" s="1"/>
  <c r="R67" i="15"/>
  <c r="R214" i="15"/>
  <c r="T19" i="15"/>
  <c r="H106" i="15"/>
  <c r="J106" i="15" s="1"/>
  <c r="K106" i="15" s="1"/>
  <c r="T70" i="15"/>
  <c r="G43" i="15"/>
  <c r="N43" i="15" s="1"/>
  <c r="T72" i="15"/>
  <c r="H186" i="15"/>
  <c r="G16" i="15"/>
  <c r="N16" i="15" s="1"/>
  <c r="R16" i="15" s="1"/>
  <c r="T34" i="15"/>
  <c r="G233" i="15"/>
  <c r="N233" i="15" s="1"/>
  <c r="R233" i="15" s="1"/>
  <c r="G182" i="15"/>
  <c r="N182" i="15" s="1"/>
  <c r="R182" i="15" s="1"/>
  <c r="F69" i="15"/>
  <c r="T163" i="15"/>
  <c r="G241" i="15"/>
  <c r="N241" i="15" s="1"/>
  <c r="R241" i="15" s="1"/>
  <c r="G186" i="15"/>
  <c r="N186" i="15" s="1"/>
  <c r="R186" i="15" s="1"/>
  <c r="H16" i="15"/>
  <c r="J16" i="15" s="1"/>
  <c r="K16" i="15" s="1"/>
  <c r="F63" i="15"/>
  <c r="G179" i="15"/>
  <c r="N179" i="15" s="1"/>
  <c r="T179" i="15" s="1"/>
  <c r="F102" i="15"/>
  <c r="H182" i="15"/>
  <c r="J182" i="15" s="1"/>
  <c r="K182" i="15" s="1"/>
  <c r="W106" i="15"/>
  <c r="R2" i="15"/>
  <c r="H258" i="15"/>
  <c r="T258" i="15" s="1"/>
  <c r="H86" i="15"/>
  <c r="J86" i="15" s="1"/>
  <c r="K86" i="15" s="1"/>
  <c r="G8" i="15"/>
  <c r="N8" i="15" s="1"/>
  <c r="R8" i="15" s="1"/>
  <c r="G22" i="15"/>
  <c r="N22" i="15" s="1"/>
  <c r="W22" i="15" s="1"/>
  <c r="H247" i="15"/>
  <c r="T247" i="15" s="1"/>
  <c r="F22" i="15"/>
  <c r="H123" i="15"/>
  <c r="H198" i="15"/>
  <c r="J198" i="15" s="1"/>
  <c r="K198" i="15" s="1"/>
  <c r="J220" i="15"/>
  <c r="K220" i="15" s="1"/>
  <c r="J161" i="15"/>
  <c r="K161" i="15" s="1"/>
  <c r="R121" i="15"/>
  <c r="R133" i="15"/>
  <c r="W133" i="15"/>
  <c r="T183" i="15"/>
  <c r="R183" i="15"/>
  <c r="T152" i="15"/>
  <c r="R152" i="15"/>
  <c r="W152" i="15"/>
  <c r="R155" i="15"/>
  <c r="L155" i="15" s="1"/>
  <c r="M155" i="15" s="1"/>
  <c r="S155" i="15" s="1"/>
  <c r="R11" i="15"/>
  <c r="R143" i="15"/>
  <c r="R195" i="15"/>
  <c r="L195" i="15" s="1"/>
  <c r="M195" i="15" s="1"/>
  <c r="T195" i="15"/>
  <c r="W195" i="15"/>
  <c r="L251" i="15"/>
  <c r="M251" i="15" s="1"/>
  <c r="S251" i="15" s="1"/>
  <c r="R156" i="15"/>
  <c r="J139" i="15"/>
  <c r="K139" i="15" s="1"/>
  <c r="P215" i="15"/>
  <c r="J77" i="15"/>
  <c r="K77" i="15" s="1"/>
  <c r="P145" i="15"/>
  <c r="P167" i="15"/>
  <c r="F253" i="15"/>
  <c r="F266" i="15"/>
  <c r="H85" i="15"/>
  <c r="J85" i="15" s="1"/>
  <c r="K85" i="15" s="1"/>
  <c r="H200" i="15"/>
  <c r="F15" i="15"/>
  <c r="R172" i="15"/>
  <c r="G113" i="15"/>
  <c r="N113" i="15" s="1"/>
  <c r="R113" i="15" s="1"/>
  <c r="H95" i="15"/>
  <c r="J95" i="15" s="1"/>
  <c r="K95" i="15" s="1"/>
  <c r="G110" i="15"/>
  <c r="N110" i="15" s="1"/>
  <c r="R110" i="15" s="1"/>
  <c r="L110" i="15" s="1"/>
  <c r="M110" i="15" s="1"/>
  <c r="F201" i="15"/>
  <c r="G25" i="15"/>
  <c r="N25" i="15" s="1"/>
  <c r="W25" i="15" s="1"/>
  <c r="F204" i="15"/>
  <c r="G215" i="15"/>
  <c r="N215" i="15" s="1"/>
  <c r="R215" i="15" s="1"/>
  <c r="I55" i="15"/>
  <c r="I196" i="15"/>
  <c r="AN199" i="15" s="1"/>
  <c r="R217" i="15"/>
  <c r="T97" i="15"/>
  <c r="R170" i="15"/>
  <c r="T103" i="15"/>
  <c r="R216" i="15"/>
  <c r="R164" i="15"/>
  <c r="T227" i="15"/>
  <c r="T235" i="15"/>
  <c r="R42" i="15"/>
  <c r="L42" i="15" s="1"/>
  <c r="M42" i="15" s="1"/>
  <c r="T184" i="15"/>
  <c r="P6" i="15"/>
  <c r="P225" i="15"/>
  <c r="G85" i="15"/>
  <c r="N85" i="15" s="1"/>
  <c r="R85" i="15" s="1"/>
  <c r="G200" i="15"/>
  <c r="N200" i="15" s="1"/>
  <c r="G266" i="15"/>
  <c r="N266" i="15" s="1"/>
  <c r="R266" i="15" s="1"/>
  <c r="G15" i="15"/>
  <c r="N15" i="15" s="1"/>
  <c r="W15" i="15" s="1"/>
  <c r="F223" i="15"/>
  <c r="F83" i="15"/>
  <c r="F110" i="15"/>
  <c r="H205" i="15"/>
  <c r="I120" i="15"/>
  <c r="I110" i="15"/>
  <c r="I25" i="15"/>
  <c r="AN195" i="15" s="1"/>
  <c r="H73" i="15"/>
  <c r="J73" i="15" s="1"/>
  <c r="K73" i="15" s="1"/>
  <c r="T102" i="15"/>
  <c r="R9" i="15"/>
  <c r="L9" i="15" s="1"/>
  <c r="M9" i="15" s="1"/>
  <c r="S9" i="15" s="1"/>
  <c r="R236" i="15"/>
  <c r="L236" i="15" s="1"/>
  <c r="M236" i="15" s="1"/>
  <c r="S236" i="15" s="1"/>
  <c r="F133" i="15"/>
  <c r="H133" i="15"/>
  <c r="G253" i="15"/>
  <c r="N253" i="15" s="1"/>
  <c r="R31" i="15"/>
  <c r="L31" i="15" s="1"/>
  <c r="M31" i="15" s="1"/>
  <c r="S31" i="15" s="1"/>
  <c r="G161" i="15"/>
  <c r="N161" i="15" s="1"/>
  <c r="H21" i="15"/>
  <c r="J21" i="15" s="1"/>
  <c r="K21" i="15" s="1"/>
  <c r="G205" i="15"/>
  <c r="N205" i="15" s="1"/>
  <c r="R205" i="15" s="1"/>
  <c r="H25" i="15"/>
  <c r="J25" i="15" s="1"/>
  <c r="K25" i="15" s="1"/>
  <c r="F44" i="15"/>
  <c r="I186" i="15"/>
  <c r="AN98" i="15" s="1"/>
  <c r="R46" i="15"/>
  <c r="L46" i="15" s="1"/>
  <c r="M46" i="15" s="1"/>
  <c r="S46" i="15" s="1"/>
  <c r="R240" i="15"/>
  <c r="T59" i="15"/>
  <c r="R219" i="15"/>
  <c r="T156" i="15"/>
  <c r="R261" i="15"/>
  <c r="R36" i="15"/>
  <c r="L36" i="15" s="1"/>
  <c r="M36" i="15" s="1"/>
  <c r="S36" i="15" s="1"/>
  <c r="P77" i="15"/>
  <c r="R20" i="15"/>
  <c r="H11" i="15"/>
  <c r="F98" i="15"/>
  <c r="J6" i="15"/>
  <c r="K6" i="15" s="1"/>
  <c r="G58" i="15"/>
  <c r="N58" i="15" s="1"/>
  <c r="R58" i="15" s="1"/>
  <c r="F79" i="15"/>
  <c r="F161" i="15"/>
  <c r="G220" i="15"/>
  <c r="N220" i="15" s="1"/>
  <c r="H212" i="15"/>
  <c r="F225" i="15"/>
  <c r="J54" i="15"/>
  <c r="K54" i="15" s="1"/>
  <c r="J164" i="15"/>
  <c r="K164" i="15" s="1"/>
  <c r="I39" i="15"/>
  <c r="I247" i="15"/>
  <c r="AN103" i="15" s="1"/>
  <c r="I54" i="15"/>
  <c r="AN202" i="15" s="1"/>
  <c r="G139" i="15"/>
  <c r="N139" i="15" s="1"/>
  <c r="R139" i="15" s="1"/>
  <c r="H61" i="15"/>
  <c r="J61" i="15" s="1"/>
  <c r="K61" i="15" s="1"/>
  <c r="G98" i="15"/>
  <c r="N98" i="15" s="1"/>
  <c r="T98" i="15" s="1"/>
  <c r="F220" i="15"/>
  <c r="F212" i="15"/>
  <c r="F132" i="15"/>
  <c r="G225" i="15"/>
  <c r="N225" i="15" s="1"/>
  <c r="W225" i="15" s="1"/>
  <c r="I145" i="15"/>
  <c r="I165" i="15"/>
  <c r="I204" i="15"/>
  <c r="I240" i="15"/>
  <c r="I142" i="15"/>
  <c r="T143" i="15"/>
  <c r="R66" i="15"/>
  <c r="L66" i="15" s="1"/>
  <c r="M66" i="15" s="1"/>
  <c r="P16" i="15"/>
  <c r="P164" i="15"/>
  <c r="P183" i="15"/>
  <c r="J142" i="15"/>
  <c r="K142" i="15" s="1"/>
  <c r="F11" i="15"/>
  <c r="F139" i="15"/>
  <c r="G61" i="15"/>
  <c r="N61" i="15" s="1"/>
  <c r="G244" i="15"/>
  <c r="N244" i="15" s="1"/>
  <c r="F189" i="15"/>
  <c r="G23" i="15"/>
  <c r="N23" i="15" s="1"/>
  <c r="R23" i="15" s="1"/>
  <c r="H64" i="15"/>
  <c r="J64" i="15" s="1"/>
  <c r="K64" i="15" s="1"/>
  <c r="G77" i="15"/>
  <c r="N77" i="15" s="1"/>
  <c r="R77" i="15" s="1"/>
  <c r="G132" i="15"/>
  <c r="N132" i="15" s="1"/>
  <c r="R132" i="15" s="1"/>
  <c r="R157" i="15"/>
  <c r="H215" i="15"/>
  <c r="J215" i="15" s="1"/>
  <c r="K215" i="15" s="1"/>
  <c r="I176" i="15"/>
  <c r="AN89" i="15" s="1"/>
  <c r="I205" i="15"/>
  <c r="AN81" i="15" s="1"/>
  <c r="I44" i="15"/>
  <c r="AN238" i="15" s="1"/>
  <c r="J120" i="15"/>
  <c r="K120" i="15" s="1"/>
  <c r="AD12" i="15"/>
  <c r="AA33" i="15" s="1"/>
  <c r="L263" i="15"/>
  <c r="M263" i="15" s="1"/>
  <c r="S263" i="15" s="1"/>
  <c r="P21" i="15"/>
  <c r="H121" i="15"/>
  <c r="F73" i="15"/>
  <c r="F122" i="15"/>
  <c r="H214" i="15"/>
  <c r="H23" i="15"/>
  <c r="F64" i="15"/>
  <c r="H167" i="15"/>
  <c r="J167" i="15" s="1"/>
  <c r="K167" i="15" s="1"/>
  <c r="F77" i="15"/>
  <c r="F247" i="15"/>
  <c r="J240" i="15"/>
  <c r="K240" i="15" s="1"/>
  <c r="J239" i="15"/>
  <c r="K239" i="15" s="1"/>
  <c r="L178" i="15"/>
  <c r="M178" i="15" s="1"/>
  <c r="S178" i="15" s="1"/>
  <c r="G226" i="15"/>
  <c r="N226" i="15" s="1"/>
  <c r="R226" i="15" s="1"/>
  <c r="H99" i="15"/>
  <c r="J99" i="15" s="1"/>
  <c r="K99" i="15" s="1"/>
  <c r="J223" i="15"/>
  <c r="K223" i="15" s="1"/>
  <c r="H221" i="15"/>
  <c r="J221" i="15" s="1"/>
  <c r="K221" i="15" s="1"/>
  <c r="T194" i="15"/>
  <c r="G7" i="15"/>
  <c r="N7" i="15" s="1"/>
  <c r="R7" i="15" s="1"/>
  <c r="F26" i="15"/>
  <c r="F31" i="15"/>
  <c r="H259" i="15"/>
  <c r="J59" i="15"/>
  <c r="K59" i="15" s="1"/>
  <c r="J93" i="15"/>
  <c r="K93" i="15" s="1"/>
  <c r="J94" i="15"/>
  <c r="K94" i="15" s="1"/>
  <c r="F260" i="15"/>
  <c r="F137" i="15"/>
  <c r="G26" i="15"/>
  <c r="N26" i="15" s="1"/>
  <c r="R26" i="15" s="1"/>
  <c r="F193" i="15"/>
  <c r="G137" i="15"/>
  <c r="N137" i="15" s="1"/>
  <c r="R137" i="15" s="1"/>
  <c r="G99" i="15"/>
  <c r="N99" i="15" s="1"/>
  <c r="L111" i="15"/>
  <c r="M111" i="15" s="1"/>
  <c r="R202" i="15"/>
  <c r="L202" i="15" s="1"/>
  <c r="M202" i="15" s="1"/>
  <c r="X202" i="15" s="1"/>
  <c r="H44" i="15"/>
  <c r="G45" i="15"/>
  <c r="T255" i="15"/>
  <c r="T178" i="15"/>
  <c r="T202" i="15"/>
  <c r="T208" i="15"/>
  <c r="R141" i="15"/>
  <c r="L141" i="15" s="1"/>
  <c r="M141" i="15" s="1"/>
  <c r="R256" i="15"/>
  <c r="J262" i="15"/>
  <c r="K262" i="15" s="1"/>
  <c r="T262" i="15"/>
  <c r="R47" i="15"/>
  <c r="L47" i="15" s="1"/>
  <c r="M47" i="15" s="1"/>
  <c r="T47" i="15"/>
  <c r="J143" i="15"/>
  <c r="K143" i="15" s="1"/>
  <c r="N21" i="15"/>
  <c r="R160" i="15"/>
  <c r="R247" i="15"/>
  <c r="G260" i="15"/>
  <c r="N260" i="15" s="1"/>
  <c r="T260" i="15" s="1"/>
  <c r="H231" i="15"/>
  <c r="J231" i="15" s="1"/>
  <c r="K231" i="15" s="1"/>
  <c r="T122" i="15"/>
  <c r="W183" i="15"/>
  <c r="W42" i="15"/>
  <c r="F231" i="15"/>
  <c r="H105" i="15"/>
  <c r="J105" i="15" s="1"/>
  <c r="K105" i="15" s="1"/>
  <c r="F157" i="15"/>
  <c r="F21" i="15"/>
  <c r="H196" i="15"/>
  <c r="J196" i="15" s="1"/>
  <c r="K196" i="15" s="1"/>
  <c r="G149" i="15"/>
  <c r="N149" i="15" s="1"/>
  <c r="T149" i="15" s="1"/>
  <c r="G243" i="15"/>
  <c r="N243" i="15" s="1"/>
  <c r="R243" i="15" s="1"/>
  <c r="G105" i="15"/>
  <c r="N105" i="15" s="1"/>
  <c r="H193" i="15"/>
  <c r="J193" i="15" s="1"/>
  <c r="K193" i="15" s="1"/>
  <c r="T189" i="15"/>
  <c r="G50" i="15"/>
  <c r="W227" i="15"/>
  <c r="T76" i="15"/>
  <c r="T115" i="15"/>
  <c r="T39" i="15"/>
  <c r="R84" i="15"/>
  <c r="J84" i="15"/>
  <c r="K84" i="15" s="1"/>
  <c r="H256" i="15"/>
  <c r="F256" i="15"/>
  <c r="T124" i="15"/>
  <c r="H204" i="15"/>
  <c r="J204" i="15" s="1"/>
  <c r="K204" i="15" s="1"/>
  <c r="H157" i="15"/>
  <c r="F50" i="15"/>
  <c r="F12" i="15"/>
  <c r="T92" i="15"/>
  <c r="F221" i="15"/>
  <c r="J40" i="15"/>
  <c r="K40" i="15" s="1"/>
  <c r="T56" i="15"/>
  <c r="T63" i="15"/>
  <c r="J261" i="15"/>
  <c r="K261" i="15" s="1"/>
  <c r="T261" i="15"/>
  <c r="J20" i="15"/>
  <c r="K20" i="15" s="1"/>
  <c r="T20" i="15"/>
  <c r="R117" i="15"/>
  <c r="L117" i="15" s="1"/>
  <c r="M117" i="15" s="1"/>
  <c r="S117" i="15" s="1"/>
  <c r="T117" i="15"/>
  <c r="N254" i="15"/>
  <c r="W229" i="15"/>
  <c r="R229" i="15"/>
  <c r="L229" i="15" s="1"/>
  <c r="M229" i="15" s="1"/>
  <c r="R173" i="15"/>
  <c r="L173" i="15" s="1"/>
  <c r="M173" i="15" s="1"/>
  <c r="K141" i="15"/>
  <c r="N73" i="15"/>
  <c r="R73" i="15" s="1"/>
  <c r="T201" i="15"/>
  <c r="R201" i="15"/>
  <c r="L201" i="15" s="1"/>
  <c r="M201" i="15" s="1"/>
  <c r="S201" i="15" s="1"/>
  <c r="R33" i="15"/>
  <c r="J219" i="15"/>
  <c r="K219" i="15" s="1"/>
  <c r="T106" i="15"/>
  <c r="R131" i="15"/>
  <c r="N116" i="15"/>
  <c r="R206" i="15"/>
  <c r="L206" i="15" s="1"/>
  <c r="M206" i="15" s="1"/>
  <c r="S206" i="15" s="1"/>
  <c r="T251" i="15"/>
  <c r="T223" i="15"/>
  <c r="H257" i="15"/>
  <c r="J257" i="15" s="1"/>
  <c r="K257" i="15" s="1"/>
  <c r="R39" i="15"/>
  <c r="J35" i="15"/>
  <c r="K35" i="15" s="1"/>
  <c r="T171" i="15"/>
  <c r="T35" i="15"/>
  <c r="G250" i="15"/>
  <c r="N199" i="15"/>
  <c r="T199" i="15" s="1"/>
  <c r="U199" i="15" s="1"/>
  <c r="L146" i="15"/>
  <c r="M146" i="15" s="1"/>
  <c r="S146" i="15" s="1"/>
  <c r="T234" i="15"/>
  <c r="F149" i="15"/>
  <c r="J253" i="15"/>
  <c r="K253" i="15" s="1"/>
  <c r="J153" i="15"/>
  <c r="K153" i="15" s="1"/>
  <c r="F257" i="15"/>
  <c r="H217" i="15"/>
  <c r="J217" i="15" s="1"/>
  <c r="K217" i="15" s="1"/>
  <c r="L151" i="15"/>
  <c r="M151" i="15" s="1"/>
  <c r="S151" i="15" s="1"/>
  <c r="J32" i="15"/>
  <c r="K32" i="15" s="1"/>
  <c r="K9" i="15"/>
  <c r="R168" i="15"/>
  <c r="L168" i="15" s="1"/>
  <c r="M168" i="15" s="1"/>
  <c r="S168" i="15" s="1"/>
  <c r="N221" i="15"/>
  <c r="R221" i="15" s="1"/>
  <c r="F78" i="15"/>
  <c r="L76" i="15"/>
  <c r="M76" i="15" s="1"/>
  <c r="S76" i="15" s="1"/>
  <c r="G32" i="15"/>
  <c r="N32" i="15" s="1"/>
  <c r="T246" i="15"/>
  <c r="J234" i="15"/>
  <c r="K234" i="15" s="1"/>
  <c r="G52" i="15"/>
  <c r="N52" i="15" s="1"/>
  <c r="F27" i="15"/>
  <c r="H27" i="15"/>
  <c r="J27" i="15" s="1"/>
  <c r="K27" i="15" s="1"/>
  <c r="H252" i="15"/>
  <c r="J252" i="15" s="1"/>
  <c r="K252" i="15" s="1"/>
  <c r="G252" i="15"/>
  <c r="N252" i="15" s="1"/>
  <c r="R252" i="15" s="1"/>
  <c r="H245" i="15"/>
  <c r="G245" i="15"/>
  <c r="N245" i="15" s="1"/>
  <c r="R245" i="15" s="1"/>
  <c r="G169" i="15"/>
  <c r="F169" i="15"/>
  <c r="H28" i="15"/>
  <c r="F28" i="15"/>
  <c r="L170" i="15"/>
  <c r="M170" i="15" s="1"/>
  <c r="S170" i="15" s="1"/>
  <c r="T166" i="15"/>
  <c r="R4" i="15"/>
  <c r="L4" i="15" s="1"/>
  <c r="M4" i="15" s="1"/>
  <c r="S4" i="15" s="1"/>
  <c r="H232" i="15"/>
  <c r="R177" i="15"/>
  <c r="L177" i="15" s="1"/>
  <c r="M177" i="15" s="1"/>
  <c r="S177" i="15" s="1"/>
  <c r="R107" i="15"/>
  <c r="L107" i="15" s="1"/>
  <c r="M107" i="15" s="1"/>
  <c r="X107" i="15" s="1"/>
  <c r="R211" i="15"/>
  <c r="L211" i="15" s="1"/>
  <c r="M211" i="15" s="1"/>
  <c r="S211" i="15" s="1"/>
  <c r="R70" i="15"/>
  <c r="L70" i="15" s="1"/>
  <c r="M70" i="15" s="1"/>
  <c r="S70" i="15" s="1"/>
  <c r="T5" i="15"/>
  <c r="R48" i="15"/>
  <c r="L48" i="15" s="1"/>
  <c r="M48" i="15" s="1"/>
  <c r="W55" i="15"/>
  <c r="R222" i="15"/>
  <c r="L222" i="15" s="1"/>
  <c r="M222" i="15" s="1"/>
  <c r="S222" i="15" s="1"/>
  <c r="R174" i="15"/>
  <c r="R142" i="15"/>
  <c r="R94" i="15"/>
  <c r="T263" i="15"/>
  <c r="T107" i="15"/>
  <c r="R97" i="15"/>
  <c r="L97" i="15" s="1"/>
  <c r="W263" i="15"/>
  <c r="R163" i="15"/>
  <c r="L163" i="15" s="1"/>
  <c r="M163" i="15" s="1"/>
  <c r="S163" i="15" s="1"/>
  <c r="R78" i="15"/>
  <c r="L78" i="15" s="1"/>
  <c r="M78" i="15" s="1"/>
  <c r="S78" i="15" s="1"/>
  <c r="T94" i="15"/>
  <c r="T104" i="15"/>
  <c r="R35" i="15"/>
  <c r="L56" i="15"/>
  <c r="M56" i="15" s="1"/>
  <c r="S56" i="15" s="1"/>
  <c r="W56" i="15"/>
  <c r="W232" i="15"/>
  <c r="R34" i="15"/>
  <c r="T222" i="15"/>
  <c r="R27" i="15"/>
  <c r="T71" i="15"/>
  <c r="L209" i="15"/>
  <c r="M209" i="15" s="1"/>
  <c r="S209" i="15" s="1"/>
  <c r="R64" i="15"/>
  <c r="R71" i="15"/>
  <c r="L71" i="15" s="1"/>
  <c r="M71" i="15" s="1"/>
  <c r="S71" i="15" s="1"/>
  <c r="W111" i="15"/>
  <c r="T38" i="15"/>
  <c r="T236" i="15"/>
  <c r="R68" i="15"/>
  <c r="L68" i="15" s="1"/>
  <c r="M68" i="15" s="1"/>
  <c r="S68" i="15" s="1"/>
  <c r="R15" i="15"/>
  <c r="W234" i="15"/>
  <c r="R130" i="15"/>
  <c r="W85" i="15"/>
  <c r="R248" i="15"/>
  <c r="W184" i="15"/>
  <c r="T31" i="15"/>
  <c r="R190" i="15"/>
  <c r="R246" i="15"/>
  <c r="L246" i="15" s="1"/>
  <c r="M246" i="15" s="1"/>
  <c r="R184" i="15"/>
  <c r="R108" i="15"/>
  <c r="T108" i="15"/>
  <c r="L192" i="15"/>
  <c r="M192" i="15" s="1"/>
  <c r="S192" i="15" s="1"/>
  <c r="S5" i="15"/>
  <c r="R231" i="15"/>
  <c r="R89" i="15"/>
  <c r="R225" i="15"/>
  <c r="L225" i="15" s="1"/>
  <c r="M225" i="15" s="1"/>
  <c r="S225" i="15" s="1"/>
  <c r="R204" i="15"/>
  <c r="R128" i="15"/>
  <c r="T68" i="15"/>
  <c r="L124" i="15"/>
  <c r="M124" i="15" s="1"/>
  <c r="T83" i="15"/>
  <c r="R83" i="15"/>
  <c r="R257" i="15"/>
  <c r="R103" i="15"/>
  <c r="R53" i="15"/>
  <c r="T37" i="15"/>
  <c r="R37" i="15"/>
  <c r="R181" i="15"/>
  <c r="W181" i="15"/>
  <c r="R165" i="15"/>
  <c r="R92" i="15"/>
  <c r="W262" i="15"/>
  <c r="R262" i="15"/>
  <c r="T7" i="15"/>
  <c r="R127" i="15"/>
  <c r="T127" i="15"/>
  <c r="R10" i="15"/>
  <c r="R91" i="15"/>
  <c r="T91" i="15"/>
  <c r="R125" i="15"/>
  <c r="T125" i="15"/>
  <c r="W224" i="15"/>
  <c r="R224" i="15"/>
  <c r="T192" i="15"/>
  <c r="R145" i="15"/>
  <c r="W49" i="15"/>
  <c r="R49" i="15"/>
  <c r="W80" i="15"/>
  <c r="R109" i="15"/>
  <c r="T109" i="15"/>
  <c r="T146" i="15"/>
  <c r="R162" i="15"/>
  <c r="R238" i="15"/>
  <c r="T158" i="15"/>
  <c r="R158" i="15"/>
  <c r="T30" i="15"/>
  <c r="R30" i="15"/>
  <c r="R223" i="15"/>
  <c r="T46" i="15"/>
  <c r="R12" i="15"/>
  <c r="R88" i="15"/>
  <c r="R54" i="15"/>
  <c r="R119" i="15"/>
  <c r="R264" i="15"/>
  <c r="R154" i="15"/>
  <c r="R193" i="15"/>
  <c r="R213" i="15"/>
  <c r="R136" i="15"/>
  <c r="R175" i="15"/>
  <c r="R122" i="15"/>
  <c r="R258" i="15"/>
  <c r="R259" i="15"/>
  <c r="R166" i="15"/>
  <c r="R101" i="15"/>
  <c r="R189" i="15"/>
  <c r="R194" i="15"/>
  <c r="R17" i="15"/>
  <c r="R210" i="15"/>
  <c r="R191" i="15"/>
  <c r="R228" i="15"/>
  <c r="R150" i="15"/>
  <c r="R19" i="15"/>
  <c r="R196" i="15"/>
  <c r="R93" i="15"/>
  <c r="R134" i="15"/>
  <c r="R90" i="15"/>
  <c r="R212" i="15"/>
  <c r="R180" i="15"/>
  <c r="T180" i="15"/>
  <c r="R255" i="15"/>
  <c r="R126" i="15"/>
  <c r="W126" i="15"/>
  <c r="R13" i="15"/>
  <c r="R208" i="15"/>
  <c r="W13" i="15"/>
  <c r="T89" i="15" l="1"/>
  <c r="L171" i="15"/>
  <c r="M171" i="15" s="1"/>
  <c r="S171" i="15" s="1"/>
  <c r="T29" i="15"/>
  <c r="T112" i="15"/>
  <c r="L129" i="15"/>
  <c r="M129" i="15" s="1"/>
  <c r="S129" i="15" s="1"/>
  <c r="L33" i="15"/>
  <c r="M33" i="15" s="1"/>
  <c r="L115" i="15"/>
  <c r="M115" i="15" s="1"/>
  <c r="S115" i="15" s="1"/>
  <c r="W86" i="15"/>
  <c r="T10" i="15"/>
  <c r="T181" i="15"/>
  <c r="T86" i="15"/>
  <c r="T151" i="15"/>
  <c r="L137" i="15"/>
  <c r="M137" i="15" s="1"/>
  <c r="T207" i="15"/>
  <c r="L242" i="15"/>
  <c r="M242" i="15" s="1"/>
  <c r="S242" i="15" s="1"/>
  <c r="L18" i="15"/>
  <c r="M18" i="15" s="1"/>
  <c r="S18" i="15" s="1"/>
  <c r="L2" i="15"/>
  <c r="M2" i="15" s="1"/>
  <c r="S2" i="15" s="1"/>
  <c r="L85" i="15"/>
  <c r="M85" i="15" s="1"/>
  <c r="T18" i="15"/>
  <c r="T96" i="15"/>
  <c r="T129" i="15"/>
  <c r="L216" i="15"/>
  <c r="M216" i="15" s="1"/>
  <c r="S216" i="15" s="1"/>
  <c r="L207" i="15"/>
  <c r="M207" i="15" s="1"/>
  <c r="S207" i="15" s="1"/>
  <c r="W151" i="15"/>
  <c r="X151" i="15" s="1"/>
  <c r="L227" i="15"/>
  <c r="M227" i="15" s="1"/>
  <c r="S227" i="15" s="1"/>
  <c r="T162" i="15"/>
  <c r="L64" i="15"/>
  <c r="M64" i="15" s="1"/>
  <c r="L237" i="15"/>
  <c r="M237" i="15" s="1"/>
  <c r="X237" i="15" s="1"/>
  <c r="L235" i="15"/>
  <c r="M235" i="15" s="1"/>
  <c r="S235" i="15" s="1"/>
  <c r="L265" i="15"/>
  <c r="M265" i="15" s="1"/>
  <c r="L63" i="15"/>
  <c r="M63" i="15" s="1"/>
  <c r="S63" i="15" s="1"/>
  <c r="AN96" i="15"/>
  <c r="T155" i="15"/>
  <c r="L8" i="15"/>
  <c r="M8" i="15" s="1"/>
  <c r="S8" i="15" s="1"/>
  <c r="T188" i="15"/>
  <c r="L113" i="15"/>
  <c r="M113" i="15" s="1"/>
  <c r="S113" i="15" s="1"/>
  <c r="T128" i="15"/>
  <c r="L148" i="15"/>
  <c r="M148" i="15" s="1"/>
  <c r="T3" i="15"/>
  <c r="U3" i="15" s="1"/>
  <c r="V3" i="15" s="1"/>
  <c r="T175" i="15"/>
  <c r="T80" i="15"/>
  <c r="L156" i="15"/>
  <c r="M156" i="15" s="1"/>
  <c r="S156" i="15" s="1"/>
  <c r="L14" i="15"/>
  <c r="M14" i="15" s="1"/>
  <c r="S14" i="15" s="1"/>
  <c r="T148" i="15"/>
  <c r="AN251" i="15"/>
  <c r="T218" i="15"/>
  <c r="T87" i="15"/>
  <c r="T144" i="15"/>
  <c r="T154" i="15"/>
  <c r="AN95" i="15"/>
  <c r="L140" i="15"/>
  <c r="M140" i="15" s="1"/>
  <c r="L82" i="15"/>
  <c r="M82" i="15" s="1"/>
  <c r="AG4" i="15"/>
  <c r="L24" i="15"/>
  <c r="M24" i="15" s="1"/>
  <c r="S24" i="15" s="1"/>
  <c r="T238" i="15"/>
  <c r="L172" i="15"/>
  <c r="M172" i="15" s="1"/>
  <c r="S172" i="15" s="1"/>
  <c r="T40" i="15"/>
  <c r="T105" i="15"/>
  <c r="L183" i="15"/>
  <c r="M183" i="15" s="1"/>
  <c r="S183" i="15" s="1"/>
  <c r="R95" i="15"/>
  <c r="T211" i="15"/>
  <c r="R135" i="15"/>
  <c r="L135" i="15" s="1"/>
  <c r="M135" i="15" s="1"/>
  <c r="T150" i="15"/>
  <c r="T147" i="15"/>
  <c r="T120" i="15"/>
  <c r="R29" i="15"/>
  <c r="T131" i="15"/>
  <c r="J258" i="15"/>
  <c r="K258" i="15" s="1"/>
  <c r="T172" i="15"/>
  <c r="W14" i="15"/>
  <c r="L174" i="15"/>
  <c r="M174" i="15" s="1"/>
  <c r="S174" i="15" s="1"/>
  <c r="T135" i="15"/>
  <c r="T145" i="15"/>
  <c r="T14" i="15"/>
  <c r="T82" i="15"/>
  <c r="M97" i="15"/>
  <c r="X97" i="15" s="1"/>
  <c r="W82" i="15"/>
  <c r="L74" i="15"/>
  <c r="M74" i="15" s="1"/>
  <c r="S74" i="15" s="1"/>
  <c r="T75" i="15"/>
  <c r="L34" i="15"/>
  <c r="M34" i="15" s="1"/>
  <c r="S34" i="15" s="1"/>
  <c r="T140" i="15"/>
  <c r="T79" i="15"/>
  <c r="T244" i="15"/>
  <c r="L233" i="15"/>
  <c r="M233" i="15" s="1"/>
  <c r="S233" i="15" s="1"/>
  <c r="L60" i="15"/>
  <c r="M60" i="15" s="1"/>
  <c r="S60" i="15" s="1"/>
  <c r="T8" i="15"/>
  <c r="T176" i="15"/>
  <c r="T114" i="15"/>
  <c r="T113" i="15"/>
  <c r="L106" i="15"/>
  <c r="M106" i="15" s="1"/>
  <c r="S106" i="15" s="1"/>
  <c r="T67" i="15"/>
  <c r="L152" i="15"/>
  <c r="M152" i="15" s="1"/>
  <c r="S152" i="15" s="1"/>
  <c r="T266" i="15"/>
  <c r="T24" i="15"/>
  <c r="T65" i="15"/>
  <c r="L130" i="15"/>
  <c r="M130" i="15" s="1"/>
  <c r="S130" i="15" s="1"/>
  <c r="L203" i="15"/>
  <c r="M203" i="15" s="1"/>
  <c r="S203" i="15" s="1"/>
  <c r="L96" i="15"/>
  <c r="M96" i="15" s="1"/>
  <c r="S96" i="15" s="1"/>
  <c r="L67" i="15"/>
  <c r="M67" i="15" s="1"/>
  <c r="S67" i="15" s="1"/>
  <c r="L86" i="15"/>
  <c r="M86" i="15" s="1"/>
  <c r="S86" i="15" s="1"/>
  <c r="AN236" i="15"/>
  <c r="AN97" i="15"/>
  <c r="L77" i="15"/>
  <c r="M77" i="15" s="1"/>
  <c r="S77" i="15" s="1"/>
  <c r="W203" i="15"/>
  <c r="L234" i="15"/>
  <c r="M234" i="15" s="1"/>
  <c r="AN101" i="15"/>
  <c r="T241" i="15"/>
  <c r="AG2" i="15"/>
  <c r="T12" i="15"/>
  <c r="L131" i="15"/>
  <c r="M131" i="15" s="1"/>
  <c r="S131" i="15" s="1"/>
  <c r="T74" i="15"/>
  <c r="L218" i="15"/>
  <c r="M218" i="15" s="1"/>
  <c r="S218" i="15" s="1"/>
  <c r="T203" i="15"/>
  <c r="W110" i="15"/>
  <c r="X110" i="15" s="1"/>
  <c r="L15" i="15"/>
  <c r="M15" i="15" s="1"/>
  <c r="S15" i="15" s="1"/>
  <c r="R79" i="15"/>
  <c r="L79" i="15" s="1"/>
  <c r="M79" i="15" s="1"/>
  <c r="S79" i="15" s="1"/>
  <c r="T187" i="15"/>
  <c r="T60" i="15"/>
  <c r="T224" i="15"/>
  <c r="S81" i="15"/>
  <c r="R105" i="15"/>
  <c r="T110" i="15"/>
  <c r="T90" i="15"/>
  <c r="T204" i="15"/>
  <c r="L182" i="15"/>
  <c r="M182" i="15" s="1"/>
  <c r="S182" i="15" s="1"/>
  <c r="L142" i="15"/>
  <c r="M142" i="15" s="1"/>
  <c r="S142" i="15" s="1"/>
  <c r="L102" i="15"/>
  <c r="M102" i="15" s="1"/>
  <c r="S102" i="15" s="1"/>
  <c r="T231" i="15"/>
  <c r="L198" i="15"/>
  <c r="M198" i="15" s="1"/>
  <c r="S198" i="15" s="1"/>
  <c r="T62" i="15"/>
  <c r="L62" i="15"/>
  <c r="M62" i="15" s="1"/>
  <c r="S62" i="15" s="1"/>
  <c r="J69" i="15"/>
  <c r="T69" i="15"/>
  <c r="L118" i="15"/>
  <c r="M118" i="15" s="1"/>
  <c r="S118" i="15" s="1"/>
  <c r="R22" i="15"/>
  <c r="S104" i="15"/>
  <c r="T100" i="15"/>
  <c r="S141" i="15"/>
  <c r="S38" i="15"/>
  <c r="S47" i="15"/>
  <c r="T118" i="15"/>
  <c r="T243" i="15"/>
  <c r="L114" i="15"/>
  <c r="M114" i="15" s="1"/>
  <c r="S114" i="15" s="1"/>
  <c r="R260" i="15"/>
  <c r="L260" i="15" s="1"/>
  <c r="M260" i="15" s="1"/>
  <c r="S260" i="15" s="1"/>
  <c r="L266" i="15"/>
  <c r="M266" i="15" s="1"/>
  <c r="S266" i="15" s="1"/>
  <c r="W205" i="15"/>
  <c r="T225" i="15"/>
  <c r="L100" i="15"/>
  <c r="M100" i="15" s="1"/>
  <c r="S100" i="15" s="1"/>
  <c r="R6" i="15"/>
  <c r="L6" i="15" s="1"/>
  <c r="M6" i="15" s="1"/>
  <c r="L221" i="15"/>
  <c r="M221" i="15" s="1"/>
  <c r="S221" i="15" s="1"/>
  <c r="AN187" i="15"/>
  <c r="AN100" i="15"/>
  <c r="T198" i="15"/>
  <c r="L16" i="15"/>
  <c r="M16" i="15" s="1"/>
  <c r="S16" i="15" s="1"/>
  <c r="L261" i="15"/>
  <c r="M261" i="15" s="1"/>
  <c r="S261" i="15" s="1"/>
  <c r="T215" i="15"/>
  <c r="AH4" i="15"/>
  <c r="T16" i="15"/>
  <c r="T61" i="15"/>
  <c r="L94" i="15"/>
  <c r="M94" i="15" s="1"/>
  <c r="R61" i="15"/>
  <c r="L61" i="15" s="1"/>
  <c r="M61" i="15" s="1"/>
  <c r="S202" i="15"/>
  <c r="X42" i="15"/>
  <c r="S237" i="15"/>
  <c r="T57" i="15"/>
  <c r="U57" i="15" s="1"/>
  <c r="V57" i="15" s="1"/>
  <c r="AN247" i="15"/>
  <c r="AN104" i="15"/>
  <c r="T265" i="15"/>
  <c r="T228" i="15"/>
  <c r="L159" i="15"/>
  <c r="M159" i="15" s="1"/>
  <c r="S159" i="15" s="1"/>
  <c r="T52" i="15"/>
  <c r="L40" i="15"/>
  <c r="M40" i="15" s="1"/>
  <c r="S40" i="15" s="1"/>
  <c r="L187" i="15"/>
  <c r="M187" i="15" s="1"/>
  <c r="S187" i="15" s="1"/>
  <c r="T137" i="15"/>
  <c r="W57" i="15"/>
  <c r="X57" i="15" s="1"/>
  <c r="T239" i="15"/>
  <c r="J247" i="15"/>
  <c r="J165" i="15"/>
  <c r="K165" i="15" s="1"/>
  <c r="AH9" i="15"/>
  <c r="R52" i="15"/>
  <c r="L52" i="15" s="1"/>
  <c r="M52" i="15" s="1"/>
  <c r="T257" i="15"/>
  <c r="AH2" i="15"/>
  <c r="T182" i="15"/>
  <c r="R25" i="15"/>
  <c r="L25" i="15" s="1"/>
  <c r="M25" i="15" s="1"/>
  <c r="X25" i="15" s="1"/>
  <c r="X195" i="15"/>
  <c r="R179" i="15"/>
  <c r="L179" i="15" s="1"/>
  <c r="M179" i="15" s="1"/>
  <c r="S179" i="15" s="1"/>
  <c r="T226" i="15"/>
  <c r="T85" i="15"/>
  <c r="L143" i="15"/>
  <c r="M143" i="15" s="1"/>
  <c r="S246" i="15"/>
  <c r="L164" i="15"/>
  <c r="M164" i="15" s="1"/>
  <c r="S164" i="15" s="1"/>
  <c r="L241" i="15"/>
  <c r="M241" i="15" s="1"/>
  <c r="T22" i="15"/>
  <c r="T6" i="15"/>
  <c r="X229" i="15"/>
  <c r="T132" i="15"/>
  <c r="X206" i="15"/>
  <c r="AG11" i="15"/>
  <c r="L215" i="15"/>
  <c r="M215" i="15" s="1"/>
  <c r="S215" i="15" s="1"/>
  <c r="T123" i="15"/>
  <c r="J123" i="15"/>
  <c r="T249" i="15"/>
  <c r="R249" i="15"/>
  <c r="J186" i="15"/>
  <c r="K186" i="15" s="1"/>
  <c r="T186" i="15"/>
  <c r="R41" i="15"/>
  <c r="L41" i="15" s="1"/>
  <c r="M41" i="15" s="1"/>
  <c r="S41" i="15" s="1"/>
  <c r="T159" i="15"/>
  <c r="S140" i="15"/>
  <c r="T253" i="15"/>
  <c r="J51" i="15"/>
  <c r="K51" i="15" s="1"/>
  <c r="T51" i="15"/>
  <c r="R253" i="15"/>
  <c r="L253" i="15" s="1"/>
  <c r="M253" i="15" s="1"/>
  <c r="T136" i="15"/>
  <c r="T233" i="15"/>
  <c r="J138" i="15"/>
  <c r="T138" i="15"/>
  <c r="U138" i="15" s="1"/>
  <c r="T55" i="15"/>
  <c r="T41" i="15"/>
  <c r="X152" i="15"/>
  <c r="T193" i="15"/>
  <c r="T21" i="15"/>
  <c r="T99" i="15"/>
  <c r="W220" i="15"/>
  <c r="R220" i="15"/>
  <c r="J133" i="15"/>
  <c r="T133" i="15"/>
  <c r="R200" i="15"/>
  <c r="R98" i="15"/>
  <c r="L98" i="15" s="1"/>
  <c r="M98" i="15" s="1"/>
  <c r="S98" i="15" s="1"/>
  <c r="T167" i="15"/>
  <c r="X18" i="15"/>
  <c r="R244" i="15"/>
  <c r="L244" i="15" s="1"/>
  <c r="M244" i="15" s="1"/>
  <c r="L240" i="15"/>
  <c r="M240" i="15" s="1"/>
  <c r="S240" i="15" s="1"/>
  <c r="W161" i="15"/>
  <c r="R161" i="15"/>
  <c r="L161" i="15" s="1"/>
  <c r="M161" i="15" s="1"/>
  <c r="S161" i="15" s="1"/>
  <c r="T161" i="15"/>
  <c r="L167" i="15"/>
  <c r="M167" i="15" s="1"/>
  <c r="S167" i="15" s="1"/>
  <c r="T25" i="15"/>
  <c r="J23" i="15"/>
  <c r="K23" i="15" s="1"/>
  <c r="T23" i="15"/>
  <c r="L176" i="15"/>
  <c r="M176" i="15" s="1"/>
  <c r="J205" i="15"/>
  <c r="T205" i="15"/>
  <c r="T200" i="15"/>
  <c r="J200" i="15"/>
  <c r="K200" i="15" s="1"/>
  <c r="T139" i="15"/>
  <c r="J121" i="15"/>
  <c r="T121" i="15"/>
  <c r="X56" i="15"/>
  <c r="T73" i="15"/>
  <c r="W99" i="15"/>
  <c r="J214" i="15"/>
  <c r="T214" i="15"/>
  <c r="J11" i="15"/>
  <c r="K11" i="15" s="1"/>
  <c r="T11" i="15"/>
  <c r="T64" i="15"/>
  <c r="T15" i="15"/>
  <c r="L231" i="15"/>
  <c r="M231" i="15" s="1"/>
  <c r="S231" i="15" s="1"/>
  <c r="X263" i="15"/>
  <c r="T95" i="15"/>
  <c r="T58" i="15"/>
  <c r="L55" i="15"/>
  <c r="M55" i="15" s="1"/>
  <c r="S55" i="15" s="1"/>
  <c r="L95" i="15"/>
  <c r="M95" i="15" s="1"/>
  <c r="S95" i="15" s="1"/>
  <c r="J212" i="15"/>
  <c r="K212" i="15" s="1"/>
  <c r="T212" i="15"/>
  <c r="T77" i="15"/>
  <c r="T220" i="15"/>
  <c r="S234" i="15"/>
  <c r="X135" i="15"/>
  <c r="S135" i="15"/>
  <c r="S148" i="15"/>
  <c r="X48" i="15"/>
  <c r="S48" i="15"/>
  <c r="V111" i="15"/>
  <c r="S111" i="15"/>
  <c r="X234" i="15"/>
  <c r="T26" i="15"/>
  <c r="X227" i="15"/>
  <c r="L239" i="15"/>
  <c r="M239" i="15" s="1"/>
  <c r="S239" i="15" s="1"/>
  <c r="L84" i="15"/>
  <c r="M84" i="15" s="1"/>
  <c r="S84" i="15" s="1"/>
  <c r="T221" i="15"/>
  <c r="R99" i="15"/>
  <c r="L99" i="15" s="1"/>
  <c r="M99" i="15" s="1"/>
  <c r="S99" i="15" s="1"/>
  <c r="X111" i="15"/>
  <c r="L35" i="15"/>
  <c r="M35" i="15" s="1"/>
  <c r="S35" i="15" s="1"/>
  <c r="L59" i="15"/>
  <c r="M59" i="15" s="1"/>
  <c r="T259" i="15"/>
  <c r="J259" i="15"/>
  <c r="K259" i="15" s="1"/>
  <c r="S195" i="15"/>
  <c r="N45" i="15"/>
  <c r="AH6" i="15" s="1"/>
  <c r="J44" i="15"/>
  <c r="T44" i="15"/>
  <c r="S107" i="15"/>
  <c r="S97" i="15"/>
  <c r="X85" i="15"/>
  <c r="L153" i="15"/>
  <c r="M153" i="15" s="1"/>
  <c r="J256" i="15"/>
  <c r="T256" i="15"/>
  <c r="N50" i="15"/>
  <c r="J157" i="15"/>
  <c r="T157" i="15"/>
  <c r="L160" i="15"/>
  <c r="M160" i="15" s="1"/>
  <c r="S160" i="15" s="1"/>
  <c r="T196" i="15"/>
  <c r="W149" i="15"/>
  <c r="R149" i="15"/>
  <c r="R21" i="15"/>
  <c r="W21" i="15"/>
  <c r="R116" i="15"/>
  <c r="L39" i="15"/>
  <c r="M39" i="15" s="1"/>
  <c r="W254" i="15"/>
  <c r="R254" i="15"/>
  <c r="L254" i="15" s="1"/>
  <c r="M254" i="15" s="1"/>
  <c r="S254" i="15" s="1"/>
  <c r="T32" i="15"/>
  <c r="T217" i="15"/>
  <c r="R199" i="15"/>
  <c r="W199" i="15"/>
  <c r="T254" i="15"/>
  <c r="L217" i="15"/>
  <c r="M217" i="15" s="1"/>
  <c r="L219" i="15"/>
  <c r="M219" i="15" s="1"/>
  <c r="T252" i="15"/>
  <c r="N250" i="15"/>
  <c r="AG3" i="15" s="1"/>
  <c r="L20" i="15"/>
  <c r="M20" i="15" s="1"/>
  <c r="T116" i="15"/>
  <c r="S137" i="15"/>
  <c r="T28" i="15"/>
  <c r="J28" i="15"/>
  <c r="R32" i="15"/>
  <c r="J232" i="15"/>
  <c r="T232" i="15"/>
  <c r="T27" i="15"/>
  <c r="N169" i="15"/>
  <c r="AH7" i="15" s="1"/>
  <c r="R43" i="15"/>
  <c r="T245" i="15"/>
  <c r="J245" i="15"/>
  <c r="K245" i="15" s="1"/>
  <c r="T43" i="15"/>
  <c r="S64" i="15"/>
  <c r="S82" i="15"/>
  <c r="S265" i="15"/>
  <c r="L58" i="15"/>
  <c r="M58" i="15" s="1"/>
  <c r="S58" i="15" s="1"/>
  <c r="S42" i="15"/>
  <c r="L27" i="15"/>
  <c r="M27" i="15" s="1"/>
  <c r="S27" i="15" s="1"/>
  <c r="L190" i="15"/>
  <c r="M190" i="15" s="1"/>
  <c r="S190" i="15" s="1"/>
  <c r="X15" i="15"/>
  <c r="S66" i="15"/>
  <c r="L108" i="15"/>
  <c r="M108" i="15" s="1"/>
  <c r="L248" i="15"/>
  <c r="M248" i="15" s="1"/>
  <c r="S248" i="15" s="1"/>
  <c r="S229" i="15"/>
  <c r="L184" i="15"/>
  <c r="M184" i="15" s="1"/>
  <c r="X184" i="15" s="1"/>
  <c r="X80" i="15"/>
  <c r="L204" i="15"/>
  <c r="M204" i="15" s="1"/>
  <c r="L226" i="15"/>
  <c r="M226" i="15" s="1"/>
  <c r="S226" i="15" s="1"/>
  <c r="S85" i="15"/>
  <c r="L128" i="15"/>
  <c r="M128" i="15" s="1"/>
  <c r="X128" i="15" s="1"/>
  <c r="L89" i="15"/>
  <c r="M89" i="15" s="1"/>
  <c r="S89" i="15" s="1"/>
  <c r="L29" i="15"/>
  <c r="M29" i="15" s="1"/>
  <c r="X29" i="15" s="1"/>
  <c r="S173" i="15"/>
  <c r="X225" i="15"/>
  <c r="S33" i="15"/>
  <c r="L194" i="15"/>
  <c r="M194" i="15" s="1"/>
  <c r="S194" i="15" s="1"/>
  <c r="L213" i="15"/>
  <c r="M213" i="15" s="1"/>
  <c r="S213" i="15" s="1"/>
  <c r="L188" i="15"/>
  <c r="M188" i="15" s="1"/>
  <c r="L13" i="15"/>
  <c r="M13" i="15" s="1"/>
  <c r="S13" i="15" s="1"/>
  <c r="L228" i="15"/>
  <c r="M228" i="15" s="1"/>
  <c r="S228" i="15" s="1"/>
  <c r="L193" i="15"/>
  <c r="M193" i="15" s="1"/>
  <c r="S193" i="15" s="1"/>
  <c r="L223" i="15"/>
  <c r="M223" i="15" s="1"/>
  <c r="S223" i="15" s="1"/>
  <c r="L158" i="15"/>
  <c r="M158" i="15" s="1"/>
  <c r="X158" i="15" s="1"/>
  <c r="L49" i="15"/>
  <c r="M49" i="15" s="1"/>
  <c r="L262" i="15"/>
  <c r="M262" i="15" s="1"/>
  <c r="L243" i="15"/>
  <c r="M243" i="15" s="1"/>
  <c r="S243" i="15" s="1"/>
  <c r="L134" i="15"/>
  <c r="M134" i="15" s="1"/>
  <c r="S134" i="15" s="1"/>
  <c r="L210" i="15"/>
  <c r="M210" i="15" s="1"/>
  <c r="S210" i="15" s="1"/>
  <c r="L112" i="15"/>
  <c r="M112" i="15" s="1"/>
  <c r="S112" i="15" s="1"/>
  <c r="L122" i="15"/>
  <c r="M122" i="15" s="1"/>
  <c r="L144" i="15"/>
  <c r="M144" i="15" s="1"/>
  <c r="S144" i="15" s="1"/>
  <c r="L12" i="15"/>
  <c r="M12" i="15" s="1"/>
  <c r="S12" i="15" s="1"/>
  <c r="L120" i="15"/>
  <c r="M120" i="15" s="1"/>
  <c r="S120" i="15" s="1"/>
  <c r="L10" i="15"/>
  <c r="M10" i="15" s="1"/>
  <c r="S10" i="15" s="1"/>
  <c r="L7" i="15"/>
  <c r="M7" i="15" s="1"/>
  <c r="S7" i="15" s="1"/>
  <c r="S110" i="15"/>
  <c r="S124" i="15"/>
  <c r="L37" i="15"/>
  <c r="M37" i="15" s="1"/>
  <c r="L103" i="15"/>
  <c r="M103" i="15" s="1"/>
  <c r="X103" i="15" s="1"/>
  <c r="L196" i="15"/>
  <c r="M196" i="15" s="1"/>
  <c r="S196" i="15" s="1"/>
  <c r="L252" i="15"/>
  <c r="M252" i="15" s="1"/>
  <c r="S252" i="15" s="1"/>
  <c r="L139" i="15"/>
  <c r="M139" i="15" s="1"/>
  <c r="S139" i="15" s="1"/>
  <c r="L119" i="15"/>
  <c r="M119" i="15" s="1"/>
  <c r="L147" i="15"/>
  <c r="M147" i="15" s="1"/>
  <c r="S147" i="15" s="1"/>
  <c r="L224" i="15"/>
  <c r="M224" i="15" s="1"/>
  <c r="X224" i="15" s="1"/>
  <c r="L19" i="15"/>
  <c r="M19" i="15" s="1"/>
  <c r="S19" i="15" s="1"/>
  <c r="L132" i="15"/>
  <c r="M132" i="15" s="1"/>
  <c r="S132" i="15" s="1"/>
  <c r="L136" i="15"/>
  <c r="M136" i="15" s="1"/>
  <c r="S136" i="15" s="1"/>
  <c r="L54" i="15"/>
  <c r="M54" i="15" s="1"/>
  <c r="S54" i="15" s="1"/>
  <c r="L30" i="15"/>
  <c r="M30" i="15" s="1"/>
  <c r="S30" i="15" s="1"/>
  <c r="L91" i="15"/>
  <c r="M91" i="15" s="1"/>
  <c r="L22" i="15"/>
  <c r="M22" i="15" s="1"/>
  <c r="X22" i="15" s="1"/>
  <c r="L93" i="15"/>
  <c r="M93" i="15" s="1"/>
  <c r="S93" i="15" s="1"/>
  <c r="L73" i="15"/>
  <c r="M73" i="15" s="1"/>
  <c r="S73" i="15" s="1"/>
  <c r="L145" i="15"/>
  <c r="M145" i="15" s="1"/>
  <c r="S145" i="15" s="1"/>
  <c r="L75" i="15"/>
  <c r="M75" i="15" s="1"/>
  <c r="S75" i="15" s="1"/>
  <c r="L257" i="15"/>
  <c r="M257" i="15" s="1"/>
  <c r="L65" i="15"/>
  <c r="M65" i="15" s="1"/>
  <c r="L109" i="15"/>
  <c r="M109" i="15" s="1"/>
  <c r="S109" i="15" s="1"/>
  <c r="L208" i="15"/>
  <c r="M208" i="15" s="1"/>
  <c r="X208" i="15" s="1"/>
  <c r="L126" i="15"/>
  <c r="M126" i="15" s="1"/>
  <c r="S126" i="15" s="1"/>
  <c r="L180" i="15"/>
  <c r="M180" i="15" s="1"/>
  <c r="S180" i="15" s="1"/>
  <c r="L150" i="15"/>
  <c r="M150" i="15" s="1"/>
  <c r="S150" i="15" s="1"/>
  <c r="L189" i="15"/>
  <c r="M189" i="15" s="1"/>
  <c r="L238" i="15"/>
  <c r="M238" i="15" s="1"/>
  <c r="S238" i="15" s="1"/>
  <c r="L162" i="15"/>
  <c r="M162" i="15" s="1"/>
  <c r="L53" i="15"/>
  <c r="M53" i="15" s="1"/>
  <c r="S53" i="15" s="1"/>
  <c r="L83" i="15"/>
  <c r="M83" i="15" s="1"/>
  <c r="L17" i="15"/>
  <c r="M17" i="15" s="1"/>
  <c r="S17" i="15" s="1"/>
  <c r="L175" i="15"/>
  <c r="M175" i="15" s="1"/>
  <c r="S175" i="15" s="1"/>
  <c r="L264" i="15"/>
  <c r="M264" i="15" s="1"/>
  <c r="S264" i="15" s="1"/>
  <c r="L125" i="15"/>
  <c r="M125" i="15" s="1"/>
  <c r="X125" i="15" s="1"/>
  <c r="L258" i="15"/>
  <c r="M258" i="15" s="1"/>
  <c r="S258" i="15" s="1"/>
  <c r="L92" i="15"/>
  <c r="M92" i="15" s="1"/>
  <c r="L87" i="15"/>
  <c r="M87" i="15" s="1"/>
  <c r="S87" i="15" s="1"/>
  <c r="L88" i="15"/>
  <c r="M88" i="15" s="1"/>
  <c r="S88" i="15" s="1"/>
  <c r="L255" i="15"/>
  <c r="M255" i="15" s="1"/>
  <c r="S255" i="15" s="1"/>
  <c r="L101" i="15"/>
  <c r="M101" i="15" s="1"/>
  <c r="S101" i="15" s="1"/>
  <c r="L127" i="15"/>
  <c r="M127" i="15" s="1"/>
  <c r="L181" i="15"/>
  <c r="M181" i="15" s="1"/>
  <c r="X181" i="15" s="1"/>
  <c r="L105" i="15"/>
  <c r="M105" i="15" s="1"/>
  <c r="S105" i="15" s="1"/>
  <c r="L90" i="15"/>
  <c r="M90" i="15" s="1"/>
  <c r="S90" i="15" s="1"/>
  <c r="L191" i="15"/>
  <c r="M191" i="15" s="1"/>
  <c r="S191" i="15" s="1"/>
  <c r="L166" i="15"/>
  <c r="M166" i="15" s="1"/>
  <c r="S166" i="15" s="1"/>
  <c r="L154" i="15"/>
  <c r="M154" i="15" s="1"/>
  <c r="S154" i="15" s="1"/>
  <c r="L26" i="15"/>
  <c r="M26" i="15" s="1"/>
  <c r="S26" i="15" s="1"/>
  <c r="X14" i="15" l="1"/>
  <c r="X82" i="15"/>
  <c r="X106" i="15"/>
  <c r="AG8" i="15"/>
  <c r="AG10" i="15"/>
  <c r="X183" i="15"/>
  <c r="X203" i="15"/>
  <c r="AH10" i="15"/>
  <c r="L165" i="15"/>
  <c r="M165" i="15" s="1"/>
  <c r="S165" i="15" s="1"/>
  <c r="X86" i="15"/>
  <c r="X131" i="15"/>
  <c r="AH11" i="15"/>
  <c r="AH5" i="15"/>
  <c r="L259" i="15"/>
  <c r="M259" i="15" s="1"/>
  <c r="S259" i="15" s="1"/>
  <c r="L212" i="15"/>
  <c r="M212" i="15" s="1"/>
  <c r="S212" i="15" s="1"/>
  <c r="K69" i="15"/>
  <c r="L69" i="15"/>
  <c r="M69" i="15" s="1"/>
  <c r="S143" i="15"/>
  <c r="S6" i="15"/>
  <c r="S94" i="15"/>
  <c r="AH3" i="15"/>
  <c r="X99" i="15"/>
  <c r="K247" i="15"/>
  <c r="L247" i="15"/>
  <c r="M247" i="15" s="1"/>
  <c r="L23" i="15"/>
  <c r="M23" i="15" s="1"/>
  <c r="S23" i="15" s="1"/>
  <c r="S241" i="15"/>
  <c r="L186" i="15"/>
  <c r="M186" i="15" s="1"/>
  <c r="S186" i="15" s="1"/>
  <c r="S128" i="15"/>
  <c r="L51" i="15"/>
  <c r="M51" i="15" s="1"/>
  <c r="S51" i="15" s="1"/>
  <c r="L249" i="15"/>
  <c r="M249" i="15" s="1"/>
  <c r="S249" i="15" s="1"/>
  <c r="S103" i="15"/>
  <c r="L200" i="15"/>
  <c r="M200" i="15" s="1"/>
  <c r="S200" i="15" s="1"/>
  <c r="K138" i="15"/>
  <c r="L138" i="15"/>
  <c r="M138" i="15" s="1"/>
  <c r="K123" i="15"/>
  <c r="L123" i="15"/>
  <c r="M123" i="15" s="1"/>
  <c r="S123" i="15" s="1"/>
  <c r="K214" i="15"/>
  <c r="L214" i="15"/>
  <c r="M214" i="15" s="1"/>
  <c r="X55" i="15"/>
  <c r="L11" i="15"/>
  <c r="M11" i="15" s="1"/>
  <c r="K205" i="15"/>
  <c r="L205" i="15"/>
  <c r="M205" i="15" s="1"/>
  <c r="S176" i="15"/>
  <c r="X176" i="15"/>
  <c r="AA52" i="15"/>
  <c r="X161" i="15"/>
  <c r="K133" i="15"/>
  <c r="L133" i="15"/>
  <c r="M133" i="15" s="1"/>
  <c r="K121" i="15"/>
  <c r="L121" i="15"/>
  <c r="M121" i="15" s="1"/>
  <c r="L220" i="15"/>
  <c r="M220" i="15" s="1"/>
  <c r="X220" i="15" s="1"/>
  <c r="T169" i="15"/>
  <c r="AG7" i="15"/>
  <c r="S92" i="15"/>
  <c r="T250" i="15"/>
  <c r="S153" i="15"/>
  <c r="X153" i="15"/>
  <c r="T45" i="15"/>
  <c r="S253" i="15"/>
  <c r="T50" i="15"/>
  <c r="S25" i="15"/>
  <c r="S59" i="15"/>
  <c r="S219" i="15"/>
  <c r="K44" i="15"/>
  <c r="L44" i="15"/>
  <c r="M44" i="15" s="1"/>
  <c r="S44" i="15" s="1"/>
  <c r="W45" i="15"/>
  <c r="AH8" i="15"/>
  <c r="R45" i="15"/>
  <c r="X254" i="15"/>
  <c r="L149" i="15"/>
  <c r="M149" i="15" s="1"/>
  <c r="X149" i="15" s="1"/>
  <c r="K256" i="15"/>
  <c r="L256" i="15"/>
  <c r="M256" i="15" s="1"/>
  <c r="K157" i="15"/>
  <c r="L157" i="15"/>
  <c r="M157" i="15" s="1"/>
  <c r="S157" i="15" s="1"/>
  <c r="R50" i="15"/>
  <c r="AG9" i="15"/>
  <c r="L21" i="15"/>
  <c r="M21" i="15" s="1"/>
  <c r="X21" i="15" s="1"/>
  <c r="S20" i="15"/>
  <c r="S217" i="15"/>
  <c r="S208" i="15"/>
  <c r="R250" i="15"/>
  <c r="AG5" i="15"/>
  <c r="S39" i="15"/>
  <c r="L116" i="15"/>
  <c r="M116" i="15" s="1"/>
  <c r="L199" i="15"/>
  <c r="M199" i="15" s="1"/>
  <c r="V199" i="15" s="1"/>
  <c r="R169" i="15"/>
  <c r="AG6" i="15"/>
  <c r="AA49" i="15"/>
  <c r="K28" i="15"/>
  <c r="L28" i="15"/>
  <c r="M28" i="15" s="1"/>
  <c r="L43" i="15"/>
  <c r="M43" i="15" s="1"/>
  <c r="K232" i="15"/>
  <c r="L232" i="15"/>
  <c r="M232" i="15" s="1"/>
  <c r="S232" i="15" s="1"/>
  <c r="L245" i="15"/>
  <c r="M245" i="15" s="1"/>
  <c r="S245" i="15" s="1"/>
  <c r="L32" i="15"/>
  <c r="M32" i="15" s="1"/>
  <c r="S127" i="15"/>
  <c r="S37" i="15"/>
  <c r="S257" i="15"/>
  <c r="X126" i="15"/>
  <c r="S244" i="15"/>
  <c r="S184" i="15"/>
  <c r="S65" i="15"/>
  <c r="S49" i="15"/>
  <c r="S108" i="15"/>
  <c r="S29" i="15"/>
  <c r="X49" i="15"/>
  <c r="X13" i="15"/>
  <c r="S224" i="15"/>
  <c r="S204" i="15"/>
  <c r="S91" i="15"/>
  <c r="S61" i="15"/>
  <c r="S125" i="15"/>
  <c r="S83" i="15"/>
  <c r="X262" i="15"/>
  <c r="S181" i="15"/>
  <c r="S189" i="15"/>
  <c r="S52" i="15"/>
  <c r="S119" i="15"/>
  <c r="S188" i="15"/>
  <c r="AB4" i="15"/>
  <c r="AF4" i="15" s="1"/>
  <c r="S22" i="15"/>
  <c r="S122" i="15"/>
  <c r="S162" i="15"/>
  <c r="AA11" i="15"/>
  <c r="AB11" i="15"/>
  <c r="AF11" i="15" s="1"/>
  <c r="S262" i="15"/>
  <c r="S158" i="15"/>
  <c r="AA5" i="15" l="1"/>
  <c r="AB2" i="15"/>
  <c r="AF2" i="15" s="1"/>
  <c r="AA2" i="15"/>
  <c r="S69" i="15"/>
  <c r="X69" i="15"/>
  <c r="S220" i="15"/>
  <c r="AH12" i="15"/>
  <c r="S247" i="15"/>
  <c r="AA9" i="15"/>
  <c r="V138" i="15"/>
  <c r="S138" i="15"/>
  <c r="X138" i="15"/>
  <c r="S205" i="15"/>
  <c r="X205" i="15"/>
  <c r="S11" i="15"/>
  <c r="S133" i="15"/>
  <c r="X133" i="15"/>
  <c r="S121" i="15"/>
  <c r="AA4" i="15"/>
  <c r="S214" i="15"/>
  <c r="AB9" i="15"/>
  <c r="AF9" i="15" s="1"/>
  <c r="AA55" i="15"/>
  <c r="S32" i="15"/>
  <c r="X232" i="15"/>
  <c r="S21" i="15"/>
  <c r="S149" i="15"/>
  <c r="L45" i="15"/>
  <c r="M45" i="15" s="1"/>
  <c r="X45" i="15" s="1"/>
  <c r="L50" i="15"/>
  <c r="M50" i="15" s="1"/>
  <c r="S50" i="15" s="1"/>
  <c r="X199" i="15"/>
  <c r="AG12" i="15"/>
  <c r="AA22" i="15" s="1"/>
  <c r="AA28" i="15" s="1"/>
  <c r="S256" i="15"/>
  <c r="S199" i="15"/>
  <c r="L250" i="15"/>
  <c r="M250" i="15" s="1"/>
  <c r="AB10" i="15" s="1"/>
  <c r="AF10" i="15" s="1"/>
  <c r="S116" i="15"/>
  <c r="S43" i="15"/>
  <c r="AB5" i="15"/>
  <c r="AF5" i="15" s="1"/>
  <c r="X28" i="15"/>
  <c r="S28" i="15"/>
  <c r="L169" i="15"/>
  <c r="M169" i="15" s="1"/>
  <c r="AB8" i="15" s="1"/>
  <c r="AF8" i="15" s="1"/>
  <c r="AA8" i="15" l="1"/>
  <c r="AA3" i="15"/>
  <c r="AA10" i="15"/>
  <c r="AB3" i="15"/>
  <c r="S250" i="15"/>
  <c r="S45" i="15"/>
  <c r="AB7" i="15"/>
  <c r="AF7" i="15" s="1"/>
  <c r="AA50" i="15"/>
  <c r="AA48" i="15" s="1"/>
  <c r="AA53" i="15" s="1"/>
  <c r="AA7" i="15"/>
  <c r="AA23" i="15"/>
  <c r="AA25" i="15" s="1"/>
  <c r="AB6" i="15"/>
  <c r="AF6" i="15" s="1"/>
  <c r="AA6" i="15"/>
  <c r="S169" i="15"/>
  <c r="U218" i="15"/>
  <c r="V218" i="15" s="1"/>
  <c r="U183" i="15"/>
  <c r="V183" i="15" s="1"/>
  <c r="U26" i="15"/>
  <c r="V26" i="15" s="1"/>
  <c r="U29" i="15"/>
  <c r="V29" i="15" s="1"/>
  <c r="U19" i="15"/>
  <c r="V19" i="15" s="1"/>
  <c r="U8" i="15"/>
  <c r="V8" i="15" s="1"/>
  <c r="U208" i="15"/>
  <c r="V208" i="15" s="1"/>
  <c r="U184" i="15"/>
  <c r="V184" i="15" s="1"/>
  <c r="U96" i="15"/>
  <c r="V96" i="15" s="1"/>
  <c r="U206" i="15"/>
  <c r="V206" i="15" s="1"/>
  <c r="U181" i="15"/>
  <c r="V181" i="15" s="1"/>
  <c r="U10" i="15"/>
  <c r="V10" i="15" s="1"/>
  <c r="AA12" i="15" l="1"/>
  <c r="AA30" i="15" s="1"/>
  <c r="AF3" i="15"/>
  <c r="AF12" i="15" s="1"/>
  <c r="AB12" i="15"/>
  <c r="AA56" i="15"/>
  <c r="AA54" i="15"/>
  <c r="W96" i="15"/>
  <c r="X96" i="15" s="1"/>
  <c r="W98" i="15"/>
  <c r="X98" i="15" s="1"/>
  <c r="W180" i="15"/>
  <c r="X180" i="15" s="1"/>
  <c r="W16" i="15"/>
  <c r="X16" i="15" s="1"/>
  <c r="W87" i="15"/>
  <c r="X87" i="15" s="1"/>
  <c r="W255" i="15"/>
  <c r="X255" i="15" s="1"/>
  <c r="W228" i="15"/>
  <c r="X228" i="15" s="1"/>
  <c r="W19" i="15"/>
  <c r="X19" i="15" s="1"/>
  <c r="W27" i="15"/>
  <c r="X27" i="15" s="1"/>
  <c r="W12" i="15"/>
  <c r="X12" i="15" s="1"/>
  <c r="W218" i="15"/>
  <c r="X218" i="15" s="1"/>
  <c r="W194" i="15"/>
  <c r="X194" i="15" s="1"/>
  <c r="W210" i="15"/>
  <c r="X210" i="15" s="1"/>
  <c r="W101" i="15"/>
  <c r="X101" i="15" s="1"/>
  <c r="W17" i="15"/>
  <c r="X17" i="15" s="1"/>
  <c r="W124" i="15"/>
  <c r="X124" i="15" s="1"/>
  <c r="W10" i="15"/>
  <c r="X10" i="15" s="1"/>
  <c r="W179" i="15"/>
  <c r="X179" i="15" s="1"/>
  <c r="W207" i="15"/>
  <c r="X207" i="15" s="1"/>
  <c r="W54" i="15"/>
  <c r="X54" i="15" s="1"/>
  <c r="W200" i="15"/>
  <c r="X200" i="15" s="1"/>
  <c r="U147" i="15" l="1"/>
  <c r="V147" i="15" s="1"/>
  <c r="U104" i="15"/>
  <c r="V104" i="15" s="1"/>
  <c r="U153" i="15"/>
  <c r="V153" i="15" s="1"/>
  <c r="U49" i="15"/>
  <c r="V49" i="15" s="1"/>
  <c r="U94" i="15"/>
  <c r="V94" i="15" s="1"/>
  <c r="U73" i="15"/>
  <c r="V73" i="15" s="1"/>
  <c r="U141" i="15"/>
  <c r="V141" i="15" s="1"/>
  <c r="U101" i="15"/>
  <c r="V101" i="15" s="1"/>
  <c r="U16" i="15"/>
  <c r="V16" i="15" s="1"/>
  <c r="U90" i="15"/>
  <c r="V90" i="15" s="1"/>
  <c r="U12" i="15"/>
  <c r="V12" i="15" s="1"/>
  <c r="U142" i="15"/>
  <c r="V142" i="15" s="1"/>
  <c r="U15" i="15"/>
  <c r="V15" i="15" s="1"/>
  <c r="U17" i="15"/>
  <c r="V17" i="15" s="1"/>
  <c r="U99" i="15"/>
  <c r="V99" i="15" s="1"/>
  <c r="U152" i="15"/>
  <c r="V152" i="15" s="1"/>
  <c r="U116" i="15"/>
  <c r="V116" i="15" s="1"/>
  <c r="U6" i="15"/>
  <c r="V6" i="15" s="1"/>
  <c r="U13" i="15"/>
  <c r="V13" i="15" s="1"/>
  <c r="U81" i="15"/>
  <c r="V81" i="15" s="1"/>
  <c r="U190" i="15"/>
  <c r="V190" i="15" s="1"/>
  <c r="U234" i="15"/>
  <c r="V234" i="15" s="1"/>
  <c r="U129" i="15"/>
  <c r="V129" i="15" s="1"/>
  <c r="U262" i="15"/>
  <c r="V262" i="15" s="1"/>
  <c r="U188" i="15"/>
  <c r="V188" i="15" s="1"/>
  <c r="U192" i="15"/>
  <c r="V192" i="15" s="1"/>
  <c r="U35" i="15"/>
  <c r="V35" i="15" s="1"/>
  <c r="U185" i="15"/>
  <c r="V185" i="15" s="1"/>
  <c r="U197" i="15"/>
  <c r="V197" i="15" s="1"/>
  <c r="U67" i="15"/>
  <c r="V67" i="15" s="1"/>
  <c r="U125" i="15"/>
  <c r="V125" i="15" s="1"/>
  <c r="U62" i="15"/>
  <c r="V62" i="15" s="1"/>
  <c r="U32" i="15"/>
  <c r="V32" i="15" s="1"/>
  <c r="U121" i="15"/>
  <c r="V121" i="15" s="1"/>
  <c r="U205" i="15"/>
  <c r="V205" i="15" s="1"/>
  <c r="U254" i="15"/>
  <c r="V254" i="15" s="1"/>
  <c r="U214" i="15"/>
  <c r="V214" i="15" s="1"/>
  <c r="U133" i="15"/>
  <c r="V133" i="15" s="1"/>
  <c r="U204" i="15"/>
  <c r="V204" i="15" s="1"/>
  <c r="U253" i="15"/>
  <c r="V253" i="15" s="1"/>
  <c r="U118" i="15"/>
  <c r="V118" i="15" s="1"/>
  <c r="U45" i="15"/>
  <c r="V45" i="15" s="1"/>
  <c r="U178" i="15"/>
  <c r="V178" i="15" s="1"/>
  <c r="U51" i="15"/>
  <c r="V51" i="15" s="1"/>
  <c r="U132" i="15"/>
  <c r="V132" i="15" s="1"/>
  <c r="U180" i="15"/>
  <c r="V180" i="15" s="1"/>
  <c r="U122" i="15"/>
  <c r="V122" i="15" s="1"/>
  <c r="U75" i="15"/>
  <c r="V75" i="15" s="1"/>
  <c r="U58" i="15"/>
  <c r="V58" i="15" s="1"/>
  <c r="U171" i="15"/>
  <c r="V171" i="15" s="1"/>
  <c r="U79" i="15"/>
  <c r="V79" i="15" s="1"/>
  <c r="U74" i="15"/>
  <c r="V74" i="15" s="1"/>
  <c r="U89" i="15"/>
  <c r="V89" i="15" s="1"/>
  <c r="U264" i="15"/>
  <c r="V264" i="15" s="1"/>
  <c r="U229" i="15"/>
  <c r="V229" i="15" s="1"/>
  <c r="U258" i="15"/>
  <c r="V258" i="15" s="1"/>
  <c r="U179" i="15"/>
  <c r="V179" i="15" s="1"/>
  <c r="U196" i="15"/>
  <c r="V196" i="15" s="1"/>
  <c r="U210" i="15"/>
  <c r="V210" i="15" s="1"/>
  <c r="U176" i="15"/>
  <c r="V176" i="15" s="1"/>
  <c r="U207" i="15"/>
  <c r="V207" i="15" s="1"/>
  <c r="U241" i="15"/>
  <c r="V241" i="15" s="1"/>
  <c r="U69" i="15"/>
  <c r="V69" i="15" s="1"/>
  <c r="U260" i="15"/>
  <c r="V260" i="15" s="1"/>
  <c r="U222" i="15"/>
  <c r="V222" i="15" s="1"/>
  <c r="U193" i="15"/>
  <c r="V193" i="15" s="1"/>
  <c r="U86" i="15"/>
  <c r="V86" i="15" s="1"/>
  <c r="U126" i="15"/>
  <c r="V126" i="15" s="1"/>
  <c r="U150" i="15"/>
  <c r="V150" i="15" s="1"/>
  <c r="U175" i="15"/>
  <c r="V175" i="15" s="1"/>
  <c r="U173" i="15"/>
  <c r="V173" i="15" s="1"/>
  <c r="U124" i="15"/>
  <c r="V124" i="15" s="1"/>
  <c r="U76" i="15"/>
  <c r="V76" i="15" s="1"/>
  <c r="U139" i="15"/>
  <c r="V139" i="15" s="1"/>
  <c r="U65" i="15"/>
  <c r="V65" i="15" s="1"/>
  <c r="AA34" i="15"/>
  <c r="W226" i="15"/>
  <c r="X226" i="15" s="1"/>
  <c r="AA27" i="15"/>
  <c r="W105" i="15"/>
  <c r="X105" i="15" s="1"/>
  <c r="W113" i="15"/>
  <c r="X113" i="15" s="1"/>
  <c r="U84" i="15"/>
  <c r="V84" i="15" s="1"/>
  <c r="U209" i="15"/>
  <c r="V209" i="15" s="1"/>
  <c r="U248" i="15"/>
  <c r="V248" i="15" s="1"/>
  <c r="U34" i="15"/>
  <c r="V34" i="15" s="1"/>
  <c r="U148" i="15"/>
  <c r="V148" i="15" s="1"/>
  <c r="U240" i="15"/>
  <c r="V240" i="15" s="1"/>
  <c r="U216" i="15"/>
  <c r="V216" i="15" s="1"/>
  <c r="U195" i="15"/>
  <c r="V195" i="15" s="1"/>
  <c r="U244" i="15"/>
  <c r="V244" i="15" s="1"/>
  <c r="U64" i="15"/>
  <c r="V64" i="15" s="1"/>
  <c r="U198" i="15"/>
  <c r="V198" i="15" s="1"/>
  <c r="U143" i="15"/>
  <c r="V143" i="15" s="1"/>
  <c r="U2" i="15"/>
  <c r="V2" i="15" s="1"/>
  <c r="U249" i="15"/>
  <c r="V249" i="15" s="1"/>
  <c r="U33" i="15"/>
  <c r="V33" i="15" s="1"/>
  <c r="U203" i="15"/>
  <c r="V203" i="15" s="1"/>
  <c r="U220" i="15"/>
  <c r="V220" i="15" s="1"/>
  <c r="U235" i="15"/>
  <c r="V235" i="15" s="1"/>
  <c r="U160" i="15"/>
  <c r="V160" i="15" s="1"/>
  <c r="U72" i="15"/>
  <c r="V72" i="15" s="1"/>
  <c r="U159" i="15"/>
  <c r="V159" i="15" s="1"/>
  <c r="U219" i="15"/>
  <c r="V219" i="15" s="1"/>
  <c r="U97" i="15"/>
  <c r="V97" i="15" s="1"/>
  <c r="U59" i="15"/>
  <c r="V59" i="15" s="1"/>
  <c r="U230" i="15"/>
  <c r="V230" i="15" s="1"/>
  <c r="U41" i="15"/>
  <c r="V41" i="15" s="1"/>
  <c r="U161" i="15"/>
  <c r="V161" i="15" s="1"/>
  <c r="U48" i="15"/>
  <c r="V48" i="15" s="1"/>
  <c r="U42" i="15"/>
  <c r="V42" i="15" s="1"/>
  <c r="U242" i="15"/>
  <c r="V242" i="15" s="1"/>
  <c r="U9" i="15"/>
  <c r="V9" i="15" s="1"/>
  <c r="U168" i="15"/>
  <c r="V168" i="15" s="1"/>
  <c r="U162" i="15"/>
  <c r="V162" i="15" s="1"/>
  <c r="U128" i="15"/>
  <c r="V128" i="15" s="1"/>
  <c r="U186" i="15"/>
  <c r="V186" i="15" s="1"/>
  <c r="U156" i="15"/>
  <c r="V156" i="15" s="1"/>
  <c r="U53" i="15"/>
  <c r="V53" i="15" s="1"/>
  <c r="U103" i="15"/>
  <c r="V103" i="15" s="1"/>
  <c r="U172" i="15"/>
  <c r="V172" i="15" s="1"/>
  <c r="U55" i="15"/>
  <c r="V55" i="15" s="1"/>
  <c r="U37" i="15"/>
  <c r="V37" i="15" s="1"/>
  <c r="U110" i="15"/>
  <c r="V110" i="15" s="1"/>
  <c r="U40" i="15"/>
  <c r="V40" i="15" s="1"/>
  <c r="U56" i="15"/>
  <c r="V56" i="15" s="1"/>
  <c r="U131" i="15"/>
  <c r="V131" i="15" s="1"/>
  <c r="U261" i="15"/>
  <c r="V261" i="15" s="1"/>
  <c r="U115" i="15"/>
  <c r="V115" i="15" s="1"/>
  <c r="U182" i="15"/>
  <c r="V182" i="15" s="1"/>
  <c r="U52" i="15"/>
  <c r="V52" i="15" s="1"/>
  <c r="U25" i="15"/>
  <c r="V25" i="15" s="1"/>
  <c r="U239" i="15"/>
  <c r="V239" i="15" s="1"/>
  <c r="U82" i="15"/>
  <c r="V82" i="15" s="1"/>
  <c r="U251" i="15"/>
  <c r="V251" i="15" s="1"/>
  <c r="U60" i="15"/>
  <c r="V60" i="15" s="1"/>
  <c r="U202" i="15"/>
  <c r="V202" i="15" s="1"/>
  <c r="U113" i="15"/>
  <c r="V113" i="15" s="1"/>
  <c r="U246" i="15"/>
  <c r="V246" i="15" s="1"/>
  <c r="U92" i="15"/>
  <c r="V92" i="15" s="1"/>
  <c r="U91" i="15"/>
  <c r="V91" i="15" s="1"/>
  <c r="U224" i="15"/>
  <c r="V224" i="15" s="1"/>
  <c r="U231" i="15"/>
  <c r="V231" i="15" s="1"/>
  <c r="U149" i="15"/>
  <c r="V149" i="15" s="1"/>
  <c r="U14" i="15"/>
  <c r="V14" i="15" s="1"/>
  <c r="U257" i="15"/>
  <c r="V257" i="15" s="1"/>
  <c r="U243" i="15"/>
  <c r="V243" i="15" s="1"/>
  <c r="U226" i="15"/>
  <c r="V226" i="15" s="1"/>
  <c r="U135" i="15"/>
  <c r="V135" i="15" s="1"/>
  <c r="U146" i="15"/>
  <c r="V146" i="15" s="1"/>
  <c r="U137" i="15"/>
  <c r="V137" i="15" s="1"/>
  <c r="U95" i="15"/>
  <c r="V95" i="15" s="1"/>
  <c r="U215" i="15"/>
  <c r="V215" i="15" s="1"/>
  <c r="U63" i="15"/>
  <c r="V63" i="15" s="1"/>
  <c r="U127" i="15"/>
  <c r="V127" i="15" s="1"/>
  <c r="U187" i="15"/>
  <c r="V187" i="15" s="1"/>
  <c r="U256" i="15"/>
  <c r="V256" i="15" s="1"/>
  <c r="U217" i="15"/>
  <c r="V217" i="15" s="1"/>
  <c r="U43" i="15"/>
  <c r="V43" i="15" s="1"/>
  <c r="U221" i="15"/>
  <c r="V221" i="15" s="1"/>
  <c r="U44" i="15"/>
  <c r="V44" i="15" s="1"/>
  <c r="U157" i="15"/>
  <c r="V157" i="15" s="1"/>
  <c r="U232" i="15"/>
  <c r="V232" i="15" s="1"/>
  <c r="U250" i="15"/>
  <c r="V250" i="15" s="1"/>
  <c r="U50" i="15"/>
  <c r="V50" i="15" s="1"/>
  <c r="U20" i="15"/>
  <c r="V20" i="15" s="1"/>
  <c r="U191" i="15"/>
  <c r="V191" i="15" s="1"/>
  <c r="U228" i="15"/>
  <c r="V228" i="15" s="1"/>
  <c r="U237" i="15"/>
  <c r="V237" i="15" s="1"/>
  <c r="U252" i="15"/>
  <c r="V252" i="15" s="1"/>
  <c r="U255" i="15"/>
  <c r="V255" i="15" s="1"/>
  <c r="U266" i="15"/>
  <c r="V266" i="15" s="1"/>
  <c r="U163" i="15"/>
  <c r="V163" i="15" s="1"/>
  <c r="U245" i="15"/>
  <c r="V245" i="15" s="1"/>
  <c r="U66" i="15"/>
  <c r="V66" i="15" s="1"/>
  <c r="U28" i="15"/>
  <c r="V28" i="15" s="1"/>
  <c r="U200" i="15"/>
  <c r="V200" i="15" s="1"/>
  <c r="U30" i="15"/>
  <c r="V30" i="15" s="1"/>
  <c r="U80" i="15"/>
  <c r="V80" i="15" s="1"/>
  <c r="U23" i="15"/>
  <c r="V23" i="15" s="1"/>
  <c r="U140" i="15"/>
  <c r="V140" i="15" s="1"/>
  <c r="U105" i="15"/>
  <c r="V105" i="15" s="1"/>
  <c r="U71" i="15"/>
  <c r="V71" i="15" s="1"/>
  <c r="U211" i="15"/>
  <c r="V211" i="15" s="1"/>
  <c r="U47" i="15"/>
  <c r="V47" i="15" s="1"/>
  <c r="U259" i="15"/>
  <c r="V259" i="15" s="1"/>
  <c r="U238" i="15"/>
  <c r="V238" i="15" s="1"/>
  <c r="U100" i="15"/>
  <c r="V100" i="15" s="1"/>
  <c r="U213" i="15"/>
  <c r="V213" i="15" s="1"/>
  <c r="U151" i="15"/>
  <c r="V151" i="15" s="1"/>
  <c r="U102" i="15"/>
  <c r="V102" i="15" s="1"/>
  <c r="U212" i="15"/>
  <c r="V212" i="15" s="1"/>
  <c r="U265" i="15"/>
  <c r="V265" i="15" s="1"/>
  <c r="U107" i="15"/>
  <c r="V107" i="15" s="1"/>
  <c r="U236" i="15"/>
  <c r="V236" i="15" s="1"/>
  <c r="U38" i="15"/>
  <c r="V38" i="15" s="1"/>
  <c r="U165" i="15"/>
  <c r="V165" i="15" s="1"/>
  <c r="U21" i="15"/>
  <c r="V21" i="15" s="1"/>
  <c r="U88" i="15"/>
  <c r="V88" i="15" s="1"/>
  <c r="U166" i="15"/>
  <c r="V166" i="15" s="1"/>
  <c r="U134" i="15"/>
  <c r="V134" i="15" s="1"/>
  <c r="U98" i="15"/>
  <c r="V98" i="15" s="1"/>
  <c r="U108" i="15"/>
  <c r="V108" i="15" s="1"/>
  <c r="U123" i="15"/>
  <c r="V123" i="15" s="1"/>
  <c r="U85" i="15"/>
  <c r="V85" i="15" s="1"/>
  <c r="U164" i="15"/>
  <c r="V164" i="15" s="1"/>
  <c r="U83" i="15"/>
  <c r="V83" i="15" s="1"/>
  <c r="U145" i="15"/>
  <c r="V145" i="15" s="1"/>
  <c r="U158" i="15"/>
  <c r="V158" i="15" s="1"/>
  <c r="U4" i="15"/>
  <c r="V4" i="15" s="1"/>
  <c r="U70" i="15"/>
  <c r="V70" i="15" s="1"/>
  <c r="U114" i="15"/>
  <c r="V114" i="15" s="1"/>
  <c r="U36" i="15"/>
  <c r="V36" i="15" s="1"/>
  <c r="U167" i="15"/>
  <c r="V167" i="15" s="1"/>
  <c r="U223" i="15"/>
  <c r="V223" i="15" s="1"/>
  <c r="U61" i="15"/>
  <c r="V61" i="15" s="1"/>
  <c r="U154" i="15"/>
  <c r="V154" i="15" s="1"/>
  <c r="U189" i="15"/>
  <c r="V189" i="15" s="1"/>
  <c r="U112" i="15"/>
  <c r="V112" i="15" s="1"/>
  <c r="U22" i="15"/>
  <c r="V22" i="15" s="1"/>
  <c r="U93" i="15"/>
  <c r="V93" i="15" s="1"/>
  <c r="U169" i="15"/>
  <c r="V169" i="15" s="1"/>
  <c r="U39" i="15"/>
  <c r="V39" i="15" s="1"/>
  <c r="U201" i="15"/>
  <c r="V201" i="15" s="1"/>
  <c r="U233" i="15"/>
  <c r="V233" i="15" s="1"/>
  <c r="U31" i="15"/>
  <c r="V31" i="15" s="1"/>
  <c r="U54" i="15"/>
  <c r="V54" i="15" s="1"/>
  <c r="U136" i="15"/>
  <c r="V136" i="15" s="1"/>
  <c r="U120" i="15"/>
  <c r="V120" i="15" s="1"/>
  <c r="U170" i="15"/>
  <c r="V170" i="15" s="1"/>
  <c r="U263" i="15"/>
  <c r="V263" i="15" s="1"/>
  <c r="U109" i="15"/>
  <c r="V109" i="15" s="1"/>
  <c r="U227" i="15"/>
  <c r="V227" i="15" s="1"/>
  <c r="U7" i="15"/>
  <c r="V7" i="15" s="1"/>
  <c r="U144" i="15"/>
  <c r="V144" i="15" s="1"/>
  <c r="U130" i="15"/>
  <c r="V130" i="15" s="1"/>
  <c r="U177" i="15"/>
  <c r="V177" i="15" s="1"/>
  <c r="U247" i="15"/>
  <c r="V247" i="15" s="1"/>
  <c r="U117" i="15"/>
  <c r="V117" i="15" s="1"/>
  <c r="U27" i="15"/>
  <c r="V27" i="15" s="1"/>
  <c r="U87" i="15"/>
  <c r="V87" i="15" s="1"/>
  <c r="U225" i="15"/>
  <c r="V225" i="15" s="1"/>
  <c r="U11" i="15"/>
  <c r="V11" i="15" s="1"/>
  <c r="U77" i="15"/>
  <c r="V77" i="15" s="1"/>
  <c r="U78" i="15"/>
  <c r="V78" i="15" s="1"/>
  <c r="U24" i="15"/>
  <c r="V24" i="15" s="1"/>
  <c r="U46" i="15"/>
  <c r="V46" i="15" s="1"/>
  <c r="U119" i="15"/>
  <c r="V119" i="15" s="1"/>
  <c r="U194" i="15"/>
  <c r="V194" i="15" s="1"/>
  <c r="U5" i="15"/>
  <c r="V5" i="15" s="1"/>
  <c r="U106" i="15"/>
  <c r="V106" i="15" s="1"/>
  <c r="U18" i="15"/>
  <c r="V18" i="15" s="1"/>
  <c r="U174" i="15"/>
  <c r="V174" i="15" s="1"/>
  <c r="U68" i="15"/>
  <c r="V68" i="15" s="1"/>
  <c r="U155" i="15"/>
  <c r="V155" i="15" s="1"/>
  <c r="W233" i="15"/>
  <c r="X233" i="15" s="1"/>
  <c r="W175" i="15"/>
  <c r="X175" i="15" s="1"/>
  <c r="W26" i="15"/>
  <c r="X26" i="15" s="1"/>
  <c r="W73" i="15"/>
  <c r="X73" i="15" s="1"/>
  <c r="W139" i="15"/>
  <c r="X139" i="15" s="1"/>
  <c r="W136" i="15"/>
  <c r="X136" i="15" s="1"/>
  <c r="W30" i="15"/>
  <c r="X30" i="15" s="1"/>
  <c r="W155" i="15"/>
  <c r="X155" i="15" s="1"/>
  <c r="AA35" i="15" l="1"/>
  <c r="W9" i="15" s="1"/>
  <c r="X9" i="15" s="1"/>
  <c r="W33" i="15"/>
  <c r="X33" i="15" s="1"/>
  <c r="W23" i="15"/>
  <c r="X23" i="15" s="1"/>
  <c r="W31" i="15"/>
  <c r="X31" i="15" s="1"/>
  <c r="W78" i="15"/>
  <c r="X78" i="15" s="1"/>
  <c r="W47" i="15"/>
  <c r="X47" i="15" s="1"/>
  <c r="W102" i="15"/>
  <c r="X102" i="15" s="1"/>
  <c r="W174" i="15"/>
  <c r="X174" i="15" s="1"/>
  <c r="W46" i="15"/>
  <c r="X46" i="15" s="1"/>
  <c r="W221" i="15"/>
  <c r="X221" i="15" s="1"/>
  <c r="W217" i="15"/>
  <c r="X217" i="15" s="1"/>
  <c r="W43" i="15"/>
  <c r="X43" i="15" s="1"/>
  <c r="W230" i="15"/>
  <c r="X230" i="15" s="1"/>
  <c r="W235" i="15"/>
  <c r="X235" i="15" s="1"/>
  <c r="W4" i="15"/>
  <c r="X4" i="15" s="1"/>
  <c r="W223" i="15"/>
  <c r="X223" i="15" s="1"/>
  <c r="W34" i="15"/>
  <c r="X34" i="15" s="1"/>
  <c r="W7" i="15"/>
  <c r="X7" i="15" s="1"/>
  <c r="W137" i="15"/>
  <c r="X137" i="15" s="1"/>
  <c r="W156" i="15"/>
  <c r="X156" i="15" s="1"/>
  <c r="W68" i="15"/>
  <c r="X68" i="15" s="1"/>
  <c r="W53" i="15"/>
  <c r="X53" i="15" s="1"/>
  <c r="W186" i="15"/>
  <c r="X186" i="15" s="1"/>
  <c r="W20" i="15"/>
  <c r="X20" i="15" s="1"/>
  <c r="W239" i="15"/>
  <c r="X239" i="15" s="1"/>
  <c r="W165" i="15"/>
  <c r="X165" i="15" s="1"/>
  <c r="W66" i="15"/>
  <c r="X66" i="15" s="1"/>
  <c r="W108" i="15"/>
  <c r="X108" i="15" s="1"/>
  <c r="W219" i="15"/>
  <c r="X219" i="15" s="1"/>
  <c r="W231" i="15"/>
  <c r="X231" i="15" s="1"/>
  <c r="W167" i="15"/>
  <c r="X167" i="15" s="1"/>
  <c r="W109" i="15"/>
  <c r="X109" i="15" s="1"/>
  <c r="W182" i="15"/>
  <c r="X182" i="15" s="1"/>
  <c r="W157" i="15"/>
  <c r="X157" i="15" s="1"/>
  <c r="W159" i="15"/>
  <c r="X159" i="15" s="1"/>
  <c r="W39" i="15"/>
  <c r="X39" i="15" s="1"/>
  <c r="W163" i="15" l="1"/>
  <c r="X163" i="15" s="1"/>
  <c r="W90" i="15"/>
  <c r="X90" i="15" s="1"/>
  <c r="W3" i="15"/>
  <c r="X3" i="15" s="1"/>
  <c r="W8" i="15"/>
  <c r="X8" i="15" s="1"/>
  <c r="W6" i="15"/>
  <c r="X6" i="15" s="1"/>
  <c r="W38" i="15"/>
  <c r="X38" i="15" s="1"/>
  <c r="W5" i="15"/>
  <c r="X5" i="15" s="1"/>
  <c r="W216" i="15"/>
  <c r="X216" i="15" s="1"/>
  <c r="W94" i="15"/>
  <c r="X94" i="15" s="1"/>
  <c r="W95" i="15"/>
  <c r="X95" i="15" s="1"/>
  <c r="W144" i="15"/>
  <c r="X144" i="15" s="1"/>
  <c r="W2" i="15"/>
  <c r="X2" i="15" s="1"/>
  <c r="W249" i="15"/>
  <c r="X249" i="15" s="1"/>
  <c r="W93" i="15"/>
  <c r="X93" i="15" s="1"/>
  <c r="W91" i="15"/>
  <c r="X91" i="15" s="1"/>
  <c r="W92" i="15"/>
  <c r="X92" i="15" s="1"/>
  <c r="W172" i="15"/>
  <c r="X172" i="15" s="1"/>
  <c r="W117" i="15"/>
  <c r="X117" i="15" s="1"/>
  <c r="W201" i="15"/>
  <c r="X201" i="15" s="1"/>
  <c r="W168" i="15"/>
  <c r="X168" i="15" s="1"/>
  <c r="W185" i="15"/>
  <c r="X185" i="15" s="1"/>
  <c r="W141" i="15"/>
  <c r="X141" i="15" s="1"/>
  <c r="W62" i="15"/>
  <c r="X62" i="15" s="1"/>
  <c r="W140" i="15"/>
  <c r="X140" i="15" s="1"/>
  <c r="W173" i="15"/>
  <c r="X173" i="15" s="1"/>
  <c r="W162" i="15"/>
  <c r="X162" i="15" s="1"/>
  <c r="W214" i="15"/>
  <c r="X214" i="15" s="1"/>
  <c r="W148" i="15"/>
  <c r="X148" i="15" s="1"/>
  <c r="W188" i="15"/>
  <c r="X188" i="15" s="1"/>
  <c r="W115" i="15"/>
  <c r="X115" i="15" s="1"/>
  <c r="W143" i="15"/>
  <c r="X143" i="15" s="1"/>
  <c r="W147" i="15"/>
  <c r="X147" i="15" s="1"/>
  <c r="W146" i="15"/>
  <c r="X146" i="15" s="1"/>
  <c r="W190" i="15"/>
  <c r="X190" i="15" s="1"/>
  <c r="W64" i="15"/>
  <c r="X64" i="15" s="1"/>
  <c r="W32" i="15"/>
  <c r="X32" i="15" s="1"/>
  <c r="W61" i="15"/>
  <c r="X61" i="15" s="1"/>
  <c r="W244" i="15"/>
  <c r="X244" i="15" s="1"/>
  <c r="W116" i="15"/>
  <c r="X116" i="15" s="1"/>
  <c r="W169" i="15"/>
  <c r="X169" i="15" s="1"/>
  <c r="W189" i="15"/>
  <c r="X189" i="15" s="1"/>
  <c r="W171" i="15"/>
  <c r="X171" i="15" s="1"/>
  <c r="W211" i="15"/>
  <c r="X211" i="15" s="1"/>
  <c r="W142" i="15"/>
  <c r="X142" i="15" s="1"/>
  <c r="W119" i="15"/>
  <c r="X119" i="15" s="1"/>
  <c r="W145" i="15"/>
  <c r="X145" i="15" s="1"/>
  <c r="W166" i="15"/>
  <c r="X166" i="15" s="1"/>
  <c r="W120" i="15"/>
  <c r="X120" i="15" s="1"/>
  <c r="W164" i="15"/>
  <c r="X164" i="15" s="1"/>
  <c r="W170" i="15"/>
  <c r="X170" i="15" s="1"/>
  <c r="W243" i="15"/>
  <c r="X243" i="15" s="1"/>
  <c r="W212" i="15"/>
  <c r="X212" i="15" s="1"/>
  <c r="W187" i="15"/>
  <c r="X187" i="15" s="1"/>
  <c r="W118" i="15"/>
  <c r="X118" i="15" s="1"/>
  <c r="W134" i="15"/>
  <c r="X134" i="15" s="1"/>
  <c r="W256" i="15"/>
  <c r="X256" i="15" s="1"/>
  <c r="W84" i="15"/>
  <c r="X84" i="15" s="1"/>
  <c r="W65" i="15"/>
  <c r="X65" i="15" s="1"/>
  <c r="W77" i="15"/>
  <c r="X77" i="15" s="1"/>
  <c r="W238" i="15"/>
  <c r="X238" i="15" s="1"/>
  <c r="W71" i="15"/>
  <c r="X71" i="15" s="1"/>
  <c r="W250" i="15"/>
  <c r="X250" i="15" s="1"/>
  <c r="W261" i="15"/>
  <c r="X261" i="15" s="1"/>
  <c r="W248" i="15"/>
  <c r="X248" i="15" s="1"/>
  <c r="W197" i="15"/>
  <c r="X197" i="15" s="1"/>
  <c r="W215" i="15"/>
  <c r="X215" i="15" s="1"/>
  <c r="W37" i="15"/>
  <c r="X37" i="15" s="1"/>
  <c r="W265" i="15"/>
  <c r="X265" i="15" s="1"/>
  <c r="W50" i="15"/>
  <c r="X50" i="15" s="1"/>
  <c r="W160" i="15"/>
  <c r="X160" i="15" s="1"/>
  <c r="W177" i="15"/>
  <c r="X177" i="15" s="1"/>
  <c r="W246" i="15"/>
  <c r="X246" i="15" s="1"/>
  <c r="W76" i="15"/>
  <c r="X76" i="15" s="1"/>
  <c r="W24" i="15"/>
  <c r="X24" i="15" s="1"/>
  <c r="W40" i="15"/>
  <c r="X40" i="15" s="1"/>
  <c r="AI6" i="15"/>
  <c r="AJ6" i="15" s="1"/>
  <c r="W59" i="15"/>
  <c r="X59" i="15" s="1"/>
  <c r="W150" i="15"/>
  <c r="X150" i="15" s="1"/>
  <c r="W88" i="15"/>
  <c r="X88" i="15" s="1"/>
  <c r="AA36" i="15"/>
  <c r="W132" i="15"/>
  <c r="X132" i="15" s="1"/>
  <c r="W209" i="15"/>
  <c r="X209" i="15" s="1"/>
  <c r="W129" i="15"/>
  <c r="X129" i="15" s="1"/>
  <c r="W83" i="15"/>
  <c r="X83" i="15" s="1"/>
  <c r="W72" i="15"/>
  <c r="X72" i="15" s="1"/>
  <c r="AI5" i="15"/>
  <c r="AJ5" i="15" s="1"/>
  <c r="W79" i="15"/>
  <c r="X79" i="15" s="1"/>
  <c r="W127" i="15"/>
  <c r="X127" i="15" s="1"/>
  <c r="W236" i="15"/>
  <c r="X236" i="15" s="1"/>
  <c r="W251" i="15"/>
  <c r="X251" i="15" s="1"/>
  <c r="W75" i="15"/>
  <c r="X75" i="15" s="1"/>
  <c r="W242" i="15"/>
  <c r="X242" i="15" s="1"/>
  <c r="W121" i="15"/>
  <c r="X121" i="15" s="1"/>
  <c r="W63" i="15"/>
  <c r="X63" i="15" s="1"/>
  <c r="W67" i="15"/>
  <c r="X67" i="15" s="1"/>
  <c r="W266" i="15"/>
  <c r="X266" i="15" s="1"/>
  <c r="W204" i="15"/>
  <c r="X204" i="15" s="1"/>
  <c r="W192" i="15"/>
  <c r="X192" i="15" s="1"/>
  <c r="W44" i="15"/>
  <c r="X44" i="15" s="1"/>
  <c r="W60" i="15"/>
  <c r="X60" i="15" s="1"/>
  <c r="W35" i="15"/>
  <c r="X35" i="15" s="1"/>
  <c r="W11" i="15"/>
  <c r="X11" i="15" s="1"/>
  <c r="W247" i="15"/>
  <c r="X247" i="15" s="1"/>
  <c r="W114" i="15"/>
  <c r="X114" i="15" s="1"/>
  <c r="W100" i="15"/>
  <c r="X100" i="15" s="1"/>
  <c r="W74" i="15"/>
  <c r="X74" i="15" s="1"/>
  <c r="W241" i="15"/>
  <c r="X241" i="15" s="1"/>
  <c r="W41" i="15"/>
  <c r="X41" i="15" s="1"/>
  <c r="W198" i="15"/>
  <c r="X198" i="15" s="1"/>
  <c r="W52" i="15"/>
  <c r="X52" i="15" s="1"/>
  <c r="W253" i="15"/>
  <c r="X253" i="15" s="1"/>
  <c r="W260" i="15"/>
  <c r="X260" i="15" s="1"/>
  <c r="W259" i="15"/>
  <c r="X259" i="15" s="1"/>
  <c r="W122" i="15"/>
  <c r="X122" i="15" s="1"/>
  <c r="W245" i="15"/>
  <c r="X245" i="15" s="1"/>
  <c r="W252" i="15"/>
  <c r="X252" i="15" s="1"/>
  <c r="W58" i="15"/>
  <c r="X58" i="15" s="1"/>
  <c r="W70" i="15"/>
  <c r="X70" i="15" s="1"/>
  <c r="W196" i="15"/>
  <c r="X196" i="15" s="1"/>
  <c r="W123" i="15"/>
  <c r="X123" i="15" s="1"/>
  <c r="W51" i="15"/>
  <c r="X51" i="15" s="1"/>
  <c r="W264" i="15"/>
  <c r="X264" i="15" s="1"/>
  <c r="AI7" i="15"/>
  <c r="AJ7" i="15" s="1"/>
  <c r="W178" i="15"/>
  <c r="X178" i="15" s="1"/>
  <c r="AI3" i="15"/>
  <c r="AJ3" i="15" s="1"/>
  <c r="W36" i="15"/>
  <c r="X36" i="15" s="1"/>
  <c r="AI9" i="15"/>
  <c r="AJ9" i="15" s="1"/>
  <c r="W112" i="15"/>
  <c r="X112" i="15" s="1"/>
  <c r="W240" i="15"/>
  <c r="X240" i="15" s="1"/>
  <c r="W193" i="15"/>
  <c r="X193" i="15" s="1"/>
  <c r="AI10" i="15"/>
  <c r="AJ10" i="15" s="1"/>
  <c r="AI8" i="15"/>
  <c r="AJ8" i="15" s="1"/>
  <c r="W130" i="15"/>
  <c r="X130" i="15" s="1"/>
  <c r="W89" i="15"/>
  <c r="X89" i="15" s="1"/>
  <c r="W258" i="15"/>
  <c r="X258" i="15" s="1"/>
  <c r="W191" i="15"/>
  <c r="X191" i="15" s="1"/>
  <c r="W222" i="15"/>
  <c r="X222" i="15" s="1"/>
  <c r="AI11" i="15"/>
  <c r="AJ11" i="15" s="1"/>
  <c r="AI2" i="15"/>
  <c r="AJ2" i="15" s="1"/>
  <c r="W257" i="15"/>
  <c r="X257" i="15" s="1"/>
  <c r="AI4" i="15"/>
  <c r="AJ4" i="15" s="1"/>
  <c r="W213" i="15"/>
  <c r="X213" i="15" s="1"/>
  <c r="W154" i="15"/>
  <c r="X154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ctive Roster" description="Connection to the 'Active Roster' query in the workbook." type="5" refreshedVersion="6" background="1" saveData="1">
    <dbPr connection="Provider=Microsoft.Mashup.OleDb.1;Data Source=$Workbook$;Location=&quot;Active Roster&quot;;Extended Properties=&quot;&quot;" command="SELECT * FROM [Active Roster]"/>
  </connection>
  <connection id="2" xr16:uid="{00000000-0015-0000-FFFF-FFFF01000000}" keepAlive="1" name="Query - BeerSheets" description="Connection to the 'BeerSheets' query in the workbook." type="5" refreshedVersion="6" background="1" saveData="1">
    <dbPr connection="Provider=Microsoft.Mashup.OleDb.1;Data Source=$Workbook$;Location=BeerSheets;Extended Properties=&quot;&quot;" command="SELECT * FROM [BeerSheets]"/>
  </connection>
  <connection id="3" xr16:uid="{00000000-0015-0000-FFFF-FFFF02000000}" keepAlive="1" name="Query - Composite Roster" description="Connection to the 'Composite Roster' query in the workbook." type="5" refreshedVersion="6" background="1" saveData="1">
    <dbPr connection="Provider=Microsoft.Mashup.OleDb.1;Data Source=$Workbook$;Location=Composite Roster;Extended Properties=&quot;&quot;" command="SELECT * FROM [Composite Roster]"/>
  </connection>
  <connection id="4" xr16:uid="{00000000-0015-0000-FFFF-FFFF03000000}" keepAlive="1" name="Query - draft_id" description="Connection to the 'draft_id' query in the workbook." type="5" refreshedVersion="0" background="1">
    <dbPr connection="Provider=Microsoft.Mashup.OleDb.1;Data Source=$Workbook$;Location=draft_id;Extended Properties=&quot;&quot;" command="SELECT * FROM [draft_id]"/>
  </connection>
  <connection id="5" xr16:uid="{00000000-0015-0000-FFFF-FFFF04000000}" keepAlive="1" name="Query - draft_list" description="Connection to the 'draft_list' query in the workbook." type="5" refreshedVersion="6" background="1" saveData="1">
    <dbPr connection="Provider=Microsoft.Mashup.OleDb.1;Data Source=$Workbook$;Location=draft_list;Extended Properties=&quot;&quot;" command="SELECT * FROM [draft_list]"/>
  </connection>
  <connection id="6" xr16:uid="{00000000-0015-0000-FFFF-FFFF05000000}" keepAlive="1" name="Query - Free Beer" description="Connection to the 'Free Beer' query in the workbook." type="5" refreshedVersion="6" background="1" saveData="1">
    <dbPr connection="Provider=Microsoft.Mashup.OleDb.1;Data Source=$Workbook$;Location=&quot;Free Beer&quot;;Extended Properties=&quot;&quot;" command="SELECT * FROM [Free Beer]"/>
  </connection>
  <connection id="7" xr16:uid="{00000000-0015-0000-FFFF-FFFF06000000}" keepAlive="1" name="Query - fxGetDraft" description="Connection to the 'fxGetDraft' query in the workbook." type="5" refreshedVersion="0" background="1">
    <dbPr connection="Provider=Microsoft.Mashup.OleDb.1;Data Source=$Workbook$;Location=fxGetDraft;Extended Properties=&quot;&quot;" command="SELECT * FROM [fxGetDraft]"/>
  </connection>
  <connection id="8" xr16:uid="{00000000-0015-0000-FFFF-FFFF07000000}" keepAlive="1" name="Query - fxGetDraftDetails" description="Connection to the 'fxGetDraftDetails' query in the workbook." type="5" refreshedVersion="0" background="1">
    <dbPr connection="Provider=Microsoft.Mashup.OleDb.1;Data Source=$Workbook$;Location=fxGetDraftDetails;Extended Properties=&quot;&quot;" command="SELECT * FROM [fxGetDraftDetails]"/>
  </connection>
  <connection id="9" xr16:uid="{00000000-0015-0000-FFFF-FFFF08000000}" keepAlive="1" name="Query - fxGetDraftOrder" description="Connection to the 'fxGetDraftOrder' query in the workbook." type="5" refreshedVersion="0" background="1">
    <dbPr connection="Provider=Microsoft.Mashup.OleDb.1;Data Source=$Workbook$;Location=fxGetDraftOrder;Extended Properties=&quot;&quot;" command="SELECT * FROM [fxGetDraftOrder]"/>
  </connection>
  <connection id="10" xr16:uid="{00000000-0015-0000-FFFF-FFFF09000000}" keepAlive="1" name="Query - fxGetDraftResults" description="Connection to the 'fxGetDraftResults' query in the workbook." type="5" refreshedVersion="0" background="1">
    <dbPr connection="Provider=Microsoft.Mashup.OleDb.1;Data Source=$Workbook$;Location=fxGetDraftResults;Extended Properties=&quot;&quot;" command="SELECT * FROM [fxGetDraftResults]"/>
  </connection>
  <connection id="11" xr16:uid="{00000000-0015-0000-FFFF-FFFF0A000000}" keepAlive="1" name="Query - fxGetDraftTrades" description="Connection to the 'fxGetDraftTrades' query in the workbook." type="5" refreshedVersion="0" background="1">
    <dbPr connection="Provider=Microsoft.Mashup.OleDb.1;Data Source=$Workbook$;Location=fxGetDraftTrades;Extended Properties=&quot;&quot;" command="SELECT * FROM [fxGetDraftTrades]"/>
  </connection>
  <connection id="12" xr16:uid="{00000000-0015-0000-FFFF-FFFF0B000000}" keepAlive="1" name="Query - GetDraft" description="Connection to the 'GetDraft' query in the workbook." type="5" refreshedVersion="0" background="1">
    <dbPr connection="Provider=Microsoft.Mashup.OleDb.1;Data Source=$Workbook$;Location=GetDraft;Extended Properties=&quot;&quot;" command="SELECT * FROM [GetDraft]"/>
  </connection>
  <connection id="13" xr16:uid="{00000000-0015-0000-FFFF-FFFF0C000000}" keepAlive="1" name="Query - GetDraftDetails" description="Connection to the 'GetDraftDetails' query in the workbook." type="5" refreshedVersion="6" background="1" saveData="1">
    <dbPr connection="Provider=Microsoft.Mashup.OleDb.1;Data Source=$Workbook$;Location=GetDraftDetails;Extended Properties=&quot;&quot;" command="SELECT * FROM [GetDraftDetails]"/>
  </connection>
  <connection id="14" xr16:uid="{00000000-0015-0000-FFFF-FFFF0D000000}" keepAlive="1" name="Query - GetDraftOrder" description="Connection to the 'GetDraftOrder' query in the workbook." type="5" refreshedVersion="0" background="1">
    <dbPr connection="Provider=Microsoft.Mashup.OleDb.1;Data Source=$Workbook$;Location=GetDraftOrder;Extended Properties=&quot;&quot;" command="SELECT * FROM [GetDraftOrder]"/>
  </connection>
  <connection id="15" xr16:uid="{00000000-0015-0000-FFFF-FFFF0E000000}" keepAlive="1" name="Query - GetDraftResults" description="Connection to the 'GetDraftResults' query in the workbook." type="5" refreshedVersion="0" background="1">
    <dbPr connection="Provider=Microsoft.Mashup.OleDb.1;Data Source=$Workbook$;Location=GetDraftResults;Extended Properties=&quot;&quot;" command="SELECT * FROM [GetDraftResults]"/>
  </connection>
  <connection id="16" xr16:uid="{00000000-0015-0000-FFFF-FFFF0F000000}" keepAlive="1" name="Query - GetDraftTrades" description="Connection to the 'GetDraftTrades' query in the workbook." type="5" refreshedVersion="0" background="1">
    <dbPr connection="Provider=Microsoft.Mashup.OleDb.1;Data Source=$Workbook$;Location=GetDraftTrades;Extended Properties=&quot;&quot;" command="SELECT * FROM [GetDraftTrades]"/>
  </connection>
  <connection id="17" xr16:uid="{00000000-0015-0000-FFFF-FFFF10000000}" keepAlive="1" name="Query - league_id" description="Connection to the 'league_id' query in the workbook." type="5" refreshedVersion="0" background="1">
    <dbPr connection="Provider=Microsoft.Mashup.OleDb.1;Data Source=$Workbook$;Location=league_id;Extended Properties=&quot;&quot;" command="SELECT * FROM [league_id]"/>
  </connection>
  <connection id="18" xr16:uid="{00000000-0015-0000-FFFF-FFFF11000000}" keepAlive="1" name="Query - MapBeerSleeper" description="Connection to the 'MapBeerSleeper' query in the workbook." type="5" refreshedVersion="0" background="1">
    <dbPr connection="Provider=Microsoft.Mashup.OleDb.1;Data Source=$Workbook$;Location=MapBeerSleeper;Extended Properties=&quot;&quot;" command="SELECT * FROM [MapBeerSleeper]"/>
  </connection>
  <connection id="19" xr16:uid="{00000000-0015-0000-FFFF-FFFF12000000}" keepAlive="1" name="Query - Midseason Roster" description="Connection to the 'Midseason Roster' query in the workbook." type="5" refreshedVersion="6" background="1" saveData="1">
    <dbPr connection="Provider=Microsoft.Mashup.OleDb.1;Data Source=$Workbook$;Location=&quot;Midseason Roster&quot;;Extended Properties=&quot;&quot;" command="SELECT * FROM [Midseason Roster]"/>
  </connection>
  <connection id="20" xr16:uid="{00000000-0015-0000-FFFF-FFFF13000000}" keepAlive="1" name="Query - owners" description="Connection to the 'owners' query in the workbook." type="5" refreshedVersion="6" background="1" saveData="1">
    <dbPr connection="Provider=Microsoft.Mashup.OleDb.1;Data Source=$Workbook$;Location=owners;Extended Properties=&quot;&quot;" command="SELECT * FROM [owners]"/>
  </connection>
  <connection id="21" xr16:uid="{00000000-0015-0000-FFFF-FFFF14000000}" keepAlive="1" name="Query - players" description="Connection to the 'players' query in the workbook." type="5" refreshedVersion="6" background="1" saveData="1">
    <dbPr connection="Provider=Microsoft.Mashup.OleDb.1;Data Source=$Workbook$;Location=players;Extended Properties=&quot;&quot;" command="SELECT * FROM [players]"/>
  </connection>
  <connection id="22" xr16:uid="{00000000-0015-0000-FFFF-FFFF15000000}" keepAlive="1" name="Query - players_count" description="Connection to the 'players_count' query in the workbook." type="5" refreshedVersion="6" background="1">
    <dbPr connection="Provider=Microsoft.Mashup.OleDb.1;Data Source=$Workbook$;Location=players_count;Extended Properties=&quot;&quot;" command="SELECT * FROM [players_count]"/>
  </connection>
  <connection id="23" xr16:uid="{00000000-0015-0000-FFFF-FFFF16000000}" keepAlive="1" name="Query - rookie draft 2019" description="Connection to the 'rookie draft 2019' query in the workbook." type="5" refreshedVersion="6" background="1" saveData="1">
    <dbPr connection="Provider=Microsoft.Mashup.OleDb.1;Data Source=$Workbook$;Location=&quot;rookie draft 2019&quot;;Extended Properties=&quot;&quot;" command="SELECT * FROM [rookie draft 2019]"/>
  </connection>
  <connection id="24" xr16:uid="{00000000-0015-0000-FFFF-FFFF17000000}" keepAlive="1" name="Query - rookie draft 2020" description="Connection to the 'rookie draft 2020' query in the workbook." type="5" refreshedVersion="6" background="1" saveData="1">
    <dbPr connection="Provider=Microsoft.Mashup.OleDb.1;Data Source=$Workbook$;Location=&quot;rookie draft 2020&quot;;Extended Properties=&quot;&quot;" command="SELECT * FROM [rookie draft 2020]"/>
  </connection>
  <connection id="25" xr16:uid="{00000000-0015-0000-FFFF-FFFF18000000}" keepAlive="1" name="Query - rookie draft status" description="Connection to the 'rookie draft status' query in the workbook." type="5" refreshedVersion="0" background="1">
    <dbPr connection="Provider=Microsoft.Mashup.OleDb.1;Data Source=$Workbook$;Location=&quot;rookie draft status&quot;;Extended Properties=&quot;&quot;" command="SELECT * FROM [rookie draft status]"/>
  </connection>
  <connection id="26" xr16:uid="{00000000-0015-0000-FFFF-FFFF19000000}" keepAlive="1" name="Query - roster player detailed" description="Connection to the 'roster player detailed' query in the workbook." type="5" refreshedVersion="6" background="1" saveData="1">
    <dbPr connection="Provider=Microsoft.Mashup.OleDb.1;Data Source=$Workbook$;Location=&quot;roster player detailed&quot;;Extended Properties=&quot;&quot;" command="SELECT * FROM [roster player detailed]"/>
  </connection>
  <connection id="27" xr16:uid="{00000000-0015-0000-FFFF-FFFF1A000000}" keepAlive="1" name="Query - roster-owners" description="Connection to the 'roster-owners' query in the workbook." type="5" refreshedVersion="0" background="1">
    <dbPr connection="Provider=Microsoft.Mashup.OleDb.1;Data Source=$Workbook$;Location=roster-owners;Extended Properties=&quot;&quot;" command="SELECT * FROM [roster-owners]"/>
  </connection>
  <connection id="28" xr16:uid="{00000000-0015-0000-FFFF-FFFF1B000000}" keepAlive="1" name="Query - rosters" description="Connection to the 'rosters' query in the workbook." type="5" refreshedVersion="6" background="1" saveData="1">
    <dbPr connection="Provider=Microsoft.Mashup.OleDb.1;Data Source=$Workbook$;Location=rosters;Extended Properties=&quot;&quot;" command="SELECT * FROM [rosters]"/>
  </connection>
  <connection id="29" xr16:uid="{00000000-0015-0000-FFFF-FFFF1C000000}" keepAlive="1" name="Query - year" description="Connection to the 'year' query in the workbook." type="5" refreshedVersion="0" background="1">
    <dbPr connection="Provider=Microsoft.Mashup.OleDb.1;Data Source=$Workbook$;Location=year;Extended Properties=&quot;&quot;" command="SELECT * FROM [year]"/>
  </connection>
</connections>
</file>

<file path=xl/sharedStrings.xml><?xml version="1.0" encoding="utf-8"?>
<sst xmlns="http://schemas.openxmlformats.org/spreadsheetml/2006/main" count="61468" uniqueCount="16785">
  <si>
    <t>roster_id</t>
  </si>
  <si>
    <t>league_id</t>
  </si>
  <si>
    <t>297161941346963456</t>
  </si>
  <si>
    <t>342747602523004928</t>
  </si>
  <si>
    <t>452206609343442944</t>
  </si>
  <si>
    <t>413095484094160896</t>
  </si>
  <si>
    <t>76444282533593088</t>
  </si>
  <si>
    <t>410283082055172096</t>
  </si>
  <si>
    <t>78938523440660480</t>
  </si>
  <si>
    <t>342745172225974272</t>
  </si>
  <si>
    <t>342909084795711488</t>
  </si>
  <si>
    <t>342475185162694656</t>
  </si>
  <si>
    <t>1049</t>
  </si>
  <si>
    <t>1195</t>
  </si>
  <si>
    <t>138</t>
  </si>
  <si>
    <t>1854</t>
  </si>
  <si>
    <t>1903</t>
  </si>
  <si>
    <t>2078</t>
  </si>
  <si>
    <t>2161</t>
  </si>
  <si>
    <t>2449</t>
  </si>
  <si>
    <t>3155</t>
  </si>
  <si>
    <t>3178</t>
  </si>
  <si>
    <t>3214</t>
  </si>
  <si>
    <t>3297</t>
  </si>
  <si>
    <t>3503</t>
  </si>
  <si>
    <t>3582</t>
  </si>
  <si>
    <t>367</t>
  </si>
  <si>
    <t>4040</t>
  </si>
  <si>
    <t>4055</t>
  </si>
  <si>
    <t>4068</t>
  </si>
  <si>
    <t>4149</t>
  </si>
  <si>
    <t>4150</t>
  </si>
  <si>
    <t>4227</t>
  </si>
  <si>
    <t>4455</t>
  </si>
  <si>
    <t>4622</t>
  </si>
  <si>
    <t>4866</t>
  </si>
  <si>
    <t>4985</t>
  </si>
  <si>
    <t>5038</t>
  </si>
  <si>
    <t>1408</t>
  </si>
  <si>
    <t>1817</t>
  </si>
  <si>
    <t>2238</t>
  </si>
  <si>
    <t>2331</t>
  </si>
  <si>
    <t>24</t>
  </si>
  <si>
    <t>2460</t>
  </si>
  <si>
    <t>4082</t>
  </si>
  <si>
    <t>4111</t>
  </si>
  <si>
    <t>4146</t>
  </si>
  <si>
    <t>4157</t>
  </si>
  <si>
    <t>4217</t>
  </si>
  <si>
    <t>4263</t>
  </si>
  <si>
    <t>4274</t>
  </si>
  <si>
    <t>4863</t>
  </si>
  <si>
    <t>49</t>
  </si>
  <si>
    <t>4984</t>
  </si>
  <si>
    <t>4992</t>
  </si>
  <si>
    <t>4995</t>
  </si>
  <si>
    <t>5004</t>
  </si>
  <si>
    <t>5046</t>
  </si>
  <si>
    <t>5076</t>
  </si>
  <si>
    <t>5130</t>
  </si>
  <si>
    <t>788</t>
  </si>
  <si>
    <t>127</t>
  </si>
  <si>
    <t>1329</t>
  </si>
  <si>
    <t>1476</t>
  </si>
  <si>
    <t>167</t>
  </si>
  <si>
    <t>184</t>
  </si>
  <si>
    <t>2257</t>
  </si>
  <si>
    <t>2320</t>
  </si>
  <si>
    <t>2325</t>
  </si>
  <si>
    <t>2341</t>
  </si>
  <si>
    <t>2410</t>
  </si>
  <si>
    <t>2699</t>
  </si>
  <si>
    <t>2747</t>
  </si>
  <si>
    <t>3157</t>
  </si>
  <si>
    <t>4017</t>
  </si>
  <si>
    <t>4033</t>
  </si>
  <si>
    <t>4038</t>
  </si>
  <si>
    <t>4199</t>
  </si>
  <si>
    <t>4950</t>
  </si>
  <si>
    <t>4962</t>
  </si>
  <si>
    <t>4973</t>
  </si>
  <si>
    <t>4997</t>
  </si>
  <si>
    <t>5310</t>
  </si>
  <si>
    <t>560</t>
  </si>
  <si>
    <t>818</t>
  </si>
  <si>
    <t>830</t>
  </si>
  <si>
    <t>928</t>
  </si>
  <si>
    <t>1266</t>
  </si>
  <si>
    <t>1352</t>
  </si>
  <si>
    <t>2133</t>
  </si>
  <si>
    <t>2214</t>
  </si>
  <si>
    <t>2315</t>
  </si>
  <si>
    <t>2749</t>
  </si>
  <si>
    <t>2821</t>
  </si>
  <si>
    <t>289</t>
  </si>
  <si>
    <t>2892</t>
  </si>
  <si>
    <t>3164</t>
  </si>
  <si>
    <t>3199</t>
  </si>
  <si>
    <t>3328</t>
  </si>
  <si>
    <t>3976</t>
  </si>
  <si>
    <t>4037</t>
  </si>
  <si>
    <t>4137</t>
  </si>
  <si>
    <t>4571</t>
  </si>
  <si>
    <t>4942</t>
  </si>
  <si>
    <t>5009</t>
  </si>
  <si>
    <t>5032</t>
  </si>
  <si>
    <t>5086</t>
  </si>
  <si>
    <t>5107</t>
  </si>
  <si>
    <t>5123</t>
  </si>
  <si>
    <t>5170</t>
  </si>
  <si>
    <t>59</t>
  </si>
  <si>
    <t>811</t>
  </si>
  <si>
    <t>1111</t>
  </si>
  <si>
    <t>1166</t>
  </si>
  <si>
    <t>1339</t>
  </si>
  <si>
    <t>1346</t>
  </si>
  <si>
    <t>1479</t>
  </si>
  <si>
    <t>1502</t>
  </si>
  <si>
    <t>1689</t>
  </si>
  <si>
    <t>1793</t>
  </si>
  <si>
    <t>2025</t>
  </si>
  <si>
    <t>2306</t>
  </si>
  <si>
    <t>2391</t>
  </si>
  <si>
    <t>2431</t>
  </si>
  <si>
    <t>2583</t>
  </si>
  <si>
    <t>3306</t>
  </si>
  <si>
    <t>3327</t>
  </si>
  <si>
    <t>4035</t>
  </si>
  <si>
    <t>4039</t>
  </si>
  <si>
    <t>4951</t>
  </si>
  <si>
    <t>4958</t>
  </si>
  <si>
    <t>4988</t>
  </si>
  <si>
    <t>5013</t>
  </si>
  <si>
    <t>5022</t>
  </si>
  <si>
    <t>5136</t>
  </si>
  <si>
    <t>5347</t>
  </si>
  <si>
    <t>536</t>
  </si>
  <si>
    <t>988</t>
  </si>
  <si>
    <t>1110</t>
  </si>
  <si>
    <t>1264</t>
  </si>
  <si>
    <t>1466</t>
  </si>
  <si>
    <t>1825</t>
  </si>
  <si>
    <t>1848</t>
  </si>
  <si>
    <t>1971</t>
  </si>
  <si>
    <t>1992</t>
  </si>
  <si>
    <t>2118</t>
  </si>
  <si>
    <t>2319</t>
  </si>
  <si>
    <t>2381</t>
  </si>
  <si>
    <t>2822</t>
  </si>
  <si>
    <t>3161</t>
  </si>
  <si>
    <t>3200</t>
  </si>
  <si>
    <t>331</t>
  </si>
  <si>
    <t>3321</t>
  </si>
  <si>
    <t>3423</t>
  </si>
  <si>
    <t>3594</t>
  </si>
  <si>
    <t>3827</t>
  </si>
  <si>
    <t>4034</t>
  </si>
  <si>
    <t>4273</t>
  </si>
  <si>
    <t>5045</t>
  </si>
  <si>
    <t>538</t>
  </si>
  <si>
    <t>1048</t>
  </si>
  <si>
    <t>1451</t>
  </si>
  <si>
    <t>1601</t>
  </si>
  <si>
    <t>1833</t>
  </si>
  <si>
    <t>2028</t>
  </si>
  <si>
    <t>2197</t>
  </si>
  <si>
    <t>3209</t>
  </si>
  <si>
    <t>3242</t>
  </si>
  <si>
    <t>3294</t>
  </si>
  <si>
    <t>3678</t>
  </si>
  <si>
    <t>4036</t>
  </si>
  <si>
    <t>4089</t>
  </si>
  <si>
    <t>4098</t>
  </si>
  <si>
    <t>4943</t>
  </si>
  <si>
    <t>4949</t>
  </si>
  <si>
    <t>4981</t>
  </si>
  <si>
    <t>4983</t>
  </si>
  <si>
    <t>4993</t>
  </si>
  <si>
    <t>4998</t>
  </si>
  <si>
    <t>5000</t>
  </si>
  <si>
    <t>5026</t>
  </si>
  <si>
    <t>5068</t>
  </si>
  <si>
    <t>5101</t>
  </si>
  <si>
    <t>5250</t>
  </si>
  <si>
    <t>947</t>
  </si>
  <si>
    <t>954</t>
  </si>
  <si>
    <t>1067</t>
  </si>
  <si>
    <t>1077</t>
  </si>
  <si>
    <t>1144</t>
  </si>
  <si>
    <t>1149</t>
  </si>
  <si>
    <t>1234</t>
  </si>
  <si>
    <t>1386</t>
  </si>
  <si>
    <t>1433</t>
  </si>
  <si>
    <t>1837</t>
  </si>
  <si>
    <t>1892</t>
  </si>
  <si>
    <t>2309</t>
  </si>
  <si>
    <t>269</t>
  </si>
  <si>
    <t>3198</t>
  </si>
  <si>
    <t>365</t>
  </si>
  <si>
    <t>4029</t>
  </si>
  <si>
    <t>4046</t>
  </si>
  <si>
    <t>4125</t>
  </si>
  <si>
    <t>4418</t>
  </si>
  <si>
    <t>4881</t>
  </si>
  <si>
    <t>5007</t>
  </si>
  <si>
    <t>503</t>
  </si>
  <si>
    <t>5052</t>
  </si>
  <si>
    <t>515</t>
  </si>
  <si>
    <t>648</t>
  </si>
  <si>
    <t>730</t>
  </si>
  <si>
    <t>943</t>
  </si>
  <si>
    <t>110</t>
  </si>
  <si>
    <t>147</t>
  </si>
  <si>
    <t>1500</t>
  </si>
  <si>
    <t>223</t>
  </si>
  <si>
    <t>2346</t>
  </si>
  <si>
    <t>2374</t>
  </si>
  <si>
    <t>2378</t>
  </si>
  <si>
    <t>2382</t>
  </si>
  <si>
    <t>2588</t>
  </si>
  <si>
    <t>3202</t>
  </si>
  <si>
    <t>344</t>
  </si>
  <si>
    <t>3868</t>
  </si>
  <si>
    <t>4144</t>
  </si>
  <si>
    <t>4152</t>
  </si>
  <si>
    <t>4351</t>
  </si>
  <si>
    <t>4381</t>
  </si>
  <si>
    <t>4651</t>
  </si>
  <si>
    <t>5024</t>
  </si>
  <si>
    <t>5070</t>
  </si>
  <si>
    <t>5100</t>
  </si>
  <si>
    <t>5248</t>
  </si>
  <si>
    <t>5549</t>
  </si>
  <si>
    <t>745</t>
  </si>
  <si>
    <t>96</t>
  </si>
  <si>
    <t>1387</t>
  </si>
  <si>
    <t>1426</t>
  </si>
  <si>
    <t>1535</t>
  </si>
  <si>
    <t>1587</t>
  </si>
  <si>
    <t>2168</t>
  </si>
  <si>
    <t>2216</t>
  </si>
  <si>
    <t>2307</t>
  </si>
  <si>
    <t>3163</t>
  </si>
  <si>
    <t>3208</t>
  </si>
  <si>
    <t>3225</t>
  </si>
  <si>
    <t>3451</t>
  </si>
  <si>
    <t>3969</t>
  </si>
  <si>
    <t>4018</t>
  </si>
  <si>
    <t>4066</t>
  </si>
  <si>
    <t>4080</t>
  </si>
  <si>
    <t>4131</t>
  </si>
  <si>
    <t>4147</t>
  </si>
  <si>
    <t>4171</t>
  </si>
  <si>
    <t>4663</t>
  </si>
  <si>
    <t>4892</t>
  </si>
  <si>
    <t>4994</t>
  </si>
  <si>
    <t>5109</t>
  </si>
  <si>
    <t>5131</t>
  </si>
  <si>
    <t>956</t>
  </si>
  <si>
    <t>user_id</t>
  </si>
  <si>
    <t>display_name</t>
  </si>
  <si>
    <t>Tabackerack</t>
  </si>
  <si>
    <t>gregdg82</t>
  </si>
  <si>
    <t>GentlemanBrewer</t>
  </si>
  <si>
    <t>hellj85</t>
  </si>
  <si>
    <t>demboys26</t>
  </si>
  <si>
    <t>Bobno123</t>
  </si>
  <si>
    <t>joe9alt</t>
  </si>
  <si>
    <t>Jonnymaxed</t>
  </si>
  <si>
    <t>zombull</t>
  </si>
  <si>
    <t>docopp</t>
  </si>
  <si>
    <t>sleeper_id</t>
  </si>
  <si>
    <t>weight</t>
  </si>
  <si>
    <t>position</t>
  </si>
  <si>
    <t>injury_status</t>
  </si>
  <si>
    <t>number</t>
  </si>
  <si>
    <t>player_id</t>
  </si>
  <si>
    <t>first_name</t>
  </si>
  <si>
    <t>last_name</t>
  </si>
  <si>
    <t>fantasy_data_id</t>
  </si>
  <si>
    <t>gsis_id</t>
  </si>
  <si>
    <t>team</t>
  </si>
  <si>
    <t>age</t>
  </si>
  <si>
    <t>fantasy_positions</t>
  </si>
  <si>
    <t>full_name</t>
  </si>
  <si>
    <t>birth_date</t>
  </si>
  <si>
    <t>years_exp</t>
  </si>
  <si>
    <t>height</t>
  </si>
  <si>
    <t>depth_chart_order</t>
  </si>
  <si>
    <t>espn_id</t>
  </si>
  <si>
    <t>status</t>
  </si>
  <si>
    <t>285</t>
  </si>
  <si>
    <t>Cody</t>
  </si>
  <si>
    <t>1991-04-22</t>
  </si>
  <si>
    <t>6'5"</t>
  </si>
  <si>
    <t>Inactive</t>
  </si>
  <si>
    <t/>
  </si>
  <si>
    <t>Bryant</t>
  </si>
  <si>
    <t>LAC</t>
  </si>
  <si>
    <t>Active</t>
  </si>
  <si>
    <t>293</t>
  </si>
  <si>
    <t>Sus</t>
  </si>
  <si>
    <t>Antonio</t>
  </si>
  <si>
    <t>IND</t>
  </si>
  <si>
    <t>6'6"</t>
  </si>
  <si>
    <t>Saunders</t>
  </si>
  <si>
    <t>KC</t>
  </si>
  <si>
    <t>1996-08-09</t>
  </si>
  <si>
    <t>6'0"</t>
  </si>
  <si>
    <t>5870</t>
  </si>
  <si>
    <t>221</t>
  </si>
  <si>
    <t>QB</t>
  </si>
  <si>
    <t>Daniel</t>
  </si>
  <si>
    <t>Jones</t>
  </si>
  <si>
    <t>NYG</t>
  </si>
  <si>
    <t>Daniel Jones</t>
  </si>
  <si>
    <t>1997-05-27</t>
  </si>
  <si>
    <t>210</t>
  </si>
  <si>
    <t>6'3"</t>
  </si>
  <si>
    <t>1347</t>
  </si>
  <si>
    <t>244</t>
  </si>
  <si>
    <t>TE</t>
  </si>
  <si>
    <t>Chris</t>
  </si>
  <si>
    <t>Gragg</t>
  </si>
  <si>
    <t>Chris Gragg</t>
  </si>
  <si>
    <t>1990-06-30</t>
  </si>
  <si>
    <t>Johnny</t>
  </si>
  <si>
    <t>OAK</t>
  </si>
  <si>
    <t>1995-02-14</t>
  </si>
  <si>
    <t>6'1"</t>
  </si>
  <si>
    <t>C</t>
  </si>
  <si>
    <t>Mike</t>
  </si>
  <si>
    <t>236</t>
  </si>
  <si>
    <t>Kenny</t>
  </si>
  <si>
    <t>Young</t>
  </si>
  <si>
    <t>BAL</t>
  </si>
  <si>
    <t>1994-11-15</t>
  </si>
  <si>
    <t>300</t>
  </si>
  <si>
    <t>Corey</t>
  </si>
  <si>
    <t>Peters</t>
  </si>
  <si>
    <t>ARI</t>
  </si>
  <si>
    <t>192</t>
  </si>
  <si>
    <t>Lee</t>
  </si>
  <si>
    <t>Hightower</t>
  </si>
  <si>
    <t>1993-07-28</t>
  </si>
  <si>
    <t>6'2"</t>
  </si>
  <si>
    <t>3396</t>
  </si>
  <si>
    <t>209</t>
  </si>
  <si>
    <t>WR</t>
  </si>
  <si>
    <t>Charone</t>
  </si>
  <si>
    <t>Peake</t>
  </si>
  <si>
    <t>00-0032959</t>
  </si>
  <si>
    <t>NYJ</t>
  </si>
  <si>
    <t>Charone Peake</t>
  </si>
  <si>
    <t>1992-10-16</t>
  </si>
  <si>
    <t>3956</t>
  </si>
  <si>
    <t>200</t>
  </si>
  <si>
    <t>Kelvin</t>
  </si>
  <si>
    <t>Fisher Jr</t>
  </si>
  <si>
    <t>Kelvin Fisher Jr</t>
  </si>
  <si>
    <t>5'11"</t>
  </si>
  <si>
    <t>6343</t>
  </si>
  <si>
    <t>202</t>
  </si>
  <si>
    <t>Manny</t>
  </si>
  <si>
    <t>Wilkins</t>
  </si>
  <si>
    <t>GB</t>
  </si>
  <si>
    <t>Manny Wilkins</t>
  </si>
  <si>
    <t>212</t>
  </si>
  <si>
    <t>Michael</t>
  </si>
  <si>
    <t>Thomas</t>
  </si>
  <si>
    <t>00-0032765</t>
  </si>
  <si>
    <t>NO</t>
  </si>
  <si>
    <t>Michael Thomas</t>
  </si>
  <si>
    <t>1993-03-03</t>
  </si>
  <si>
    <t>1850</t>
  </si>
  <si>
    <t>222</t>
  </si>
  <si>
    <t>Tajh</t>
  </si>
  <si>
    <t>Boyd</t>
  </si>
  <si>
    <t>Tajh Boyd</t>
  </si>
  <si>
    <t>1990-09-25</t>
  </si>
  <si>
    <t>6487</t>
  </si>
  <si>
    <t>Charles</t>
  </si>
  <si>
    <t>Scarff</t>
  </si>
  <si>
    <t>Charles Scarff</t>
  </si>
  <si>
    <t>1996-05-03</t>
  </si>
  <si>
    <t>194</t>
  </si>
  <si>
    <t>Probable</t>
  </si>
  <si>
    <t>Ronald</t>
  </si>
  <si>
    <t>PHI</t>
  </si>
  <si>
    <t>257</t>
  </si>
  <si>
    <t>204</t>
  </si>
  <si>
    <t>Abdullah</t>
  </si>
  <si>
    <t>2817</t>
  </si>
  <si>
    <t>180</t>
  </si>
  <si>
    <t>Rodriguez</t>
  </si>
  <si>
    <t>Daniel Rodriguez</t>
  </si>
  <si>
    <t>1988-01-08</t>
  </si>
  <si>
    <t>5'8"</t>
  </si>
  <si>
    <t>188</t>
  </si>
  <si>
    <t>Andre</t>
  </si>
  <si>
    <t>1992-05-30</t>
  </si>
  <si>
    <t>5'10"</t>
  </si>
  <si>
    <t>3210</t>
  </si>
  <si>
    <t>253</t>
  </si>
  <si>
    <t>Cardale</t>
  </si>
  <si>
    <t>00-0033098</t>
  </si>
  <si>
    <t>Cardale Jones</t>
  </si>
  <si>
    <t>1992-09-29</t>
  </si>
  <si>
    <t>261</t>
  </si>
  <si>
    <t>Questionable</t>
  </si>
  <si>
    <t>CIN</t>
  </si>
  <si>
    <t>5781</t>
  </si>
  <si>
    <t>205</t>
  </si>
  <si>
    <t>Malik</t>
  </si>
  <si>
    <t>Turner</t>
  </si>
  <si>
    <t>00-0034867</t>
  </si>
  <si>
    <t>SEA</t>
  </si>
  <si>
    <t>Malik Turner</t>
  </si>
  <si>
    <t>1996-01-30</t>
  </si>
  <si>
    <t>4888</t>
  </si>
  <si>
    <t>Mark</t>
  </si>
  <si>
    <t>Helfrich</t>
  </si>
  <si>
    <t>Mark Helfrich</t>
  </si>
  <si>
    <t>283</t>
  </si>
  <si>
    <t>6'4"</t>
  </si>
  <si>
    <t>3124</t>
  </si>
  <si>
    <t>Ray</t>
  </si>
  <si>
    <t>Horton</t>
  </si>
  <si>
    <t>Ray Horton</t>
  </si>
  <si>
    <t>2041</t>
  </si>
  <si>
    <t>190</t>
  </si>
  <si>
    <t>Torrence</t>
  </si>
  <si>
    <t>Allen</t>
  </si>
  <si>
    <t>Torrence Allen</t>
  </si>
  <si>
    <t>1991-03-31</t>
  </si>
  <si>
    <t>2286</t>
  </si>
  <si>
    <t>215</t>
  </si>
  <si>
    <t>K</t>
  </si>
  <si>
    <t>Andrew</t>
  </si>
  <si>
    <t>Furney</t>
  </si>
  <si>
    <t>Andrew Furney</t>
  </si>
  <si>
    <t>1991-06-23</t>
  </si>
  <si>
    <t>241</t>
  </si>
  <si>
    <t>Dylan</t>
  </si>
  <si>
    <t>WAS</t>
  </si>
  <si>
    <t>Washington</t>
  </si>
  <si>
    <t>316</t>
  </si>
  <si>
    <t>Josh</t>
  </si>
  <si>
    <t>Chapman</t>
  </si>
  <si>
    <t>2050</t>
  </si>
  <si>
    <t>208</t>
  </si>
  <si>
    <t>RB</t>
  </si>
  <si>
    <t>Branden</t>
  </si>
  <si>
    <t>Oliver</t>
  </si>
  <si>
    <t>00-0031277</t>
  </si>
  <si>
    <t>Branden Oliver</t>
  </si>
  <si>
    <t>1991-05-07</t>
  </si>
  <si>
    <t>5'6"</t>
  </si>
  <si>
    <t>256</t>
  </si>
  <si>
    <t>233</t>
  </si>
  <si>
    <t>Rian</t>
  </si>
  <si>
    <t>Lindell</t>
  </si>
  <si>
    <t>Rian Lindell</t>
  </si>
  <si>
    <t>1977-01-20</t>
  </si>
  <si>
    <t>Justin</t>
  </si>
  <si>
    <t>1990-06-17</t>
  </si>
  <si>
    <t>3126</t>
  </si>
  <si>
    <t>Terry</t>
  </si>
  <si>
    <t>Robiskie</t>
  </si>
  <si>
    <t>Terry Robiskie</t>
  </si>
  <si>
    <t>1154</t>
  </si>
  <si>
    <t>Ryan</t>
  </si>
  <si>
    <t>Broyles</t>
  </si>
  <si>
    <t>Ryan Broyles</t>
  </si>
  <si>
    <t>1988-04-09</t>
  </si>
  <si>
    <t>189</t>
  </si>
  <si>
    <t>Calvin</t>
  </si>
  <si>
    <t>Ridley</t>
  </si>
  <si>
    <t>00-0034837</t>
  </si>
  <si>
    <t>ATL</t>
  </si>
  <si>
    <t>Calvin Ridley</t>
  </si>
  <si>
    <t>1994-12-20</t>
  </si>
  <si>
    <t>Paul</t>
  </si>
  <si>
    <t>1993-12-16</t>
  </si>
  <si>
    <t>4614</t>
  </si>
  <si>
    <t>183</t>
  </si>
  <si>
    <t>Riley</t>
  </si>
  <si>
    <t>McCarron</t>
  </si>
  <si>
    <t>00-0033773</t>
  </si>
  <si>
    <t>NE</t>
  </si>
  <si>
    <t>Riley McCarron</t>
  </si>
  <si>
    <t>1993-06-16</t>
  </si>
  <si>
    <t>5'9"</t>
  </si>
  <si>
    <t>Davis</t>
  </si>
  <si>
    <t>1990-06-18</t>
  </si>
  <si>
    <t>Marquez</t>
  </si>
  <si>
    <t>White</t>
  </si>
  <si>
    <t>1994-10-29</t>
  </si>
  <si>
    <t>3573</t>
  </si>
  <si>
    <t>227</t>
  </si>
  <si>
    <t>Brandon</t>
  </si>
  <si>
    <t>Wilds</t>
  </si>
  <si>
    <t>00-0032593</t>
  </si>
  <si>
    <t>Brandon Wilds</t>
  </si>
  <si>
    <t>1993-07-22</t>
  </si>
  <si>
    <t>1990-05-09</t>
  </si>
  <si>
    <t>Jacob</t>
  </si>
  <si>
    <t>John</t>
  </si>
  <si>
    <t>Hughes</t>
  </si>
  <si>
    <t>IR</t>
  </si>
  <si>
    <t>Injured Reserve</t>
  </si>
  <si>
    <t>260</t>
  </si>
  <si>
    <t>Leon</t>
  </si>
  <si>
    <t>Williams</t>
  </si>
  <si>
    <t>6374</t>
  </si>
  <si>
    <t>250</t>
  </si>
  <si>
    <t>Drew</t>
  </si>
  <si>
    <t>Belcher</t>
  </si>
  <si>
    <t>Drew Belcher</t>
  </si>
  <si>
    <t>Albert</t>
  </si>
  <si>
    <t>Wilson</t>
  </si>
  <si>
    <t>00-0030669</t>
  </si>
  <si>
    <t>MIA</t>
  </si>
  <si>
    <t>Albert Wilson</t>
  </si>
  <si>
    <t>1992-07-12</t>
  </si>
  <si>
    <t>240</t>
  </si>
  <si>
    <t>Josiah</t>
  </si>
  <si>
    <t>Spencer</t>
  </si>
  <si>
    <t>3114</t>
  </si>
  <si>
    <t>Dean</t>
  </si>
  <si>
    <t>Spanos</t>
  </si>
  <si>
    <t>Dean Spanos</t>
  </si>
  <si>
    <t>199</t>
  </si>
  <si>
    <t>Jon</t>
  </si>
  <si>
    <t>323</t>
  </si>
  <si>
    <t>Tomlinson</t>
  </si>
  <si>
    <t>SF</t>
  </si>
  <si>
    <t>195</t>
  </si>
  <si>
    <t>Davon</t>
  </si>
  <si>
    <t>House</t>
  </si>
  <si>
    <t>4218</t>
  </si>
  <si>
    <t>178</t>
  </si>
  <si>
    <t>Trent</t>
  </si>
  <si>
    <t>Taylor</t>
  </si>
  <si>
    <t>00-0033292</t>
  </si>
  <si>
    <t>Trent Taylor</t>
  </si>
  <si>
    <t>1994-04-30</t>
  </si>
  <si>
    <t>2446</t>
  </si>
  <si>
    <t>251</t>
  </si>
  <si>
    <t>MyCole</t>
  </si>
  <si>
    <t>Pruitt</t>
  </si>
  <si>
    <t>00-0031585</t>
  </si>
  <si>
    <t>TEN</t>
  </si>
  <si>
    <t>MyCole Pruitt</t>
  </si>
  <si>
    <t>1992-03-24</t>
  </si>
  <si>
    <t>2653</t>
  </si>
  <si>
    <t>Brian</t>
  </si>
  <si>
    <t>Parker</t>
  </si>
  <si>
    <t>00-0032089</t>
  </si>
  <si>
    <t>Brian Parker</t>
  </si>
  <si>
    <t>1369</t>
  </si>
  <si>
    <t>246</t>
  </si>
  <si>
    <t>FB</t>
  </si>
  <si>
    <t>Tommy</t>
  </si>
  <si>
    <t>Bohanon</t>
  </si>
  <si>
    <t>00-0030112</t>
  </si>
  <si>
    <t>Tommy Bohanon</t>
  </si>
  <si>
    <t>1990-09-10</t>
  </si>
  <si>
    <t>185</t>
  </si>
  <si>
    <t>Richards</t>
  </si>
  <si>
    <t>LAR</t>
  </si>
  <si>
    <t>163</t>
  </si>
  <si>
    <t>Dominique</t>
  </si>
  <si>
    <t>Hatfield</t>
  </si>
  <si>
    <t>1994-12-13</t>
  </si>
  <si>
    <t>225</t>
  </si>
  <si>
    <t>345</t>
  </si>
  <si>
    <t>Austin</t>
  </si>
  <si>
    <t>1994-08-12</t>
  </si>
  <si>
    <t>197</t>
  </si>
  <si>
    <t>Curtis</t>
  </si>
  <si>
    <t>3443</t>
  </si>
  <si>
    <t>242</t>
  </si>
  <si>
    <t>Swain</t>
  </si>
  <si>
    <t>Chris Swain</t>
  </si>
  <si>
    <t>1992-11-17</t>
  </si>
  <si>
    <t>193</t>
  </si>
  <si>
    <t>Maurice</t>
  </si>
  <si>
    <t>1994-05-26</t>
  </si>
  <si>
    <t>4861</t>
  </si>
  <si>
    <t>Kent</t>
  </si>
  <si>
    <t>Kent Taylor</t>
  </si>
  <si>
    <t>216</t>
  </si>
  <si>
    <t>Kelly</t>
  </si>
  <si>
    <t>00-0034808</t>
  </si>
  <si>
    <t>John Kelly</t>
  </si>
  <si>
    <t>1996-10-04</t>
  </si>
  <si>
    <t>177</t>
  </si>
  <si>
    <t>Jalen</t>
  </si>
  <si>
    <t>Allison</t>
  </si>
  <si>
    <t>Matt</t>
  </si>
  <si>
    <t>Jordan</t>
  </si>
  <si>
    <t>4522</t>
  </si>
  <si>
    <t>217</t>
  </si>
  <si>
    <t>Carlton</t>
  </si>
  <si>
    <t>Agudosi</t>
  </si>
  <si>
    <t>00-0033599</t>
  </si>
  <si>
    <t>Carlton Agudosi</t>
  </si>
  <si>
    <t>1994-02-01</t>
  </si>
  <si>
    <t>Keith</t>
  </si>
  <si>
    <t>6031</t>
  </si>
  <si>
    <t>226</t>
  </si>
  <si>
    <t>Alex</t>
  </si>
  <si>
    <t>Barnes</t>
  </si>
  <si>
    <t>Alex Barnes</t>
  </si>
  <si>
    <t>1996-10-27</t>
  </si>
  <si>
    <t>Marcus</t>
  </si>
  <si>
    <t>Cooper</t>
  </si>
  <si>
    <t>1990-02-01</t>
  </si>
  <si>
    <t>533</t>
  </si>
  <si>
    <t>Colt</t>
  </si>
  <si>
    <t>McCoy</t>
  </si>
  <si>
    <t>00-0027688</t>
  </si>
  <si>
    <t>Colt McCoy</t>
  </si>
  <si>
    <t>1986-09-05</t>
  </si>
  <si>
    <t>1992-04-17</t>
  </si>
  <si>
    <t>306</t>
  </si>
  <si>
    <t>Jake</t>
  </si>
  <si>
    <t>Fisher</t>
  </si>
  <si>
    <t>1993-08-16</t>
  </si>
  <si>
    <t>1450</t>
  </si>
  <si>
    <t>173</t>
  </si>
  <si>
    <t>Ace</t>
  </si>
  <si>
    <t>Sanders</t>
  </si>
  <si>
    <t>Ace Sanders</t>
  </si>
  <si>
    <t>1991-11-11</t>
  </si>
  <si>
    <t>5'7"</t>
  </si>
  <si>
    <t>Tre</t>
  </si>
  <si>
    <t>1995-09-03</t>
  </si>
  <si>
    <t>3999</t>
  </si>
  <si>
    <t>George</t>
  </si>
  <si>
    <t>Godsey</t>
  </si>
  <si>
    <t>George Godsey</t>
  </si>
  <si>
    <t>186</t>
  </si>
  <si>
    <t>MIN</t>
  </si>
  <si>
    <t>1992-07-25</t>
  </si>
  <si>
    <t>David</t>
  </si>
  <si>
    <t>Perkins</t>
  </si>
  <si>
    <t>1993-01-13</t>
  </si>
  <si>
    <t>1275</t>
  </si>
  <si>
    <t>201</t>
  </si>
  <si>
    <t>Jonathan</t>
  </si>
  <si>
    <t>Grimes</t>
  </si>
  <si>
    <t>Jonathan Grimes</t>
  </si>
  <si>
    <t>1989-12-21</t>
  </si>
  <si>
    <t>Vincent</t>
  </si>
  <si>
    <t>Valentine</t>
  </si>
  <si>
    <t>Isaac</t>
  </si>
  <si>
    <t>516</t>
  </si>
  <si>
    <t>245</t>
  </si>
  <si>
    <t>Aaron</t>
  </si>
  <si>
    <t>Hernandez</t>
  </si>
  <si>
    <t>Aaron Hernandez</t>
  </si>
  <si>
    <t>1989-11-06</t>
  </si>
  <si>
    <t>4244</t>
  </si>
  <si>
    <t>224</t>
  </si>
  <si>
    <t>Devante</t>
  </si>
  <si>
    <t>Mays</t>
  </si>
  <si>
    <t>00-0033304</t>
  </si>
  <si>
    <t>CLE</t>
  </si>
  <si>
    <t>Devante Mays</t>
  </si>
  <si>
    <t>Collins</t>
  </si>
  <si>
    <t>350</t>
  </si>
  <si>
    <t>Kevin</t>
  </si>
  <si>
    <t>1993-07-03</t>
  </si>
  <si>
    <t>6'7"</t>
  </si>
  <si>
    <t>4376</t>
  </si>
  <si>
    <t>Clark</t>
  </si>
  <si>
    <t>Michael Clark</t>
  </si>
  <si>
    <t>1995-10-26</t>
  </si>
  <si>
    <t>3871</t>
  </si>
  <si>
    <t>Sam</t>
  </si>
  <si>
    <t>Bergen</t>
  </si>
  <si>
    <t>Sam Bergen</t>
  </si>
  <si>
    <t>1992-03-06</t>
  </si>
  <si>
    <t>3891</t>
  </si>
  <si>
    <t>220</t>
  </si>
  <si>
    <t>Kyle</t>
  </si>
  <si>
    <t>Coleman</t>
  </si>
  <si>
    <t>00-0033086</t>
  </si>
  <si>
    <t>Kyle Coleman</t>
  </si>
  <si>
    <t>1993-09-30</t>
  </si>
  <si>
    <t>Rick</t>
  </si>
  <si>
    <t>Leonard</t>
  </si>
  <si>
    <t>HOU</t>
  </si>
  <si>
    <t>1996-11-22</t>
  </si>
  <si>
    <t>230</t>
  </si>
  <si>
    <t>Hall</t>
  </si>
  <si>
    <t>1996-11-18</t>
  </si>
  <si>
    <t>258</t>
  </si>
  <si>
    <t>Anderson</t>
  </si>
  <si>
    <t>310</t>
  </si>
  <si>
    <t>Jarvis</t>
  </si>
  <si>
    <t>Jenkins</t>
  </si>
  <si>
    <t>Alec</t>
  </si>
  <si>
    <t>Ogletree</t>
  </si>
  <si>
    <t>191</t>
  </si>
  <si>
    <t>BUF</t>
  </si>
  <si>
    <t>1994-12-14</t>
  </si>
  <si>
    <t>Danny</t>
  </si>
  <si>
    <t>3097</t>
  </si>
  <si>
    <t>McDaniels</t>
  </si>
  <si>
    <t>Josh McDaniels</t>
  </si>
  <si>
    <t>2788</t>
  </si>
  <si>
    <t>Nick</t>
  </si>
  <si>
    <t>Harwell</t>
  </si>
  <si>
    <t>Nick Harwell</t>
  </si>
  <si>
    <t>1991-01-21</t>
  </si>
  <si>
    <t>5661</t>
  </si>
  <si>
    <t>Lacy</t>
  </si>
  <si>
    <t>00-0034593</t>
  </si>
  <si>
    <t>DET</t>
  </si>
  <si>
    <t>Chris Lacy</t>
  </si>
  <si>
    <t>1996-01-28</t>
  </si>
  <si>
    <t>211</t>
  </si>
  <si>
    <t>Steve</t>
  </si>
  <si>
    <t>1993-04-21</t>
  </si>
  <si>
    <t>Bobby</t>
  </si>
  <si>
    <t>308</t>
  </si>
  <si>
    <t>Chad</t>
  </si>
  <si>
    <t>182</t>
  </si>
  <si>
    <t>Travis</t>
  </si>
  <si>
    <t>Manning</t>
  </si>
  <si>
    <t>239</t>
  </si>
  <si>
    <t>Gerald</t>
  </si>
  <si>
    <t>Everett</t>
  </si>
  <si>
    <t>00-0033895</t>
  </si>
  <si>
    <t>Gerald Everett</t>
  </si>
  <si>
    <t>1994-06-25</t>
  </si>
  <si>
    <t>Adam</t>
  </si>
  <si>
    <t>1988-12-09</t>
  </si>
  <si>
    <t>4574</t>
  </si>
  <si>
    <t>229</t>
  </si>
  <si>
    <t>Rush</t>
  </si>
  <si>
    <t>00-0033662</t>
  </si>
  <si>
    <t>DAL</t>
  </si>
  <si>
    <t>Cooper Rush</t>
  </si>
  <si>
    <t>1993-11-21</t>
  </si>
  <si>
    <t>5255</t>
  </si>
  <si>
    <t>181</t>
  </si>
  <si>
    <t>Teo</t>
  </si>
  <si>
    <t>Redding</t>
  </si>
  <si>
    <t>00-0034647</t>
  </si>
  <si>
    <t>Teo Redding</t>
  </si>
  <si>
    <t>1994-12-08</t>
  </si>
  <si>
    <t>4373</t>
  </si>
  <si>
    <t>196</t>
  </si>
  <si>
    <t>Stanley</t>
  </si>
  <si>
    <t>Stanley Williams</t>
  </si>
  <si>
    <t>1995-09-30</t>
  </si>
  <si>
    <t>Wright</t>
  </si>
  <si>
    <t>6068</t>
  </si>
  <si>
    <t>219</t>
  </si>
  <si>
    <t>Devine</t>
  </si>
  <si>
    <t>Ozigbo</t>
  </si>
  <si>
    <t>Devine Ozigbo</t>
  </si>
  <si>
    <t>1996-10-02</t>
  </si>
  <si>
    <t>6279</t>
  </si>
  <si>
    <t>Dillon</t>
  </si>
  <si>
    <t>Brandon Dillon</t>
  </si>
  <si>
    <t>3253</t>
  </si>
  <si>
    <t>Leonte</t>
  </si>
  <si>
    <t>Carroo</t>
  </si>
  <si>
    <t>00-0033060</t>
  </si>
  <si>
    <t>Leonte Carroo</t>
  </si>
  <si>
    <t>1994-01-24</t>
  </si>
  <si>
    <t>Jeff</t>
  </si>
  <si>
    <t>Knox</t>
  </si>
  <si>
    <t>2634</t>
  </si>
  <si>
    <t>213</t>
  </si>
  <si>
    <t>Mack</t>
  </si>
  <si>
    <t>Brown</t>
  </si>
  <si>
    <t>00-0032048</t>
  </si>
  <si>
    <t>Mack Brown</t>
  </si>
  <si>
    <t>1991-09-24</t>
  </si>
  <si>
    <t>670</t>
  </si>
  <si>
    <t>Kassim</t>
  </si>
  <si>
    <t>Osgood</t>
  </si>
  <si>
    <t>Kassim Osgood</t>
  </si>
  <si>
    <t>1980-05-20</t>
  </si>
  <si>
    <t>2907</t>
  </si>
  <si>
    <t>198</t>
  </si>
  <si>
    <t>Ben</t>
  </si>
  <si>
    <t>Edwards</t>
  </si>
  <si>
    <t>Ben Edwards</t>
  </si>
  <si>
    <t>1992-04-10</t>
  </si>
  <si>
    <t>111</t>
  </si>
  <si>
    <t>275</t>
  </si>
  <si>
    <t>Marcedes</t>
  </si>
  <si>
    <t>Lewis</t>
  </si>
  <si>
    <t>00-0024243</t>
  </si>
  <si>
    <t>Marcedes Lewis</t>
  </si>
  <si>
    <t>1984-05-19</t>
  </si>
  <si>
    <t>270</t>
  </si>
  <si>
    <t>1990-08-17</t>
  </si>
  <si>
    <t>6446</t>
  </si>
  <si>
    <t>Hilliman</t>
  </si>
  <si>
    <t>Sebastian</t>
  </si>
  <si>
    <t>317</t>
  </si>
  <si>
    <t>Howard</t>
  </si>
  <si>
    <t>1994-08-08</t>
  </si>
  <si>
    <t>280</t>
  </si>
  <si>
    <t>Connor</t>
  </si>
  <si>
    <t>2145</t>
  </si>
  <si>
    <t>206</t>
  </si>
  <si>
    <t>Chase</t>
  </si>
  <si>
    <t>Rettig</t>
  </si>
  <si>
    <t>Chase Rettig</t>
  </si>
  <si>
    <t>1991-09-26</t>
  </si>
  <si>
    <t>315</t>
  </si>
  <si>
    <t>Jarrod</t>
  </si>
  <si>
    <t>1995-05-12</t>
  </si>
  <si>
    <t>232</t>
  </si>
  <si>
    <t>1992-06-23</t>
  </si>
  <si>
    <t>187</t>
  </si>
  <si>
    <t>Smith</t>
  </si>
  <si>
    <t>smith</t>
  </si>
  <si>
    <t>1992-09-23</t>
  </si>
  <si>
    <t>238</t>
  </si>
  <si>
    <t>1992-06-22</t>
  </si>
  <si>
    <t>175</t>
  </si>
  <si>
    <t>Jordy</t>
  </si>
  <si>
    <t>Nelson</t>
  </si>
  <si>
    <t>00-0026176</t>
  </si>
  <si>
    <t>Jordy Nelson</t>
  </si>
  <si>
    <t>1985-05-31</t>
  </si>
  <si>
    <t>243</t>
  </si>
  <si>
    <t>Reynolds</t>
  </si>
  <si>
    <t>203</t>
  </si>
  <si>
    <t>Joshua</t>
  </si>
  <si>
    <t>00-0033871</t>
  </si>
  <si>
    <t>Corey Davis</t>
  </si>
  <si>
    <t>1995-01-11</t>
  </si>
  <si>
    <t>Antone</t>
  </si>
  <si>
    <t>6618</t>
  </si>
  <si>
    <t>Isaiah</t>
  </si>
  <si>
    <t>Searight</t>
  </si>
  <si>
    <t>Isaiah Searight</t>
  </si>
  <si>
    <t>6271</t>
  </si>
  <si>
    <t>Olamide</t>
  </si>
  <si>
    <t>Zaccheaus</t>
  </si>
  <si>
    <t>Olamide Zaccheaus</t>
  </si>
  <si>
    <t>Fields</t>
  </si>
  <si>
    <t>Vic</t>
  </si>
  <si>
    <t>Beasley</t>
  </si>
  <si>
    <t>1992-07-08</t>
  </si>
  <si>
    <t>2560</t>
  </si>
  <si>
    <t>Zach</t>
  </si>
  <si>
    <t>Zenner</t>
  </si>
  <si>
    <t>00-0031665</t>
  </si>
  <si>
    <t>Zach Zenner</t>
  </si>
  <si>
    <t>1991-09-13</t>
  </si>
  <si>
    <t>Knight</t>
  </si>
  <si>
    <t>2752</t>
  </si>
  <si>
    <t>Steelman</t>
  </si>
  <si>
    <t>Trent Steelman</t>
  </si>
  <si>
    <t>2392</t>
  </si>
  <si>
    <t>Sammie</t>
  </si>
  <si>
    <t>Coates</t>
  </si>
  <si>
    <t>00-0032166</t>
  </si>
  <si>
    <t>Sammie Coates</t>
  </si>
  <si>
    <t>1993-03-31</t>
  </si>
  <si>
    <t>2711</t>
  </si>
  <si>
    <t>Heinicke</t>
  </si>
  <si>
    <t>00-0031800</t>
  </si>
  <si>
    <t>CAR</t>
  </si>
  <si>
    <t>Taylor Heinicke</t>
  </si>
  <si>
    <t>1993-03-15</t>
  </si>
  <si>
    <t>1992-03-07</t>
  </si>
  <si>
    <t>5208</t>
  </si>
  <si>
    <t>Linehan</t>
  </si>
  <si>
    <t>Matt Linehan</t>
  </si>
  <si>
    <t>Jason</t>
  </si>
  <si>
    <t>6311</t>
  </si>
  <si>
    <t>Patrick</t>
  </si>
  <si>
    <t>Laird</t>
  </si>
  <si>
    <t>Patrick Laird</t>
  </si>
  <si>
    <t>1995-08-17</t>
  </si>
  <si>
    <t>Brent</t>
  </si>
  <si>
    <t>Carter</t>
  </si>
  <si>
    <t>Reed</t>
  </si>
  <si>
    <t>1989-04-26</t>
  </si>
  <si>
    <t>5163</t>
  </si>
  <si>
    <t>Nall</t>
  </si>
  <si>
    <t>00-0034597</t>
  </si>
  <si>
    <t>CHI</t>
  </si>
  <si>
    <t>Ryan Nall</t>
  </si>
  <si>
    <t>1995-12-27</t>
  </si>
  <si>
    <t>695</t>
  </si>
  <si>
    <t>Ted</t>
  </si>
  <si>
    <t>00-0025396</t>
  </si>
  <si>
    <t>Ted Ginn</t>
  </si>
  <si>
    <t>1985-04-12</t>
  </si>
  <si>
    <t>1990-03-12</t>
  </si>
  <si>
    <t>5609</t>
  </si>
  <si>
    <t>Stephen</t>
  </si>
  <si>
    <t>Baggett</t>
  </si>
  <si>
    <t>00-0034494</t>
  </si>
  <si>
    <t>Stephen Baggett</t>
  </si>
  <si>
    <t>1995-09-20</t>
  </si>
  <si>
    <t>JAX</t>
  </si>
  <si>
    <t>1991-02-18</t>
  </si>
  <si>
    <t>4179</t>
  </si>
  <si>
    <t>Dobbs</t>
  </si>
  <si>
    <t>00-0033949</t>
  </si>
  <si>
    <t>PIT</t>
  </si>
  <si>
    <t>Joshua Dobbs</t>
  </si>
  <si>
    <t>1995-01-26</t>
  </si>
  <si>
    <t>Ethan</t>
  </si>
  <si>
    <t>2702</t>
  </si>
  <si>
    <t>Chiles</t>
  </si>
  <si>
    <t>John Chiles</t>
  </si>
  <si>
    <t>1988-10-09</t>
  </si>
  <si>
    <t>1992-09-30</t>
  </si>
  <si>
    <t>207</t>
  </si>
  <si>
    <t>1997-04-24</t>
  </si>
  <si>
    <t>4014</t>
  </si>
  <si>
    <t>Nolan</t>
  </si>
  <si>
    <t>Mike Nolan</t>
  </si>
  <si>
    <t>Long</t>
  </si>
  <si>
    <t>5804</t>
  </si>
  <si>
    <t>Julian</t>
  </si>
  <si>
    <t>00-0034894</t>
  </si>
  <si>
    <t>Julian Williams</t>
  </si>
  <si>
    <t>1996-06-09</t>
  </si>
  <si>
    <t>Charlie</t>
  </si>
  <si>
    <t>Miller</t>
  </si>
  <si>
    <t>2119</t>
  </si>
  <si>
    <t>James</t>
  </si>
  <si>
    <t>Franklin</t>
  </si>
  <si>
    <t>James Franklin</t>
  </si>
  <si>
    <t>1991-07-23</t>
  </si>
  <si>
    <t>Byron</t>
  </si>
  <si>
    <t>Murphy</t>
  </si>
  <si>
    <t>3655</t>
  </si>
  <si>
    <t>Reginald</t>
  </si>
  <si>
    <t>Diggs</t>
  </si>
  <si>
    <t>Reginald Diggs</t>
  </si>
  <si>
    <t>1993-05-08</t>
  </si>
  <si>
    <t>235</t>
  </si>
  <si>
    <t>Cole</t>
  </si>
  <si>
    <t>234</t>
  </si>
  <si>
    <t>Jeremiah</t>
  </si>
  <si>
    <t>3877</t>
  </si>
  <si>
    <t>Kelsey</t>
  </si>
  <si>
    <t>Kelsey Young</t>
  </si>
  <si>
    <t>1993-05-04</t>
  </si>
  <si>
    <t>58</t>
  </si>
  <si>
    <t>255</t>
  </si>
  <si>
    <t>Greg</t>
  </si>
  <si>
    <t>Olsen</t>
  </si>
  <si>
    <t>00-0025418</t>
  </si>
  <si>
    <t>Greg Olsen</t>
  </si>
  <si>
    <t>1985-03-11</t>
  </si>
  <si>
    <t>3130</t>
  </si>
  <si>
    <t>Defilippo</t>
  </si>
  <si>
    <t>John Defilippo</t>
  </si>
  <si>
    <t>Darnell</t>
  </si>
  <si>
    <t>Al</t>
  </si>
  <si>
    <t>Woods</t>
  </si>
  <si>
    <t>218</t>
  </si>
  <si>
    <t>Brady</t>
  </si>
  <si>
    <t>1993-02-23</t>
  </si>
  <si>
    <t>5756</t>
  </si>
  <si>
    <t>Garrett</t>
  </si>
  <si>
    <t>Dickerson</t>
  </si>
  <si>
    <t>00-0034795</t>
  </si>
  <si>
    <t>Garrett Dickerson</t>
  </si>
  <si>
    <t>1995-12-30</t>
  </si>
  <si>
    <t>945</t>
  </si>
  <si>
    <t>Cone</t>
  </si>
  <si>
    <t>Kevin Cone</t>
  </si>
  <si>
    <t>1988-03-20</t>
  </si>
  <si>
    <t>AJ</t>
  </si>
  <si>
    <t>Green</t>
  </si>
  <si>
    <t>00-0027942</t>
  </si>
  <si>
    <t>AJ Green</t>
  </si>
  <si>
    <t>1988-07-31</t>
  </si>
  <si>
    <t>5384</t>
  </si>
  <si>
    <t>Jonah</t>
  </si>
  <si>
    <t>Trinnaman</t>
  </si>
  <si>
    <t>00-0034504</t>
  </si>
  <si>
    <t>Jonah Trinnaman</t>
  </si>
  <si>
    <t>1996-07-20</t>
  </si>
  <si>
    <t>1015</t>
  </si>
  <si>
    <t>249</t>
  </si>
  <si>
    <t>Jed</t>
  </si>
  <si>
    <t>Jed Collins</t>
  </si>
  <si>
    <t>1986-03-03</t>
  </si>
  <si>
    <t>2075</t>
  </si>
  <si>
    <t>Dustin</t>
  </si>
  <si>
    <t>Vaughan</t>
  </si>
  <si>
    <t>Dustin Vaughan</t>
  </si>
  <si>
    <t>1991-01-27</t>
  </si>
  <si>
    <t>1985</t>
  </si>
  <si>
    <t>259</t>
  </si>
  <si>
    <t>Marcel</t>
  </si>
  <si>
    <t>Jensen</t>
  </si>
  <si>
    <t>Marcel Jensen</t>
  </si>
  <si>
    <t>1990-02-12</t>
  </si>
  <si>
    <t>1993-11-28</t>
  </si>
  <si>
    <t>769</t>
  </si>
  <si>
    <t>Norwood</t>
  </si>
  <si>
    <t>Jordan Norwood</t>
  </si>
  <si>
    <t>1986-09-29</t>
  </si>
  <si>
    <t>Troy</t>
  </si>
  <si>
    <t>266</t>
  </si>
  <si>
    <t>1991-12-13</t>
  </si>
  <si>
    <t>Tim</t>
  </si>
  <si>
    <t>2567</t>
  </si>
  <si>
    <t>Bryan</t>
  </si>
  <si>
    <t>Bennett</t>
  </si>
  <si>
    <t>Bryan Bennett</t>
  </si>
  <si>
    <t>936</t>
  </si>
  <si>
    <t>Asiata</t>
  </si>
  <si>
    <t>00-0028198</t>
  </si>
  <si>
    <t>Matt Asiata</t>
  </si>
  <si>
    <t>1987-07-24</t>
  </si>
  <si>
    <t>Cameron</t>
  </si>
  <si>
    <t>Lynch</t>
  </si>
  <si>
    <t>1993-08-04</t>
  </si>
  <si>
    <t>Quinton</t>
  </si>
  <si>
    <t>1991-08-07</t>
  </si>
  <si>
    <t>6089</t>
  </si>
  <si>
    <t>Helm</t>
  </si>
  <si>
    <t>Daniel Helm</t>
  </si>
  <si>
    <t>1995-04-20</t>
  </si>
  <si>
    <t>4599</t>
  </si>
  <si>
    <t>Rector</t>
  </si>
  <si>
    <t>Michael Rector</t>
  </si>
  <si>
    <t>4009</t>
  </si>
  <si>
    <t>Dominik</t>
  </si>
  <si>
    <t>Mark Dominik</t>
  </si>
  <si>
    <t>Sutton</t>
  </si>
  <si>
    <t>1406</t>
  </si>
  <si>
    <t>Reggie</t>
  </si>
  <si>
    <t>Dunn</t>
  </si>
  <si>
    <t>Reggie Dunn</t>
  </si>
  <si>
    <t>1989-01-05</t>
  </si>
  <si>
    <t>248</t>
  </si>
  <si>
    <t>Avery</t>
  </si>
  <si>
    <t>1995-04-26</t>
  </si>
  <si>
    <t>Walton</t>
  </si>
  <si>
    <t>1996-02-10</t>
  </si>
  <si>
    <t>1993-02-01</t>
  </si>
  <si>
    <t>3116</t>
  </si>
  <si>
    <t>Vance</t>
  </si>
  <si>
    <t>Joseph</t>
  </si>
  <si>
    <t>Vance Joseph</t>
  </si>
  <si>
    <t>Out</t>
  </si>
  <si>
    <t>3852</t>
  </si>
  <si>
    <t>172</t>
  </si>
  <si>
    <t>Jaydon</t>
  </si>
  <si>
    <t>Mickens</t>
  </si>
  <si>
    <t>00-0033006</t>
  </si>
  <si>
    <t>Jaydon Mickens</t>
  </si>
  <si>
    <t>1994-04-24</t>
  </si>
  <si>
    <t>Suspended</t>
  </si>
  <si>
    <t>T.J.</t>
  </si>
  <si>
    <t>2686</t>
  </si>
  <si>
    <t>267</t>
  </si>
  <si>
    <t>Khari</t>
  </si>
  <si>
    <t>00-0031922</t>
  </si>
  <si>
    <t>Khari Lee</t>
  </si>
  <si>
    <t>1992-01-16</t>
  </si>
  <si>
    <t>Ertz</t>
  </si>
  <si>
    <t>00-0030061</t>
  </si>
  <si>
    <t>Zach Ertz</t>
  </si>
  <si>
    <t>1990-10-10</t>
  </si>
  <si>
    <t>Tyler</t>
  </si>
  <si>
    <t>Cam</t>
  </si>
  <si>
    <t>Newton</t>
  </si>
  <si>
    <t>00-0027939</t>
  </si>
  <si>
    <t>Cam Newton</t>
  </si>
  <si>
    <t>1989-05-11</t>
  </si>
  <si>
    <t>1020</t>
  </si>
  <si>
    <t>Terrelle</t>
  </si>
  <si>
    <t>Pryor</t>
  </si>
  <si>
    <t>00-0028825</t>
  </si>
  <si>
    <t>Terrelle Pryor</t>
  </si>
  <si>
    <t>1989-06-20</t>
  </si>
  <si>
    <t>Eric</t>
  </si>
  <si>
    <t>Murray</t>
  </si>
  <si>
    <t>1994-01-07</t>
  </si>
  <si>
    <t>2601</t>
  </si>
  <si>
    <t>Andre Davis</t>
  </si>
  <si>
    <t>1993-09-01</t>
  </si>
  <si>
    <t>5638</t>
  </si>
  <si>
    <t>170</t>
  </si>
  <si>
    <t>Shaq</t>
  </si>
  <si>
    <t>Roland</t>
  </si>
  <si>
    <t>Shaq Roland</t>
  </si>
  <si>
    <t>Lucas</t>
  </si>
  <si>
    <t>1994-09-07</t>
  </si>
  <si>
    <t>145</t>
  </si>
  <si>
    <t>Rashard</t>
  </si>
  <si>
    <t>Mendenhall</t>
  </si>
  <si>
    <t>Rashard Mendenhall</t>
  </si>
  <si>
    <t>1987-06-19</t>
  </si>
  <si>
    <t>Desmond</t>
  </si>
  <si>
    <t>King</t>
  </si>
  <si>
    <t>KJ</t>
  </si>
  <si>
    <t>Martin</t>
  </si>
  <si>
    <t>Braxton</t>
  </si>
  <si>
    <t>1996-02-05</t>
  </si>
  <si>
    <t>940</t>
  </si>
  <si>
    <t>Holmes</t>
  </si>
  <si>
    <t>00-0028263</t>
  </si>
  <si>
    <t>Andre Holmes</t>
  </si>
  <si>
    <t>1988-06-16</t>
  </si>
  <si>
    <t>Johnson</t>
  </si>
  <si>
    <t>Anthony</t>
  </si>
  <si>
    <t>Moreau</t>
  </si>
  <si>
    <t>Darius</t>
  </si>
  <si>
    <t>Butler</t>
  </si>
  <si>
    <t>3076</t>
  </si>
  <si>
    <t>Pettine</t>
  </si>
  <si>
    <t>Mike Pettine</t>
  </si>
  <si>
    <t>302</t>
  </si>
  <si>
    <t>00-0031062</t>
  </si>
  <si>
    <t>James White</t>
  </si>
  <si>
    <t>1992-02-03</t>
  </si>
  <si>
    <t>4012</t>
  </si>
  <si>
    <t>Morton</t>
  </si>
  <si>
    <t>John Morton</t>
  </si>
  <si>
    <t>1109</t>
  </si>
  <si>
    <t>Chandler</t>
  </si>
  <si>
    <t>Harnish</t>
  </si>
  <si>
    <t>Chandler Harnish</t>
  </si>
  <si>
    <t>1988-07-28</t>
  </si>
  <si>
    <t>5663</t>
  </si>
  <si>
    <t>Shane</t>
  </si>
  <si>
    <t>Wimann</t>
  </si>
  <si>
    <t>Shane Wimann</t>
  </si>
  <si>
    <t>1994-09-09</t>
  </si>
  <si>
    <t>5295</t>
  </si>
  <si>
    <t>De'Mornay</t>
  </si>
  <si>
    <t>Pierson-El</t>
  </si>
  <si>
    <t>De'Mornay Pierson-El</t>
  </si>
  <si>
    <t>1995-12-26</t>
  </si>
  <si>
    <t>5536</t>
  </si>
  <si>
    <t>Dontrell</t>
  </si>
  <si>
    <t>Hilliard</t>
  </si>
  <si>
    <t>00-0034253</t>
  </si>
  <si>
    <t>Dontrell Hilliard</t>
  </si>
  <si>
    <t>1995-02-26</t>
  </si>
  <si>
    <t>6269</t>
  </si>
  <si>
    <t>Shurmur</t>
  </si>
  <si>
    <t>Kyle Shurmur</t>
  </si>
  <si>
    <t>1996-11-06</t>
  </si>
  <si>
    <t>4362</t>
  </si>
  <si>
    <t>237</t>
  </si>
  <si>
    <t>Cethan</t>
  </si>
  <si>
    <t>00-0033338</t>
  </si>
  <si>
    <t>Cethan Carter</t>
  </si>
  <si>
    <t>1654</t>
  </si>
  <si>
    <t>Sudfeld</t>
  </si>
  <si>
    <t>Zach Sudfeld</t>
  </si>
  <si>
    <t>1989-04-17</t>
  </si>
  <si>
    <t>Neal</t>
  </si>
  <si>
    <t>6703</t>
  </si>
  <si>
    <t>Wellock</t>
  </si>
  <si>
    <t>Andrew Wellock</t>
  </si>
  <si>
    <t>3060</t>
  </si>
  <si>
    <t>Coyle</t>
  </si>
  <si>
    <t>Kevin Coyle</t>
  </si>
  <si>
    <t>6091</t>
  </si>
  <si>
    <t>165</t>
  </si>
  <si>
    <t>Jovon</t>
  </si>
  <si>
    <t>Durante</t>
  </si>
  <si>
    <t>Jovon Durante</t>
  </si>
  <si>
    <t>3041</t>
  </si>
  <si>
    <t>Ross</t>
  </si>
  <si>
    <t>00-0032319</t>
  </si>
  <si>
    <t>Ross Travis</t>
  </si>
  <si>
    <t>1993-01-09</t>
  </si>
  <si>
    <t>Jeremy</t>
  </si>
  <si>
    <t>Reaves</t>
  </si>
  <si>
    <t>231</t>
  </si>
  <si>
    <t>William</t>
  </si>
  <si>
    <t>1995-08-14</t>
  </si>
  <si>
    <t>118</t>
  </si>
  <si>
    <t>Janikowski</t>
  </si>
  <si>
    <t>00-0019646</t>
  </si>
  <si>
    <t>Sebastian Janikowski</t>
  </si>
  <si>
    <t>1978-03-02</t>
  </si>
  <si>
    <t>277</t>
  </si>
  <si>
    <t>Nassib</t>
  </si>
  <si>
    <t>TB</t>
  </si>
  <si>
    <t>1993-04-12</t>
  </si>
  <si>
    <t>1991-09-10</t>
  </si>
  <si>
    <t>Sean</t>
  </si>
  <si>
    <t>1989-01-17</t>
  </si>
  <si>
    <t>2585</t>
  </si>
  <si>
    <t>Rawls</t>
  </si>
  <si>
    <t>00-0031897</t>
  </si>
  <si>
    <t>Thomas Rawls</t>
  </si>
  <si>
    <t>1995-12-07</t>
  </si>
  <si>
    <t>Pepper</t>
  </si>
  <si>
    <t>1994-05-28</t>
  </si>
  <si>
    <t>1990-11-09</t>
  </si>
  <si>
    <t>4666</t>
  </si>
  <si>
    <t>Younghoe</t>
  </si>
  <si>
    <t>Koo</t>
  </si>
  <si>
    <t>00-0033702</t>
  </si>
  <si>
    <t>Younghoe Koo</t>
  </si>
  <si>
    <t>1994-08-03</t>
  </si>
  <si>
    <t>273</t>
  </si>
  <si>
    <t>322</t>
  </si>
  <si>
    <t>Joel</t>
  </si>
  <si>
    <t>1991-10-11</t>
  </si>
  <si>
    <t>362</t>
  </si>
  <si>
    <t>00-0026957</t>
  </si>
  <si>
    <t>TE,RB</t>
  </si>
  <si>
    <t>David Johnson</t>
  </si>
  <si>
    <t>1987-08-26</t>
  </si>
  <si>
    <t>Robert</t>
  </si>
  <si>
    <t>00-0030431</t>
  </si>
  <si>
    <t>Robert Woods</t>
  </si>
  <si>
    <t>169</t>
  </si>
  <si>
    <t>214</t>
  </si>
  <si>
    <t>Jamal</t>
  </si>
  <si>
    <t>Adams</t>
  </si>
  <si>
    <t>Jay</t>
  </si>
  <si>
    <t>1992-05-28</t>
  </si>
  <si>
    <t>Robinson</t>
  </si>
  <si>
    <t>Josh Robinson</t>
  </si>
  <si>
    <t>1991-01-08</t>
  </si>
  <si>
    <t>Blake</t>
  </si>
  <si>
    <t>Marquise</t>
  </si>
  <si>
    <t>Blair</t>
  </si>
  <si>
    <t>Trenton</t>
  </si>
  <si>
    <t>Thompson</t>
  </si>
  <si>
    <t>1550</t>
  </si>
  <si>
    <t>Griffin</t>
  </si>
  <si>
    <t>00-0029857</t>
  </si>
  <si>
    <t>Ryan Griffin</t>
  </si>
  <si>
    <t>1989-11-17</t>
  </si>
  <si>
    <t>5967</t>
  </si>
  <si>
    <t>Tony</t>
  </si>
  <si>
    <t>Pollard</t>
  </si>
  <si>
    <t>Tony Pollard</t>
  </si>
  <si>
    <t>1997-04-30</t>
  </si>
  <si>
    <t>4867</t>
  </si>
  <si>
    <t>Rick Smith</t>
  </si>
  <si>
    <t>Robbie</t>
  </si>
  <si>
    <t>Gould</t>
  </si>
  <si>
    <t>00-0023252</t>
  </si>
  <si>
    <t>Robbie Gould</t>
  </si>
  <si>
    <t>1981-12-30</t>
  </si>
  <si>
    <t>1995-11-01</t>
  </si>
  <si>
    <t>1994-09-29</t>
  </si>
  <si>
    <t>5587</t>
  </si>
  <si>
    <t>247</t>
  </si>
  <si>
    <t>Warren III</t>
  </si>
  <si>
    <t>00-0034315</t>
  </si>
  <si>
    <t>Chris Warren III</t>
  </si>
  <si>
    <t>1996-06-06</t>
  </si>
  <si>
    <t>4704</t>
  </si>
  <si>
    <t>Ferguson</t>
  </si>
  <si>
    <t>Tyler Ferguson</t>
  </si>
  <si>
    <t>321</t>
  </si>
  <si>
    <t>Deon</t>
  </si>
  <si>
    <t>1995-07-17</t>
  </si>
  <si>
    <t>John Franklin</t>
  </si>
  <si>
    <t>Donte</t>
  </si>
  <si>
    <t>1804</t>
  </si>
  <si>
    <t>Carey</t>
  </si>
  <si>
    <t>Spear</t>
  </si>
  <si>
    <t>Carey Spear</t>
  </si>
  <si>
    <t>1992-01-05</t>
  </si>
  <si>
    <t>Shawn</t>
  </si>
  <si>
    <t>1988-08-25</t>
  </si>
  <si>
    <t>2303</t>
  </si>
  <si>
    <t>Harris</t>
  </si>
  <si>
    <t>Josh Harris</t>
  </si>
  <si>
    <t>1991-01-22</t>
  </si>
  <si>
    <t>6637</t>
  </si>
  <si>
    <t>Nico</t>
  </si>
  <si>
    <t>Evans</t>
  </si>
  <si>
    <t>Nico Evans</t>
  </si>
  <si>
    <t>3673</t>
  </si>
  <si>
    <t>Rose</t>
  </si>
  <si>
    <t>00-0032584</t>
  </si>
  <si>
    <t>Nick Rose</t>
  </si>
  <si>
    <t>1994-05-05</t>
  </si>
  <si>
    <t>Flynn</t>
  </si>
  <si>
    <t>1993-08-30</t>
  </si>
  <si>
    <t>Breida</t>
  </si>
  <si>
    <t>00-0033308</t>
  </si>
  <si>
    <t>Matt Breida</t>
  </si>
  <si>
    <t>1995-02-28</t>
  </si>
  <si>
    <t>Jack</t>
  </si>
  <si>
    <t>1995-05-05</t>
  </si>
  <si>
    <t>6111</t>
  </si>
  <si>
    <t>Browning</t>
  </si>
  <si>
    <t>Jake Browning</t>
  </si>
  <si>
    <t>1996-04-11</t>
  </si>
  <si>
    <t>Dalton</t>
  </si>
  <si>
    <t>1992-08-27</t>
  </si>
  <si>
    <t>174</t>
  </si>
  <si>
    <t>Duke</t>
  </si>
  <si>
    <t>3286</t>
  </si>
  <si>
    <t>Demarcus</t>
  </si>
  <si>
    <t>00-0032775</t>
  </si>
  <si>
    <t>Demarcus Robinson</t>
  </si>
  <si>
    <t>1994-09-21</t>
  </si>
  <si>
    <t>2537</t>
  </si>
  <si>
    <t>Mario</t>
  </si>
  <si>
    <t>Alford</t>
  </si>
  <si>
    <t>00-0031962</t>
  </si>
  <si>
    <t>Mario Alford</t>
  </si>
  <si>
    <t>1991-02-25</t>
  </si>
  <si>
    <t>5808</t>
  </si>
  <si>
    <t>Jessop</t>
  </si>
  <si>
    <t>00-0034897</t>
  </si>
  <si>
    <t>Connor Jessop</t>
  </si>
  <si>
    <t>1993-12-27</t>
  </si>
  <si>
    <t>386</t>
  </si>
  <si>
    <t>Lloyd</t>
  </si>
  <si>
    <t>Brandon Lloyd</t>
  </si>
  <si>
    <t>1981-07-05</t>
  </si>
  <si>
    <t>Brock</t>
  </si>
  <si>
    <t>4330</t>
  </si>
  <si>
    <t>Natson</t>
  </si>
  <si>
    <t>00-0033266</t>
  </si>
  <si>
    <t>659</t>
  </si>
  <si>
    <t>Cedric</t>
  </si>
  <si>
    <t>Peerman</t>
  </si>
  <si>
    <t>Cedric Peerman</t>
  </si>
  <si>
    <t>1986-10-10</t>
  </si>
  <si>
    <t>Powell</t>
  </si>
  <si>
    <t>1991-05-14</t>
  </si>
  <si>
    <t>1994-05-27</t>
  </si>
  <si>
    <t>1994-07-22</t>
  </si>
  <si>
    <t>Donnie</t>
  </si>
  <si>
    <t>6'8"</t>
  </si>
  <si>
    <t>1991-08-31</t>
  </si>
  <si>
    <t>Jimmy</t>
  </si>
  <si>
    <t>1991-12-08</t>
  </si>
  <si>
    <t>1993-11-18</t>
  </si>
  <si>
    <t>Willis</t>
  </si>
  <si>
    <t>1990-09-13</t>
  </si>
  <si>
    <t>3804</t>
  </si>
  <si>
    <t>Darrin</t>
  </si>
  <si>
    <t>Peterson</t>
  </si>
  <si>
    <t>Darrin Peterson</t>
  </si>
  <si>
    <t>1994-07-14</t>
  </si>
  <si>
    <t>Dennis</t>
  </si>
  <si>
    <t>1994-08-09</t>
  </si>
  <si>
    <t>Cory</t>
  </si>
  <si>
    <t>Derrick</t>
  </si>
  <si>
    <t>Tillery</t>
  </si>
  <si>
    <t>1995-07-21</t>
  </si>
  <si>
    <t>5425</t>
  </si>
  <si>
    <t>Diarse</t>
  </si>
  <si>
    <t>00-0034106</t>
  </si>
  <si>
    <t>John Diarse</t>
  </si>
  <si>
    <t>1994-12-10</t>
  </si>
  <si>
    <t>2142</t>
  </si>
  <si>
    <t>Rajion</t>
  </si>
  <si>
    <t>Rajion Neal</t>
  </si>
  <si>
    <t>1992-03-28</t>
  </si>
  <si>
    <t>5785</t>
  </si>
  <si>
    <t>00-0034870</t>
  </si>
  <si>
    <t>James Butler</t>
  </si>
  <si>
    <t>1995-02-19</t>
  </si>
  <si>
    <t>Colin</t>
  </si>
  <si>
    <t>1989-12-29</t>
  </si>
  <si>
    <t>DEN</t>
  </si>
  <si>
    <t>Scott</t>
  </si>
  <si>
    <t>3653</t>
  </si>
  <si>
    <t>254</t>
  </si>
  <si>
    <t>Brandon Williams</t>
  </si>
  <si>
    <t>1994-04-04</t>
  </si>
  <si>
    <t>326</t>
  </si>
  <si>
    <t>Myers</t>
  </si>
  <si>
    <t>1991-12-26</t>
  </si>
  <si>
    <t>3173</t>
  </si>
  <si>
    <t>Roger</t>
  </si>
  <si>
    <t>Goodell</t>
  </si>
  <si>
    <t>Roger Goodell</t>
  </si>
  <si>
    <t>BJ</t>
  </si>
  <si>
    <t>3949</t>
  </si>
  <si>
    <t>Alex Ross</t>
  </si>
  <si>
    <t>Frazier</t>
  </si>
  <si>
    <t>1995-11-06</t>
  </si>
  <si>
    <t>3570</t>
  </si>
  <si>
    <t>Brandon Ross</t>
  </si>
  <si>
    <t>1992-11-09</t>
  </si>
  <si>
    <t>278</t>
  </si>
  <si>
    <t>4764</t>
  </si>
  <si>
    <t>Marty</t>
  </si>
  <si>
    <t>Hurney</t>
  </si>
  <si>
    <t>Marty Hurney</t>
  </si>
  <si>
    <t>92</t>
  </si>
  <si>
    <t>Andre Johnson</t>
  </si>
  <si>
    <t>1981-07-11</t>
  </si>
  <si>
    <t>1200</t>
  </si>
  <si>
    <t>00-0028957</t>
  </si>
  <si>
    <t>Austin Davis</t>
  </si>
  <si>
    <t>1989-06-02</t>
  </si>
  <si>
    <t>3461</t>
  </si>
  <si>
    <t>Russell</t>
  </si>
  <si>
    <t>Hansbrough</t>
  </si>
  <si>
    <t>00-0032747</t>
  </si>
  <si>
    <t>Russell Hansbrough</t>
  </si>
  <si>
    <t>1993-11-19</t>
  </si>
  <si>
    <t>5800</t>
  </si>
  <si>
    <t>Stockton</t>
  </si>
  <si>
    <t>00-0034890</t>
  </si>
  <si>
    <t>Justin Stockton</t>
  </si>
  <si>
    <t>Ty</t>
  </si>
  <si>
    <t>1991-10-01</t>
  </si>
  <si>
    <t>1967</t>
  </si>
  <si>
    <t>Seth</t>
  </si>
  <si>
    <t>Lobato</t>
  </si>
  <si>
    <t>Seth Lobato</t>
  </si>
  <si>
    <t>1990-12-05</t>
  </si>
  <si>
    <t>143</t>
  </si>
  <si>
    <t>Carlson</t>
  </si>
  <si>
    <t>John Carlson</t>
  </si>
  <si>
    <t>1984-05-12</t>
  </si>
  <si>
    <t>6203</t>
  </si>
  <si>
    <t>Valentine Holmes</t>
  </si>
  <si>
    <t>1995-07-04</t>
  </si>
  <si>
    <t>Tupou</t>
  </si>
  <si>
    <t>1994-05-02</t>
  </si>
  <si>
    <t>1991-01-04</t>
  </si>
  <si>
    <t>1994-02-16</t>
  </si>
  <si>
    <t>2011</t>
  </si>
  <si>
    <t>Juwan</t>
  </si>
  <si>
    <t>Juwan Thompson</t>
  </si>
  <si>
    <t>1992-05-13</t>
  </si>
  <si>
    <t>Devon</t>
  </si>
  <si>
    <t>Kennard</t>
  </si>
  <si>
    <t>1993-12-28</t>
  </si>
  <si>
    <t>4665</t>
  </si>
  <si>
    <t>Eli</t>
  </si>
  <si>
    <t>Eli Jenkins</t>
  </si>
  <si>
    <t>1994-08-07</t>
  </si>
  <si>
    <t>4504</t>
  </si>
  <si>
    <t>Robinson-Woodgett</t>
  </si>
  <si>
    <t>John Robinson-Woodgett</t>
  </si>
  <si>
    <t>1993-08-01</t>
  </si>
  <si>
    <t>380</t>
  </si>
  <si>
    <t>Rashad</t>
  </si>
  <si>
    <t>Jennings</t>
  </si>
  <si>
    <t>Rashad Jennings</t>
  </si>
  <si>
    <t>1985-03-26</t>
  </si>
  <si>
    <t>Kirk</t>
  </si>
  <si>
    <t>Cousins</t>
  </si>
  <si>
    <t>00-0029604</t>
  </si>
  <si>
    <t>Kirk Cousins</t>
  </si>
  <si>
    <t>1988-08-19</t>
  </si>
  <si>
    <t>3475</t>
  </si>
  <si>
    <t>Keyarris</t>
  </si>
  <si>
    <t>Keyarris Garrett</t>
  </si>
  <si>
    <t>1992-09-26</t>
  </si>
  <si>
    <t>1792</t>
  </si>
  <si>
    <t>Kadron</t>
  </si>
  <si>
    <t>Boone</t>
  </si>
  <si>
    <t>Kadron Boone</t>
  </si>
  <si>
    <t>1995-07-22</t>
  </si>
  <si>
    <t>2088</t>
  </si>
  <si>
    <t>Andre Williams</t>
  </si>
  <si>
    <t>1992-08-28</t>
  </si>
  <si>
    <t>Luke</t>
  </si>
  <si>
    <t>1991-04-20</t>
  </si>
  <si>
    <t>Marcell</t>
  </si>
  <si>
    <t>1989-11-18</t>
  </si>
  <si>
    <t>Charles Johnson</t>
  </si>
  <si>
    <t>1994-07-08</t>
  </si>
  <si>
    <t>6153</t>
  </si>
  <si>
    <t>Dexter</t>
  </si>
  <si>
    <t>Dexter Williams</t>
  </si>
  <si>
    <t>1997-01-06</t>
  </si>
  <si>
    <t>Bolden</t>
  </si>
  <si>
    <t>Fleming</t>
  </si>
  <si>
    <t>1137</t>
  </si>
  <si>
    <t>Juron</t>
  </si>
  <si>
    <t>Criner</t>
  </si>
  <si>
    <t>Juron Criner</t>
  </si>
  <si>
    <t>1989-12-12</t>
  </si>
  <si>
    <t>Terrell</t>
  </si>
  <si>
    <t>Watkins</t>
  </si>
  <si>
    <t>264</t>
  </si>
  <si>
    <t>Okafor</t>
  </si>
  <si>
    <t>1992-10-02</t>
  </si>
  <si>
    <t>5251</t>
  </si>
  <si>
    <t>Tyler Davis</t>
  </si>
  <si>
    <t>Brice</t>
  </si>
  <si>
    <t>1994-08-11</t>
  </si>
  <si>
    <t>3470</t>
  </si>
  <si>
    <t>McRoberts</t>
  </si>
  <si>
    <t>Paul McRoberts</t>
  </si>
  <si>
    <t>1992-11-15</t>
  </si>
  <si>
    <t>262</t>
  </si>
  <si>
    <t>Evan</t>
  </si>
  <si>
    <t>3644</t>
  </si>
  <si>
    <t>281</t>
  </si>
  <si>
    <t>Lawrence</t>
  </si>
  <si>
    <t>00-0032740</t>
  </si>
  <si>
    <t>RB,DL</t>
  </si>
  <si>
    <t>Lawrence Thomas</t>
  </si>
  <si>
    <t>1993-04-16</t>
  </si>
  <si>
    <t>Cullen</t>
  </si>
  <si>
    <t>1992-01-13</t>
  </si>
  <si>
    <t>Damien</t>
  </si>
  <si>
    <t>00-0030874</t>
  </si>
  <si>
    <t>Damien Williams</t>
  </si>
  <si>
    <t>1992-04-03</t>
  </si>
  <si>
    <t>McFadden</t>
  </si>
  <si>
    <t>Hamilton</t>
  </si>
  <si>
    <t>1992-12-20</t>
  </si>
  <si>
    <t>1495</t>
  </si>
  <si>
    <t>Ryan Nassib</t>
  </si>
  <si>
    <t>1990-03-10</t>
  </si>
  <si>
    <t>6443</t>
  </si>
  <si>
    <t>Dungey</t>
  </si>
  <si>
    <t>Eric Dungey</t>
  </si>
  <si>
    <t>297</t>
  </si>
  <si>
    <t>Floyd</t>
  </si>
  <si>
    <t>3960</t>
  </si>
  <si>
    <t>Bill</t>
  </si>
  <si>
    <t>O'Brien</t>
  </si>
  <si>
    <t>Bill O'Brien</t>
  </si>
  <si>
    <t>Hollins</t>
  </si>
  <si>
    <t>78</t>
  </si>
  <si>
    <t>Ahmad</t>
  </si>
  <si>
    <t>Bradshaw</t>
  </si>
  <si>
    <t>Ahmad Bradshaw</t>
  </si>
  <si>
    <t>1986-03-19</t>
  </si>
  <si>
    <t>3686</t>
  </si>
  <si>
    <t>Joe</t>
  </si>
  <si>
    <t>Sommers</t>
  </si>
  <si>
    <t>Joe Sommers</t>
  </si>
  <si>
    <t>J.T.</t>
  </si>
  <si>
    <t>Gray</t>
  </si>
  <si>
    <t>1299</t>
  </si>
  <si>
    <t>Kyle Miller</t>
  </si>
  <si>
    <t>1988-04-18</t>
  </si>
  <si>
    <t>Darrell</t>
  </si>
  <si>
    <t>904</t>
  </si>
  <si>
    <t>DeMarco</t>
  </si>
  <si>
    <t>00-0028009</t>
  </si>
  <si>
    <t>DeMarco Murray</t>
  </si>
  <si>
    <t>1988-02-12</t>
  </si>
  <si>
    <t>Jackson</t>
  </si>
  <si>
    <t>1993-12-08</t>
  </si>
  <si>
    <t>661</t>
  </si>
  <si>
    <t>Alex Smith</t>
  </si>
  <si>
    <t>1982-05-22</t>
  </si>
  <si>
    <t>1996-02-09</t>
  </si>
  <si>
    <t>4350</t>
  </si>
  <si>
    <t>Ricky</t>
  </si>
  <si>
    <t>Ortiz</t>
  </si>
  <si>
    <t>00-0033374</t>
  </si>
  <si>
    <t>Ricky Ortiz</t>
  </si>
  <si>
    <t>1994-04-15</t>
  </si>
  <si>
    <t>2582</t>
  </si>
  <si>
    <t>Stoudt</t>
  </si>
  <si>
    <t>Cole Stoudt</t>
  </si>
  <si>
    <t>1992-05-12</t>
  </si>
  <si>
    <t>761</t>
  </si>
  <si>
    <t>St Pierre</t>
  </si>
  <si>
    <t>Brian St Pierre</t>
  </si>
  <si>
    <t>1979-11-28</t>
  </si>
  <si>
    <t>6039</t>
  </si>
  <si>
    <t>Ty Johnson</t>
  </si>
  <si>
    <t>1997-09-17</t>
  </si>
  <si>
    <t>1988-06-09</t>
  </si>
  <si>
    <t>Demetrius</t>
  </si>
  <si>
    <t>5833</t>
  </si>
  <si>
    <t>O'Connell</t>
  </si>
  <si>
    <t>Kevin O'Connell</t>
  </si>
  <si>
    <t>1985-05-25</t>
  </si>
  <si>
    <t>176</t>
  </si>
  <si>
    <t>1996-11-13</t>
  </si>
  <si>
    <t>Nwachukwu</t>
  </si>
  <si>
    <t>1994-11-30</t>
  </si>
  <si>
    <t>1995-06-22</t>
  </si>
  <si>
    <t>1990-01-30</t>
  </si>
  <si>
    <t>Vereen</t>
  </si>
  <si>
    <t>1995-06-15</t>
  </si>
  <si>
    <t>6139</t>
  </si>
  <si>
    <t>Jace</t>
  </si>
  <si>
    <t>Sternberger</t>
  </si>
  <si>
    <t>Jace Sternberger</t>
  </si>
  <si>
    <t>1996-06-26</t>
  </si>
  <si>
    <t>Jamison</t>
  </si>
  <si>
    <t>Crowder</t>
  </si>
  <si>
    <t>00-0031941</t>
  </si>
  <si>
    <t>Jamison Crowder</t>
  </si>
  <si>
    <t>1993-06-17</t>
  </si>
  <si>
    <t>265</t>
  </si>
  <si>
    <t>Zay</t>
  </si>
  <si>
    <t>Henderson</t>
  </si>
  <si>
    <t>1994-12-06</t>
  </si>
  <si>
    <t>Derek</t>
  </si>
  <si>
    <t>Rivers</t>
  </si>
  <si>
    <t>1994-01-30</t>
  </si>
  <si>
    <t>1991-07-12</t>
  </si>
  <si>
    <t>87</t>
  </si>
  <si>
    <t>Jeff King</t>
  </si>
  <si>
    <t>1983-02-19</t>
  </si>
  <si>
    <t>Gabriel</t>
  </si>
  <si>
    <t>00-0031228</t>
  </si>
  <si>
    <t>Taylor Gabriel</t>
  </si>
  <si>
    <t>1991-02-17</t>
  </si>
  <si>
    <t>Morgan</t>
  </si>
  <si>
    <t>Josh Morgan</t>
  </si>
  <si>
    <t>1985-06-20</t>
  </si>
  <si>
    <t>5806</t>
  </si>
  <si>
    <t>Wolford</t>
  </si>
  <si>
    <t>00-0034899</t>
  </si>
  <si>
    <t>John Wolford</t>
  </si>
  <si>
    <t>1995-10-16</t>
  </si>
  <si>
    <t>4930</t>
  </si>
  <si>
    <t>Franko</t>
  </si>
  <si>
    <t>Franko House</t>
  </si>
  <si>
    <t>1994-09-19</t>
  </si>
  <si>
    <t>2900</t>
  </si>
  <si>
    <t>Terrence</t>
  </si>
  <si>
    <t>Franks</t>
  </si>
  <si>
    <t>Terrence Franks</t>
  </si>
  <si>
    <t>Devontae</t>
  </si>
  <si>
    <t>Booker</t>
  </si>
  <si>
    <t>00-0032972</t>
  </si>
  <si>
    <t>Devontae Booker</t>
  </si>
  <si>
    <t>1992-05-27</t>
  </si>
  <si>
    <t>1995-04-21</t>
  </si>
  <si>
    <t>4699</t>
  </si>
  <si>
    <t>Snead</t>
  </si>
  <si>
    <t>Kevin Snead</t>
  </si>
  <si>
    <t>1991-11-22</t>
  </si>
  <si>
    <t>4821</t>
  </si>
  <si>
    <t>Jamari</t>
  </si>
  <si>
    <t>Staples</t>
  </si>
  <si>
    <t>Jamari Staples</t>
  </si>
  <si>
    <t>1994-09-10</t>
  </si>
  <si>
    <t>Randall</t>
  </si>
  <si>
    <t>Cobb</t>
  </si>
  <si>
    <t>00-0028002</t>
  </si>
  <si>
    <t>Randall Cobb</t>
  </si>
  <si>
    <t>1990-08-22</t>
  </si>
  <si>
    <t>4873</t>
  </si>
  <si>
    <t>Kris</t>
  </si>
  <si>
    <t>Richard</t>
  </si>
  <si>
    <t>Kris Richard</t>
  </si>
  <si>
    <t>3105</t>
  </si>
  <si>
    <t>Guenther</t>
  </si>
  <si>
    <t>Paul Guenther</t>
  </si>
  <si>
    <t>00-0026143</t>
  </si>
  <si>
    <t>Matt Ryan</t>
  </si>
  <si>
    <t>1985-05-17</t>
  </si>
  <si>
    <t>Draughn</t>
  </si>
  <si>
    <t>1126</t>
  </si>
  <si>
    <t>Osweiler</t>
  </si>
  <si>
    <t>00-0029682</t>
  </si>
  <si>
    <t>Brock Osweiler</t>
  </si>
  <si>
    <t>1990-11-22</t>
  </si>
  <si>
    <t>1994-12-30</t>
  </si>
  <si>
    <t>Bradley</t>
  </si>
  <si>
    <t>2561</t>
  </si>
  <si>
    <t>Anthony Boone</t>
  </si>
  <si>
    <t>1991-10-29</t>
  </si>
  <si>
    <t>2485</t>
  </si>
  <si>
    <t>Kaelin</t>
  </si>
  <si>
    <t>Clay</t>
  </si>
  <si>
    <t>00-0032115</t>
  </si>
  <si>
    <t>Kaelin Clay</t>
  </si>
  <si>
    <t>1992-01-02</t>
  </si>
  <si>
    <t>2185</t>
  </si>
  <si>
    <t>00-0031118</t>
  </si>
  <si>
    <t>Corey Brown</t>
  </si>
  <si>
    <t>1991-12-16</t>
  </si>
  <si>
    <t>1050</t>
  </si>
  <si>
    <t>Thigpen</t>
  </si>
  <si>
    <t>WR,RB</t>
  </si>
  <si>
    <t>Marcus Thigpen</t>
  </si>
  <si>
    <t>1986-05-15</t>
  </si>
  <si>
    <t>5624</t>
  </si>
  <si>
    <t>Ford</t>
  </si>
  <si>
    <t>00-0034509</t>
  </si>
  <si>
    <t>Keith Ford</t>
  </si>
  <si>
    <t>1994-04-18</t>
  </si>
  <si>
    <t>2845</t>
  </si>
  <si>
    <t>Tevin</t>
  </si>
  <si>
    <t>Westbrook</t>
  </si>
  <si>
    <t>Tevin Westbrook</t>
  </si>
  <si>
    <t>1993-02-17</t>
  </si>
  <si>
    <t>Roethlisberger</t>
  </si>
  <si>
    <t>00-0022924</t>
  </si>
  <si>
    <t>Ben Roethlisberger</t>
  </si>
  <si>
    <t>1982-03-02</t>
  </si>
  <si>
    <t>Hunter</t>
  </si>
  <si>
    <t>Henry</t>
  </si>
  <si>
    <t>00-0033090</t>
  </si>
  <si>
    <t>Hunter Henry</t>
  </si>
  <si>
    <t>1994-12-07</t>
  </si>
  <si>
    <t>2191</t>
  </si>
  <si>
    <t>00-0031121</t>
  </si>
  <si>
    <t>Marcus Lucas</t>
  </si>
  <si>
    <t>1992-03-01</t>
  </si>
  <si>
    <t>Gordon</t>
  </si>
  <si>
    <t>2408</t>
  </si>
  <si>
    <t>Bryce</t>
  </si>
  <si>
    <t>Petty</t>
  </si>
  <si>
    <t>00-0031568</t>
  </si>
  <si>
    <t>Bryce Petty</t>
  </si>
  <si>
    <t>1991-05-31</t>
  </si>
  <si>
    <t>Bailey</t>
  </si>
  <si>
    <t>Deandre</t>
  </si>
  <si>
    <t>Donald</t>
  </si>
  <si>
    <t>2913</t>
  </si>
  <si>
    <t>Gavin</t>
  </si>
  <si>
    <t>Lutman</t>
  </si>
  <si>
    <t>Gavin Lutman</t>
  </si>
  <si>
    <t>1991-03-27</t>
  </si>
  <si>
    <t>1296</t>
  </si>
  <si>
    <t>Harkey</t>
  </si>
  <si>
    <t>Cory Harkey</t>
  </si>
  <si>
    <t>Nate</t>
  </si>
  <si>
    <t>1993-10-06</t>
  </si>
  <si>
    <t>1993-11-30</t>
  </si>
  <si>
    <t>1992-05-03</t>
  </si>
  <si>
    <t>4008</t>
  </si>
  <si>
    <t>Manusky</t>
  </si>
  <si>
    <t>Greg Manusky</t>
  </si>
  <si>
    <t>4437</t>
  </si>
  <si>
    <t>Connor Harris</t>
  </si>
  <si>
    <t>1993-06-22</t>
  </si>
  <si>
    <t>340</t>
  </si>
  <si>
    <t>Geoff</t>
  </si>
  <si>
    <t>Schwartz</t>
  </si>
  <si>
    <t>Erik</t>
  </si>
  <si>
    <t>Whitehead</t>
  </si>
  <si>
    <t>1990-04-02</t>
  </si>
  <si>
    <t>5391</t>
  </si>
  <si>
    <t>Steven</t>
  </si>
  <si>
    <t>Dunbar</t>
  </si>
  <si>
    <t>00-0034072</t>
  </si>
  <si>
    <t>Steven Dunbar</t>
  </si>
  <si>
    <t>1995-12-09</t>
  </si>
  <si>
    <t>6700</t>
  </si>
  <si>
    <t>Marcelias</t>
  </si>
  <si>
    <t>Marcelias Sutton</t>
  </si>
  <si>
    <t>4941</t>
  </si>
  <si>
    <t>Dontre</t>
  </si>
  <si>
    <t>Dontre Wilson</t>
  </si>
  <si>
    <t>4908</t>
  </si>
  <si>
    <t>Keim</t>
  </si>
  <si>
    <t>Steve Keim</t>
  </si>
  <si>
    <t>Rodgers</t>
  </si>
  <si>
    <t>00-0023459</t>
  </si>
  <si>
    <t>Aaron Rodgers</t>
  </si>
  <si>
    <t>1983-12-02</t>
  </si>
  <si>
    <t>RJ</t>
  </si>
  <si>
    <t>Prince</t>
  </si>
  <si>
    <t>1995-04-19</t>
  </si>
  <si>
    <t>1992-05-20</t>
  </si>
  <si>
    <t>1994-10-11</t>
  </si>
  <si>
    <t>2121</t>
  </si>
  <si>
    <t>TJ</t>
  </si>
  <si>
    <t>00-0031189</t>
  </si>
  <si>
    <t>TJ Jones</t>
  </si>
  <si>
    <t>1992-07-19</t>
  </si>
  <si>
    <t>Mitch</t>
  </si>
  <si>
    <t>4010</t>
  </si>
  <si>
    <t>Dom</t>
  </si>
  <si>
    <t>Capers</t>
  </si>
  <si>
    <t>Dom Capers</t>
  </si>
  <si>
    <t>1993-10-13</t>
  </si>
  <si>
    <t>4924</t>
  </si>
  <si>
    <t>Zach Terrell</t>
  </si>
  <si>
    <t>1993-05-01</t>
  </si>
  <si>
    <t>Pat</t>
  </si>
  <si>
    <t>1987-05-02</t>
  </si>
  <si>
    <t>1992-12-21</t>
  </si>
  <si>
    <t>6161</t>
  </si>
  <si>
    <t>LJ</t>
  </si>
  <si>
    <t>LJ Scott</t>
  </si>
  <si>
    <t>1996-09-15</t>
  </si>
  <si>
    <t>330</t>
  </si>
  <si>
    <t>1992-12-14</t>
  </si>
  <si>
    <t>2930</t>
  </si>
  <si>
    <t>Tukes</t>
  </si>
  <si>
    <t>Justin Tukes</t>
  </si>
  <si>
    <t>899</t>
  </si>
  <si>
    <t>Dan</t>
  </si>
  <si>
    <t>00-0028660</t>
  </si>
  <si>
    <t>Dan Bailey</t>
  </si>
  <si>
    <t>1988-01-26</t>
  </si>
  <si>
    <t>284</t>
  </si>
  <si>
    <t>Alan</t>
  </si>
  <si>
    <t>14</t>
  </si>
  <si>
    <t>Sidney</t>
  </si>
  <si>
    <t>Rice</t>
  </si>
  <si>
    <t>Sidney Rice</t>
  </si>
  <si>
    <t>1986-09-01</t>
  </si>
  <si>
    <t>4139</t>
  </si>
  <si>
    <t>Amara</t>
  </si>
  <si>
    <t>Darboh</t>
  </si>
  <si>
    <t>00-0033937</t>
  </si>
  <si>
    <t>Amara Darboh</t>
  </si>
  <si>
    <t>1411</t>
  </si>
  <si>
    <t>Landry</t>
  </si>
  <si>
    <t>00-0030524</t>
  </si>
  <si>
    <t>Landry Jones</t>
  </si>
  <si>
    <t>1989-04-04</t>
  </si>
  <si>
    <t>1995-07-20</t>
  </si>
  <si>
    <t>Sherman</t>
  </si>
  <si>
    <t>Ken</t>
  </si>
  <si>
    <t>Caleb</t>
  </si>
  <si>
    <t>1994-02-04</t>
  </si>
  <si>
    <t>4807</t>
  </si>
  <si>
    <t>228</t>
  </si>
  <si>
    <t>Estes</t>
  </si>
  <si>
    <t>Mike Estes</t>
  </si>
  <si>
    <t>1994-01-29</t>
  </si>
  <si>
    <t>312</t>
  </si>
  <si>
    <t>Bruce</t>
  </si>
  <si>
    <t>1993-12-07</t>
  </si>
  <si>
    <t>3506</t>
  </si>
  <si>
    <t>Malleck</t>
  </si>
  <si>
    <t>00-0032650</t>
  </si>
  <si>
    <t>Ryan Malleck</t>
  </si>
  <si>
    <t>1996-06-20</t>
  </si>
  <si>
    <t>Tyrone</t>
  </si>
  <si>
    <t>1993-09-10</t>
  </si>
  <si>
    <t>Trey</t>
  </si>
  <si>
    <t>Hopkins</t>
  </si>
  <si>
    <t>1992-07-06</t>
  </si>
  <si>
    <t>Wynn</t>
  </si>
  <si>
    <t>CJ</t>
  </si>
  <si>
    <t>1993-07-02</t>
  </si>
  <si>
    <t>Richardson</t>
  </si>
  <si>
    <t>1992-03-21</t>
  </si>
  <si>
    <t>2948</t>
  </si>
  <si>
    <t>Cottom</t>
  </si>
  <si>
    <t>Brandon Cottom</t>
  </si>
  <si>
    <t>2578</t>
  </si>
  <si>
    <t>John Harris</t>
  </si>
  <si>
    <t>148</t>
  </si>
  <si>
    <t>Caldwell</t>
  </si>
  <si>
    <t>Andre Caldwell</t>
  </si>
  <si>
    <t>1985-04-15</t>
  </si>
  <si>
    <t>Terrance</t>
  </si>
  <si>
    <t>DJ</t>
  </si>
  <si>
    <t>Hayden</t>
  </si>
  <si>
    <t>1990-06-27</t>
  </si>
  <si>
    <t>1994-03-01</t>
  </si>
  <si>
    <t>669</t>
  </si>
  <si>
    <t>Arian</t>
  </si>
  <si>
    <t>Foster</t>
  </si>
  <si>
    <t>Arian Foster</t>
  </si>
  <si>
    <t>1986-08-24</t>
  </si>
  <si>
    <t>1994-10-19</t>
  </si>
  <si>
    <t>Spaeth</t>
  </si>
  <si>
    <t>Matt Spaeth</t>
  </si>
  <si>
    <t>1983-11-24</t>
  </si>
  <si>
    <t>2750</t>
  </si>
  <si>
    <t>00-0031763</t>
  </si>
  <si>
    <t>1993-04-10</t>
  </si>
  <si>
    <t>2020</t>
  </si>
  <si>
    <t>164</t>
  </si>
  <si>
    <t>Cairo</t>
  </si>
  <si>
    <t>Santos</t>
  </si>
  <si>
    <t>00-0031203</t>
  </si>
  <si>
    <t>Cairo Santos</t>
  </si>
  <si>
    <t>1991-11-12</t>
  </si>
  <si>
    <t>655</t>
  </si>
  <si>
    <t>Anquan</t>
  </si>
  <si>
    <t>Boldin</t>
  </si>
  <si>
    <t>00-0022084</t>
  </si>
  <si>
    <t>Anquan Boldin</t>
  </si>
  <si>
    <t>1980-10-03</t>
  </si>
  <si>
    <t>Jameis</t>
  </si>
  <si>
    <t>Winston</t>
  </si>
  <si>
    <t>00-0031503</t>
  </si>
  <si>
    <t>Jameis Winston</t>
  </si>
  <si>
    <t>1994-01-06</t>
  </si>
  <si>
    <t>1993-01-24</t>
  </si>
  <si>
    <t>Damian</t>
  </si>
  <si>
    <t>1992-10-28</t>
  </si>
  <si>
    <t>3347</t>
  </si>
  <si>
    <t>Rudock</t>
  </si>
  <si>
    <t>00-0032431</t>
  </si>
  <si>
    <t>Jake Rudock</t>
  </si>
  <si>
    <t>1993-01-21</t>
  </si>
  <si>
    <t>4738</t>
  </si>
  <si>
    <t>Colby</t>
  </si>
  <si>
    <t>Pearson</t>
  </si>
  <si>
    <t>Colby Pearson</t>
  </si>
  <si>
    <t>1995-01-19</t>
  </si>
  <si>
    <t>1991-01-24</t>
  </si>
  <si>
    <t>Bradford</t>
  </si>
  <si>
    <t>3152</t>
  </si>
  <si>
    <t>Andy</t>
  </si>
  <si>
    <t>Reid</t>
  </si>
  <si>
    <t>Andy Reid</t>
  </si>
  <si>
    <t>Golden</t>
  </si>
  <si>
    <t>1995-07-12</t>
  </si>
  <si>
    <t>5113</t>
  </si>
  <si>
    <t>Cedrick</t>
  </si>
  <si>
    <t>Cedrick Wilson</t>
  </si>
  <si>
    <t>4646</t>
  </si>
  <si>
    <t>00-0033719</t>
  </si>
  <si>
    <t>Shane Smith</t>
  </si>
  <si>
    <t>1993-08-21</t>
  </si>
  <si>
    <t>Courtland</t>
  </si>
  <si>
    <t>00-0034348</t>
  </si>
  <si>
    <t>Courtland Sutton</t>
  </si>
  <si>
    <t>1995-10-10</t>
  </si>
  <si>
    <t>3622</t>
  </si>
  <si>
    <t>Mose</t>
  </si>
  <si>
    <t>00-0032488</t>
  </si>
  <si>
    <t>Mose Frazier</t>
  </si>
  <si>
    <t>4770</t>
  </si>
  <si>
    <t>Trevor</t>
  </si>
  <si>
    <t>Graham</t>
  </si>
  <si>
    <t>Trevor Graham</t>
  </si>
  <si>
    <t>1989-07-27</t>
  </si>
  <si>
    <t>98</t>
  </si>
  <si>
    <t>Fred</t>
  </si>
  <si>
    <t>Fred Davis</t>
  </si>
  <si>
    <t>1986-01-15</t>
  </si>
  <si>
    <t>Harry</t>
  </si>
  <si>
    <t>Douglas</t>
  </si>
  <si>
    <t>Harry Douglas</t>
  </si>
  <si>
    <t>1985-09-16</t>
  </si>
  <si>
    <t>1995-03-21</t>
  </si>
  <si>
    <t>5880</t>
  </si>
  <si>
    <t>Parris</t>
  </si>
  <si>
    <t>Campbell</t>
  </si>
  <si>
    <t>Parris Campbell</t>
  </si>
  <si>
    <t>1997-07-16</t>
  </si>
  <si>
    <t>1991-10-03</t>
  </si>
  <si>
    <t>Dallas</t>
  </si>
  <si>
    <t>3918</t>
  </si>
  <si>
    <t>Thorpe</t>
  </si>
  <si>
    <t>TJ Thorpe</t>
  </si>
  <si>
    <t>1993-05-26</t>
  </si>
  <si>
    <t>2638</t>
  </si>
  <si>
    <t>Bell</t>
  </si>
  <si>
    <t>Reggie Bell</t>
  </si>
  <si>
    <t>1992-05-06</t>
  </si>
  <si>
    <t>1994-01-25</t>
  </si>
  <si>
    <t>2284</t>
  </si>
  <si>
    <t>Fred Williams</t>
  </si>
  <si>
    <t>1988-04-15</t>
  </si>
  <si>
    <t>McDonald</t>
  </si>
  <si>
    <t>Tom</t>
  </si>
  <si>
    <t>6595</t>
  </si>
  <si>
    <t>Devlin</t>
  </si>
  <si>
    <t>Hodges</t>
  </si>
  <si>
    <t>Devlin Hodges</t>
  </si>
  <si>
    <t>1996-04-12</t>
  </si>
  <si>
    <t>3146</t>
  </si>
  <si>
    <t>Swayze</t>
  </si>
  <si>
    <t>Waters</t>
  </si>
  <si>
    <t>Swayze Waters</t>
  </si>
  <si>
    <t>1987-05-18</t>
  </si>
  <si>
    <t>Shaun</t>
  </si>
  <si>
    <t>Prater</t>
  </si>
  <si>
    <t>2223</t>
  </si>
  <si>
    <t>Sims</t>
  </si>
  <si>
    <t>00-0031390</t>
  </si>
  <si>
    <t>Charles Sims</t>
  </si>
  <si>
    <t>1990-09-19</t>
  </si>
  <si>
    <t>2193</t>
  </si>
  <si>
    <t>Darrin Reaves</t>
  </si>
  <si>
    <t>1993-04-17</t>
  </si>
  <si>
    <t>3540</t>
  </si>
  <si>
    <t>Jamaal</t>
  </si>
  <si>
    <t>00-0033003</t>
  </si>
  <si>
    <t>Jamaal Jones</t>
  </si>
  <si>
    <t>1993-01-31</t>
  </si>
  <si>
    <t>252</t>
  </si>
  <si>
    <t>Mason</t>
  </si>
  <si>
    <t>1989-03-01</t>
  </si>
  <si>
    <t>Rodney</t>
  </si>
  <si>
    <t>5125</t>
  </si>
  <si>
    <t>Damoun</t>
  </si>
  <si>
    <t>Patterson</t>
  </si>
  <si>
    <t>00-0034698</t>
  </si>
  <si>
    <t>Damoun Patterson</t>
  </si>
  <si>
    <t>1994-09-16</t>
  </si>
  <si>
    <t>Way</t>
  </si>
  <si>
    <t>2945</t>
  </si>
  <si>
    <t>Ward</t>
  </si>
  <si>
    <t>Lee Ward</t>
  </si>
  <si>
    <t>1991-11-07</t>
  </si>
  <si>
    <t>Phil</t>
  </si>
  <si>
    <t>Dawson</t>
  </si>
  <si>
    <t>00-0004091</t>
  </si>
  <si>
    <t>Phil Dawson</t>
  </si>
  <si>
    <t>1975-01-23</t>
  </si>
  <si>
    <t>271</t>
  </si>
  <si>
    <t>Will</t>
  </si>
  <si>
    <t>1991-05-04</t>
  </si>
  <si>
    <t>3596</t>
  </si>
  <si>
    <t>Kivon</t>
  </si>
  <si>
    <t>Cartwright</t>
  </si>
  <si>
    <t>Kivon Cartwright</t>
  </si>
  <si>
    <t>1992-03-03</t>
  </si>
  <si>
    <t>Kerryon</t>
  </si>
  <si>
    <t>00-0034349</t>
  </si>
  <si>
    <t>Kerryon Johnson</t>
  </si>
  <si>
    <t>1997-06-30</t>
  </si>
  <si>
    <t>Mahomes</t>
  </si>
  <si>
    <t>00-0033873</t>
  </si>
  <si>
    <t>Patrick Mahomes</t>
  </si>
  <si>
    <t>1995-09-17</t>
  </si>
  <si>
    <t>3846</t>
  </si>
  <si>
    <t>Duke Williams</t>
  </si>
  <si>
    <t>565</t>
  </si>
  <si>
    <t>Moeaki</t>
  </si>
  <si>
    <t>Tony Moeaki</t>
  </si>
  <si>
    <t>1987-06-08</t>
  </si>
  <si>
    <t>1989-06-05</t>
  </si>
  <si>
    <t>6401</t>
  </si>
  <si>
    <t>Rahming</t>
  </si>
  <si>
    <t>T.J. Rahming</t>
  </si>
  <si>
    <t>1997-01-10</t>
  </si>
  <si>
    <t>Jean</t>
  </si>
  <si>
    <t>Frank</t>
  </si>
  <si>
    <t>416</t>
  </si>
  <si>
    <t>Cutler</t>
  </si>
  <si>
    <t>Jay Cutler</t>
  </si>
  <si>
    <t>1983-04-29</t>
  </si>
  <si>
    <t>DeAngelo</t>
  </si>
  <si>
    <t>Daniels</t>
  </si>
  <si>
    <t>Hill</t>
  </si>
  <si>
    <t>Christian</t>
  </si>
  <si>
    <t>1996-06-07</t>
  </si>
  <si>
    <t>1994-12-18</t>
  </si>
  <si>
    <t>2255</t>
  </si>
  <si>
    <t>Ellington</t>
  </si>
  <si>
    <t>00-0031326</t>
  </si>
  <si>
    <t>Bruce Ellington</t>
  </si>
  <si>
    <t>1991-08-22</t>
  </si>
  <si>
    <t>3061</t>
  </si>
  <si>
    <t>Lou</t>
  </si>
  <si>
    <t>Anarumo</t>
  </si>
  <si>
    <t>Lou Anarumo</t>
  </si>
  <si>
    <t>1709</t>
  </si>
  <si>
    <t>Fozzy</t>
  </si>
  <si>
    <t>Whittaker</t>
  </si>
  <si>
    <t>00-0029731</t>
  </si>
  <si>
    <t>Fozzy Whittaker</t>
  </si>
  <si>
    <t>1989-02-02</t>
  </si>
  <si>
    <t>1219</t>
  </si>
  <si>
    <t>00-0029638</t>
  </si>
  <si>
    <t>Michael Floyd</t>
  </si>
  <si>
    <t>1989-11-27</t>
  </si>
  <si>
    <t>Calvin Johnson</t>
  </si>
  <si>
    <t>1985-09-29</t>
  </si>
  <si>
    <t>Cyril</t>
  </si>
  <si>
    <t>1993-01-08</t>
  </si>
  <si>
    <t>1993-01-03</t>
  </si>
  <si>
    <t>1929</t>
  </si>
  <si>
    <t>Coons</t>
  </si>
  <si>
    <t>00-0031112</t>
  </si>
  <si>
    <t>Travis Coons</t>
  </si>
  <si>
    <t>1992-02-06</t>
  </si>
  <si>
    <t>5165</t>
  </si>
  <si>
    <t>Flowers</t>
  </si>
  <si>
    <t>00-0034531</t>
  </si>
  <si>
    <t>Quinton Flowers</t>
  </si>
  <si>
    <t>1994-12-02</t>
  </si>
  <si>
    <t>Jerry</t>
  </si>
  <si>
    <t>Wesley</t>
  </si>
  <si>
    <t>1995-06-30</t>
  </si>
  <si>
    <t>2584</t>
  </si>
  <si>
    <t>Austin Hill</t>
  </si>
  <si>
    <t>1991-07-17</t>
  </si>
  <si>
    <t>1993-06-14</t>
  </si>
  <si>
    <t>5285</t>
  </si>
  <si>
    <t>Dwelley</t>
  </si>
  <si>
    <t>00-0034073</t>
  </si>
  <si>
    <t>Ross Dwelley</t>
  </si>
  <si>
    <t>Casey</t>
  </si>
  <si>
    <t>Matthews</t>
  </si>
  <si>
    <t>3132</t>
  </si>
  <si>
    <t>Dick</t>
  </si>
  <si>
    <t>Lebeau</t>
  </si>
  <si>
    <t>Dick Lebeau</t>
  </si>
  <si>
    <t>2774</t>
  </si>
  <si>
    <t>Shakim</t>
  </si>
  <si>
    <t>Phillips</t>
  </si>
  <si>
    <t>Shakim Phillips</t>
  </si>
  <si>
    <t>1992-03-19</t>
  </si>
  <si>
    <t>Mo</t>
  </si>
  <si>
    <t>Porter</t>
  </si>
  <si>
    <t>5970</t>
  </si>
  <si>
    <t>Dortch</t>
  </si>
  <si>
    <t>Greg Dortch</t>
  </si>
  <si>
    <t>1998-05-29</t>
  </si>
  <si>
    <t>5224</t>
  </si>
  <si>
    <t>Taj</t>
  </si>
  <si>
    <t>Taj Williams</t>
  </si>
  <si>
    <t>1993-04-02</t>
  </si>
  <si>
    <t>Showers</t>
  </si>
  <si>
    <t>1991-09-06</t>
  </si>
  <si>
    <t>3095</t>
  </si>
  <si>
    <t>Mularkey</t>
  </si>
  <si>
    <t>Mike Mularkey</t>
  </si>
  <si>
    <t>Blaine</t>
  </si>
  <si>
    <t>Jonathon</t>
  </si>
  <si>
    <t>1992-09-05</t>
  </si>
  <si>
    <t>1993-07-05</t>
  </si>
  <si>
    <t>Kendall</t>
  </si>
  <si>
    <t>Langford</t>
  </si>
  <si>
    <t>5911</t>
  </si>
  <si>
    <t>Hurd</t>
  </si>
  <si>
    <t>Jalen Hurd</t>
  </si>
  <si>
    <t>1996-01-23</t>
  </si>
  <si>
    <t>1995-09-02</t>
  </si>
  <si>
    <t>2171</t>
  </si>
  <si>
    <t>Freddie</t>
  </si>
  <si>
    <t>Martino</t>
  </si>
  <si>
    <t>00-0030737</t>
  </si>
  <si>
    <t>Freddie Martino</t>
  </si>
  <si>
    <t>1991-09-07</t>
  </si>
  <si>
    <t>Fox</t>
  </si>
  <si>
    <t>2932</t>
  </si>
  <si>
    <t>Frohnapfel</t>
  </si>
  <si>
    <t>Eric Frohnapfel</t>
  </si>
  <si>
    <t>6007</t>
  </si>
  <si>
    <t>Ryquell</t>
  </si>
  <si>
    <t>Armstead</t>
  </si>
  <si>
    <t>Ryquell Armstead</t>
  </si>
  <si>
    <t>1996-10-30</t>
  </si>
  <si>
    <t>Ebron</t>
  </si>
  <si>
    <t>00-0031387</t>
  </si>
  <si>
    <t>Eric Ebron</t>
  </si>
  <si>
    <t>328</t>
  </si>
  <si>
    <t>Roberts</t>
  </si>
  <si>
    <t>263</t>
  </si>
  <si>
    <t>1994-06-28</t>
  </si>
  <si>
    <t>5733</t>
  </si>
  <si>
    <t>Clayton</t>
  </si>
  <si>
    <t>00-0034716</t>
  </si>
  <si>
    <t>Clayton Wilson</t>
  </si>
  <si>
    <t>1994-08-01</t>
  </si>
  <si>
    <t>1994-09-08</t>
  </si>
  <si>
    <t>5697</t>
  </si>
  <si>
    <t>Olstad</t>
  </si>
  <si>
    <t>Zach Olstad</t>
  </si>
  <si>
    <t>1993-12-06</t>
  </si>
  <si>
    <t>Max</t>
  </si>
  <si>
    <t>1994-01-27</t>
  </si>
  <si>
    <t>1994-06-01</t>
  </si>
  <si>
    <t>Dwayne</t>
  </si>
  <si>
    <t>1993-09-23</t>
  </si>
  <si>
    <t>6205</t>
  </si>
  <si>
    <t>Silvers</t>
  </si>
  <si>
    <t>Brandon Silvers</t>
  </si>
  <si>
    <t>1994-05-09</t>
  </si>
  <si>
    <t>1992-06-28</t>
  </si>
  <si>
    <t>650</t>
  </si>
  <si>
    <t>Folk</t>
  </si>
  <si>
    <t>00-0025565</t>
  </si>
  <si>
    <t>Nick Folk</t>
  </si>
  <si>
    <t>1984-11-05</t>
  </si>
  <si>
    <t>1995-06-23</t>
  </si>
  <si>
    <t>1995-07-01</t>
  </si>
  <si>
    <t>6063</t>
  </si>
  <si>
    <t>Tyron</t>
  </si>
  <si>
    <t>Tyron Johnson</t>
  </si>
  <si>
    <t>1996-01-08</t>
  </si>
  <si>
    <t>6194</t>
  </si>
  <si>
    <t>Spielman</t>
  </si>
  <si>
    <t>Rick Spielman</t>
  </si>
  <si>
    <t>3104</t>
  </si>
  <si>
    <t>Depodesta</t>
  </si>
  <si>
    <t>Paul Depodesta</t>
  </si>
  <si>
    <t>1989-12-06</t>
  </si>
  <si>
    <t>4164</t>
  </si>
  <si>
    <t>00-0033559</t>
  </si>
  <si>
    <t>Michael Roberts</t>
  </si>
  <si>
    <t>1994-05-07</t>
  </si>
  <si>
    <t>5703</t>
  </si>
  <si>
    <t>Deontez</t>
  </si>
  <si>
    <t>Alexander</t>
  </si>
  <si>
    <t>Deontez Alexander</t>
  </si>
  <si>
    <t>1996-07-25</t>
  </si>
  <si>
    <t>286</t>
  </si>
  <si>
    <t>Andrews</t>
  </si>
  <si>
    <t>1992-07-10</t>
  </si>
  <si>
    <t>Parks</t>
  </si>
  <si>
    <t>Agnew</t>
  </si>
  <si>
    <t>1995-04-03</t>
  </si>
  <si>
    <t>287</t>
  </si>
  <si>
    <t>2003</t>
  </si>
  <si>
    <t>Bennie</t>
  </si>
  <si>
    <t>Fowler</t>
  </si>
  <si>
    <t>00-0030670</t>
  </si>
  <si>
    <t>Bennie Fowler</t>
  </si>
  <si>
    <t>1991-06-10</t>
  </si>
  <si>
    <t>1993-08-22</t>
  </si>
  <si>
    <t>2345</t>
  </si>
  <si>
    <t>Dorial</t>
  </si>
  <si>
    <t>Green-Beckham</t>
  </si>
  <si>
    <t>00-0032218</t>
  </si>
  <si>
    <t>Dorial Green-Beckham</t>
  </si>
  <si>
    <t>6159</t>
  </si>
  <si>
    <t>Weber</t>
  </si>
  <si>
    <t>Mike Weber</t>
  </si>
  <si>
    <t>1997-08-27</t>
  </si>
  <si>
    <t>658</t>
  </si>
  <si>
    <t>Nugent</t>
  </si>
  <si>
    <t>00-0023482</t>
  </si>
  <si>
    <t>Mike Nugent</t>
  </si>
  <si>
    <t>558</t>
  </si>
  <si>
    <t>Decker</t>
  </si>
  <si>
    <t>00-0027690</t>
  </si>
  <si>
    <t>Eric Decker</t>
  </si>
  <si>
    <t>1987-03-15</t>
  </si>
  <si>
    <t>3948</t>
  </si>
  <si>
    <t>Opoku</t>
  </si>
  <si>
    <t>Andrew Opoku</t>
  </si>
  <si>
    <t>1990-11-11</t>
  </si>
  <si>
    <t>Goodwin</t>
  </si>
  <si>
    <t>00-0030068</t>
  </si>
  <si>
    <t>Marquise Goodwin</t>
  </si>
  <si>
    <t>1990-11-19</t>
  </si>
  <si>
    <t>5977</t>
  </si>
  <si>
    <t>Godwin</t>
  </si>
  <si>
    <t>Terry Godwin</t>
  </si>
  <si>
    <t>1996-10-23</t>
  </si>
  <si>
    <t>2767</t>
  </si>
  <si>
    <t>Jawon</t>
  </si>
  <si>
    <t>Chisholm</t>
  </si>
  <si>
    <t>Jawon Chisholm</t>
  </si>
  <si>
    <t>1991-09-19</t>
  </si>
  <si>
    <t>Sony</t>
  </si>
  <si>
    <t>Michel</t>
  </si>
  <si>
    <t>00-0034845</t>
  </si>
  <si>
    <t>Sony Michel</t>
  </si>
  <si>
    <t>1995-02-17</t>
  </si>
  <si>
    <t>1992-02-15</t>
  </si>
  <si>
    <t>4434</t>
  </si>
  <si>
    <t>Brisly</t>
  </si>
  <si>
    <t>Estime</t>
  </si>
  <si>
    <t>Brisly Estime</t>
  </si>
  <si>
    <t>736</t>
  </si>
  <si>
    <t>Joique</t>
  </si>
  <si>
    <t>Joique Bell</t>
  </si>
  <si>
    <t>1986-08-04</t>
  </si>
  <si>
    <t>1821</t>
  </si>
  <si>
    <t>Hazel</t>
  </si>
  <si>
    <t>00-0031315</t>
  </si>
  <si>
    <t>Matt Hazel</t>
  </si>
  <si>
    <t>1992-01-23</t>
  </si>
  <si>
    <t>Gary</t>
  </si>
  <si>
    <t>1992-07-07</t>
  </si>
  <si>
    <t>Nyheim</t>
  </si>
  <si>
    <t>Hines</t>
  </si>
  <si>
    <t>00-0034367</t>
  </si>
  <si>
    <t>Nyheim Hines</t>
  </si>
  <si>
    <t>1996-11-12</t>
  </si>
  <si>
    <t>6701</t>
  </si>
  <si>
    <t>Trevillion</t>
  </si>
  <si>
    <t>Fred Trevillion</t>
  </si>
  <si>
    <t>1994-10-13</t>
  </si>
  <si>
    <t>2106</t>
  </si>
  <si>
    <t>Fales</t>
  </si>
  <si>
    <t>00-0031076</t>
  </si>
  <si>
    <t>David Fales</t>
  </si>
  <si>
    <t>1990-10-04</t>
  </si>
  <si>
    <t>Miles</t>
  </si>
  <si>
    <t>1993-05-10</t>
  </si>
  <si>
    <t>Donnell</t>
  </si>
  <si>
    <t>Greene</t>
  </si>
  <si>
    <t>Keelan</t>
  </si>
  <si>
    <t>00-0033681</t>
  </si>
  <si>
    <t>Keelan Cole</t>
  </si>
  <si>
    <t>1993-04-20</t>
  </si>
  <si>
    <t>3572</t>
  </si>
  <si>
    <t>Bonnet</t>
  </si>
  <si>
    <t>Andrew Bonnet</t>
  </si>
  <si>
    <t>1992-12-27</t>
  </si>
  <si>
    <t>5281</t>
  </si>
  <si>
    <t>Troy Williams</t>
  </si>
  <si>
    <t>Heath</t>
  </si>
  <si>
    <t>4214</t>
  </si>
  <si>
    <t>Shelton</t>
  </si>
  <si>
    <t>Gibson</t>
  </si>
  <si>
    <t>00-0033573</t>
  </si>
  <si>
    <t>Shelton Gibson</t>
  </si>
  <si>
    <t>1994-03-20</t>
  </si>
  <si>
    <t>Gates</t>
  </si>
  <si>
    <t>Terry Williams</t>
  </si>
  <si>
    <t>1994-05-06</t>
  </si>
  <si>
    <t>2254</t>
  </si>
  <si>
    <t>Asante</t>
  </si>
  <si>
    <t>Cleveland</t>
  </si>
  <si>
    <t>Asante Cleveland</t>
  </si>
  <si>
    <t>1990-06-13</t>
  </si>
  <si>
    <t>5709</t>
  </si>
  <si>
    <t>Luis</t>
  </si>
  <si>
    <t>Perez</t>
  </si>
  <si>
    <t>00-0034737</t>
  </si>
  <si>
    <t>Luis Perez</t>
  </si>
  <si>
    <t>1994-08-26</t>
  </si>
  <si>
    <t>4229</t>
  </si>
  <si>
    <t>Schreck</t>
  </si>
  <si>
    <t>00-0033798</t>
  </si>
  <si>
    <t>Mason Schreck</t>
  </si>
  <si>
    <t>1993-11-04</t>
  </si>
  <si>
    <t>Schneider</t>
  </si>
  <si>
    <t>1995-08-23</t>
  </si>
  <si>
    <t>71</t>
  </si>
  <si>
    <t>Avant</t>
  </si>
  <si>
    <t>Jason Avant</t>
  </si>
  <si>
    <t>1983-04-20</t>
  </si>
  <si>
    <t>Underwood</t>
  </si>
  <si>
    <t>6195</t>
  </si>
  <si>
    <t>Damon</t>
  </si>
  <si>
    <t>Sheehy-Guiseppi</t>
  </si>
  <si>
    <t>Damon Sheehy-Guiseppi</t>
  </si>
  <si>
    <t>4768</t>
  </si>
  <si>
    <t>Zaruba</t>
  </si>
  <si>
    <t>Adam Zaruba</t>
  </si>
  <si>
    <t>5837</t>
  </si>
  <si>
    <t>Redford</t>
  </si>
  <si>
    <t>Redford Jones</t>
  </si>
  <si>
    <t>1994-07-25</t>
  </si>
  <si>
    <t>A.J.</t>
  </si>
  <si>
    <t>1996-01-27</t>
  </si>
  <si>
    <t>1939</t>
  </si>
  <si>
    <t>Derel</t>
  </si>
  <si>
    <t>Walker</t>
  </si>
  <si>
    <t>Derel Walker</t>
  </si>
  <si>
    <t>1991-06-29</t>
  </si>
  <si>
    <t>6663</t>
  </si>
  <si>
    <t>Micah</t>
  </si>
  <si>
    <t>Micah Wright</t>
  </si>
  <si>
    <t>5548</t>
  </si>
  <si>
    <t>Elijah</t>
  </si>
  <si>
    <t>Marks</t>
  </si>
  <si>
    <t>Elijah Marks</t>
  </si>
  <si>
    <t>1026</t>
  </si>
  <si>
    <t>Bryce Brown</t>
  </si>
  <si>
    <t>Flores</t>
  </si>
  <si>
    <t>2282</t>
  </si>
  <si>
    <t>Fitzgerald</t>
  </si>
  <si>
    <t>Toussaint</t>
  </si>
  <si>
    <t>00-0031332</t>
  </si>
  <si>
    <t>Fitzgerald Toussaint</t>
  </si>
  <si>
    <t>1990-05-04</t>
  </si>
  <si>
    <t>1994-09-20</t>
  </si>
  <si>
    <t>Lamar</t>
  </si>
  <si>
    <t>00-0029615</t>
  </si>
  <si>
    <t>Lamar Miller</t>
  </si>
  <si>
    <t>1991-04-25</t>
  </si>
  <si>
    <t>1989-04-29</t>
  </si>
  <si>
    <t>3122</t>
  </si>
  <si>
    <t>Zampese</t>
  </si>
  <si>
    <t>Ken Zampese</t>
  </si>
  <si>
    <t>Hawkins</t>
  </si>
  <si>
    <t>5277</t>
  </si>
  <si>
    <t>Yelder</t>
  </si>
  <si>
    <t>00-0034319</t>
  </si>
  <si>
    <t>Deon Yelder</t>
  </si>
  <si>
    <t>1995-03-06</t>
  </si>
  <si>
    <t>4779</t>
  </si>
  <si>
    <t>Bra'lon</t>
  </si>
  <si>
    <t>Cherry</t>
  </si>
  <si>
    <t>Bra'lon Cherry</t>
  </si>
  <si>
    <t>1994-07-17</t>
  </si>
  <si>
    <t>346</t>
  </si>
  <si>
    <t>Yeldon</t>
  </si>
  <si>
    <t>00-0032209</t>
  </si>
  <si>
    <t>TJ Yeldon</t>
  </si>
  <si>
    <t>1993-10-02</t>
  </si>
  <si>
    <t>1996-01-11</t>
  </si>
  <si>
    <t>McLaughlin</t>
  </si>
  <si>
    <t>1993-10-27</t>
  </si>
  <si>
    <t>1991-05-15</t>
  </si>
  <si>
    <t>910</t>
  </si>
  <si>
    <t>Hynoski</t>
  </si>
  <si>
    <t>Henry Hynoski</t>
  </si>
  <si>
    <t>1988-12-30</t>
  </si>
  <si>
    <t>1993-02-22</t>
  </si>
  <si>
    <t>3908</t>
  </si>
  <si>
    <t>Wallace</t>
  </si>
  <si>
    <t>Eric Wallace</t>
  </si>
  <si>
    <t>1988-12-13</t>
  </si>
  <si>
    <t>4909</t>
  </si>
  <si>
    <t>Duce</t>
  </si>
  <si>
    <t>Staley</t>
  </si>
  <si>
    <t>Duce Staley</t>
  </si>
  <si>
    <t>1990-01-01</t>
  </si>
  <si>
    <t>Marshall</t>
  </si>
  <si>
    <t>1992-06-30</t>
  </si>
  <si>
    <t>Callahan</t>
  </si>
  <si>
    <t>6238</t>
  </si>
  <si>
    <t>Tyree</t>
  </si>
  <si>
    <t>Mayfield</t>
  </si>
  <si>
    <t>Tyree Mayfield</t>
  </si>
  <si>
    <t>370</t>
  </si>
  <si>
    <t>Nate Washington</t>
  </si>
  <si>
    <t>1983-08-28</t>
  </si>
  <si>
    <t>272</t>
  </si>
  <si>
    <t>2800</t>
  </si>
  <si>
    <t>Hull</t>
  </si>
  <si>
    <t>Mario Hull</t>
  </si>
  <si>
    <t>1992-08-29</t>
  </si>
  <si>
    <t>1994-12-05</t>
  </si>
  <si>
    <t>1575</t>
  </si>
  <si>
    <t>00-0030287</t>
  </si>
  <si>
    <t>Andre Ellington</t>
  </si>
  <si>
    <t>1989-02-03</t>
  </si>
  <si>
    <t>1994-02-25</t>
  </si>
  <si>
    <t>2880</t>
  </si>
  <si>
    <t>Laskey</t>
  </si>
  <si>
    <t>Zach Laskey</t>
  </si>
  <si>
    <t>1994-10-02</t>
  </si>
  <si>
    <t>4027</t>
  </si>
  <si>
    <t>Saleh</t>
  </si>
  <si>
    <t>Robert Saleh</t>
  </si>
  <si>
    <t>1724</t>
  </si>
  <si>
    <t>Rashad Ross</t>
  </si>
  <si>
    <t>1990-02-02</t>
  </si>
  <si>
    <t>Byrd</t>
  </si>
  <si>
    <t>1986-10-07</t>
  </si>
  <si>
    <t>5273</t>
  </si>
  <si>
    <t>Kamryn</t>
  </si>
  <si>
    <t>Pettway</t>
  </si>
  <si>
    <t>Kamryn Pettway</t>
  </si>
  <si>
    <t>4823</t>
  </si>
  <si>
    <t>Keevan</t>
  </si>
  <si>
    <t>Keevan Lucas</t>
  </si>
  <si>
    <t>1995-04-10</t>
  </si>
  <si>
    <t>Bowman</t>
  </si>
  <si>
    <t>4731</t>
  </si>
  <si>
    <t>Bacci</t>
  </si>
  <si>
    <t>Joe Bacci</t>
  </si>
  <si>
    <t>1994-04-25</t>
  </si>
  <si>
    <t>5980</t>
  </si>
  <si>
    <t>Myles</t>
  </si>
  <si>
    <t>Gaskin</t>
  </si>
  <si>
    <t>Myles Gaskin</t>
  </si>
  <si>
    <t>1997-02-15</t>
  </si>
  <si>
    <t>Ezekiel</t>
  </si>
  <si>
    <t>Jaylen</t>
  </si>
  <si>
    <t>Samuels</t>
  </si>
  <si>
    <t>00-0034331</t>
  </si>
  <si>
    <t>Jaylen Samuels</t>
  </si>
  <si>
    <t>2399</t>
  </si>
  <si>
    <t>Montgomery</t>
  </si>
  <si>
    <t>00-0032200</t>
  </si>
  <si>
    <t>Ty Montgomery</t>
  </si>
  <si>
    <t>1993-01-22</t>
  </si>
  <si>
    <t>4342</t>
  </si>
  <si>
    <t>Quincy</t>
  </si>
  <si>
    <t>Adeboyejo</t>
  </si>
  <si>
    <t>00-0033366</t>
  </si>
  <si>
    <t>Quincy Adeboyejo</t>
  </si>
  <si>
    <t>1995-05-26</t>
  </si>
  <si>
    <t>5233</t>
  </si>
  <si>
    <t>Baugh</t>
  </si>
  <si>
    <t>00-0034169</t>
  </si>
  <si>
    <t>Marcus Baugh</t>
  </si>
  <si>
    <t>1994-12-09</t>
  </si>
  <si>
    <t>2950</t>
  </si>
  <si>
    <t>Tabb</t>
  </si>
  <si>
    <t>Jack Tabb</t>
  </si>
  <si>
    <t>1992-07-29</t>
  </si>
  <si>
    <t>294</t>
  </si>
  <si>
    <t>1996-04-03</t>
  </si>
  <si>
    <t>6363</t>
  </si>
  <si>
    <t>Michael Walker</t>
  </si>
  <si>
    <t>586</t>
  </si>
  <si>
    <t>Kafka</t>
  </si>
  <si>
    <t>Mike Kafka</t>
  </si>
  <si>
    <t>1987-07-25</t>
  </si>
  <si>
    <t>3639</t>
  </si>
  <si>
    <t>Jordan Williams</t>
  </si>
  <si>
    <t>5798</t>
  </si>
  <si>
    <t>Darren</t>
  </si>
  <si>
    <t>Carrington</t>
  </si>
  <si>
    <t>00-0034888</t>
  </si>
  <si>
    <t>Darren Carrington</t>
  </si>
  <si>
    <t>Keenan</t>
  </si>
  <si>
    <t>5762</t>
  </si>
  <si>
    <t>Josh Smith</t>
  </si>
  <si>
    <t>1996-03-07</t>
  </si>
  <si>
    <t>Nathan</t>
  </si>
  <si>
    <t>1989-10-12</t>
  </si>
  <si>
    <t>Tanner</t>
  </si>
  <si>
    <t>758</t>
  </si>
  <si>
    <t>Shayne</t>
  </si>
  <si>
    <t>Shayne Graham</t>
  </si>
  <si>
    <t>1977-12-09</t>
  </si>
  <si>
    <t>2733</t>
  </si>
  <si>
    <t>Kasey</t>
  </si>
  <si>
    <t>Closs</t>
  </si>
  <si>
    <t>Kasey Closs</t>
  </si>
  <si>
    <t>1992-04-07</t>
  </si>
  <si>
    <t>6318</t>
  </si>
  <si>
    <t>Ellis</t>
  </si>
  <si>
    <t>Jordan Ellis</t>
  </si>
  <si>
    <t>Non Football Injury</t>
  </si>
  <si>
    <t>5268</t>
  </si>
  <si>
    <t>00-0034557</t>
  </si>
  <si>
    <t>Ben Johnson</t>
  </si>
  <si>
    <t>1994-07-28</t>
  </si>
  <si>
    <t>Xavier</t>
  </si>
  <si>
    <t>1995-01-13</t>
  </si>
  <si>
    <t>DeAndre</t>
  </si>
  <si>
    <t>4787</t>
  </si>
  <si>
    <t>Westerkamp</t>
  </si>
  <si>
    <t>Jordan Westerkamp</t>
  </si>
  <si>
    <t>1994-06-23</t>
  </si>
  <si>
    <t>1001</t>
  </si>
  <si>
    <t>Clutts</t>
  </si>
  <si>
    <t>Tyler Clutts</t>
  </si>
  <si>
    <t>1984-11-09</t>
  </si>
  <si>
    <t>Josh Allen</t>
  </si>
  <si>
    <t>4285</t>
  </si>
  <si>
    <t>00-0033530</t>
  </si>
  <si>
    <t>Robert Davis</t>
  </si>
  <si>
    <t>1995-04-02</t>
  </si>
  <si>
    <t>6588</t>
  </si>
  <si>
    <t>Kennedy</t>
  </si>
  <si>
    <t>Tom Kennedy</t>
  </si>
  <si>
    <t>4526</t>
  </si>
  <si>
    <t>Krishawn</t>
  </si>
  <si>
    <t>Hogan</t>
  </si>
  <si>
    <t>00-0033604</t>
  </si>
  <si>
    <t>Krishawn Hogan</t>
  </si>
  <si>
    <t>6554</t>
  </si>
  <si>
    <t>Poindexter</t>
  </si>
  <si>
    <t>Shawn Poindexter</t>
  </si>
  <si>
    <t>1986</t>
  </si>
  <si>
    <t>Storm</t>
  </si>
  <si>
    <t>Storm Johnson</t>
  </si>
  <si>
    <t>1991-10-05</t>
  </si>
  <si>
    <t>1338</t>
  </si>
  <si>
    <t>Barkley</t>
  </si>
  <si>
    <t>00-0030533</t>
  </si>
  <si>
    <t>Matt Barkley</t>
  </si>
  <si>
    <t>1990-09-08</t>
  </si>
  <si>
    <t>2074</t>
  </si>
  <si>
    <t>Devin</t>
  </si>
  <si>
    <t>Street</t>
  </si>
  <si>
    <t>Devin Street</t>
  </si>
  <si>
    <t>1991-03-30</t>
  </si>
  <si>
    <t>Little</t>
  </si>
  <si>
    <t>Greg Little</t>
  </si>
  <si>
    <t>6460</t>
  </si>
  <si>
    <t>Herdman</t>
  </si>
  <si>
    <t>Cole Herdman</t>
  </si>
  <si>
    <t>1995-06-27</t>
  </si>
  <si>
    <t>1992-06-03</t>
  </si>
  <si>
    <t>4234</t>
  </si>
  <si>
    <t>Noah</t>
  </si>
  <si>
    <t>00-0033591</t>
  </si>
  <si>
    <t>Noah Brown</t>
  </si>
  <si>
    <t>1996-01-06</t>
  </si>
  <si>
    <t>Barnidge</t>
  </si>
  <si>
    <t>00-0026281</t>
  </si>
  <si>
    <t>Gary Barnidge</t>
  </si>
  <si>
    <t>1985-09-22</t>
  </si>
  <si>
    <t>6662</t>
  </si>
  <si>
    <t>Hesse</t>
  </si>
  <si>
    <t>Parker Hesse</t>
  </si>
  <si>
    <t>3658</t>
  </si>
  <si>
    <t>Kerridge</t>
  </si>
  <si>
    <t>00-0032375</t>
  </si>
  <si>
    <t>Joe Kerridge</t>
  </si>
  <si>
    <t>1992-09-17</t>
  </si>
  <si>
    <t>2247</t>
  </si>
  <si>
    <t>Walter</t>
  </si>
  <si>
    <t>Walter Powell</t>
  </si>
  <si>
    <t>1991-11-23</t>
  </si>
  <si>
    <t>Gresham</t>
  </si>
  <si>
    <t>3058</t>
  </si>
  <si>
    <t>Philbin</t>
  </si>
  <si>
    <t>Joe Philbin</t>
  </si>
  <si>
    <t>1995-11-26</t>
  </si>
  <si>
    <t>2152</t>
  </si>
  <si>
    <t>Teddy</t>
  </si>
  <si>
    <t>Bridgewater</t>
  </si>
  <si>
    <t>00-0031237</t>
  </si>
  <si>
    <t>Teddy Bridgewater</t>
  </si>
  <si>
    <t>1992-11-10</t>
  </si>
  <si>
    <t>Pratt</t>
  </si>
  <si>
    <t>1993-04-23</t>
  </si>
  <si>
    <t>2996</t>
  </si>
  <si>
    <t>Logan</t>
  </si>
  <si>
    <t>Stokes</t>
  </si>
  <si>
    <t>Logan Stokes</t>
  </si>
  <si>
    <t>1985-03-02</t>
  </si>
  <si>
    <t>Markus</t>
  </si>
  <si>
    <t>980</t>
  </si>
  <si>
    <t>Kaepernick</t>
  </si>
  <si>
    <t>Colin Kaepernick</t>
  </si>
  <si>
    <t>1987-11-03</t>
  </si>
  <si>
    <t>4004</t>
  </si>
  <si>
    <t>Briggs</t>
  </si>
  <si>
    <t>Chris Briggs</t>
  </si>
  <si>
    <t>3153</t>
  </si>
  <si>
    <t>Amy</t>
  </si>
  <si>
    <t>Adams-Strunk</t>
  </si>
  <si>
    <t>Amy Adams-Strunk</t>
  </si>
  <si>
    <t>1994-06-17</t>
  </si>
  <si>
    <t>2488</t>
  </si>
  <si>
    <t>Evan Spencer</t>
  </si>
  <si>
    <t>815</t>
  </si>
  <si>
    <t>Bellore</t>
  </si>
  <si>
    <t>00-0028292</t>
  </si>
  <si>
    <t>RB,LB</t>
  </si>
  <si>
    <t>Nick Bellore</t>
  </si>
  <si>
    <t>5112</t>
  </si>
  <si>
    <t>Bo</t>
  </si>
  <si>
    <t>Scarbrough</t>
  </si>
  <si>
    <t>00-0034432</t>
  </si>
  <si>
    <t>Bo Scarbrough</t>
  </si>
  <si>
    <t>1996-09-29</t>
  </si>
  <si>
    <t>1994-02-07</t>
  </si>
  <si>
    <t>Trevon</t>
  </si>
  <si>
    <t>Tate</t>
  </si>
  <si>
    <t>2915</t>
  </si>
  <si>
    <t>Pontius</t>
  </si>
  <si>
    <t>Taylor Pontius</t>
  </si>
  <si>
    <t>2576</t>
  </si>
  <si>
    <t>Fajardo</t>
  </si>
  <si>
    <t>Cody Fajardo</t>
  </si>
  <si>
    <t>1992-03-29</t>
  </si>
  <si>
    <t>Taywan</t>
  </si>
  <si>
    <t>00-0033911</t>
  </si>
  <si>
    <t>Taywan Taylor</t>
  </si>
  <si>
    <t>1995-03-02</t>
  </si>
  <si>
    <t>Dorian</t>
  </si>
  <si>
    <t>Hackett</t>
  </si>
  <si>
    <t>1993-08-03</t>
  </si>
  <si>
    <t>3997</t>
  </si>
  <si>
    <t>Leslie</t>
  </si>
  <si>
    <t>Leslie Frazier</t>
  </si>
  <si>
    <t>3971</t>
  </si>
  <si>
    <t>Chan</t>
  </si>
  <si>
    <t>Gailey</t>
  </si>
  <si>
    <t>Chan Gailey</t>
  </si>
  <si>
    <t>Wayne</t>
  </si>
  <si>
    <t>Reggie Wayne</t>
  </si>
  <si>
    <t>1978-11-17</t>
  </si>
  <si>
    <t>3117</t>
  </si>
  <si>
    <t>Mark Davis</t>
  </si>
  <si>
    <t>36</t>
  </si>
  <si>
    <t>Hasselbeck</t>
  </si>
  <si>
    <t>Matt Hasselbeck</t>
  </si>
  <si>
    <t>1975-09-25</t>
  </si>
  <si>
    <t>Lane</t>
  </si>
  <si>
    <t>1989-11-22</t>
  </si>
  <si>
    <t>775</t>
  </si>
  <si>
    <t>Hauschka</t>
  </si>
  <si>
    <t>00-0025944</t>
  </si>
  <si>
    <t>Steven Hauschka</t>
  </si>
  <si>
    <t>1985-06-29</t>
  </si>
  <si>
    <t>5265</t>
  </si>
  <si>
    <t>Nic</t>
  </si>
  <si>
    <t>Shimonek</t>
  </si>
  <si>
    <t>00-0034574</t>
  </si>
  <si>
    <t>Nic Shimonek</t>
  </si>
  <si>
    <t>1994-08-22</t>
  </si>
  <si>
    <t>16</t>
  </si>
  <si>
    <t>Ray Rice</t>
  </si>
  <si>
    <t>1987-01-22</t>
  </si>
  <si>
    <t>5965</t>
  </si>
  <si>
    <t>Boykin</t>
  </si>
  <si>
    <t>Miles Boykin</t>
  </si>
  <si>
    <t>1996-10-12</t>
  </si>
  <si>
    <t>1990-04-23</t>
  </si>
  <si>
    <t>3275</t>
  </si>
  <si>
    <t>Ricardo</t>
  </si>
  <si>
    <t>Louis</t>
  </si>
  <si>
    <t>00-0033079</t>
  </si>
  <si>
    <t>Ricardo Louis</t>
  </si>
  <si>
    <t>1994-03-23</t>
  </si>
  <si>
    <t>963</t>
  </si>
  <si>
    <t>Stocker</t>
  </si>
  <si>
    <t>00-0028042</t>
  </si>
  <si>
    <t>Luke Stocker</t>
  </si>
  <si>
    <t>1988-07-01</t>
  </si>
  <si>
    <t>Brett</t>
  </si>
  <si>
    <t>6313</t>
  </si>
  <si>
    <t>Bisi</t>
  </si>
  <si>
    <t>1997-03-17</t>
  </si>
  <si>
    <t>2478</t>
  </si>
  <si>
    <t>Mumphery</t>
  </si>
  <si>
    <t>Keith Mumphery</t>
  </si>
  <si>
    <t>1992-06-05</t>
  </si>
  <si>
    <t>4</t>
  </si>
  <si>
    <t>Roddy</t>
  </si>
  <si>
    <t>Roddy White</t>
  </si>
  <si>
    <t>1981-11-02</t>
  </si>
  <si>
    <t>6247</t>
  </si>
  <si>
    <t>Moore</t>
  </si>
  <si>
    <t>Jason Moore</t>
  </si>
  <si>
    <t>Hardy</t>
  </si>
  <si>
    <t>2773</t>
  </si>
  <si>
    <t>Tyler Murphy</t>
  </si>
  <si>
    <t>1992-01-12</t>
  </si>
  <si>
    <t>1991-10-06</t>
  </si>
  <si>
    <t>4563</t>
  </si>
  <si>
    <t>McNamara</t>
  </si>
  <si>
    <t>Taylor McNamara</t>
  </si>
  <si>
    <t>333</t>
  </si>
  <si>
    <t>Slater</t>
  </si>
  <si>
    <t>1995-12-11</t>
  </si>
  <si>
    <t>3968</t>
  </si>
  <si>
    <t>Norv</t>
  </si>
  <si>
    <t>Norv Turner</t>
  </si>
  <si>
    <t>1995-08-08</t>
  </si>
  <si>
    <t>3995</t>
  </si>
  <si>
    <t>Todd</t>
  </si>
  <si>
    <t>Downing</t>
  </si>
  <si>
    <t>Todd Downing</t>
  </si>
  <si>
    <t>5850</t>
  </si>
  <si>
    <t>Jacobs</t>
  </si>
  <si>
    <t>Josh Jacobs</t>
  </si>
  <si>
    <t>1998-02-11</t>
  </si>
  <si>
    <t>2295</t>
  </si>
  <si>
    <t>Kevin Smith</t>
  </si>
  <si>
    <t>1991-12-21</t>
  </si>
  <si>
    <t>2196</t>
  </si>
  <si>
    <t>00-0030801</t>
  </si>
  <si>
    <t>Brandon Coleman</t>
  </si>
  <si>
    <t>Ball</t>
  </si>
  <si>
    <t>Tre'Quan</t>
  </si>
  <si>
    <t>00-0034765</t>
  </si>
  <si>
    <t>Tre'Quan Smith</t>
  </si>
  <si>
    <t>1996-01-07</t>
  </si>
  <si>
    <t>Ekeler</t>
  </si>
  <si>
    <t>00-0033699</t>
  </si>
  <si>
    <t>Austin Ekeler</t>
  </si>
  <si>
    <t>1995-05-17</t>
  </si>
  <si>
    <t>00-0030279</t>
  </si>
  <si>
    <t>Keenan Allen</t>
  </si>
  <si>
    <t>1992-04-27</t>
  </si>
  <si>
    <t>3768</t>
  </si>
  <si>
    <t>Powe</t>
  </si>
  <si>
    <t>Darius Powe</t>
  </si>
  <si>
    <t>1994-03-15</t>
  </si>
  <si>
    <t>6240</t>
  </si>
  <si>
    <t>Ron'quavion</t>
  </si>
  <si>
    <t>Tarver</t>
  </si>
  <si>
    <t>Ron'quavion Tarver</t>
  </si>
  <si>
    <t>3660</t>
  </si>
  <si>
    <t>Valdez</t>
  </si>
  <si>
    <t>Valdez Showers</t>
  </si>
  <si>
    <t>1993-06-28</t>
  </si>
  <si>
    <t>Emmanuel</t>
  </si>
  <si>
    <t>282</t>
  </si>
  <si>
    <t>1704</t>
  </si>
  <si>
    <t>Chase Reynolds</t>
  </si>
  <si>
    <t>1987-10-22</t>
  </si>
  <si>
    <t>1994-06-08</t>
  </si>
  <si>
    <t>1993-12-15</t>
  </si>
  <si>
    <t>4189</t>
  </si>
  <si>
    <t>Saubert</t>
  </si>
  <si>
    <t>00-0033576</t>
  </si>
  <si>
    <t>Eric Saubert</t>
  </si>
  <si>
    <t>Rob</t>
  </si>
  <si>
    <t>Jermaine</t>
  </si>
  <si>
    <t>1993-03-12</t>
  </si>
  <si>
    <t>621</t>
  </si>
  <si>
    <t>00-0027854</t>
  </si>
  <si>
    <t>Sam Bradford</t>
  </si>
  <si>
    <t>1987-11-08</t>
  </si>
  <si>
    <t>1993-02-25</t>
  </si>
  <si>
    <t>4541</t>
  </si>
  <si>
    <t>Reilly</t>
  </si>
  <si>
    <t>00-0033620</t>
  </si>
  <si>
    <t>Brandon Reilly</t>
  </si>
  <si>
    <t>1993-09-24</t>
  </si>
  <si>
    <t>4636</t>
  </si>
  <si>
    <t>Lenard</t>
  </si>
  <si>
    <t>00-0033762</t>
  </si>
  <si>
    <t>Lenard Tillery</t>
  </si>
  <si>
    <t>1993-12-19</t>
  </si>
  <si>
    <t>Watts</t>
  </si>
  <si>
    <t>3919</t>
  </si>
  <si>
    <t>Zimmer</t>
  </si>
  <si>
    <t>Mike Zimmer</t>
  </si>
  <si>
    <t>Hudson</t>
  </si>
  <si>
    <t>Lasley</t>
  </si>
  <si>
    <t>00-0034271</t>
  </si>
  <si>
    <t>Jordan Lasley</t>
  </si>
  <si>
    <t>Jesse</t>
  </si>
  <si>
    <t>966</t>
  </si>
  <si>
    <t>Pettis</t>
  </si>
  <si>
    <t>Austin Pettis</t>
  </si>
  <si>
    <t>1988-05-07</t>
  </si>
  <si>
    <t>Malcolm</t>
  </si>
  <si>
    <t>Sullivan</t>
  </si>
  <si>
    <t>Ian</t>
  </si>
  <si>
    <t>1992-03-20</t>
  </si>
  <si>
    <t xml:space="preserve"> 00-0026213</t>
  </si>
  <si>
    <t>Jamaal Charles</t>
  </si>
  <si>
    <t>1986-12-27</t>
  </si>
  <si>
    <t>Quinn</t>
  </si>
  <si>
    <t>Ware</t>
  </si>
  <si>
    <t>Robertson</t>
  </si>
  <si>
    <t>1996-03-21</t>
  </si>
  <si>
    <t>Pierre</t>
  </si>
  <si>
    <t>3119</t>
  </si>
  <si>
    <t>Spagnuolo</t>
  </si>
  <si>
    <t>Steve Spagnuolo</t>
  </si>
  <si>
    <t>5127</t>
  </si>
  <si>
    <t>00-0034577</t>
  </si>
  <si>
    <t>Kyle Allen</t>
  </si>
  <si>
    <t>1996-03-08</t>
  </si>
  <si>
    <t>5167</t>
  </si>
  <si>
    <t>Sturm</t>
  </si>
  <si>
    <t>Dalton Sturm</t>
  </si>
  <si>
    <t>1995-09-15</t>
  </si>
  <si>
    <t>Edmunds</t>
  </si>
  <si>
    <t>822</t>
  </si>
  <si>
    <t>Tandon</t>
  </si>
  <si>
    <t>Doss</t>
  </si>
  <si>
    <t>Tandon Doss</t>
  </si>
  <si>
    <t>1989-09-22</t>
  </si>
  <si>
    <t>Slayton</t>
  </si>
  <si>
    <t>4445</t>
  </si>
  <si>
    <t>Keon</t>
  </si>
  <si>
    <t>Hatcher</t>
  </si>
  <si>
    <t>00-0033441</t>
  </si>
  <si>
    <t>Keon Hatcher</t>
  </si>
  <si>
    <t>1994-09-11</t>
  </si>
  <si>
    <t>Sharpe</t>
  </si>
  <si>
    <t>00-0032778</t>
  </si>
  <si>
    <t>Tajae Sharpe</t>
  </si>
  <si>
    <t>1994-12-23</t>
  </si>
  <si>
    <t>Baldwin</t>
  </si>
  <si>
    <t>1994-10-24</t>
  </si>
  <si>
    <t>1568</t>
  </si>
  <si>
    <t>Stedman</t>
  </si>
  <si>
    <t>Stedman Bailey</t>
  </si>
  <si>
    <t>1994-10-18</t>
  </si>
  <si>
    <t>5386</t>
  </si>
  <si>
    <t>166</t>
  </si>
  <si>
    <t>Matthew</t>
  </si>
  <si>
    <t>McCrane</t>
  </si>
  <si>
    <t>00-0034479</t>
  </si>
  <si>
    <t>Matthew McCrane</t>
  </si>
  <si>
    <t>Brees</t>
  </si>
  <si>
    <t>00-0020531</t>
  </si>
  <si>
    <t>Drew Brees</t>
  </si>
  <si>
    <t>1979-01-15</t>
  </si>
  <si>
    <t>00-0021547</t>
  </si>
  <si>
    <t>Antonio Gates</t>
  </si>
  <si>
    <t>1980-06-18</t>
  </si>
  <si>
    <t>5192</t>
  </si>
  <si>
    <t>Ralph</t>
  </si>
  <si>
    <t>Webb</t>
  </si>
  <si>
    <t>00-0034596</t>
  </si>
  <si>
    <t>Ralph Webb</t>
  </si>
  <si>
    <t>1994-11-21</t>
  </si>
  <si>
    <t>1991-03-07</t>
  </si>
  <si>
    <t>3386</t>
  </si>
  <si>
    <t>Duarte</t>
  </si>
  <si>
    <t>00-0033061</t>
  </si>
  <si>
    <t>Thomas Duarte</t>
  </si>
  <si>
    <t>1995-03-30</t>
  </si>
  <si>
    <t>2698</t>
  </si>
  <si>
    <t>Abou</t>
  </si>
  <si>
    <t>Toure</t>
  </si>
  <si>
    <t>Abou Toure</t>
  </si>
  <si>
    <t>1991-02-24</t>
  </si>
  <si>
    <t>5228</t>
  </si>
  <si>
    <t>Barrett</t>
  </si>
  <si>
    <t>00-0034126</t>
  </si>
  <si>
    <t>J.T. Barrett</t>
  </si>
  <si>
    <t>1995-01-23</t>
  </si>
  <si>
    <t>1979</t>
  </si>
  <si>
    <t>Bortles</t>
  </si>
  <si>
    <t>00-0031407</t>
  </si>
  <si>
    <t>Blake Bortles</t>
  </si>
  <si>
    <t>Sergio</t>
  </si>
  <si>
    <t>Sample</t>
  </si>
  <si>
    <t>6165</t>
  </si>
  <si>
    <t>Antoine</t>
  </si>
  <si>
    <t>Antoine Wesley</t>
  </si>
  <si>
    <t>5779</t>
  </si>
  <si>
    <t>00-0034864</t>
  </si>
  <si>
    <t>Blake Jackson</t>
  </si>
  <si>
    <t>1994-03-07</t>
  </si>
  <si>
    <t>6539</t>
  </si>
  <si>
    <t>Devontae Jackson</t>
  </si>
  <si>
    <t>3780</t>
  </si>
  <si>
    <t>O'Neal</t>
  </si>
  <si>
    <t>Cedric O'Neal</t>
  </si>
  <si>
    <t>Randy</t>
  </si>
  <si>
    <t>Starks</t>
  </si>
  <si>
    <t>Roman</t>
  </si>
  <si>
    <t>Harper</t>
  </si>
  <si>
    <t>1992-10-30</t>
  </si>
  <si>
    <t>291</t>
  </si>
  <si>
    <t>1992-09-24</t>
  </si>
  <si>
    <t>00-0034400</t>
  </si>
  <si>
    <t>Jordan Wilkins</t>
  </si>
  <si>
    <t>1994-07-18</t>
  </si>
  <si>
    <t>Tavon</t>
  </si>
  <si>
    <t>1990-03-19</t>
  </si>
  <si>
    <t>2545</t>
  </si>
  <si>
    <t>Swaim</t>
  </si>
  <si>
    <t>00-0032141</t>
  </si>
  <si>
    <t>Geoff Swaim</t>
  </si>
  <si>
    <t>1993-09-16</t>
  </si>
  <si>
    <t>4858</t>
  </si>
  <si>
    <t>Norton Jr.</t>
  </si>
  <si>
    <t>Ken Norton Jr.</t>
  </si>
  <si>
    <t>4454</t>
  </si>
  <si>
    <t>Kendrick</t>
  </si>
  <si>
    <t>Bourne</t>
  </si>
  <si>
    <t>00-0033307</t>
  </si>
  <si>
    <t>Kendrick Bourne</t>
  </si>
  <si>
    <t>1995-08-04</t>
  </si>
  <si>
    <t>1991-09-14</t>
  </si>
  <si>
    <t>Atkins</t>
  </si>
  <si>
    <t>2621</t>
  </si>
  <si>
    <t>Terron</t>
  </si>
  <si>
    <t>Terron Ward</t>
  </si>
  <si>
    <t>1993-06-04</t>
  </si>
  <si>
    <t>Rashaad</t>
  </si>
  <si>
    <t>1994-11-06</t>
  </si>
  <si>
    <t>4041</t>
  </si>
  <si>
    <t>Gruden</t>
  </si>
  <si>
    <t>Jay Gruden</t>
  </si>
  <si>
    <t>3584</t>
  </si>
  <si>
    <t>Leak</t>
  </si>
  <si>
    <t>Marcus Leak</t>
  </si>
  <si>
    <t>1992-11-19</t>
  </si>
  <si>
    <t>Burnett</t>
  </si>
  <si>
    <t>1989-09-06</t>
  </si>
  <si>
    <t>2920</t>
  </si>
  <si>
    <t>Jeret</t>
  </si>
  <si>
    <t>Jeret Smith</t>
  </si>
  <si>
    <t>1993-02-05</t>
  </si>
  <si>
    <t>391</t>
  </si>
  <si>
    <t>Succop</t>
  </si>
  <si>
    <t>00-0026968</t>
  </si>
  <si>
    <t>Ryan Succop</t>
  </si>
  <si>
    <t>1986-09-19</t>
  </si>
  <si>
    <t>Penny</t>
  </si>
  <si>
    <t>00-0034750</t>
  </si>
  <si>
    <t>Rashaad Penny</t>
  </si>
  <si>
    <t>1996-02-02</t>
  </si>
  <si>
    <t>1993-01-29</t>
  </si>
  <si>
    <t>Peter</t>
  </si>
  <si>
    <t>Jimmie</t>
  </si>
  <si>
    <t>Gilbert</t>
  </si>
  <si>
    <t>3032</t>
  </si>
  <si>
    <t>Lavance</t>
  </si>
  <si>
    <t>Lavance Taylor</t>
  </si>
  <si>
    <t>151</t>
  </si>
  <si>
    <t>Lavelle</t>
  </si>
  <si>
    <t>Lavelle Hawkins</t>
  </si>
  <si>
    <t>1986-07-12</t>
  </si>
  <si>
    <t>179</t>
  </si>
  <si>
    <t>Jacoby</t>
  </si>
  <si>
    <t>Glenn</t>
  </si>
  <si>
    <t>1991-02-07</t>
  </si>
  <si>
    <t>1994-08-06</t>
  </si>
  <si>
    <t>3092</t>
  </si>
  <si>
    <t>Sashi</t>
  </si>
  <si>
    <t>Sashi Brown</t>
  </si>
  <si>
    <t>Jarrett</t>
  </si>
  <si>
    <t>Owens</t>
  </si>
  <si>
    <t>Junior</t>
  </si>
  <si>
    <t>1991-12-27</t>
  </si>
  <si>
    <t>339</t>
  </si>
  <si>
    <t>Hartline</t>
  </si>
  <si>
    <t>Brian Hartline</t>
  </si>
  <si>
    <t>1986-11-22</t>
  </si>
  <si>
    <t>5247</t>
  </si>
  <si>
    <t>Marvin</t>
  </si>
  <si>
    <t>00-0034147</t>
  </si>
  <si>
    <t>David Marvin</t>
  </si>
  <si>
    <t>1995-04-05</t>
  </si>
  <si>
    <t>3657</t>
  </si>
  <si>
    <t>Kelley</t>
  </si>
  <si>
    <t>00-0032371</t>
  </si>
  <si>
    <t>Rob Kelley</t>
  </si>
  <si>
    <t>1992-10-03</t>
  </si>
  <si>
    <t>2722</t>
  </si>
  <si>
    <t>Jimmay</t>
  </si>
  <si>
    <t>Mundine</t>
  </si>
  <si>
    <t>Jimmay Mundine</t>
  </si>
  <si>
    <t>Dixon</t>
  </si>
  <si>
    <t>5289</t>
  </si>
  <si>
    <t>Batson</t>
  </si>
  <si>
    <t>00-0034652</t>
  </si>
  <si>
    <t>Cameron Batson</t>
  </si>
  <si>
    <t>1995-12-20</t>
  </si>
  <si>
    <t>4708</t>
  </si>
  <si>
    <t>Kevonn</t>
  </si>
  <si>
    <t>Mabon</t>
  </si>
  <si>
    <t>Kevonn Mabon</t>
  </si>
  <si>
    <t>5755</t>
  </si>
  <si>
    <t>Herndon</t>
  </si>
  <si>
    <t>00-0034766</t>
  </si>
  <si>
    <t>Chris Herndon</t>
  </si>
  <si>
    <t>1996-02-23</t>
  </si>
  <si>
    <t>Davante</t>
  </si>
  <si>
    <t>00-0031381</t>
  </si>
  <si>
    <t>Davante Adams</t>
  </si>
  <si>
    <t>1992-12-24</t>
  </si>
  <si>
    <t>3380</t>
  </si>
  <si>
    <t>Lucien</t>
  </si>
  <si>
    <t>00-0032447</t>
  </si>
  <si>
    <t>Devin Lucien</t>
  </si>
  <si>
    <t>1993-06-26</t>
  </si>
  <si>
    <t>2459</t>
  </si>
  <si>
    <t>Lippett</t>
  </si>
  <si>
    <t>00-0031594</t>
  </si>
  <si>
    <t>Tony Lippett</t>
  </si>
  <si>
    <t>1992-07-02</t>
  </si>
  <si>
    <t>1992-07-20</t>
  </si>
  <si>
    <t>1995-09-14</t>
  </si>
  <si>
    <t>Zane</t>
  </si>
  <si>
    <t>4680</t>
  </si>
  <si>
    <t>Larry</t>
  </si>
  <si>
    <t>Larry Clark</t>
  </si>
  <si>
    <t>Earl</t>
  </si>
  <si>
    <t>Mitchell</t>
  </si>
  <si>
    <t>1987-09-25</t>
  </si>
  <si>
    <t>Bostick</t>
  </si>
  <si>
    <t>Brandon Bostick</t>
  </si>
  <si>
    <t>1989-05-03</t>
  </si>
  <si>
    <t>2203</t>
  </si>
  <si>
    <t>Nic Jacobs</t>
  </si>
  <si>
    <t>1991-10-13</t>
  </si>
  <si>
    <t>1185</t>
  </si>
  <si>
    <t>Travaris</t>
  </si>
  <si>
    <t>Cadet</t>
  </si>
  <si>
    <t>00-0029205</t>
  </si>
  <si>
    <t>Travaris Cadet</t>
  </si>
  <si>
    <t>1989-02-01</t>
  </si>
  <si>
    <t>Coley</t>
  </si>
  <si>
    <t>00-0027966</t>
  </si>
  <si>
    <t>Mark Ingram</t>
  </si>
  <si>
    <t>1992-12-31</t>
  </si>
  <si>
    <t>171</t>
  </si>
  <si>
    <t>Zach Miller</t>
  </si>
  <si>
    <t>1985-12-11</t>
  </si>
  <si>
    <t>00-0030404</t>
  </si>
  <si>
    <t>Chris Thompson</t>
  </si>
  <si>
    <t>1990-10-20</t>
  </si>
  <si>
    <t>1916</t>
  </si>
  <si>
    <t>Martavis</t>
  </si>
  <si>
    <t>00-0031373</t>
  </si>
  <si>
    <t>Martavis Bryant</t>
  </si>
  <si>
    <t>1991-12-20</t>
  </si>
  <si>
    <t>Cornelius</t>
  </si>
  <si>
    <t>3880</t>
  </si>
  <si>
    <t>MJ</t>
  </si>
  <si>
    <t>McFarland</t>
  </si>
  <si>
    <t>MJ McFarland</t>
  </si>
  <si>
    <t>1991-12-09</t>
  </si>
  <si>
    <t>5569</t>
  </si>
  <si>
    <t>Stanton</t>
  </si>
  <si>
    <t>00-0034311</t>
  </si>
  <si>
    <t>Johnny Stanton</t>
  </si>
  <si>
    <t>1993-02-24</t>
  </si>
  <si>
    <t>Pace</t>
  </si>
  <si>
    <t>6021</t>
  </si>
  <si>
    <t>Brossette</t>
  </si>
  <si>
    <t>Nick Brossette</t>
  </si>
  <si>
    <t>1996-03-02</t>
  </si>
  <si>
    <t>1994-08-20</t>
  </si>
  <si>
    <t>968</t>
  </si>
  <si>
    <t>Salas</t>
  </si>
  <si>
    <t>Greg Salas</t>
  </si>
  <si>
    <t>5539</t>
  </si>
  <si>
    <t>Willies</t>
  </si>
  <si>
    <t>00-0034258</t>
  </si>
  <si>
    <t>Derrick Willies</t>
  </si>
  <si>
    <t>1994-10-17</t>
  </si>
  <si>
    <t>1777</t>
  </si>
  <si>
    <t>00-0030216</t>
  </si>
  <si>
    <t>Josh Hill</t>
  </si>
  <si>
    <t>1990-05-21</t>
  </si>
  <si>
    <t>Alvin</t>
  </si>
  <si>
    <t>6342</t>
  </si>
  <si>
    <t>Stephen Louis</t>
  </si>
  <si>
    <t>Sammy</t>
  </si>
  <si>
    <t>00-0031325</t>
  </si>
  <si>
    <t>Sammy Watkins</t>
  </si>
  <si>
    <t>1991-05-30</t>
  </si>
  <si>
    <t>Hale</t>
  </si>
  <si>
    <t>1986-08-08</t>
  </si>
  <si>
    <t>2980</t>
  </si>
  <si>
    <t>Rogers</t>
  </si>
  <si>
    <t>00-0031782</t>
  </si>
  <si>
    <t>Eli Rogers</t>
  </si>
  <si>
    <t>1992-12-23</t>
  </si>
  <si>
    <t>4856</t>
  </si>
  <si>
    <t>Bob</t>
  </si>
  <si>
    <t>McNair</t>
  </si>
  <si>
    <t>Bob McNair</t>
  </si>
  <si>
    <t>3138</t>
  </si>
  <si>
    <t>Steve Underwood</t>
  </si>
  <si>
    <t>2903</t>
  </si>
  <si>
    <t>Carden</t>
  </si>
  <si>
    <t>Shane Carden</t>
  </si>
  <si>
    <t>1991-11-06</t>
  </si>
  <si>
    <t>1988-11-14</t>
  </si>
  <si>
    <t>1990-11-04</t>
  </si>
  <si>
    <t>3036</t>
  </si>
  <si>
    <t>Lengel</t>
  </si>
  <si>
    <t>00-0031788</t>
  </si>
  <si>
    <t>Matt Lengel</t>
  </si>
  <si>
    <t>1990-12-27</t>
  </si>
  <si>
    <t>2530</t>
  </si>
  <si>
    <t>Joey</t>
  </si>
  <si>
    <t>Iosefa</t>
  </si>
  <si>
    <t>Joey Iosefa</t>
  </si>
  <si>
    <t>1991-06-19</t>
  </si>
  <si>
    <t>Tristan</t>
  </si>
  <si>
    <t>2566</t>
  </si>
  <si>
    <t>Varga</t>
  </si>
  <si>
    <t>Tyler Varga</t>
  </si>
  <si>
    <t>1994-09-14</t>
  </si>
  <si>
    <t>1284</t>
  </si>
  <si>
    <t>Lance</t>
  </si>
  <si>
    <t>Lance Dunbar</t>
  </si>
  <si>
    <t>1990-01-25</t>
  </si>
  <si>
    <t>1996-11-15</t>
  </si>
  <si>
    <t>4896</t>
  </si>
  <si>
    <t>Brian Callahan</t>
  </si>
  <si>
    <t>387</t>
  </si>
  <si>
    <t>Knowshon</t>
  </si>
  <si>
    <t>Moreno</t>
  </si>
  <si>
    <t>Knowshon Moreno</t>
  </si>
  <si>
    <t>1987-07-16</t>
  </si>
  <si>
    <t>582</t>
  </si>
  <si>
    <t>Riley Cooper</t>
  </si>
  <si>
    <t>1987-09-09</t>
  </si>
  <si>
    <t>2962</t>
  </si>
  <si>
    <t>D'Orazio</t>
  </si>
  <si>
    <t>Zach D'Orazio</t>
  </si>
  <si>
    <t>2754</t>
  </si>
  <si>
    <t>Mike Johnson</t>
  </si>
  <si>
    <t>5597</t>
  </si>
  <si>
    <t>Brogan</t>
  </si>
  <si>
    <t>Roback</t>
  </si>
  <si>
    <t>00-0034697</t>
  </si>
  <si>
    <t>Brogan Roback</t>
  </si>
  <si>
    <t>1994-08-24</t>
  </si>
  <si>
    <t>1985-08-21</t>
  </si>
  <si>
    <t>Philip</t>
  </si>
  <si>
    <t>2609</t>
  </si>
  <si>
    <t>Archer</t>
  </si>
  <si>
    <t>RJ Archer</t>
  </si>
  <si>
    <t>1987-08-05</t>
  </si>
  <si>
    <t>5962</t>
  </si>
  <si>
    <t>Keesean</t>
  </si>
  <si>
    <t>Keesean Johnson</t>
  </si>
  <si>
    <t>1996-10-09</t>
  </si>
  <si>
    <t>6219</t>
  </si>
  <si>
    <t>Seibert</t>
  </si>
  <si>
    <t>Austin Seibert</t>
  </si>
  <si>
    <t>5463</t>
  </si>
  <si>
    <t>00-0034200</t>
  </si>
  <si>
    <t>Mark Thompson</t>
  </si>
  <si>
    <t>1855</t>
  </si>
  <si>
    <t>Shaquelle</t>
  </si>
  <si>
    <t>Shaquelle Evans</t>
  </si>
  <si>
    <t>5121</t>
  </si>
  <si>
    <t>Berrios</t>
  </si>
  <si>
    <t>00-0034419</t>
  </si>
  <si>
    <t>Braxton Berrios</t>
  </si>
  <si>
    <t>1995-10-06</t>
  </si>
  <si>
    <t>Montell</t>
  </si>
  <si>
    <t>Garner</t>
  </si>
  <si>
    <t>2559</t>
  </si>
  <si>
    <t>EJ</t>
  </si>
  <si>
    <t>Bibbs</t>
  </si>
  <si>
    <t>00-0031968</t>
  </si>
  <si>
    <t>1991-08-28</t>
  </si>
  <si>
    <t>3710</t>
  </si>
  <si>
    <t>Billingsley</t>
  </si>
  <si>
    <t>00-0032553</t>
  </si>
  <si>
    <t>Jace Billingsley</t>
  </si>
  <si>
    <t>1993-05-17</t>
  </si>
  <si>
    <t>3951</t>
  </si>
  <si>
    <t>Berger</t>
  </si>
  <si>
    <t>Justin Berger</t>
  </si>
  <si>
    <t>1978</t>
  </si>
  <si>
    <t>WR,LB</t>
  </si>
  <si>
    <t>Tony Washington</t>
  </si>
  <si>
    <t>1990-10-18</t>
  </si>
  <si>
    <t>McGee</t>
  </si>
  <si>
    <t>2633</t>
  </si>
  <si>
    <t>00-0031531</t>
  </si>
  <si>
    <t>Trey Williams</t>
  </si>
  <si>
    <t>1992-12-01</t>
  </si>
  <si>
    <t>5257</t>
  </si>
  <si>
    <t>Boyle</t>
  </si>
  <si>
    <t>00-0034177</t>
  </si>
  <si>
    <t>Tim Boyle</t>
  </si>
  <si>
    <t>1994-10-03</t>
  </si>
  <si>
    <t>Kenyan</t>
  </si>
  <si>
    <t>Drake</t>
  </si>
  <si>
    <t>00-0033118</t>
  </si>
  <si>
    <t>Kenyan Drake</t>
  </si>
  <si>
    <t>1994-01-26</t>
  </si>
  <si>
    <t>1990-12-19</t>
  </si>
  <si>
    <t>1994-12-19</t>
  </si>
  <si>
    <t>5254</t>
  </si>
  <si>
    <t>Jimmy Williams</t>
  </si>
  <si>
    <t>1995-02-24</t>
  </si>
  <si>
    <t>4323</t>
  </si>
  <si>
    <t>00-0033258</t>
  </si>
  <si>
    <t>Darrell Daniels</t>
  </si>
  <si>
    <t>1994-11-22</t>
  </si>
  <si>
    <t>2771</t>
  </si>
  <si>
    <t>Hunt</t>
  </si>
  <si>
    <t>Jimmie Hunt</t>
  </si>
  <si>
    <t>1990-09-04</t>
  </si>
  <si>
    <t>Weems</t>
  </si>
  <si>
    <t>Vernon</t>
  </si>
  <si>
    <t>00-0024221</t>
  </si>
  <si>
    <t>Vernon Davis</t>
  </si>
  <si>
    <t>1984-01-31</t>
  </si>
  <si>
    <t>Harrison</t>
  </si>
  <si>
    <t>6308</t>
  </si>
  <si>
    <t>Bunting</t>
  </si>
  <si>
    <t>Ian Bunting</t>
  </si>
  <si>
    <t>1990-01-29</t>
  </si>
  <si>
    <t>Preston</t>
  </si>
  <si>
    <t>1995-08-22</t>
  </si>
  <si>
    <t>4557</t>
  </si>
  <si>
    <t>Stevenson</t>
  </si>
  <si>
    <t>Freddie Stevenson</t>
  </si>
  <si>
    <t>1995-04-12</t>
  </si>
  <si>
    <t>1997-02-11</t>
  </si>
  <si>
    <t>279</t>
  </si>
  <si>
    <t>Tucker</t>
  </si>
  <si>
    <t>00-0029597</t>
  </si>
  <si>
    <t>Justin Tucker</t>
  </si>
  <si>
    <t>1989-11-21</t>
  </si>
  <si>
    <t>3143</t>
  </si>
  <si>
    <t>Haley</t>
  </si>
  <si>
    <t>Todd Haley</t>
  </si>
  <si>
    <t>794</t>
  </si>
  <si>
    <t>Kamar</t>
  </si>
  <si>
    <t>Aiken</t>
  </si>
  <si>
    <t>00-0028497</t>
  </si>
  <si>
    <t>Kamar Aiken</t>
  </si>
  <si>
    <t>1989-05-30</t>
  </si>
  <si>
    <t>Gabe</t>
  </si>
  <si>
    <t>1989-12-02</t>
  </si>
  <si>
    <t>4435</t>
  </si>
  <si>
    <t>Firkser</t>
  </si>
  <si>
    <t>00-0033455</t>
  </si>
  <si>
    <t>Anthony Firkser</t>
  </si>
  <si>
    <t>3805</t>
  </si>
  <si>
    <t>00-0032835</t>
  </si>
  <si>
    <t>Jon Brown</t>
  </si>
  <si>
    <t>1992-12-07</t>
  </si>
  <si>
    <t>2562</t>
  </si>
  <si>
    <t>Crockett</t>
  </si>
  <si>
    <t>John Crockett</t>
  </si>
  <si>
    <t>1992-02-16</t>
  </si>
  <si>
    <t>3273</t>
  </si>
  <si>
    <t>00-0032400</t>
  </si>
  <si>
    <t>Malcolm Mitchell</t>
  </si>
  <si>
    <t>4160</t>
  </si>
  <si>
    <t>Malone</t>
  </si>
  <si>
    <t>00-0033859</t>
  </si>
  <si>
    <t>Josh Malone</t>
  </si>
  <si>
    <t>1993-01-30</t>
  </si>
  <si>
    <t>2002</t>
  </si>
  <si>
    <t>Burse</t>
  </si>
  <si>
    <t>00-0030671</t>
  </si>
  <si>
    <t>Isaiah Burse</t>
  </si>
  <si>
    <t>2654</t>
  </si>
  <si>
    <t>Jaxon</t>
  </si>
  <si>
    <t>Shipley</t>
  </si>
  <si>
    <t>Jaxon Shipley</t>
  </si>
  <si>
    <t>1992-07-17</t>
  </si>
  <si>
    <t>4814</t>
  </si>
  <si>
    <t>De'Quan</t>
  </si>
  <si>
    <t>Hampton</t>
  </si>
  <si>
    <t>De'Quan Hampton</t>
  </si>
  <si>
    <t>5570</t>
  </si>
  <si>
    <t>Beebe</t>
  </si>
  <si>
    <t>00-0034309</t>
  </si>
  <si>
    <t>Chad Beebe</t>
  </si>
  <si>
    <t>Jerick</t>
  </si>
  <si>
    <t>McKinnon</t>
  </si>
  <si>
    <t>00-0031376</t>
  </si>
  <si>
    <t>Jerick McKinnon</t>
  </si>
  <si>
    <t>1994-08-10</t>
  </si>
  <si>
    <t>Carr</t>
  </si>
  <si>
    <t>2024</t>
  </si>
  <si>
    <t>Charcandrick</t>
  </si>
  <si>
    <t>West</t>
  </si>
  <si>
    <t>00-0030668</t>
  </si>
  <si>
    <t>Charcandrick West</t>
  </si>
  <si>
    <t>1991-06-02</t>
  </si>
  <si>
    <t>6593</t>
  </si>
  <si>
    <t>Schnell</t>
  </si>
  <si>
    <t>Spencer Schnell</t>
  </si>
  <si>
    <t>574</t>
  </si>
  <si>
    <t>Dez</t>
  </si>
  <si>
    <t>00-0027902</t>
  </si>
  <si>
    <t>Dez Bryant</t>
  </si>
  <si>
    <t>1988-11-04</t>
  </si>
  <si>
    <t>Brooks</t>
  </si>
  <si>
    <t>64</t>
  </si>
  <si>
    <t>Owen</t>
  </si>
  <si>
    <t>Owen Daniels</t>
  </si>
  <si>
    <t>1982-11-09</t>
  </si>
  <si>
    <t>1993-11-29</t>
  </si>
  <si>
    <t>00-0034365</t>
  </si>
  <si>
    <t>Ian Thomas</t>
  </si>
  <si>
    <t>5132</t>
  </si>
  <si>
    <t>Mitchell Jr.</t>
  </si>
  <si>
    <t>Steven Mitchell Jr.</t>
  </si>
  <si>
    <t>4021</t>
  </si>
  <si>
    <t>Sarkisian</t>
  </si>
  <si>
    <t>Steve Sarkisian</t>
  </si>
  <si>
    <t>866</t>
  </si>
  <si>
    <t>Cecil</t>
  </si>
  <si>
    <t>Shorts</t>
  </si>
  <si>
    <t>Cecil Shorts</t>
  </si>
  <si>
    <t>1987-12-22</t>
  </si>
  <si>
    <t>626</t>
  </si>
  <si>
    <t>Jim</t>
  </si>
  <si>
    <t>Dray</t>
  </si>
  <si>
    <t>Jim Dray</t>
  </si>
  <si>
    <t>1986-12-31</t>
  </si>
  <si>
    <t>6496</t>
  </si>
  <si>
    <t>161</t>
  </si>
  <si>
    <t>Hedlund</t>
  </si>
  <si>
    <t>Cole Hedlund</t>
  </si>
  <si>
    <t>1995-03-15</t>
  </si>
  <si>
    <t>4456</t>
  </si>
  <si>
    <t>KD</t>
  </si>
  <si>
    <t>Cannon</t>
  </si>
  <si>
    <t>00-0033309</t>
  </si>
  <si>
    <t>KD Cannon</t>
  </si>
  <si>
    <t>1995-11-05</t>
  </si>
  <si>
    <t>4451</t>
  </si>
  <si>
    <t>Whitney</t>
  </si>
  <si>
    <t>00-0033449</t>
  </si>
  <si>
    <t>Isaac Whitney</t>
  </si>
  <si>
    <t>1994-06-22</t>
  </si>
  <si>
    <t>4905</t>
  </si>
  <si>
    <t>Lake</t>
  </si>
  <si>
    <t>Lake Dawson</t>
  </si>
  <si>
    <t>973</t>
  </si>
  <si>
    <t>00-0028074</t>
  </si>
  <si>
    <t>Anthony Sherman</t>
  </si>
  <si>
    <t>1988-12-11</t>
  </si>
  <si>
    <t>4752</t>
  </si>
  <si>
    <t>00-0033994</t>
  </si>
  <si>
    <t>Fred Brown</t>
  </si>
  <si>
    <t>1993-12-01</t>
  </si>
  <si>
    <t>1897</t>
  </si>
  <si>
    <t>Nikita</t>
  </si>
  <si>
    <t>Whitlock</t>
  </si>
  <si>
    <t>Nikita Whitlock</t>
  </si>
  <si>
    <t>1991-05-16</t>
  </si>
  <si>
    <t>Kenneth</t>
  </si>
  <si>
    <t>4175</t>
  </si>
  <si>
    <t>Hansen</t>
  </si>
  <si>
    <t>00-0033840</t>
  </si>
  <si>
    <t>Chad Hansen</t>
  </si>
  <si>
    <t>1995-01-18</t>
  </si>
  <si>
    <t>3344</t>
  </si>
  <si>
    <t>00-0032430</t>
  </si>
  <si>
    <t>David Morgan</t>
  </si>
  <si>
    <t>1993-05-19</t>
  </si>
  <si>
    <t>Shaw</t>
  </si>
  <si>
    <t>1995-05-08</t>
  </si>
  <si>
    <t>Hicks</t>
  </si>
  <si>
    <t>3366</t>
  </si>
  <si>
    <t>Kelvin Taylor</t>
  </si>
  <si>
    <t>1993-09-28</t>
  </si>
  <si>
    <t>2283</t>
  </si>
  <si>
    <t>Wilder</t>
  </si>
  <si>
    <t>James Wilder</t>
  </si>
  <si>
    <t>1992-04-14</t>
  </si>
  <si>
    <t>6334</t>
  </si>
  <si>
    <t>Damarea</t>
  </si>
  <si>
    <t>Damarea Crockett</t>
  </si>
  <si>
    <t>1997-12-22</t>
  </si>
  <si>
    <t>1992-08-11</t>
  </si>
  <si>
    <t>2189</t>
  </si>
  <si>
    <t>Gaffney</t>
  </si>
  <si>
    <t>Tyler Gaffney</t>
  </si>
  <si>
    <t>00-0030470</t>
  </si>
  <si>
    <t>Vance McDonald</t>
  </si>
  <si>
    <t>4835</t>
  </si>
  <si>
    <t>Darrius</t>
  </si>
  <si>
    <t>Darrius Sims</t>
  </si>
  <si>
    <t>1994-10-26</t>
  </si>
  <si>
    <t>1644</t>
  </si>
  <si>
    <t>Tuel</t>
  </si>
  <si>
    <t>Jeff Tuel</t>
  </si>
  <si>
    <t>1991-02-12</t>
  </si>
  <si>
    <t>3929</t>
  </si>
  <si>
    <t>5889</t>
  </si>
  <si>
    <t>Love</t>
  </si>
  <si>
    <t>Bryce Love</t>
  </si>
  <si>
    <t>1997-07-08</t>
  </si>
  <si>
    <t>5906</t>
  </si>
  <si>
    <t>Dawson Knox</t>
  </si>
  <si>
    <t>1996-11-14</t>
  </si>
  <si>
    <t>6234</t>
  </si>
  <si>
    <t>Deonte</t>
  </si>
  <si>
    <t>Deonte Harris</t>
  </si>
  <si>
    <t>Carson</t>
  </si>
  <si>
    <t>1988-09-21</t>
  </si>
  <si>
    <t>2125</t>
  </si>
  <si>
    <t>Peacock</t>
  </si>
  <si>
    <t>Andrew Peacock</t>
  </si>
  <si>
    <t>1991-01-14</t>
  </si>
  <si>
    <t>5744</t>
  </si>
  <si>
    <t>Eldridge</t>
  </si>
  <si>
    <t>Massington</t>
  </si>
  <si>
    <t>Eldridge Massington</t>
  </si>
  <si>
    <t>Wells</t>
  </si>
  <si>
    <t>1991-02-14</t>
  </si>
  <si>
    <t>1990-04-26</t>
  </si>
  <si>
    <t>567</t>
  </si>
  <si>
    <t>Jacoby Ford</t>
  </si>
  <si>
    <t>1987-07-27</t>
  </si>
  <si>
    <t>Courtney</t>
  </si>
  <si>
    <t>Billy</t>
  </si>
  <si>
    <t>Winn</t>
  </si>
  <si>
    <t>2941</t>
  </si>
  <si>
    <t>Milton</t>
  </si>
  <si>
    <t>Milton Williams</t>
  </si>
  <si>
    <t>3169</t>
  </si>
  <si>
    <t>Telesco</t>
  </si>
  <si>
    <t>Tom Telesco</t>
  </si>
  <si>
    <t>4162</t>
  </si>
  <si>
    <t>Switzer</t>
  </si>
  <si>
    <t>00-0033562</t>
  </si>
  <si>
    <t>Ryan Switzer</t>
  </si>
  <si>
    <t>1994-11-04</t>
  </si>
  <si>
    <t>McLeod</t>
  </si>
  <si>
    <t>1990-06-23</t>
  </si>
  <si>
    <t>3923</t>
  </si>
  <si>
    <t>Franky</t>
  </si>
  <si>
    <t>Franky Okafor</t>
  </si>
  <si>
    <t>915</t>
  </si>
  <si>
    <t>Roy</t>
  </si>
  <si>
    <t>Helu</t>
  </si>
  <si>
    <t>Roy Helu</t>
  </si>
  <si>
    <t>1988-12-07</t>
  </si>
  <si>
    <t>3517</t>
  </si>
  <si>
    <t>Sharp</t>
  </si>
  <si>
    <t>00-0032839</t>
  </si>
  <si>
    <t>Hunter Sharp</t>
  </si>
  <si>
    <t>1573</t>
  </si>
  <si>
    <t>Zac</t>
  </si>
  <si>
    <t>Stacy</t>
  </si>
  <si>
    <t>Zac Stacy</t>
  </si>
  <si>
    <t>1991-04-09</t>
  </si>
  <si>
    <t>4197</t>
  </si>
  <si>
    <t>McKenzie</t>
  </si>
  <si>
    <t>00-0033466</t>
  </si>
  <si>
    <t>Isaiah McKenzie</t>
  </si>
  <si>
    <t>1995-04-09</t>
  </si>
  <si>
    <t>Brad</t>
  </si>
  <si>
    <t>5294</t>
  </si>
  <si>
    <t>Mikah</t>
  </si>
  <si>
    <t>Holder</t>
  </si>
  <si>
    <t>Mikah Holder</t>
  </si>
  <si>
    <t>1996-01-26</t>
  </si>
  <si>
    <t>4923</t>
  </si>
  <si>
    <t>Rushel</t>
  </si>
  <si>
    <t>Shell III</t>
  </si>
  <si>
    <t>Rushel Shell III</t>
  </si>
  <si>
    <t>1993-09-07</t>
  </si>
  <si>
    <t>6144</t>
  </si>
  <si>
    <t>Trayveon</t>
  </si>
  <si>
    <t>Trayveon Williams</t>
  </si>
  <si>
    <t>1997-10-18</t>
  </si>
  <si>
    <t>2835</t>
  </si>
  <si>
    <t>Lasike</t>
  </si>
  <si>
    <t>Paul Lasike</t>
  </si>
  <si>
    <t>Montell Owens</t>
  </si>
  <si>
    <t>1984-05-04</t>
  </si>
  <si>
    <t>Phillip</t>
  </si>
  <si>
    <t>1988-07-20</t>
  </si>
  <si>
    <t>6453</t>
  </si>
  <si>
    <t>D.J.</t>
  </si>
  <si>
    <t>D.J. Montgomery</t>
  </si>
  <si>
    <t>3668</t>
  </si>
  <si>
    <t>00-0032599</t>
  </si>
  <si>
    <t>1993-08-05</t>
  </si>
  <si>
    <t>860</t>
  </si>
  <si>
    <t>Armon</t>
  </si>
  <si>
    <t>Binns</t>
  </si>
  <si>
    <t>Armon Binns</t>
  </si>
  <si>
    <t>1989-09-08</t>
  </si>
  <si>
    <t>Vince</t>
  </si>
  <si>
    <t>Watson</t>
  </si>
  <si>
    <t>3340</t>
  </si>
  <si>
    <t>Jerell</t>
  </si>
  <si>
    <t>00-0032429</t>
  </si>
  <si>
    <t>Jerell Adams</t>
  </si>
  <si>
    <t>5820</t>
  </si>
  <si>
    <t>BenJarvus</t>
  </si>
  <si>
    <t>Green-Ellis</t>
  </si>
  <si>
    <t>BenJarvus Green-Ellis</t>
  </si>
  <si>
    <t>1985-07-02</t>
  </si>
  <si>
    <t>34</t>
  </si>
  <si>
    <t>Pierre Thomas</t>
  </si>
  <si>
    <t>1984-12-18</t>
  </si>
  <si>
    <t>1800</t>
  </si>
  <si>
    <t>00-0031299</t>
  </si>
  <si>
    <t>Jordan Matthews</t>
  </si>
  <si>
    <t>1992-07-16</t>
  </si>
  <si>
    <t>1071</t>
  </si>
  <si>
    <t>Mohamed</t>
  </si>
  <si>
    <t>00-0029632</t>
  </si>
  <si>
    <t>Mohamed Sanu</t>
  </si>
  <si>
    <t>1989-08-22</t>
  </si>
  <si>
    <t>Hurst</t>
  </si>
  <si>
    <t>3084</t>
  </si>
  <si>
    <t>Rex</t>
  </si>
  <si>
    <t>Rex Ryan</t>
  </si>
  <si>
    <t>1107</t>
  </si>
  <si>
    <t>Coby</t>
  </si>
  <si>
    <t>Fleener</t>
  </si>
  <si>
    <t>00-0029697</t>
  </si>
  <si>
    <t>Coby Fleener</t>
  </si>
  <si>
    <t>1988-09-20</t>
  </si>
  <si>
    <t>6621</t>
  </si>
  <si>
    <t>Baron</t>
  </si>
  <si>
    <t>John Baron</t>
  </si>
  <si>
    <t>1996-01-25</t>
  </si>
  <si>
    <t>3520</t>
  </si>
  <si>
    <t>Jay Lee</t>
  </si>
  <si>
    <t>1993-06-29</t>
  </si>
  <si>
    <t>1994-02-02</t>
  </si>
  <si>
    <t>1211</t>
  </si>
  <si>
    <t>Rhett</t>
  </si>
  <si>
    <t>Ellison</t>
  </si>
  <si>
    <t>00-0029587</t>
  </si>
  <si>
    <t>Rhett Ellison</t>
  </si>
  <si>
    <t>1988-10-03</t>
  </si>
  <si>
    <t>Eddie</t>
  </si>
  <si>
    <t>4871</t>
  </si>
  <si>
    <t>Munchak</t>
  </si>
  <si>
    <t>Mike Munchak</t>
  </si>
  <si>
    <t>3453</t>
  </si>
  <si>
    <t>00-0032377</t>
  </si>
  <si>
    <t>Josh Ferguson</t>
  </si>
  <si>
    <t>1993-05-23</t>
  </si>
  <si>
    <t>Wood</t>
  </si>
  <si>
    <t>1993-09-15</t>
  </si>
  <si>
    <t>1992-09-08</t>
  </si>
  <si>
    <t>Akeem</t>
  </si>
  <si>
    <t>3712</t>
  </si>
  <si>
    <t>Fuehne</t>
  </si>
  <si>
    <t>Adam Fuehne</t>
  </si>
  <si>
    <t>1993-03-23</t>
  </si>
  <si>
    <t>2714</t>
  </si>
  <si>
    <t>00-0031884</t>
  </si>
  <si>
    <t>Gabe Holmes</t>
  </si>
  <si>
    <t>1991-03-29</t>
  </si>
  <si>
    <t>919</t>
  </si>
  <si>
    <t>Aldrick</t>
  </si>
  <si>
    <t>00-0028116</t>
  </si>
  <si>
    <t>Aldrick Robinson</t>
  </si>
  <si>
    <t>1988-11-24</t>
  </si>
  <si>
    <t>Cyrus</t>
  </si>
  <si>
    <t>4050</t>
  </si>
  <si>
    <t>Grayson</t>
  </si>
  <si>
    <t>00-0033215</t>
  </si>
  <si>
    <t>Cyril Grayson</t>
  </si>
  <si>
    <t>1993-12-05</t>
  </si>
  <si>
    <t>3963</t>
  </si>
  <si>
    <t>Shahid</t>
  </si>
  <si>
    <t>Khan</t>
  </si>
  <si>
    <t>Shahid Khan</t>
  </si>
  <si>
    <t>Arthur</t>
  </si>
  <si>
    <t>Corbin</t>
  </si>
  <si>
    <t>3670</t>
  </si>
  <si>
    <t>Ratelle</t>
  </si>
  <si>
    <t>Will Ratelle</t>
  </si>
  <si>
    <t>1993-03-01</t>
  </si>
  <si>
    <t>4650</t>
  </si>
  <si>
    <t>00-0033735</t>
  </si>
  <si>
    <t>Billy Brown</t>
  </si>
  <si>
    <t>1993-03-20</t>
  </si>
  <si>
    <t>Anthony Johnson</t>
  </si>
  <si>
    <t>1322</t>
  </si>
  <si>
    <t>Saalim</t>
  </si>
  <si>
    <t>Hakim</t>
  </si>
  <si>
    <t>Saalim Hakim</t>
  </si>
  <si>
    <t>1989-10-23</t>
  </si>
  <si>
    <t>1994-12-31</t>
  </si>
  <si>
    <t>32</t>
  </si>
  <si>
    <t>Tamme</t>
  </si>
  <si>
    <t>Jacob Tamme</t>
  </si>
  <si>
    <t>1985-03-15</t>
  </si>
  <si>
    <t>Karlos</t>
  </si>
  <si>
    <t>Beau</t>
  </si>
  <si>
    <t>1996-09-10</t>
  </si>
  <si>
    <t>1988-04-06</t>
  </si>
  <si>
    <t>1992-10-20</t>
  </si>
  <si>
    <t>1715</t>
  </si>
  <si>
    <t>Helfet</t>
  </si>
  <si>
    <t>Cooper Helfet</t>
  </si>
  <si>
    <t>Webster</t>
  </si>
  <si>
    <t>1990-02-14</t>
  </si>
  <si>
    <t>3985</t>
  </si>
  <si>
    <t>Fangio</t>
  </si>
  <si>
    <t>Vic Fangio</t>
  </si>
  <si>
    <t>1993-08-28</t>
  </si>
  <si>
    <t>543</t>
  </si>
  <si>
    <t>Garrett Graham</t>
  </si>
  <si>
    <t>1986-05-22</t>
  </si>
  <si>
    <t>4338</t>
  </si>
  <si>
    <t>Lavern</t>
  </si>
  <si>
    <t>Lavern Jacobs</t>
  </si>
  <si>
    <t>3729</t>
  </si>
  <si>
    <t>Herb</t>
  </si>
  <si>
    <t>00-0032652</t>
  </si>
  <si>
    <t>Herb Waters</t>
  </si>
  <si>
    <t>Dion</t>
  </si>
  <si>
    <t>Dawkins</t>
  </si>
  <si>
    <t>3730</t>
  </si>
  <si>
    <t>00-0032728</t>
  </si>
  <si>
    <t>Tevin Jones</t>
  </si>
  <si>
    <t>1992-12-26</t>
  </si>
  <si>
    <t>1993-12-25</t>
  </si>
  <si>
    <t>1995-06-14</t>
  </si>
  <si>
    <t>3101</t>
  </si>
  <si>
    <t>Patricia</t>
  </si>
  <si>
    <t>Matt Patricia</t>
  </si>
  <si>
    <t>4544</t>
  </si>
  <si>
    <t>Daikiel</t>
  </si>
  <si>
    <t>Daikiel Shorts</t>
  </si>
  <si>
    <t>1994-10-06</t>
  </si>
  <si>
    <t>3093</t>
  </si>
  <si>
    <t>Teryl</t>
  </si>
  <si>
    <t>Teryl Austin</t>
  </si>
  <si>
    <t>3269</t>
  </si>
  <si>
    <t>00-0032398</t>
  </si>
  <si>
    <t>Chris Moore</t>
  </si>
  <si>
    <t>00-0031280</t>
  </si>
  <si>
    <t>Derek Carr</t>
  </si>
  <si>
    <t>1991-03-28</t>
  </si>
  <si>
    <t>Lorenzo</t>
  </si>
  <si>
    <t>1945</t>
  </si>
  <si>
    <t>Boswell</t>
  </si>
  <si>
    <t>00-0031136</t>
  </si>
  <si>
    <t>Chris Boswell</t>
  </si>
  <si>
    <t>1991-03-16</t>
  </si>
  <si>
    <t>1989-06-06</t>
  </si>
  <si>
    <t>1994-05-17</t>
  </si>
  <si>
    <t>2452</t>
  </si>
  <si>
    <t>Ajayi</t>
  </si>
  <si>
    <t>00-0031590</t>
  </si>
  <si>
    <t>Jay Ajayi</t>
  </si>
  <si>
    <t>1993-06-15</t>
  </si>
  <si>
    <t>5398</t>
  </si>
  <si>
    <t>Crawford</t>
  </si>
  <si>
    <t>00-0034137</t>
  </si>
  <si>
    <t>Justin Crawford</t>
  </si>
  <si>
    <t>3688</t>
  </si>
  <si>
    <t>Tra</t>
  </si>
  <si>
    <t>00-0032540</t>
  </si>
  <si>
    <t>Tra Carson</t>
  </si>
  <si>
    <t>1992-10-24</t>
  </si>
  <si>
    <t>1994-06-29</t>
  </si>
  <si>
    <t>Hewitt</t>
  </si>
  <si>
    <t>1993-04-06</t>
  </si>
  <si>
    <t>Celek</t>
  </si>
  <si>
    <t>00-0025549</t>
  </si>
  <si>
    <t>Brent Celek</t>
  </si>
  <si>
    <t>1985-01-25</t>
  </si>
  <si>
    <t>1990-11-01</t>
  </si>
  <si>
    <t>1520</t>
  </si>
  <si>
    <t>Michael Williams</t>
  </si>
  <si>
    <t>4828</t>
  </si>
  <si>
    <t>00-0034034</t>
  </si>
  <si>
    <t>Rashard Davis</t>
  </si>
  <si>
    <t>1993-05-09</t>
  </si>
  <si>
    <t>Korey</t>
  </si>
  <si>
    <t>82</t>
  </si>
  <si>
    <t>Brandon Jacobs</t>
  </si>
  <si>
    <t>1982-07-06</t>
  </si>
  <si>
    <t>1994-05-21</t>
  </si>
  <si>
    <t>Marshawn</t>
  </si>
  <si>
    <t>00-0025399</t>
  </si>
  <si>
    <t>Marshawn Lynch</t>
  </si>
  <si>
    <t>1986-04-22</t>
  </si>
  <si>
    <t>1993-02-10</t>
  </si>
  <si>
    <t>4531</t>
  </si>
  <si>
    <t>Seals-Jones</t>
  </si>
  <si>
    <t>00-0033611</t>
  </si>
  <si>
    <t>Ricky Seals-Jones</t>
  </si>
  <si>
    <t>4825</t>
  </si>
  <si>
    <t>Freddie Brown</t>
  </si>
  <si>
    <t>1986-06-24</t>
  </si>
  <si>
    <t>Keke</t>
  </si>
  <si>
    <t>Coutee</t>
  </si>
  <si>
    <t>00-0034366</t>
  </si>
  <si>
    <t>Keke Coutee</t>
  </si>
  <si>
    <t>1997-01-14</t>
  </si>
  <si>
    <t>1992-10-06</t>
  </si>
  <si>
    <t>3378</t>
  </si>
  <si>
    <t>Doughty</t>
  </si>
  <si>
    <t>Brandon Doughty</t>
  </si>
  <si>
    <t>Melvin</t>
  </si>
  <si>
    <t>Lockett</t>
  </si>
  <si>
    <t>00-0032211</t>
  </si>
  <si>
    <t>Tyler Lockett</t>
  </si>
  <si>
    <t>1605</t>
  </si>
  <si>
    <t>Emory</t>
  </si>
  <si>
    <t>Emory Blake</t>
  </si>
  <si>
    <t>1991-07-18</t>
  </si>
  <si>
    <t>4396</t>
  </si>
  <si>
    <t>00-0033407</t>
  </si>
  <si>
    <t>Drew Morgan</t>
  </si>
  <si>
    <t>1992-11-05</t>
  </si>
  <si>
    <t>1990-07-14</t>
  </si>
  <si>
    <t>4022</t>
  </si>
  <si>
    <t>Richard Smith</t>
  </si>
  <si>
    <t>1330</t>
  </si>
  <si>
    <t>Hemingway</t>
  </si>
  <si>
    <t>Junior Hemingway</t>
  </si>
  <si>
    <t>1988-12-27</t>
  </si>
  <si>
    <t>829</t>
  </si>
  <si>
    <t>00-0027973</t>
  </si>
  <si>
    <t>Andy Dalton</t>
  </si>
  <si>
    <t>1987-10-29</t>
  </si>
  <si>
    <t>5264</t>
  </si>
  <si>
    <t>00-0034292</t>
  </si>
  <si>
    <t>Blake Mack</t>
  </si>
  <si>
    <t>1996-04-24</t>
  </si>
  <si>
    <t>1988-07-26</t>
  </si>
  <si>
    <t>1747</t>
  </si>
  <si>
    <t>McGloin</t>
  </si>
  <si>
    <t>00-0030419</t>
  </si>
  <si>
    <t>Matt McGloin</t>
  </si>
  <si>
    <t>6685</t>
  </si>
  <si>
    <t>Jalen Greene</t>
  </si>
  <si>
    <t>1996-06-13</t>
  </si>
  <si>
    <t>Hayes</t>
  </si>
  <si>
    <t>1991-07-09</t>
  </si>
  <si>
    <t>3257</t>
  </si>
  <si>
    <t>Brissett</t>
  </si>
  <si>
    <t>00-0033119</t>
  </si>
  <si>
    <t>Jacoby Brissett</t>
  </si>
  <si>
    <t>1992-12-11</t>
  </si>
  <si>
    <t>Dangerfield</t>
  </si>
  <si>
    <t>6117</t>
  </si>
  <si>
    <t>Dennis Allen</t>
  </si>
  <si>
    <t>609</t>
  </si>
  <si>
    <t>Antone Smith</t>
  </si>
  <si>
    <t>1985-09-17</t>
  </si>
  <si>
    <t>4851</t>
  </si>
  <si>
    <t>Stephen Ross</t>
  </si>
  <si>
    <t>1994-07-07</t>
  </si>
  <si>
    <t>5885</t>
  </si>
  <si>
    <t>Finley</t>
  </si>
  <si>
    <t>Ryan Finley</t>
  </si>
  <si>
    <t>1994-12-26</t>
  </si>
  <si>
    <t>1992-07-22</t>
  </si>
  <si>
    <t>155</t>
  </si>
  <si>
    <t>Jerricho</t>
  </si>
  <si>
    <t>Cotchery</t>
  </si>
  <si>
    <t>Jerricho Cotchery</t>
  </si>
  <si>
    <t>1982-06-16</t>
  </si>
  <si>
    <t>521</t>
  </si>
  <si>
    <t>Cumberland</t>
  </si>
  <si>
    <t>Jeff Cumberland</t>
  </si>
  <si>
    <t>Silas</t>
  </si>
  <si>
    <t>Stewart</t>
  </si>
  <si>
    <t>3816</t>
  </si>
  <si>
    <t>Brown-Dukes</t>
  </si>
  <si>
    <t>Brandon Brown-Dukes</t>
  </si>
  <si>
    <t>1992-04-29</t>
  </si>
  <si>
    <t>Walters</t>
  </si>
  <si>
    <t>1988-09-19</t>
  </si>
  <si>
    <t>McManus</t>
  </si>
  <si>
    <t>00-0029822</t>
  </si>
  <si>
    <t>Brandon McManus</t>
  </si>
  <si>
    <t>1991-07-25</t>
  </si>
  <si>
    <t>JJ</t>
  </si>
  <si>
    <t>Larsen</t>
  </si>
  <si>
    <t>1989-01-31</t>
  </si>
  <si>
    <t>1750</t>
  </si>
  <si>
    <t>Giorgio</t>
  </si>
  <si>
    <t>Tavecchio</t>
  </si>
  <si>
    <t>00-0028907</t>
  </si>
  <si>
    <t>Giorgio Tavecchio</t>
  </si>
  <si>
    <t>1990-07-16</t>
  </si>
  <si>
    <t>4721</t>
  </si>
  <si>
    <t>Shakeir</t>
  </si>
  <si>
    <t>Shakeir Ryan</t>
  </si>
  <si>
    <t>1995-08-11</t>
  </si>
  <si>
    <t>3797</t>
  </si>
  <si>
    <t>Treggs</t>
  </si>
  <si>
    <t>00-0032724</t>
  </si>
  <si>
    <t>Bryce Treggs</t>
  </si>
  <si>
    <t>1995-03-17</t>
  </si>
  <si>
    <t>Willie</t>
  </si>
  <si>
    <t>6692</t>
  </si>
  <si>
    <t>Horn Jr.</t>
  </si>
  <si>
    <t>Joe Horn Jr.</t>
  </si>
  <si>
    <t>1995-12-31</t>
  </si>
  <si>
    <t>2580</t>
  </si>
  <si>
    <t>Titus</t>
  </si>
  <si>
    <t>Titus Davis</t>
  </si>
  <si>
    <t>1991-04-27</t>
  </si>
  <si>
    <t>1986-05-23</t>
  </si>
  <si>
    <t>882</t>
  </si>
  <si>
    <t>Ausberry</t>
  </si>
  <si>
    <t>David Ausberry</t>
  </si>
  <si>
    <t>4829</t>
  </si>
  <si>
    <t>00-0034035</t>
  </si>
  <si>
    <t>Daniel Williams</t>
  </si>
  <si>
    <t>1995-08-06</t>
  </si>
  <si>
    <t>5115</t>
  </si>
  <si>
    <t>00-0034427</t>
  </si>
  <si>
    <t>David Williams</t>
  </si>
  <si>
    <t>1652</t>
  </si>
  <si>
    <t>Sinkfield</t>
  </si>
  <si>
    <t>00-0029981</t>
  </si>
  <si>
    <t>Terrell Sinkfield</t>
  </si>
  <si>
    <t>1990-12-10</t>
  </si>
  <si>
    <t>1991-10-25</t>
  </si>
  <si>
    <t>Toby</t>
  </si>
  <si>
    <t>1995-10-12</t>
  </si>
  <si>
    <t>697</t>
  </si>
  <si>
    <t>Leon Washington</t>
  </si>
  <si>
    <t>1982-08-29</t>
  </si>
  <si>
    <t>Fred Jackson</t>
  </si>
  <si>
    <t>1981-02-20</t>
  </si>
  <si>
    <t>Britt</t>
  </si>
  <si>
    <t>1991-05-29</t>
  </si>
  <si>
    <t>1992-10-22</t>
  </si>
  <si>
    <t>Noel</t>
  </si>
  <si>
    <t>1996-04-15</t>
  </si>
  <si>
    <t>5092</t>
  </si>
  <si>
    <t>Fumagalli</t>
  </si>
  <si>
    <t>00-0034393</t>
  </si>
  <si>
    <t>Troy Fumagalli</t>
  </si>
  <si>
    <t>1130</t>
  </si>
  <si>
    <t>Cyrus Gray</t>
  </si>
  <si>
    <t>00-0029293</t>
  </si>
  <si>
    <t>Marvin Jones</t>
  </si>
  <si>
    <t>1997-03-29</t>
  </si>
  <si>
    <t>686</t>
  </si>
  <si>
    <t>Shaun Hill</t>
  </si>
  <si>
    <t>1980-01-09</t>
  </si>
  <si>
    <t>5245</t>
  </si>
  <si>
    <t>Mangen</t>
  </si>
  <si>
    <t>00-0034146</t>
  </si>
  <si>
    <t>Troy Mangen</t>
  </si>
  <si>
    <t>Lex</t>
  </si>
  <si>
    <t>Lex Hilliard</t>
  </si>
  <si>
    <t>1984-07-30</t>
  </si>
  <si>
    <t>1993-01-10</t>
  </si>
  <si>
    <t>4870</t>
  </si>
  <si>
    <t>Brian Flores</t>
  </si>
  <si>
    <t>3863</t>
  </si>
  <si>
    <t>Licata</t>
  </si>
  <si>
    <t>Joe Licata</t>
  </si>
  <si>
    <t>1992-11-16</t>
  </si>
  <si>
    <t>5431</t>
  </si>
  <si>
    <t>Shay</t>
  </si>
  <si>
    <t>00-0034100</t>
  </si>
  <si>
    <t>Shay Fields</t>
  </si>
  <si>
    <t>1996-06-22</t>
  </si>
  <si>
    <t>1991-01-02</t>
  </si>
  <si>
    <t>6'9"</t>
  </si>
  <si>
    <t>5261</t>
  </si>
  <si>
    <t>Jester</t>
  </si>
  <si>
    <t>Weah</t>
  </si>
  <si>
    <t>00-0034633</t>
  </si>
  <si>
    <t>Jester Weah</t>
  </si>
  <si>
    <t>1995-02-07</t>
  </si>
  <si>
    <t>Ronnie</t>
  </si>
  <si>
    <t>Ronnie Brown</t>
  </si>
  <si>
    <t>1981-12-12</t>
  </si>
  <si>
    <t>2581</t>
  </si>
  <si>
    <t>Jahwan</t>
  </si>
  <si>
    <t>Jahwan Edwards</t>
  </si>
  <si>
    <t>1992-07-27</t>
  </si>
  <si>
    <t>885</t>
  </si>
  <si>
    <t>Richard Gordon</t>
  </si>
  <si>
    <t>1987-06-07</t>
  </si>
  <si>
    <t>Hood</t>
  </si>
  <si>
    <t>5</t>
  </si>
  <si>
    <t>Dallas Clark</t>
  </si>
  <si>
    <t>1979-06-12</t>
  </si>
  <si>
    <t>3803</t>
  </si>
  <si>
    <t>Elijhaa</t>
  </si>
  <si>
    <t>00-0032813</t>
  </si>
  <si>
    <t>Elijhaa Penny</t>
  </si>
  <si>
    <t>1993-08-17</t>
  </si>
  <si>
    <t>6540</t>
  </si>
  <si>
    <t>Thompkins</t>
  </si>
  <si>
    <t>Deandre Thompkins</t>
  </si>
  <si>
    <t>1995-10-01</t>
  </si>
  <si>
    <t>4759</t>
  </si>
  <si>
    <t>Elway</t>
  </si>
  <si>
    <t>John Elway</t>
  </si>
  <si>
    <t>564</t>
  </si>
  <si>
    <t>McCluster</t>
  </si>
  <si>
    <t>Dexter McCluster</t>
  </si>
  <si>
    <t>2593</t>
  </si>
  <si>
    <t>Antwan</t>
  </si>
  <si>
    <t>Goodley</t>
  </si>
  <si>
    <t>Antwan Goodley</t>
  </si>
  <si>
    <t>6605</t>
  </si>
  <si>
    <t>Cortrelle</t>
  </si>
  <si>
    <t>Simpson</t>
  </si>
  <si>
    <t>Cortrelle Simpson</t>
  </si>
  <si>
    <t>1915</t>
  </si>
  <si>
    <t>Blanchflower</t>
  </si>
  <si>
    <t>Rob Blanchflower</t>
  </si>
  <si>
    <t>1990-06-08</t>
  </si>
  <si>
    <t>3372</t>
  </si>
  <si>
    <t>Rico</t>
  </si>
  <si>
    <t>Gathers</t>
  </si>
  <si>
    <t>00-0033054</t>
  </si>
  <si>
    <t>Rico Gathers</t>
  </si>
  <si>
    <t>1995-09-19</t>
  </si>
  <si>
    <t>5665</t>
  </si>
  <si>
    <t>Darren Andrews</t>
  </si>
  <si>
    <t>1995-08-05</t>
  </si>
  <si>
    <t>1564</t>
  </si>
  <si>
    <t>Benjamin</t>
  </si>
  <si>
    <t>Cunningham</t>
  </si>
  <si>
    <t>00-0029795</t>
  </si>
  <si>
    <t>Benjamin Cunningham</t>
  </si>
  <si>
    <t>1990-07-07</t>
  </si>
  <si>
    <t>Kolb</t>
  </si>
  <si>
    <t>Kevin Kolb</t>
  </si>
  <si>
    <t>1984-08-24</t>
  </si>
  <si>
    <t>6361</t>
  </si>
  <si>
    <t>Raphael</t>
  </si>
  <si>
    <t>Raphael Leonard</t>
  </si>
  <si>
    <t>1997-05-26</t>
  </si>
  <si>
    <t>4289</t>
  </si>
  <si>
    <t>Ishmael</t>
  </si>
  <si>
    <t>Zamora</t>
  </si>
  <si>
    <t>Ishmael Zamora</t>
  </si>
  <si>
    <t>462</t>
  </si>
  <si>
    <t>Favre</t>
  </si>
  <si>
    <t>Brett Favre</t>
  </si>
  <si>
    <t>1969-10-10</t>
  </si>
  <si>
    <t>1991-04-23</t>
  </si>
  <si>
    <t>4043</t>
  </si>
  <si>
    <t>Bruce Allen</t>
  </si>
  <si>
    <t>Kelce</t>
  </si>
  <si>
    <t>00-0030506</t>
  </si>
  <si>
    <t>Travis Kelce</t>
  </si>
  <si>
    <t>1989-10-05</t>
  </si>
  <si>
    <t>6697</t>
  </si>
  <si>
    <t>Floyd Allen</t>
  </si>
  <si>
    <t>1996-07-16</t>
  </si>
  <si>
    <t>1769</t>
  </si>
  <si>
    <t>J</t>
  </si>
  <si>
    <t>RB,OL</t>
  </si>
  <si>
    <t>J Adams</t>
  </si>
  <si>
    <t>4839</t>
  </si>
  <si>
    <t>Leidner</t>
  </si>
  <si>
    <t>Mitch Leidner</t>
  </si>
  <si>
    <t>1994-01-17</t>
  </si>
  <si>
    <t>4878</t>
  </si>
  <si>
    <t>Zylstra</t>
  </si>
  <si>
    <t>00-0034052</t>
  </si>
  <si>
    <t>Brandon Zylstra</t>
  </si>
  <si>
    <t>1993-03-25</t>
  </si>
  <si>
    <t>2430</t>
  </si>
  <si>
    <t>Javorius</t>
  </si>
  <si>
    <t>00-0031577</t>
  </si>
  <si>
    <t>Javorius Allen</t>
  </si>
  <si>
    <t>1991-08-27</t>
  </si>
  <si>
    <t>2019</t>
  </si>
  <si>
    <t>Aaron Murray</t>
  </si>
  <si>
    <t>1990-11-10</t>
  </si>
  <si>
    <t>3664</t>
  </si>
  <si>
    <t>McKissic</t>
  </si>
  <si>
    <t>00-0032602</t>
  </si>
  <si>
    <t>JD McKissic</t>
  </si>
  <si>
    <t>1993-08-15</t>
  </si>
  <si>
    <t>1901</t>
  </si>
  <si>
    <t>Crowell</t>
  </si>
  <si>
    <t>00-0030656</t>
  </si>
  <si>
    <t>Isaiah Crowell</t>
  </si>
  <si>
    <t>5873</t>
  </si>
  <si>
    <t>Riley Ridley</t>
  </si>
  <si>
    <t>1997-07-26</t>
  </si>
  <si>
    <t>974</t>
  </si>
  <si>
    <t>Ryan Williams</t>
  </si>
  <si>
    <t>1990-04-09</t>
  </si>
  <si>
    <t>1994-06-11</t>
  </si>
  <si>
    <t>411</t>
  </si>
  <si>
    <t>Maclin</t>
  </si>
  <si>
    <t>00-0026995</t>
  </si>
  <si>
    <t>Jeremy Maclin</t>
  </si>
  <si>
    <t>1988-05-11</t>
  </si>
  <si>
    <t>1992-01-18</t>
  </si>
  <si>
    <t>Michael Bennett</t>
  </si>
  <si>
    <t>Morris</t>
  </si>
  <si>
    <t>3296</t>
  </si>
  <si>
    <t>DeValve</t>
  </si>
  <si>
    <t>00-0033080</t>
  </si>
  <si>
    <t>WR,TE</t>
  </si>
  <si>
    <t>Seth DeValve</t>
  </si>
  <si>
    <t xml:space="preserve"> 00-0026300</t>
  </si>
  <si>
    <t>Josh Johnson</t>
  </si>
  <si>
    <t>3509</t>
  </si>
  <si>
    <t>Gronkowski</t>
  </si>
  <si>
    <t>00-0032499</t>
  </si>
  <si>
    <t>Glenn Gronkowski</t>
  </si>
  <si>
    <t>Odell</t>
  </si>
  <si>
    <t>00-0031235</t>
  </si>
  <si>
    <t>Odell Beckham Jr</t>
  </si>
  <si>
    <t>5714</t>
  </si>
  <si>
    <t>00-0034703</t>
  </si>
  <si>
    <t>Tim Wilson</t>
  </si>
  <si>
    <t>4673</t>
  </si>
  <si>
    <t>Algernon</t>
  </si>
  <si>
    <t>00-0033736</t>
  </si>
  <si>
    <t>Algernon Brown</t>
  </si>
  <si>
    <t>1991-11-29</t>
  </si>
  <si>
    <t>3935</t>
  </si>
  <si>
    <t>Chisum</t>
  </si>
  <si>
    <t>Alex Chisum</t>
  </si>
  <si>
    <t>Solomon</t>
  </si>
  <si>
    <t>4184</t>
  </si>
  <si>
    <t>Bucky</t>
  </si>
  <si>
    <t>00-0033966</t>
  </si>
  <si>
    <t>Bucky Hodges</t>
  </si>
  <si>
    <t>2573</t>
  </si>
  <si>
    <t>DaVaris</t>
  </si>
  <si>
    <t>DaVaris Daniels</t>
  </si>
  <si>
    <t>1992-12-18</t>
  </si>
  <si>
    <t>1989-07-12</t>
  </si>
  <si>
    <t>1991-01-01</t>
  </si>
  <si>
    <t>6168</t>
  </si>
  <si>
    <t>Ursua</t>
  </si>
  <si>
    <t>John Ursua</t>
  </si>
  <si>
    <t>3962</t>
  </si>
  <si>
    <t>Kubiak</t>
  </si>
  <si>
    <t>Gary Kubiak</t>
  </si>
  <si>
    <t>1988-09-16</t>
  </si>
  <si>
    <t>5089</t>
  </si>
  <si>
    <t>00-0034401</t>
  </si>
  <si>
    <t>Mike White</t>
  </si>
  <si>
    <t>1995-03-25</t>
  </si>
  <si>
    <t>121</t>
  </si>
  <si>
    <t>LeRon</t>
  </si>
  <si>
    <t>McClain</t>
  </si>
  <si>
    <t>LeRon McClain</t>
  </si>
  <si>
    <t>1984-12-27</t>
  </si>
  <si>
    <t>3762</t>
  </si>
  <si>
    <t>Shippen</t>
  </si>
  <si>
    <t>00-0032625</t>
  </si>
  <si>
    <t>Brandon Shippen</t>
  </si>
  <si>
    <t>6606</t>
  </si>
  <si>
    <t>Nick Fitzgerald</t>
  </si>
  <si>
    <t>1996-01-14</t>
  </si>
  <si>
    <t>1454</t>
  </si>
  <si>
    <t>Montee</t>
  </si>
  <si>
    <t>Montee Ball</t>
  </si>
  <si>
    <t>Amari</t>
  </si>
  <si>
    <t>00-0031544</t>
  </si>
  <si>
    <t>Amari Cooper</t>
  </si>
  <si>
    <t>5216</t>
  </si>
  <si>
    <t>Ervin</t>
  </si>
  <si>
    <t>Philips</t>
  </si>
  <si>
    <t>Ervin Philips</t>
  </si>
  <si>
    <t>3727</t>
  </si>
  <si>
    <t>Dennis Parks</t>
  </si>
  <si>
    <t>1994-07-27</t>
  </si>
  <si>
    <t>2165</t>
  </si>
  <si>
    <t>Dominique Williams</t>
  </si>
  <si>
    <t>1989-05-14</t>
  </si>
  <si>
    <t>Tannehill</t>
  </si>
  <si>
    <t>00-0029701</t>
  </si>
  <si>
    <t>Ryan Tannehill</t>
  </si>
  <si>
    <t>1988-07-27</t>
  </si>
  <si>
    <t>Herndon IV</t>
  </si>
  <si>
    <t>Chris Herndon IV</t>
  </si>
  <si>
    <t>4832</t>
  </si>
  <si>
    <t>Price</t>
  </si>
  <si>
    <t>Andrew Price</t>
  </si>
  <si>
    <t>1993-09-08</t>
  </si>
  <si>
    <t>Shelby</t>
  </si>
  <si>
    <t>19</t>
  </si>
  <si>
    <t>Flacco</t>
  </si>
  <si>
    <t>00-0026158</t>
  </si>
  <si>
    <t>Joe Flacco</t>
  </si>
  <si>
    <t>1985-01-16</t>
  </si>
  <si>
    <t>Wylie</t>
  </si>
  <si>
    <t>1993-11-23</t>
  </si>
  <si>
    <t>4791</t>
  </si>
  <si>
    <t>Victor</t>
  </si>
  <si>
    <t>00-0034007</t>
  </si>
  <si>
    <t>Darius Victor</t>
  </si>
  <si>
    <t>1994-03-18</t>
  </si>
  <si>
    <t>Meredith</t>
  </si>
  <si>
    <t>Hooper</t>
  </si>
  <si>
    <t>00-0032392</t>
  </si>
  <si>
    <t>Austin Hooper</t>
  </si>
  <si>
    <t>2673</t>
  </si>
  <si>
    <t>Damiere</t>
  </si>
  <si>
    <t>00-0031868</t>
  </si>
  <si>
    <t>Damiere Byrd</t>
  </si>
  <si>
    <t>1993-01-27</t>
  </si>
  <si>
    <t>698</t>
  </si>
  <si>
    <t>Whitehurst</t>
  </si>
  <si>
    <t>Charlie Whitehurst</t>
  </si>
  <si>
    <t>1982-08-06</t>
  </si>
  <si>
    <t>Kurt</t>
  </si>
  <si>
    <t>2921</t>
  </si>
  <si>
    <t>Sloat</t>
  </si>
  <si>
    <t>Taylor Sloat</t>
  </si>
  <si>
    <t>Woody</t>
  </si>
  <si>
    <t>00-0031912</t>
  </si>
  <si>
    <t>Cameron Meredith</t>
  </si>
  <si>
    <t>1992-09-21</t>
  </si>
  <si>
    <t>5290</t>
  </si>
  <si>
    <t>Deontay</t>
  </si>
  <si>
    <t>00-0034653</t>
  </si>
  <si>
    <t>Deontay Burnett</t>
  </si>
  <si>
    <t>1997-10-04</t>
  </si>
  <si>
    <t>Deangelo</t>
  </si>
  <si>
    <t>2862</t>
  </si>
  <si>
    <t>Tony Johnson</t>
  </si>
  <si>
    <t>1991-09-09</t>
  </si>
  <si>
    <t>Savage</t>
  </si>
  <si>
    <t>1293</t>
  </si>
  <si>
    <t>Jeremy Stewart</t>
  </si>
  <si>
    <t>1989-02-17</t>
  </si>
  <si>
    <t>6592</t>
  </si>
  <si>
    <t>Dontae</t>
  </si>
  <si>
    <t>Strickland</t>
  </si>
  <si>
    <t>Dontae Strickland</t>
  </si>
  <si>
    <t>474</t>
  </si>
  <si>
    <t>Hakeem</t>
  </si>
  <si>
    <t>Nicks</t>
  </si>
  <si>
    <t>Hakeem Nicks</t>
  </si>
  <si>
    <t>1988-01-14</t>
  </si>
  <si>
    <t>5117</t>
  </si>
  <si>
    <t>00-0034420</t>
  </si>
  <si>
    <t>Jordan Thomas</t>
  </si>
  <si>
    <t>1996-08-02</t>
  </si>
  <si>
    <t>1996-07-24</t>
  </si>
  <si>
    <t>Nigel</t>
  </si>
  <si>
    <t>Wyatt</t>
  </si>
  <si>
    <t>3486</t>
  </si>
  <si>
    <t>Chris Brown</t>
  </si>
  <si>
    <t>1994-12-27</t>
  </si>
  <si>
    <t>00-0033293</t>
  </si>
  <si>
    <t>Aaron Jones</t>
  </si>
  <si>
    <t>5401</t>
  </si>
  <si>
    <t>Armanti</t>
  </si>
  <si>
    <t>Foreman</t>
  </si>
  <si>
    <t>Armanti Foreman</t>
  </si>
  <si>
    <t>2924</t>
  </si>
  <si>
    <t>Gannon</t>
  </si>
  <si>
    <t>Sinclair</t>
  </si>
  <si>
    <t>Gannon Sinclair</t>
  </si>
  <si>
    <t>Ryan Smith</t>
  </si>
  <si>
    <t>1993-08-06</t>
  </si>
  <si>
    <t>1994-01-19</t>
  </si>
  <si>
    <t>Edwin</t>
  </si>
  <si>
    <t>1991-12-19</t>
  </si>
  <si>
    <t>1992-11-18</t>
  </si>
  <si>
    <t>3068</t>
  </si>
  <si>
    <t>Jim Caldwell</t>
  </si>
  <si>
    <t>1992-08-16</t>
  </si>
  <si>
    <t>102</t>
  </si>
  <si>
    <t>Josh Brown</t>
  </si>
  <si>
    <t>1979-04-29</t>
  </si>
  <si>
    <t>3599</t>
  </si>
  <si>
    <t>Dez Stewart</t>
  </si>
  <si>
    <t>1993-04-18</t>
  </si>
  <si>
    <t>1995-11-28</t>
  </si>
  <si>
    <t>3140</t>
  </si>
  <si>
    <t>Monken</t>
  </si>
  <si>
    <t>Todd Monken</t>
  </si>
  <si>
    <t>1292</t>
  </si>
  <si>
    <t>Robert Hughes</t>
  </si>
  <si>
    <t>1989-05-10</t>
  </si>
  <si>
    <t>4322</t>
  </si>
  <si>
    <t>Crossan</t>
  </si>
  <si>
    <t>Dalton Crossan</t>
  </si>
  <si>
    <t>1880</t>
  </si>
  <si>
    <t>Taliaferro</t>
  </si>
  <si>
    <t>00-0031066</t>
  </si>
  <si>
    <t>Lorenzo Taliaferro</t>
  </si>
  <si>
    <t>1991-12-23</t>
  </si>
  <si>
    <t>1992-11-28</t>
  </si>
  <si>
    <t>4914</t>
  </si>
  <si>
    <t>Glen</t>
  </si>
  <si>
    <t>Coffee</t>
  </si>
  <si>
    <t>Glen Coffee</t>
  </si>
  <si>
    <t>1987-05-01</t>
  </si>
  <si>
    <t>4519</t>
  </si>
  <si>
    <t>00-0033515</t>
  </si>
  <si>
    <t>Devine Redding</t>
  </si>
  <si>
    <t>2519</t>
  </si>
  <si>
    <t>Sterling</t>
  </si>
  <si>
    <t>00-0032120</t>
  </si>
  <si>
    <t>Neal Sterling</t>
  </si>
  <si>
    <t>1992-01-14</t>
  </si>
  <si>
    <t>3957</t>
  </si>
  <si>
    <t>Blake Sims</t>
  </si>
  <si>
    <t>1992-01-03</t>
  </si>
  <si>
    <t>1992-01-17</t>
  </si>
  <si>
    <t>1994-10-07</t>
  </si>
  <si>
    <t>5143</t>
  </si>
  <si>
    <t>Demario</t>
  </si>
  <si>
    <t>Demario Richard</t>
  </si>
  <si>
    <t>1996-12-02</t>
  </si>
  <si>
    <t>1995-01-25</t>
  </si>
  <si>
    <t>5625</t>
  </si>
  <si>
    <t>00-0034512</t>
  </si>
  <si>
    <t>Cam Phillips</t>
  </si>
  <si>
    <t>1995-12-16</t>
  </si>
  <si>
    <t>2544</t>
  </si>
  <si>
    <t>McBride</t>
  </si>
  <si>
    <t>00-0032123</t>
  </si>
  <si>
    <t>Tre McBride</t>
  </si>
  <si>
    <t>1990</t>
  </si>
  <si>
    <t>Stephen Morris</t>
  </si>
  <si>
    <t>1994-06-21</t>
  </si>
  <si>
    <t>5809</t>
  </si>
  <si>
    <t>Ja'quan</t>
  </si>
  <si>
    <t>Gardner</t>
  </si>
  <si>
    <t>00-0034900</t>
  </si>
  <si>
    <t>Ja'quan Gardner</t>
  </si>
  <si>
    <t>Craig</t>
  </si>
  <si>
    <t>4996</t>
  </si>
  <si>
    <t>Lauletta</t>
  </si>
  <si>
    <t>00-0034369</t>
  </si>
  <si>
    <t>Kyle Lauletta</t>
  </si>
  <si>
    <t>6552</t>
  </si>
  <si>
    <t>Malik Henry</t>
  </si>
  <si>
    <t>Doctson</t>
  </si>
  <si>
    <t>00-0032760</t>
  </si>
  <si>
    <t>Josh Doctson</t>
  </si>
  <si>
    <t>1992-12-03</t>
  </si>
  <si>
    <t>5947</t>
  </si>
  <si>
    <t>Jakobi</t>
  </si>
  <si>
    <t>Meyers</t>
  </si>
  <si>
    <t>Jakobi Meyers</t>
  </si>
  <si>
    <t>1996-11-09</t>
  </si>
  <si>
    <t>Hodge</t>
  </si>
  <si>
    <t>4891</t>
  </si>
  <si>
    <t>Bates</t>
  </si>
  <si>
    <t>Jeremy Bates</t>
  </si>
  <si>
    <t>1206</t>
  </si>
  <si>
    <t>Pead</t>
  </si>
  <si>
    <t>Isaiah Pead</t>
  </si>
  <si>
    <t>1989-12-14</t>
  </si>
  <si>
    <t>McAdoo</t>
  </si>
  <si>
    <t>1263</t>
  </si>
  <si>
    <t>Bernard</t>
  </si>
  <si>
    <t>Pierce</t>
  </si>
  <si>
    <t>Bernard Pierce</t>
  </si>
  <si>
    <t>1990-05-10</t>
  </si>
  <si>
    <t>5774</t>
  </si>
  <si>
    <t>Serigne</t>
  </si>
  <si>
    <t>00-0034863</t>
  </si>
  <si>
    <t>Cam Serigne</t>
  </si>
  <si>
    <t>4728</t>
  </si>
  <si>
    <t>Bart</t>
  </si>
  <si>
    <t>Houston</t>
  </si>
  <si>
    <t>Bart Houston</t>
  </si>
  <si>
    <t>1992-12-16</t>
  </si>
  <si>
    <t>4025</t>
  </si>
  <si>
    <t>Del Rio</t>
  </si>
  <si>
    <t>Jack Del Rio</t>
  </si>
  <si>
    <t>Kendricks</t>
  </si>
  <si>
    <t>3280</t>
  </si>
  <si>
    <t>00-0032404</t>
  </si>
  <si>
    <t>Tyler Ervin</t>
  </si>
  <si>
    <t>1993-10-07</t>
  </si>
  <si>
    <t>4778</t>
  </si>
  <si>
    <t>Reginald Davis</t>
  </si>
  <si>
    <t>1993-09-14</t>
  </si>
  <si>
    <t>Mathews</t>
  </si>
  <si>
    <t>1106</t>
  </si>
  <si>
    <t>Vick</t>
  </si>
  <si>
    <t>Ballard</t>
  </si>
  <si>
    <t>Vick Ballard</t>
  </si>
  <si>
    <t>1009</t>
  </si>
  <si>
    <t>Bryan Walters</t>
  </si>
  <si>
    <t>1987-11-04</t>
  </si>
  <si>
    <t>Cajuste</t>
  </si>
  <si>
    <t>Carpenter</t>
  </si>
  <si>
    <t>4730</t>
  </si>
  <si>
    <t>Cotton</t>
  </si>
  <si>
    <t>Sam Cotton</t>
  </si>
  <si>
    <t>5872</t>
  </si>
  <si>
    <t>Deebo</t>
  </si>
  <si>
    <t>Samuel</t>
  </si>
  <si>
    <t>Deebo Samuel</t>
  </si>
  <si>
    <t>1996-01-15</t>
  </si>
  <si>
    <t>1991-01-05</t>
  </si>
  <si>
    <t>Burton</t>
  </si>
  <si>
    <t>00-0033921</t>
  </si>
  <si>
    <t>Chris Godwin</t>
  </si>
  <si>
    <t>1996-02-27</t>
  </si>
  <si>
    <t>4815</t>
  </si>
  <si>
    <t>Brian Riley</t>
  </si>
  <si>
    <t>6664</t>
  </si>
  <si>
    <t>Ouellette</t>
  </si>
  <si>
    <t>A.J. Ouellette</t>
  </si>
  <si>
    <t>2804</t>
  </si>
  <si>
    <t>Turzilli</t>
  </si>
  <si>
    <t>Andrew Turzilli</t>
  </si>
  <si>
    <t>2390</t>
  </si>
  <si>
    <t>Kroft</t>
  </si>
  <si>
    <t>00-0032214</t>
  </si>
  <si>
    <t>Tyler Kroft</t>
  </si>
  <si>
    <t>1992-10-15</t>
  </si>
  <si>
    <t>2359</t>
  </si>
  <si>
    <t>Ameer</t>
  </si>
  <si>
    <t>00-0032104</t>
  </si>
  <si>
    <t>Ameer Abdullah</t>
  </si>
  <si>
    <t>1993-06-13</t>
  </si>
  <si>
    <t>1418</t>
  </si>
  <si>
    <t>00-0030521</t>
  </si>
  <si>
    <t>Justin Hunter</t>
  </si>
  <si>
    <t>1991-05-20</t>
  </si>
  <si>
    <t>1996-09-04</t>
  </si>
  <si>
    <t>103</t>
  </si>
  <si>
    <t>Forte</t>
  </si>
  <si>
    <t>00-0026184</t>
  </si>
  <si>
    <t>Matt Forte</t>
  </si>
  <si>
    <t>1985-12-10</t>
  </si>
  <si>
    <t>Marquis</t>
  </si>
  <si>
    <t>4585</t>
  </si>
  <si>
    <t>Nash</t>
  </si>
  <si>
    <t>Anthony Nash</t>
  </si>
  <si>
    <t>1993-09-20</t>
  </si>
  <si>
    <t>Huff</t>
  </si>
  <si>
    <t>1992-04-06</t>
  </si>
  <si>
    <t>Reese</t>
  </si>
  <si>
    <t>3555</t>
  </si>
  <si>
    <t>Canaan</t>
  </si>
  <si>
    <t>Severin</t>
  </si>
  <si>
    <t>Canaan Severin</t>
  </si>
  <si>
    <t>1993-03-16</t>
  </si>
  <si>
    <t>6352</t>
  </si>
  <si>
    <t>Colburn</t>
  </si>
  <si>
    <t>Matt Colburn</t>
  </si>
  <si>
    <t>1997-07-27</t>
  </si>
  <si>
    <t>3059</t>
  </si>
  <si>
    <t>Dan Campbell</t>
  </si>
  <si>
    <t>3987</t>
  </si>
  <si>
    <t>Cable</t>
  </si>
  <si>
    <t>Tom Cable</t>
  </si>
  <si>
    <t>5274</t>
  </si>
  <si>
    <t>Roc</t>
  </si>
  <si>
    <t>00-0034221</t>
  </si>
  <si>
    <t>Roc Thomas</t>
  </si>
  <si>
    <t>00-0029854</t>
  </si>
  <si>
    <t>CJ Anderson</t>
  </si>
  <si>
    <t>1991-02-10</t>
  </si>
  <si>
    <t>3111</t>
  </si>
  <si>
    <t>Dimitroff</t>
  </si>
  <si>
    <t>Thomas Dimitroff</t>
  </si>
  <si>
    <t>601</t>
  </si>
  <si>
    <t>Quarless</t>
  </si>
  <si>
    <t>Andrew Quarless</t>
  </si>
  <si>
    <t>1988-10-06</t>
  </si>
  <si>
    <t>5514</t>
  </si>
  <si>
    <t>Perroni</t>
  </si>
  <si>
    <t>Evan Perroni</t>
  </si>
  <si>
    <t>1992-11-11</t>
  </si>
  <si>
    <t>933</t>
  </si>
  <si>
    <t>DJ Smith</t>
  </si>
  <si>
    <t>1989-02-24</t>
  </si>
  <si>
    <t>606</t>
  </si>
  <si>
    <t>00-0027796</t>
  </si>
  <si>
    <t>Joe Webb</t>
  </si>
  <si>
    <t>1986-11-14</t>
  </si>
  <si>
    <t>1158</t>
  </si>
  <si>
    <t>Kellen</t>
  </si>
  <si>
    <t>Kellen Moore</t>
  </si>
  <si>
    <t>Devonta</t>
  </si>
  <si>
    <t>Freeman</t>
  </si>
  <si>
    <t>00-0031285</t>
  </si>
  <si>
    <t>Devonta Freeman</t>
  </si>
  <si>
    <t>1992-03-15</t>
  </si>
  <si>
    <t>6208</t>
  </si>
  <si>
    <t>Elliott</t>
  </si>
  <si>
    <t>Fry</t>
  </si>
  <si>
    <t>Elliott Fry</t>
  </si>
  <si>
    <t>1994-12-12</t>
  </si>
  <si>
    <t>3992</t>
  </si>
  <si>
    <t>Dave</t>
  </si>
  <si>
    <t>Dave Caldwell</t>
  </si>
  <si>
    <t>6493</t>
  </si>
  <si>
    <t>Justin Johnson</t>
  </si>
  <si>
    <t>1996-11-08</t>
  </si>
  <si>
    <t>1994-02-27</t>
  </si>
  <si>
    <t>00-0030472</t>
  </si>
  <si>
    <t>Jordan Reed</t>
  </si>
  <si>
    <t>1990-07-03</t>
  </si>
  <si>
    <t>2671</t>
  </si>
  <si>
    <t>Lambo</t>
  </si>
  <si>
    <t>00-0032087</t>
  </si>
  <si>
    <t>Josh Lambo</t>
  </si>
  <si>
    <t>5171</t>
  </si>
  <si>
    <t>Rader</t>
  </si>
  <si>
    <t>00-0034193</t>
  </si>
  <si>
    <t>Kevin Rader</t>
  </si>
  <si>
    <t>7</t>
  </si>
  <si>
    <t>Warner</t>
  </si>
  <si>
    <t>Kurt Warner</t>
  </si>
  <si>
    <t>1971-06-22</t>
  </si>
  <si>
    <t>1631</t>
  </si>
  <si>
    <t>Rodney Smith</t>
  </si>
  <si>
    <t>1990-03-11</t>
  </si>
  <si>
    <t>3145</t>
  </si>
  <si>
    <t>Ron</t>
  </si>
  <si>
    <t>Rivera</t>
  </si>
  <si>
    <t>Ron Rivera</t>
  </si>
  <si>
    <t>6650</t>
  </si>
  <si>
    <t>Chase McLaughlin</t>
  </si>
  <si>
    <t>1996-04-09</t>
  </si>
  <si>
    <t>1358</t>
  </si>
  <si>
    <t>Sturgis</t>
  </si>
  <si>
    <t>00-0030390</t>
  </si>
  <si>
    <t>Caleb Sturgis</t>
  </si>
  <si>
    <t>1989-08-09</t>
  </si>
  <si>
    <t>1604</t>
  </si>
  <si>
    <t>00-0029848</t>
  </si>
  <si>
    <t>Nick Williams</t>
  </si>
  <si>
    <t>1990-11-23</t>
  </si>
  <si>
    <t>2636</t>
  </si>
  <si>
    <t>Jarred</t>
  </si>
  <si>
    <t>Haggins</t>
  </si>
  <si>
    <t>Jarred Haggins</t>
  </si>
  <si>
    <t>2672</t>
  </si>
  <si>
    <t>Damarr</t>
  </si>
  <si>
    <t>Aultman</t>
  </si>
  <si>
    <t>Damarr Aultman</t>
  </si>
  <si>
    <t>1991-10-14</t>
  </si>
  <si>
    <t>Burkhead</t>
  </si>
  <si>
    <t>00-0030288</t>
  </si>
  <si>
    <t>Rex Burkhead</t>
  </si>
  <si>
    <t>1990-07-02</t>
  </si>
  <si>
    <t>6239</t>
  </si>
  <si>
    <t>Malik Taylor</t>
  </si>
  <si>
    <t>3063</t>
  </si>
  <si>
    <t>00-0031801</t>
  </si>
  <si>
    <t>Jordan Leslie</t>
  </si>
  <si>
    <t>1991-10-31</t>
  </si>
  <si>
    <t>2939</t>
  </si>
  <si>
    <t>Javess</t>
  </si>
  <si>
    <t>Blue</t>
  </si>
  <si>
    <t>Javess Blue</t>
  </si>
  <si>
    <t>1992-12-30</t>
  </si>
  <si>
    <t>1993-11-02</t>
  </si>
  <si>
    <t>1991-07-21</t>
  </si>
  <si>
    <t>Kumerow</t>
  </si>
  <si>
    <t>00-0031787</t>
  </si>
  <si>
    <t>Jake Kumerow</t>
  </si>
  <si>
    <t>1992-02-17</t>
  </si>
  <si>
    <t>1994-08-05</t>
  </si>
  <si>
    <t>717</t>
  </si>
  <si>
    <t>Ivory</t>
  </si>
  <si>
    <t>00-0027531</t>
  </si>
  <si>
    <t>Chris Ivory</t>
  </si>
  <si>
    <t>1988-03-22</t>
  </si>
  <si>
    <t>1312</t>
  </si>
  <si>
    <t>Bellamy</t>
  </si>
  <si>
    <t>00-0029319</t>
  </si>
  <si>
    <t>Josh Bellamy</t>
  </si>
  <si>
    <t>1989-05-18</t>
  </si>
  <si>
    <t>Tarik</t>
  </si>
  <si>
    <t>Cohen</t>
  </si>
  <si>
    <t>00-0033556</t>
  </si>
  <si>
    <t>Tarik Cohen</t>
  </si>
  <si>
    <t>1995-07-26</t>
  </si>
  <si>
    <t>1992-11-27</t>
  </si>
  <si>
    <t>3620</t>
  </si>
  <si>
    <t>Bralon</t>
  </si>
  <si>
    <t>Addison</t>
  </si>
  <si>
    <t>Bralon Addison</t>
  </si>
  <si>
    <t>1993-10-12</t>
  </si>
  <si>
    <t>491</t>
  </si>
  <si>
    <t>Amendola</t>
  </si>
  <si>
    <t>00-0026035</t>
  </si>
  <si>
    <t>Danny Amendola</t>
  </si>
  <si>
    <t>1985-11-02</t>
  </si>
  <si>
    <t>Hester</t>
  </si>
  <si>
    <t>154</t>
  </si>
  <si>
    <t>Tarvaris</t>
  </si>
  <si>
    <t>Tarvaris Jackson</t>
  </si>
  <si>
    <t>1983-04-21</t>
  </si>
  <si>
    <t>6047</t>
  </si>
  <si>
    <t>Dillon Mitchell</t>
  </si>
  <si>
    <t>1997-05-16</t>
  </si>
  <si>
    <t>1989-06-09</t>
  </si>
  <si>
    <t>4301</t>
  </si>
  <si>
    <t>Magee</t>
  </si>
  <si>
    <t>Josh Magee</t>
  </si>
  <si>
    <t>3094</t>
  </si>
  <si>
    <t>Gase</t>
  </si>
  <si>
    <t>Adam Gase</t>
  </si>
  <si>
    <t>5230</t>
  </si>
  <si>
    <t>Badgley</t>
  </si>
  <si>
    <t>00-0034084</t>
  </si>
  <si>
    <t>Michael Badgley</t>
  </si>
  <si>
    <t>1995-07-28</t>
  </si>
  <si>
    <t>4922</t>
  </si>
  <si>
    <t>Scantling</t>
  </si>
  <si>
    <t>Garrett Scantling</t>
  </si>
  <si>
    <t>Matt Moore</t>
  </si>
  <si>
    <t>1984-08-09</t>
  </si>
  <si>
    <t>00-0027057</t>
  </si>
  <si>
    <t>Brandon Tate</t>
  </si>
  <si>
    <t>1987-10-05</t>
  </si>
  <si>
    <t>50</t>
  </si>
  <si>
    <t>Palmer</t>
  </si>
  <si>
    <t>Jordan Palmer</t>
  </si>
  <si>
    <t>1984-05-30</t>
  </si>
  <si>
    <t>3490</t>
  </si>
  <si>
    <t>Koehn</t>
  </si>
  <si>
    <t>00-0032616</t>
  </si>
  <si>
    <t>Marshall Koehn</t>
  </si>
  <si>
    <t>2937</t>
  </si>
  <si>
    <t>Damond</t>
  </si>
  <si>
    <t>Damond Powell</t>
  </si>
  <si>
    <t>1992-10-31</t>
  </si>
  <si>
    <t>2268</t>
  </si>
  <si>
    <t>Rashaun</t>
  </si>
  <si>
    <t>00-0031213</t>
  </si>
  <si>
    <t>Rashaun Allen</t>
  </si>
  <si>
    <t>1990-02-25</t>
  </si>
  <si>
    <t>992</t>
  </si>
  <si>
    <t>Lockette</t>
  </si>
  <si>
    <t>Ricardo Lockette</t>
  </si>
  <si>
    <t>1986-05-21</t>
  </si>
  <si>
    <t>6557</t>
  </si>
  <si>
    <t>Jeff Smith</t>
  </si>
  <si>
    <t>2436</t>
  </si>
  <si>
    <t>Smelter</t>
  </si>
  <si>
    <t>00-0032064</t>
  </si>
  <si>
    <t>DeAndre Smelter</t>
  </si>
  <si>
    <t>1991-12-03</t>
  </si>
  <si>
    <t>Worthy</t>
  </si>
  <si>
    <t>1990-04-28</t>
  </si>
  <si>
    <t>5857</t>
  </si>
  <si>
    <t>Fant</t>
  </si>
  <si>
    <t>Noah Fant</t>
  </si>
  <si>
    <t>1997-11-20</t>
  </si>
  <si>
    <t>958</t>
  </si>
  <si>
    <t>Joseph Morgan</t>
  </si>
  <si>
    <t>1988-03-28</t>
  </si>
  <si>
    <t>1737</t>
  </si>
  <si>
    <t>Case</t>
  </si>
  <si>
    <t>Keenum</t>
  </si>
  <si>
    <t>00-0028986</t>
  </si>
  <si>
    <t>Case Keenum</t>
  </si>
  <si>
    <t>1988-02-17</t>
  </si>
  <si>
    <t>Simmons</t>
  </si>
  <si>
    <t>1996-07-01</t>
  </si>
  <si>
    <t>2495</t>
  </si>
  <si>
    <t>O'Leary</t>
  </si>
  <si>
    <t>00-0032117</t>
  </si>
  <si>
    <t>Nick O'Leary</t>
  </si>
  <si>
    <t>1992-08-31</t>
  </si>
  <si>
    <t>4868</t>
  </si>
  <si>
    <t>Wilks</t>
  </si>
  <si>
    <t>Steve Wilks</t>
  </si>
  <si>
    <t>Adrian</t>
  </si>
  <si>
    <t>1993-04-29</t>
  </si>
  <si>
    <t>5427</t>
  </si>
  <si>
    <t>Laquvionte</t>
  </si>
  <si>
    <t>Gonzalez</t>
  </si>
  <si>
    <t>Laquvionte Gonzalez</t>
  </si>
  <si>
    <t>Battle</t>
  </si>
  <si>
    <t>Barry</t>
  </si>
  <si>
    <t>Wade</t>
  </si>
  <si>
    <t>3343</t>
  </si>
  <si>
    <t>00-0032792</t>
  </si>
  <si>
    <t>Nate Sudfeld</t>
  </si>
  <si>
    <t>1995-05-02</t>
  </si>
  <si>
    <t>Maxwell</t>
  </si>
  <si>
    <t>4353</t>
  </si>
  <si>
    <t>Ricard</t>
  </si>
  <si>
    <t>00-0033376</t>
  </si>
  <si>
    <t>Patrick Ricard</t>
  </si>
  <si>
    <t>2252</t>
  </si>
  <si>
    <t>Corey Washington</t>
  </si>
  <si>
    <t>1991-12-29</t>
  </si>
  <si>
    <t>3878</t>
  </si>
  <si>
    <t>Traylor</t>
  </si>
  <si>
    <t>00-0033043</t>
  </si>
  <si>
    <t>Austin Traylor</t>
  </si>
  <si>
    <t>1993-09-03</t>
  </si>
  <si>
    <t>887</t>
  </si>
  <si>
    <t>Denarius</t>
  </si>
  <si>
    <t>Denarius Moore</t>
  </si>
  <si>
    <t>Sanchez</t>
  </si>
  <si>
    <t>Hoyer</t>
  </si>
  <si>
    <t>00-0026625</t>
  </si>
  <si>
    <t>Brian Hoyer</t>
  </si>
  <si>
    <t>1985-10-13</t>
  </si>
  <si>
    <t>6059</t>
  </si>
  <si>
    <t>Fulgham</t>
  </si>
  <si>
    <t>Travis Fulgham</t>
  </si>
  <si>
    <t>1995-09-13</t>
  </si>
  <si>
    <t>3532</t>
  </si>
  <si>
    <t>Farrow</t>
  </si>
  <si>
    <t>00-0032902</t>
  </si>
  <si>
    <t>Kenneth Farrow</t>
  </si>
  <si>
    <t>1993-03-07</t>
  </si>
  <si>
    <t>Daryl</t>
  </si>
  <si>
    <t>1477</t>
  </si>
  <si>
    <t>Mychal</t>
  </si>
  <si>
    <t>Mychal Rivera</t>
  </si>
  <si>
    <t>Winslow</t>
  </si>
  <si>
    <t>Carroll</t>
  </si>
  <si>
    <t>2397</t>
  </si>
  <si>
    <t>Heuerman</t>
  </si>
  <si>
    <t>00-0032227</t>
  </si>
  <si>
    <t>Jeff Heuerman</t>
  </si>
  <si>
    <t>613</t>
  </si>
  <si>
    <t>LaFell</t>
  </si>
  <si>
    <t>00-0027681</t>
  </si>
  <si>
    <t>Brandon LaFell</t>
  </si>
  <si>
    <t>1986-11-04</t>
  </si>
  <si>
    <t>4827</t>
  </si>
  <si>
    <t>Germone</t>
  </si>
  <si>
    <t>Hopper</t>
  </si>
  <si>
    <t>Germone Hopper</t>
  </si>
  <si>
    <t>1993-10-22</t>
  </si>
  <si>
    <t>5175</t>
  </si>
  <si>
    <t>Jawill</t>
  </si>
  <si>
    <t>00-0034499</t>
  </si>
  <si>
    <t>Jawill Davis</t>
  </si>
  <si>
    <t>1995-04-06</t>
  </si>
  <si>
    <t>5801</t>
  </si>
  <si>
    <t>Kobe</t>
  </si>
  <si>
    <t>McCrary</t>
  </si>
  <si>
    <t>00-0034893</t>
  </si>
  <si>
    <t>Kobe McCrary</t>
  </si>
  <si>
    <t>1994-02-19</t>
  </si>
  <si>
    <t>Baker</t>
  </si>
  <si>
    <t>00-0034855</t>
  </si>
  <si>
    <t>Baker Mayfield</t>
  </si>
  <si>
    <t>1995-04-14</t>
  </si>
  <si>
    <t>4464</t>
  </si>
  <si>
    <t>Mullens</t>
  </si>
  <si>
    <t>00-0033319</t>
  </si>
  <si>
    <t>Nick Mullens</t>
  </si>
  <si>
    <t>5008</t>
  </si>
  <si>
    <t>Durham</t>
  </si>
  <si>
    <t>Smythe</t>
  </si>
  <si>
    <t>00-0034798</t>
  </si>
  <si>
    <t>Durham Smythe</t>
  </si>
  <si>
    <t>1995-08-09</t>
  </si>
  <si>
    <t>6585</t>
  </si>
  <si>
    <t>Brooks-James</t>
  </si>
  <si>
    <t>Tony Brooks-James</t>
  </si>
  <si>
    <t>6036</t>
  </si>
  <si>
    <t>Ryan Davis</t>
  </si>
  <si>
    <t>1287</t>
  </si>
  <si>
    <t>Kai</t>
  </si>
  <si>
    <t>Forbath</t>
  </si>
  <si>
    <t>00-0028787</t>
  </si>
  <si>
    <t>Kai Forbath</t>
  </si>
  <si>
    <t>1987-09-02</t>
  </si>
  <si>
    <t>5080</t>
  </si>
  <si>
    <t>Damion</t>
  </si>
  <si>
    <t>Ratley</t>
  </si>
  <si>
    <t>00-0034273</t>
  </si>
  <si>
    <t>Damion Ratley</t>
  </si>
  <si>
    <t>1995-04-16</t>
  </si>
  <si>
    <t>2597</t>
  </si>
  <si>
    <t>Dyer</t>
  </si>
  <si>
    <t>Michael Dyer</t>
  </si>
  <si>
    <t>1990-10-13</t>
  </si>
  <si>
    <t>5111</t>
  </si>
  <si>
    <t>Javon</t>
  </si>
  <si>
    <t>Wims</t>
  </si>
  <si>
    <t>00-0034426</t>
  </si>
  <si>
    <t>Javon Wims</t>
  </si>
  <si>
    <t>1988-09-23</t>
  </si>
  <si>
    <t>00-0032426</t>
  </si>
  <si>
    <t>Alex Collins</t>
  </si>
  <si>
    <t>1995-12-23</t>
  </si>
  <si>
    <t>Duron</t>
  </si>
  <si>
    <t>Harmon</t>
  </si>
  <si>
    <t>4128</t>
  </si>
  <si>
    <t>00-0033933</t>
  </si>
  <si>
    <t>Chad Williams</t>
  </si>
  <si>
    <t>1215</t>
  </si>
  <si>
    <t>Jarius</t>
  </si>
  <si>
    <t>00-0029572</t>
  </si>
  <si>
    <t>Jarius Wright</t>
  </si>
  <si>
    <t>1989-11-25</t>
  </si>
  <si>
    <t>4852</t>
  </si>
  <si>
    <t>Lazor</t>
  </si>
  <si>
    <t>Bill Lazor</t>
  </si>
  <si>
    <t>Boston</t>
  </si>
  <si>
    <t>1992-10-08</t>
  </si>
  <si>
    <t>1953</t>
  </si>
  <si>
    <t>Labhart</t>
  </si>
  <si>
    <t>Travis Labhart</t>
  </si>
  <si>
    <t>1991-01-20</t>
  </si>
  <si>
    <t>55</t>
  </si>
  <si>
    <t>Visanthe</t>
  </si>
  <si>
    <t>Shiancoe</t>
  </si>
  <si>
    <t>Visanthe Shiancoe</t>
  </si>
  <si>
    <t>1989-08-03</t>
  </si>
  <si>
    <t>1627</t>
  </si>
  <si>
    <t>Skye</t>
  </si>
  <si>
    <t>Skye Dawson</t>
  </si>
  <si>
    <t>1990-12-02</t>
  </si>
  <si>
    <t>4857</t>
  </si>
  <si>
    <t>Haslam</t>
  </si>
  <si>
    <t>Jimmy Haslam</t>
  </si>
  <si>
    <t>1232</t>
  </si>
  <si>
    <t>Turbin</t>
  </si>
  <si>
    <t>00-0029273</t>
  </si>
  <si>
    <t>Robert Turbin</t>
  </si>
  <si>
    <t>2870</t>
  </si>
  <si>
    <t>Ray Hamilton</t>
  </si>
  <si>
    <t>Easley</t>
  </si>
  <si>
    <t>941</t>
  </si>
  <si>
    <t>Ponder</t>
  </si>
  <si>
    <t>Christian Ponder</t>
  </si>
  <si>
    <t>1988-02-25</t>
  </si>
  <si>
    <t>JC</t>
  </si>
  <si>
    <t>2818</t>
  </si>
  <si>
    <t>Palardy</t>
  </si>
  <si>
    <t>00-0031363</t>
  </si>
  <si>
    <t>Michael Palardy</t>
  </si>
  <si>
    <t>1097</t>
  </si>
  <si>
    <t>00-0029708</t>
  </si>
  <si>
    <t>Kendall Wright</t>
  </si>
  <si>
    <t>1989-11-12</t>
  </si>
  <si>
    <t>5358</t>
  </si>
  <si>
    <t>Manzo-Lewis</t>
  </si>
  <si>
    <t>00-0034563</t>
  </si>
  <si>
    <t>Anthony Manzo-Lewis</t>
  </si>
  <si>
    <t>1995-10-11</t>
  </si>
  <si>
    <t>5323</t>
  </si>
  <si>
    <t>Equanimeous</t>
  </si>
  <si>
    <t>St. Brown</t>
  </si>
  <si>
    <t>00-0034279</t>
  </si>
  <si>
    <t>Equanimeous St. Brown</t>
  </si>
  <si>
    <t>1996-09-30</t>
  </si>
  <si>
    <t>2094</t>
  </si>
  <si>
    <t>Hocker</t>
  </si>
  <si>
    <t>Zach Hocker</t>
  </si>
  <si>
    <t>1991-08-23</t>
  </si>
  <si>
    <t>4803</t>
  </si>
  <si>
    <t>Iese</t>
  </si>
  <si>
    <t>Nate Iese</t>
  </si>
  <si>
    <t>1994-09-25</t>
  </si>
  <si>
    <t>520</t>
  </si>
  <si>
    <t>Conner</t>
  </si>
  <si>
    <t>John Conner</t>
  </si>
  <si>
    <t>3148</t>
  </si>
  <si>
    <t>Dable</t>
  </si>
  <si>
    <t>Anthony Dable</t>
  </si>
  <si>
    <t>1988-09-25</t>
  </si>
  <si>
    <t>1986-02-04</t>
  </si>
  <si>
    <t>Jared</t>
  </si>
  <si>
    <t>1993-07-19</t>
  </si>
  <si>
    <t>1989-02-14</t>
  </si>
  <si>
    <t>Ka'imi</t>
  </si>
  <si>
    <t>Fairbairn</t>
  </si>
  <si>
    <t>00-0032726</t>
  </si>
  <si>
    <t>Ka'imi Fairbairn</t>
  </si>
  <si>
    <t>3672</t>
  </si>
  <si>
    <t>David Richards</t>
  </si>
  <si>
    <t>1991-05-06</t>
  </si>
  <si>
    <t>1786</t>
  </si>
  <si>
    <t>Lance Lewis</t>
  </si>
  <si>
    <t>1988-11-01</t>
  </si>
  <si>
    <t>00-0033045</t>
  </si>
  <si>
    <t>Ezekiel Elliott</t>
  </si>
  <si>
    <t>Lindsay</t>
  </si>
  <si>
    <t>00-0034109</t>
  </si>
  <si>
    <t>Phillip Lindsay</t>
  </si>
  <si>
    <t>1994-07-24</t>
  </si>
  <si>
    <t>Richie</t>
  </si>
  <si>
    <t>1771</t>
  </si>
  <si>
    <t>M</t>
  </si>
  <si>
    <t>M Harris</t>
  </si>
  <si>
    <t>5223</t>
  </si>
  <si>
    <t>00-0034243</t>
  </si>
  <si>
    <t>Caleb Scott</t>
  </si>
  <si>
    <t>4475</t>
  </si>
  <si>
    <t>Sefo</t>
  </si>
  <si>
    <t>Liufau</t>
  </si>
  <si>
    <t>Sefo Liufau</t>
  </si>
  <si>
    <t>3890</t>
  </si>
  <si>
    <t>Devon Bell</t>
  </si>
  <si>
    <t>1993-07-04</t>
  </si>
  <si>
    <t>1989-04-14</t>
  </si>
  <si>
    <t>4681</t>
  </si>
  <si>
    <t>00-0033815</t>
  </si>
  <si>
    <t>Reggie Davis</t>
  </si>
  <si>
    <t>1995-11-22</t>
  </si>
  <si>
    <t>727</t>
  </si>
  <si>
    <t>Anthony Dixon</t>
  </si>
  <si>
    <t>1987-09-24</t>
  </si>
  <si>
    <t>Kyle Williams</t>
  </si>
  <si>
    <t>1790</t>
  </si>
  <si>
    <t>Annen</t>
  </si>
  <si>
    <t>Blake Annen</t>
  </si>
  <si>
    <t>1991-05-28</t>
  </si>
  <si>
    <t>5139</t>
  </si>
  <si>
    <t>00-0034339</t>
  </si>
  <si>
    <t>Trey Quinn</t>
  </si>
  <si>
    <t>2632</t>
  </si>
  <si>
    <t>Desmond Martin</t>
  </si>
  <si>
    <t>2911</t>
  </si>
  <si>
    <t>Manton</t>
  </si>
  <si>
    <t>Justin Manton</t>
  </si>
  <si>
    <t>2595</t>
  </si>
  <si>
    <t>Semisch</t>
  </si>
  <si>
    <t>00-0032006</t>
  </si>
  <si>
    <t>Tim Semisch</t>
  </si>
  <si>
    <t>1991-09-18</t>
  </si>
  <si>
    <t>6193</t>
  </si>
  <si>
    <t>Cole Murphy</t>
  </si>
  <si>
    <t>3531</t>
  </si>
  <si>
    <t>Marshaun</t>
  </si>
  <si>
    <t>Coprich</t>
  </si>
  <si>
    <t>Marshaun Coprich</t>
  </si>
  <si>
    <t>Garoppolo</t>
  </si>
  <si>
    <t>00-0031345</t>
  </si>
  <si>
    <t>Jimmy Garoppolo</t>
  </si>
  <si>
    <t>1991-11-02</t>
  </si>
  <si>
    <t>1455</t>
  </si>
  <si>
    <t>Dysert</t>
  </si>
  <si>
    <t>Zac Dysert</t>
  </si>
  <si>
    <t>1990-02-08</t>
  </si>
  <si>
    <t>5734</t>
  </si>
  <si>
    <t>C.J.</t>
  </si>
  <si>
    <t>Duncan</t>
  </si>
  <si>
    <t>00-0034709</t>
  </si>
  <si>
    <t>C.J. Duncan</t>
  </si>
  <si>
    <t>1995-03-24</t>
  </si>
  <si>
    <t>6260</t>
  </si>
  <si>
    <t>Jake Powell</t>
  </si>
  <si>
    <t>Blackmon</t>
  </si>
  <si>
    <t>1984-10-27</t>
  </si>
  <si>
    <t>2462</t>
  </si>
  <si>
    <t>00-0032112</t>
  </si>
  <si>
    <t>JJ Nelson</t>
  </si>
  <si>
    <t>1993-10-03</t>
  </si>
  <si>
    <t>Skov</t>
  </si>
  <si>
    <t>5243</t>
  </si>
  <si>
    <t>Detrich</t>
  </si>
  <si>
    <t>Detrich Clark</t>
  </si>
  <si>
    <t>Fuller</t>
  </si>
  <si>
    <t>1992-04-22</t>
  </si>
  <si>
    <t>4024</t>
  </si>
  <si>
    <t>Scot</t>
  </si>
  <si>
    <t>McCloughan</t>
  </si>
  <si>
    <t>Scot McCloughan</t>
  </si>
  <si>
    <t>3856</t>
  </si>
  <si>
    <t>Deaver</t>
  </si>
  <si>
    <t>Braxton Deaver</t>
  </si>
  <si>
    <t>1992-05-08</t>
  </si>
  <si>
    <t>Pope</t>
  </si>
  <si>
    <t>3484</t>
  </si>
  <si>
    <t>Spruce</t>
  </si>
  <si>
    <t>00-0032685</t>
  </si>
  <si>
    <t>Nelson Spruce</t>
  </si>
  <si>
    <t>1992-12-05</t>
  </si>
  <si>
    <t>1997-01-28</t>
  </si>
  <si>
    <t>1313</t>
  </si>
  <si>
    <t>Michael Preston</t>
  </si>
  <si>
    <t>1989-06-01</t>
  </si>
  <si>
    <t>2052</t>
  </si>
  <si>
    <t>Tevin Reese</t>
  </si>
  <si>
    <t>Julio</t>
  </si>
  <si>
    <t>00-0027944</t>
  </si>
  <si>
    <t>Julio Jones</t>
  </si>
  <si>
    <t>4884</t>
  </si>
  <si>
    <t>Reggie McKenzie</t>
  </si>
  <si>
    <t>1975</t>
  </si>
  <si>
    <t>Swoope</t>
  </si>
  <si>
    <t>00-0030854</t>
  </si>
  <si>
    <t>Erik Swoope</t>
  </si>
  <si>
    <t>Jacoby Jones</t>
  </si>
  <si>
    <t>1984-07-11</t>
  </si>
  <si>
    <t>1991-06-09</t>
  </si>
  <si>
    <t>1995-01-31</t>
  </si>
  <si>
    <t>692</t>
  </si>
  <si>
    <t>Feely</t>
  </si>
  <si>
    <t>Jay Feely</t>
  </si>
  <si>
    <t>1976-05-26</t>
  </si>
  <si>
    <t>3096</t>
  </si>
  <si>
    <t>Shula</t>
  </si>
  <si>
    <t>Mike Shula</t>
  </si>
  <si>
    <t>5618</t>
  </si>
  <si>
    <t>00-0034666</t>
  </si>
  <si>
    <t>Larry Rose</t>
  </si>
  <si>
    <t>1995-09-09</t>
  </si>
  <si>
    <t>2753</t>
  </si>
  <si>
    <t>Rasheed</t>
  </si>
  <si>
    <t>00-0031645</t>
  </si>
  <si>
    <t>Rasheed Bailey</t>
  </si>
  <si>
    <t>1993-07-29</t>
  </si>
  <si>
    <t>Raymond</t>
  </si>
  <si>
    <t>3384</t>
  </si>
  <si>
    <t>Ayers</t>
  </si>
  <si>
    <t>00-0032365</t>
  </si>
  <si>
    <t>Demarcus Ayers</t>
  </si>
  <si>
    <t>5235</t>
  </si>
  <si>
    <t>00-0034575</t>
  </si>
  <si>
    <t>David Wells</t>
  </si>
  <si>
    <t>6705</t>
  </si>
  <si>
    <t>McGowan</t>
  </si>
  <si>
    <t>Taj McGowan</t>
  </si>
  <si>
    <t>1995-06-21</t>
  </si>
  <si>
    <t>5211</t>
  </si>
  <si>
    <t>Wieneke</t>
  </si>
  <si>
    <t>00-0034222</t>
  </si>
  <si>
    <t>Jake Wieneke</t>
  </si>
  <si>
    <t>1994-09-15</t>
  </si>
  <si>
    <t>0</t>
  </si>
  <si>
    <t>268</t>
  </si>
  <si>
    <t>Stevens</t>
  </si>
  <si>
    <t>Craig Stevens</t>
  </si>
  <si>
    <t>1984-09-01</t>
  </si>
  <si>
    <t>2553</t>
  </si>
  <si>
    <t>Rory</t>
  </si>
  <si>
    <t>00-0032072</t>
  </si>
  <si>
    <t>Rory Anderson</t>
  </si>
  <si>
    <t>00-0029269</t>
  </si>
  <si>
    <t>Travis Benjamin</t>
  </si>
  <si>
    <t>Shepherd</t>
  </si>
  <si>
    <t>2929</t>
  </si>
  <si>
    <t>Coxson</t>
  </si>
  <si>
    <t>Adrian Coxson</t>
  </si>
  <si>
    <t>Rosas</t>
  </si>
  <si>
    <t>00-0032870</t>
  </si>
  <si>
    <t>Aldrick Rosas</t>
  </si>
  <si>
    <t>3278</t>
  </si>
  <si>
    <t>Pharoh</t>
  </si>
  <si>
    <t>00-0033111</t>
  </si>
  <si>
    <t>Pharoh Cooper</t>
  </si>
  <si>
    <t>1995-03-07</t>
  </si>
  <si>
    <t>3547</t>
  </si>
  <si>
    <t>Braedon</t>
  </si>
  <si>
    <t>00-0032515</t>
  </si>
  <si>
    <t>Braedon Bowman</t>
  </si>
  <si>
    <t>3201</t>
  </si>
  <si>
    <t>Roberto</t>
  </si>
  <si>
    <t>Aguayo</t>
  </si>
  <si>
    <t>00-0033102</t>
  </si>
  <si>
    <t>Roberto Aguayo</t>
  </si>
  <si>
    <t>120</t>
  </si>
  <si>
    <t>Vinatieri</t>
  </si>
  <si>
    <t>00-0016919</t>
  </si>
  <si>
    <t>Adam Vinatieri</t>
  </si>
  <si>
    <t>1972-12-28</t>
  </si>
  <si>
    <t>4221</t>
  </si>
  <si>
    <t>Sprinkle</t>
  </si>
  <si>
    <t>00-0033528</t>
  </si>
  <si>
    <t>Jeremy Sprinkle</t>
  </si>
  <si>
    <t>2312</t>
  </si>
  <si>
    <t>00-0031545</t>
  </si>
  <si>
    <t>Kevin White</t>
  </si>
  <si>
    <t>1993-06-25</t>
  </si>
  <si>
    <t>Carlos</t>
  </si>
  <si>
    <t>Hyde</t>
  </si>
  <si>
    <t>00-0031045</t>
  </si>
  <si>
    <t>Carlos Hyde</t>
  </si>
  <si>
    <t>1990-09-20</t>
  </si>
  <si>
    <t>1992-10-10</t>
  </si>
  <si>
    <t>2918</t>
  </si>
  <si>
    <t>Demetrius Wilson</t>
  </si>
  <si>
    <t>6288</t>
  </si>
  <si>
    <t>Marcus Green</t>
  </si>
  <si>
    <t>1996-08-13</t>
  </si>
  <si>
    <t>Jones II</t>
  </si>
  <si>
    <t>00-0034816</t>
  </si>
  <si>
    <t>Ronald Jones II</t>
  </si>
  <si>
    <t>1997-08-03</t>
  </si>
  <si>
    <t>1996-03-17</t>
  </si>
  <si>
    <t>Will Johnson</t>
  </si>
  <si>
    <t>1993-03-05</t>
  </si>
  <si>
    <t>2603</t>
  </si>
  <si>
    <t>157</t>
  </si>
  <si>
    <t>00-0031684</t>
  </si>
  <si>
    <t>Shane Wynn</t>
  </si>
  <si>
    <t>747</t>
  </si>
  <si>
    <t>Lorig</t>
  </si>
  <si>
    <t>Erik Lorig</t>
  </si>
  <si>
    <t>1986-11-17</t>
  </si>
  <si>
    <t>673</t>
  </si>
  <si>
    <t>Jason Campbell</t>
  </si>
  <si>
    <t>1981-12-31</t>
  </si>
  <si>
    <t>3695</t>
  </si>
  <si>
    <t>Holtz</t>
  </si>
  <si>
    <t>00-0032986</t>
  </si>
  <si>
    <t>1987-03-26</t>
  </si>
  <si>
    <t>McGahee</t>
  </si>
  <si>
    <t>Willis McGahee</t>
  </si>
  <si>
    <t>1981-10-21</t>
  </si>
  <si>
    <t>4937</t>
  </si>
  <si>
    <t>Riles</t>
  </si>
  <si>
    <t>Al Riles</t>
  </si>
  <si>
    <t>1993-09-17</t>
  </si>
  <si>
    <t>6713</t>
  </si>
  <si>
    <t>Jamarius</t>
  </si>
  <si>
    <t>Jamarius Way</t>
  </si>
  <si>
    <t>1996-11-25</t>
  </si>
  <si>
    <t>3921</t>
  </si>
  <si>
    <t>Truesdell</t>
  </si>
  <si>
    <t>Nick Truesdell</t>
  </si>
  <si>
    <t>1990-03-14</t>
  </si>
  <si>
    <t>Ed</t>
  </si>
  <si>
    <t>1992-05-14</t>
  </si>
  <si>
    <t>Burks</t>
  </si>
  <si>
    <t>4931</t>
  </si>
  <si>
    <t>Appleby</t>
  </si>
  <si>
    <t>Austin Appleby</t>
  </si>
  <si>
    <t>449</t>
  </si>
  <si>
    <t>Kellen Winslow</t>
  </si>
  <si>
    <t>1983-07-21</t>
  </si>
  <si>
    <t>Hills</t>
  </si>
  <si>
    <t>2153</t>
  </si>
  <si>
    <t>Kain</t>
  </si>
  <si>
    <t>Colter</t>
  </si>
  <si>
    <t>Kain Colter</t>
  </si>
  <si>
    <t>1990-10-03</t>
  </si>
  <si>
    <t>1993-11-01</t>
  </si>
  <si>
    <t>3027</t>
  </si>
  <si>
    <t>Boobie</t>
  </si>
  <si>
    <t>Boobie Dixon</t>
  </si>
  <si>
    <t>1994-05-24</t>
  </si>
  <si>
    <t>2875</t>
  </si>
  <si>
    <t>Creecy</t>
  </si>
  <si>
    <t>Tony Creecy</t>
  </si>
  <si>
    <t>Colquitt</t>
  </si>
  <si>
    <t>372</t>
  </si>
  <si>
    <t>James Casey</t>
  </si>
  <si>
    <t>1984-09-22</t>
  </si>
  <si>
    <t>5166</t>
  </si>
  <si>
    <t>00-0034256</t>
  </si>
  <si>
    <t>5566</t>
  </si>
  <si>
    <t>Julian Allen</t>
  </si>
  <si>
    <t>1994-05-31</t>
  </si>
  <si>
    <t>2564</t>
  </si>
  <si>
    <t>Duron Carter</t>
  </si>
  <si>
    <t>1991-03-22</t>
  </si>
  <si>
    <t>3952</t>
  </si>
  <si>
    <t>C Palmer</t>
  </si>
  <si>
    <t>4031</t>
  </si>
  <si>
    <t>Travis Wilson</t>
  </si>
  <si>
    <t>1993-12-14</t>
  </si>
  <si>
    <t>1994-12-15</t>
  </si>
  <si>
    <t>1899</t>
  </si>
  <si>
    <t>Ray Agnew</t>
  </si>
  <si>
    <t>00-0034796</t>
  </si>
  <si>
    <t>Lamar Jackson</t>
  </si>
  <si>
    <t>1997-01-07</t>
  </si>
  <si>
    <t>1989-09-10</t>
  </si>
  <si>
    <t>52</t>
  </si>
  <si>
    <t>Dreessen</t>
  </si>
  <si>
    <t>Joel Dreessen</t>
  </si>
  <si>
    <t>1982-07-26</t>
  </si>
  <si>
    <t>4757</t>
  </si>
  <si>
    <t>Riddick</t>
  </si>
  <si>
    <t>Louis Riddick</t>
  </si>
  <si>
    <t>5802</t>
  </si>
  <si>
    <t>Allenzae</t>
  </si>
  <si>
    <t>Staggers</t>
  </si>
  <si>
    <t>Allenzae Staggers</t>
  </si>
  <si>
    <t>OJ</t>
  </si>
  <si>
    <t>00-0033879</t>
  </si>
  <si>
    <t>OJ Howard</t>
  </si>
  <si>
    <t>1994-11-18</t>
  </si>
  <si>
    <t>Uzomah</t>
  </si>
  <si>
    <t>00-0032134</t>
  </si>
  <si>
    <t>1993-01-14</t>
  </si>
  <si>
    <t>1357</t>
  </si>
  <si>
    <t>00-0030422</t>
  </si>
  <si>
    <t>Dion Sims</t>
  </si>
  <si>
    <t>00-0025430</t>
  </si>
  <si>
    <t>Drew Stanton</t>
  </si>
  <si>
    <t>1984-05-07</t>
  </si>
  <si>
    <t>6710</t>
  </si>
  <si>
    <t>Josh Caldwell</t>
  </si>
  <si>
    <t>5249</t>
  </si>
  <si>
    <t>Levrone</t>
  </si>
  <si>
    <t>00-0034196</t>
  </si>
  <si>
    <t>Andre Levrone</t>
  </si>
  <si>
    <t>1995-03-09</t>
  </si>
  <si>
    <t>2865</t>
  </si>
  <si>
    <t>Howsare</t>
  </si>
  <si>
    <t>Julian Howsare</t>
  </si>
  <si>
    <t>1992-09-11</t>
  </si>
  <si>
    <t>1995-07-11</t>
  </si>
  <si>
    <t>Edmonds</t>
  </si>
  <si>
    <t>00-0034681</t>
  </si>
  <si>
    <t>Chase Edmonds</t>
  </si>
  <si>
    <t>1996-04-13</t>
  </si>
  <si>
    <t>4754</t>
  </si>
  <si>
    <t>Shorts Jr</t>
  </si>
  <si>
    <t>Daikiel Shorts Jr</t>
  </si>
  <si>
    <t>1584</t>
  </si>
  <si>
    <t>BJ Daniels</t>
  </si>
  <si>
    <t>1989-10-24</t>
  </si>
  <si>
    <t>4626</t>
  </si>
  <si>
    <t>Amba</t>
  </si>
  <si>
    <t>Etta-Tawo</t>
  </si>
  <si>
    <t>00-0033687</t>
  </si>
  <si>
    <t>Amba Etta-Tawo</t>
  </si>
  <si>
    <t>1993-11-10</t>
  </si>
  <si>
    <t>3170</t>
  </si>
  <si>
    <t>Paxton</t>
  </si>
  <si>
    <t>00-0033108</t>
  </si>
  <si>
    <t>Paxton Lynch</t>
  </si>
  <si>
    <t>1994-02-12</t>
  </si>
  <si>
    <t>6209</t>
  </si>
  <si>
    <t>Hyman</t>
  </si>
  <si>
    <t>Ishmael Hyman</t>
  </si>
  <si>
    <t>1994-07-23</t>
  </si>
  <si>
    <t>Bilal</t>
  </si>
  <si>
    <t>737</t>
  </si>
  <si>
    <t>Mickey</t>
  </si>
  <si>
    <t>Shuler</t>
  </si>
  <si>
    <t>Mickey Shuler</t>
  </si>
  <si>
    <t>1986-10-09</t>
  </si>
  <si>
    <t>1991-12-01</t>
  </si>
  <si>
    <t>1991-09-20</t>
  </si>
  <si>
    <t>Daesean</t>
  </si>
  <si>
    <t>00-0034370</t>
  </si>
  <si>
    <t>Daesean Hamilton</t>
  </si>
  <si>
    <t>1995-03-10</t>
  </si>
  <si>
    <t>1487</t>
  </si>
  <si>
    <t>Randle</t>
  </si>
  <si>
    <t>Joseph Randle</t>
  </si>
  <si>
    <t>1997-05-06</t>
  </si>
  <si>
    <t>1992-04-01</t>
  </si>
  <si>
    <t>3113</t>
  </si>
  <si>
    <t>Marvin Lewis</t>
  </si>
  <si>
    <t>1986-12-01</t>
  </si>
  <si>
    <t>2463</t>
  </si>
  <si>
    <t>00-0032135</t>
  </si>
  <si>
    <t>Jesse James</t>
  </si>
  <si>
    <t>1994-06-04</t>
  </si>
  <si>
    <t>3110</t>
  </si>
  <si>
    <t>Harbaugh</t>
  </si>
  <si>
    <t>John Harbaugh</t>
  </si>
  <si>
    <t>1505</t>
  </si>
  <si>
    <t>Lenz</t>
  </si>
  <si>
    <t>Josh Lenz</t>
  </si>
  <si>
    <t>1990-09-22</t>
  </si>
  <si>
    <t>1994-04-19</t>
  </si>
  <si>
    <t>2801</t>
  </si>
  <si>
    <t>00-0031511</t>
  </si>
  <si>
    <t>1991-10-16</t>
  </si>
  <si>
    <t>3127</t>
  </si>
  <si>
    <t>Childress</t>
  </si>
  <si>
    <t>Brad Childress</t>
  </si>
  <si>
    <t>1994-03-06</t>
  </si>
  <si>
    <t>1938</t>
  </si>
  <si>
    <t>Josh Stewart</t>
  </si>
  <si>
    <t>1988-11-21</t>
  </si>
  <si>
    <t>Dante</t>
  </si>
  <si>
    <t>2242</t>
  </si>
  <si>
    <t>Catanzaro</t>
  </si>
  <si>
    <t>00-0030896</t>
  </si>
  <si>
    <t>Chandler Catanzaro</t>
  </si>
  <si>
    <t>1991-02-26</t>
  </si>
  <si>
    <t>2927</t>
  </si>
  <si>
    <t>Keshawn</t>
  </si>
  <si>
    <t>Keshawn Hill</t>
  </si>
  <si>
    <t>642</t>
  </si>
  <si>
    <t>00-0027891</t>
  </si>
  <si>
    <t>Golden Tate</t>
  </si>
  <si>
    <t>1988-08-02</t>
  </si>
  <si>
    <t>4794</t>
  </si>
  <si>
    <t>Armstrong Jr.</t>
  </si>
  <si>
    <t>Tommy Armstrong Jr.</t>
  </si>
  <si>
    <t>Stafford</t>
  </si>
  <si>
    <t>3070</t>
  </si>
  <si>
    <t>Rob Ryan</t>
  </si>
  <si>
    <t>1935</t>
  </si>
  <si>
    <t>Mettenberger</t>
  </si>
  <si>
    <t>Zach Mettenberger</t>
  </si>
  <si>
    <t>1991-07-16</t>
  </si>
  <si>
    <t>00-0031301</t>
  </si>
  <si>
    <t>Jeremy Hill</t>
  </si>
  <si>
    <t>5396</t>
  </si>
  <si>
    <t>Bailey II</t>
  </si>
  <si>
    <t>Sergio Bailey II</t>
  </si>
  <si>
    <t>676</t>
  </si>
  <si>
    <t>LeSean</t>
  </si>
  <si>
    <t>00-0027029</t>
  </si>
  <si>
    <t>LeSean McCoy</t>
  </si>
  <si>
    <t>1988-07-12</t>
  </si>
  <si>
    <t>3115</t>
  </si>
  <si>
    <t>Dowell</t>
  </si>
  <si>
    <t>Loggains</t>
  </si>
  <si>
    <t>Dowell Loggains</t>
  </si>
  <si>
    <t>6248</t>
  </si>
  <si>
    <t>Trevion</t>
  </si>
  <si>
    <t>Trevion Thompson</t>
  </si>
  <si>
    <t>1995-11-14</t>
  </si>
  <si>
    <t>Stefon</t>
  </si>
  <si>
    <t>00-0031588</t>
  </si>
  <si>
    <t>Stefon Diggs</t>
  </si>
  <si>
    <t>6108</t>
  </si>
  <si>
    <t>Jacques</t>
  </si>
  <si>
    <t>Jacques Patrick</t>
  </si>
  <si>
    <t>3966</t>
  </si>
  <si>
    <t>Nathaniel</t>
  </si>
  <si>
    <t>Nathaniel Hackett</t>
  </si>
  <si>
    <t>Andy Tanner</t>
  </si>
  <si>
    <t>1988-05-16</t>
  </si>
  <si>
    <t>5975</t>
  </si>
  <si>
    <t>Robby</t>
  </si>
  <si>
    <t>00-0032688</t>
  </si>
  <si>
    <t>Robby Anderson</t>
  </si>
  <si>
    <t>3354</t>
  </si>
  <si>
    <t>Watt</t>
  </si>
  <si>
    <t>00-0032897</t>
  </si>
  <si>
    <t>Derek Watt</t>
  </si>
  <si>
    <t>1992-11-07</t>
  </si>
  <si>
    <t>1994-07-06</t>
  </si>
  <si>
    <t>4635</t>
  </si>
  <si>
    <t>00-0033760</t>
  </si>
  <si>
    <t>Justin Davis</t>
  </si>
  <si>
    <t>1995-11-11</t>
  </si>
  <si>
    <t>1992-08-15</t>
  </si>
  <si>
    <t>782</t>
  </si>
  <si>
    <t>Tukuafu</t>
  </si>
  <si>
    <t>Will Tukuafu</t>
  </si>
  <si>
    <t>1984-01-03</t>
  </si>
  <si>
    <t>4016</t>
  </si>
  <si>
    <t>Belichick</t>
  </si>
  <si>
    <t>Bill Belichick</t>
  </si>
  <si>
    <t>2805</t>
  </si>
  <si>
    <t>Deon Long</t>
  </si>
  <si>
    <t>1991-06-14</t>
  </si>
  <si>
    <t>3889</t>
  </si>
  <si>
    <t>Bundy</t>
  </si>
  <si>
    <t>00-0033087</t>
  </si>
  <si>
    <t>Marquis Bundy</t>
  </si>
  <si>
    <t>68</t>
  </si>
  <si>
    <t>Manningham</t>
  </si>
  <si>
    <t>Mario Manningham</t>
  </si>
  <si>
    <t>1986-05-25</t>
  </si>
  <si>
    <t>Enunwa</t>
  </si>
  <si>
    <t>00-0031023</t>
  </si>
  <si>
    <t>Quincy Enunwa</t>
  </si>
  <si>
    <t>1992-05-31</t>
  </si>
  <si>
    <t>3897</t>
  </si>
  <si>
    <t>Lang</t>
  </si>
  <si>
    <t>Paul Lang</t>
  </si>
  <si>
    <t>1992-05-24</t>
  </si>
  <si>
    <t>1827</t>
  </si>
  <si>
    <t>Arthur Lynch</t>
  </si>
  <si>
    <t>5567</t>
  </si>
  <si>
    <t>Janarion</t>
  </si>
  <si>
    <t>Grant</t>
  </si>
  <si>
    <t>00-0034307</t>
  </si>
  <si>
    <t>Janarion Grant</t>
  </si>
  <si>
    <t>1993-11-20</t>
  </si>
  <si>
    <t>2458</t>
  </si>
  <si>
    <t>Karlos Williams</t>
  </si>
  <si>
    <t>4872</t>
  </si>
  <si>
    <t>Caserio</t>
  </si>
  <si>
    <t>Nick Caserio</t>
  </si>
  <si>
    <t>3368</t>
  </si>
  <si>
    <t>Burbridge</t>
  </si>
  <si>
    <t>00-0032441</t>
  </si>
  <si>
    <t>Aaron Burbridge</t>
  </si>
  <si>
    <t>1993-12-23</t>
  </si>
  <si>
    <t>4232</t>
  </si>
  <si>
    <t>Dayes</t>
  </si>
  <si>
    <t>00-0033596</t>
  </si>
  <si>
    <t>Matt Dayes</t>
  </si>
  <si>
    <t>1994-09-03</t>
  </si>
  <si>
    <t>Clemens</t>
  </si>
  <si>
    <t>Kellen Clemens</t>
  </si>
  <si>
    <t>1983-06-06</t>
  </si>
  <si>
    <t>1684</t>
  </si>
  <si>
    <t>Jaron</t>
  </si>
  <si>
    <t>00-0030300</t>
  </si>
  <si>
    <t>Jaron Brown</t>
  </si>
  <si>
    <t>1990-01-08</t>
  </si>
  <si>
    <t>4895</t>
  </si>
  <si>
    <t>Lamar Atkins</t>
  </si>
  <si>
    <t>5560</t>
  </si>
  <si>
    <t>Khalid</t>
  </si>
  <si>
    <t>00-0034237</t>
  </si>
  <si>
    <t>Khalid Hill</t>
  </si>
  <si>
    <t>1995-06-04</t>
  </si>
  <si>
    <t>479</t>
  </si>
  <si>
    <t>Parmele</t>
  </si>
  <si>
    <t>Jalen Parmele</t>
  </si>
  <si>
    <t>1985-12-30</t>
  </si>
  <si>
    <t>913</t>
  </si>
  <si>
    <t>00-0028202</t>
  </si>
  <si>
    <t>Shaun Draughn</t>
  </si>
  <si>
    <t>1987-12-07</t>
  </si>
  <si>
    <t>2039</t>
  </si>
  <si>
    <t>00-0031166</t>
  </si>
  <si>
    <t>Seth Roberts</t>
  </si>
  <si>
    <t>1991-02-22</t>
  </si>
  <si>
    <t>5162</t>
  </si>
  <si>
    <t>Bonnafon</t>
  </si>
  <si>
    <t>00-0034578</t>
  </si>
  <si>
    <t>Reggie Bonnafon</t>
  </si>
  <si>
    <t>1996-01-04</t>
  </si>
  <si>
    <t>3075</t>
  </si>
  <si>
    <t>Stan</t>
  </si>
  <si>
    <t>Kroenke</t>
  </si>
  <si>
    <t>Stan Kroenke</t>
  </si>
  <si>
    <t>5095</t>
  </si>
  <si>
    <t>00-0034161</t>
  </si>
  <si>
    <t>Daniel Carlson</t>
  </si>
  <si>
    <t>665</t>
  </si>
  <si>
    <t>Dennis Dixon</t>
  </si>
  <si>
    <t>1985-01-11</t>
  </si>
  <si>
    <t>Harold</t>
  </si>
  <si>
    <t>3873</t>
  </si>
  <si>
    <t>Ben Roberts</t>
  </si>
  <si>
    <t>1992-09-07</t>
  </si>
  <si>
    <t>4392</t>
  </si>
  <si>
    <t>00-0033402</t>
  </si>
  <si>
    <t>Malcolm Lewis</t>
  </si>
  <si>
    <t>1993-10-24</t>
  </si>
  <si>
    <t>6178</t>
  </si>
  <si>
    <t>Darwin</t>
  </si>
  <si>
    <t>Darwin Thompson</t>
  </si>
  <si>
    <t>1997-02-12</t>
  </si>
  <si>
    <t>3649</t>
  </si>
  <si>
    <t>Michael Cooper</t>
  </si>
  <si>
    <t>1992-10-21</t>
  </si>
  <si>
    <t>1321</t>
  </si>
  <si>
    <t>Mike Brown</t>
  </si>
  <si>
    <t>1989-02-09</t>
  </si>
  <si>
    <t>1994-08-02</t>
  </si>
  <si>
    <t>Felix</t>
  </si>
  <si>
    <t>Felix Jones</t>
  </si>
  <si>
    <t>1987-05-08</t>
  </si>
  <si>
    <t>4748</t>
  </si>
  <si>
    <t>Doug</t>
  </si>
  <si>
    <t>Doug Williams</t>
  </si>
  <si>
    <t>5984</t>
  </si>
  <si>
    <t>Ratliff-Williams</t>
  </si>
  <si>
    <t>Anthony Ratliff-Williams</t>
  </si>
  <si>
    <t>1997-06-17</t>
  </si>
  <si>
    <t>3648</t>
  </si>
  <si>
    <t>Weiser</t>
  </si>
  <si>
    <t>00-0032914</t>
  </si>
  <si>
    <t>Matt Weiser</t>
  </si>
  <si>
    <t>1992-10-07</t>
  </si>
  <si>
    <t>2297</t>
  </si>
  <si>
    <t>Glenn Winston</t>
  </si>
  <si>
    <t>1993-06-24</t>
  </si>
  <si>
    <t>Summers</t>
  </si>
  <si>
    <t>3701</t>
  </si>
  <si>
    <t>Eagan</t>
  </si>
  <si>
    <t>Ed Eagan</t>
  </si>
  <si>
    <t>1993-06-19</t>
  </si>
  <si>
    <t>Jamie</t>
  </si>
  <si>
    <t>5890</t>
  </si>
  <si>
    <t>Damien Harris</t>
  </si>
  <si>
    <t>5144</t>
  </si>
  <si>
    <t>00-0034156</t>
  </si>
  <si>
    <t>Malik Williams</t>
  </si>
  <si>
    <t>701</t>
  </si>
  <si>
    <t>Dickson</t>
  </si>
  <si>
    <t>00-0027675</t>
  </si>
  <si>
    <t>Ed Dickson</t>
  </si>
  <si>
    <t>3071</t>
  </si>
  <si>
    <t>Hue</t>
  </si>
  <si>
    <t>Hue Jackson</t>
  </si>
  <si>
    <t>5637</t>
  </si>
  <si>
    <t>00-0034592</t>
  </si>
  <si>
    <t>Garrett Johnson</t>
  </si>
  <si>
    <t>1995-12-03</t>
  </si>
  <si>
    <t>00-0033025</t>
  </si>
  <si>
    <t>Jalen Richard</t>
  </si>
  <si>
    <t>1993-10-15</t>
  </si>
  <si>
    <t>1992-06-15</t>
  </si>
  <si>
    <t>5409</t>
  </si>
  <si>
    <t>00-0034613</t>
  </si>
  <si>
    <t>Tanner Hudson</t>
  </si>
  <si>
    <t>1994-11-12</t>
  </si>
  <si>
    <t>Rudolph</t>
  </si>
  <si>
    <t>00-0027981</t>
  </si>
  <si>
    <t>Kyle Rudolph</t>
  </si>
  <si>
    <t>1989-11-09</t>
  </si>
  <si>
    <t>Brandin</t>
  </si>
  <si>
    <t>2476</t>
  </si>
  <si>
    <t>O'Shaughnessy</t>
  </si>
  <si>
    <t>00-0031951</t>
  </si>
  <si>
    <t>James O'Shaughnessy</t>
  </si>
  <si>
    <t>6665</t>
  </si>
  <si>
    <t>Fortson</t>
  </si>
  <si>
    <t>1595</t>
  </si>
  <si>
    <t>Chris Harper</t>
  </si>
  <si>
    <t>6586</t>
  </si>
  <si>
    <t>Moral</t>
  </si>
  <si>
    <t>Stephens</t>
  </si>
  <si>
    <t>Moral Stephens</t>
  </si>
  <si>
    <t>3090</t>
  </si>
  <si>
    <t>Tannenbaum</t>
  </si>
  <si>
    <t>Mike Tannenbaum</t>
  </si>
  <si>
    <t>3476</t>
  </si>
  <si>
    <t>Holton</t>
  </si>
  <si>
    <t>00-0032935</t>
  </si>
  <si>
    <t>Johnny Holton</t>
  </si>
  <si>
    <t>6625</t>
  </si>
  <si>
    <t>Clayton Hatfield</t>
  </si>
  <si>
    <t>896</t>
  </si>
  <si>
    <t>Tolzien</t>
  </si>
  <si>
    <t>Scott Tolzien</t>
  </si>
  <si>
    <t>1987-09-04</t>
  </si>
  <si>
    <t>4762</t>
  </si>
  <si>
    <t>Gettleman</t>
  </si>
  <si>
    <t>Dave Gettleman</t>
  </si>
  <si>
    <t>1988-09-29</t>
  </si>
  <si>
    <t>89</t>
  </si>
  <si>
    <t>Henne</t>
  </si>
  <si>
    <t>00-0026197</t>
  </si>
  <si>
    <t>Chad Henne</t>
  </si>
  <si>
    <t>57</t>
  </si>
  <si>
    <t>Steven Jackson</t>
  </si>
  <si>
    <t>1983-07-22</t>
  </si>
  <si>
    <t>1308</t>
  </si>
  <si>
    <t>Jamize</t>
  </si>
  <si>
    <t>Olawale</t>
  </si>
  <si>
    <t>00-0029492</t>
  </si>
  <si>
    <t>Jamize Olawale</t>
  </si>
  <si>
    <t>4151</t>
  </si>
  <si>
    <t>Butt</t>
  </si>
  <si>
    <t>00-0033564</t>
  </si>
  <si>
    <t>Jake Butt</t>
  </si>
  <si>
    <t>5118</t>
  </si>
  <si>
    <t>00-0034416</t>
  </si>
  <si>
    <t>Tanner Lee</t>
  </si>
  <si>
    <t>3454</t>
  </si>
  <si>
    <t>Anthrop</t>
  </si>
  <si>
    <t>Danny Anthrop</t>
  </si>
  <si>
    <t>1993-05-29</t>
  </si>
  <si>
    <t>3043</t>
  </si>
  <si>
    <t>Tye</t>
  </si>
  <si>
    <t>00-0032004</t>
  </si>
  <si>
    <t>Will Tye</t>
  </si>
  <si>
    <t>1991-11-04</t>
  </si>
  <si>
    <t>6691</t>
  </si>
  <si>
    <t>Ray Gene</t>
  </si>
  <si>
    <t>Ray Gene smith</t>
  </si>
  <si>
    <t>4864</t>
  </si>
  <si>
    <t>Jevoni</t>
  </si>
  <si>
    <t>00-0034057</t>
  </si>
  <si>
    <t>Jevoni Robinson</t>
  </si>
  <si>
    <t>801</t>
  </si>
  <si>
    <t>00-0028112</t>
  </si>
  <si>
    <t>Charles Clay</t>
  </si>
  <si>
    <t>1989-02-13</t>
  </si>
  <si>
    <t>Heath Miller</t>
  </si>
  <si>
    <t>1982-10-22</t>
  </si>
  <si>
    <t>2713</t>
  </si>
  <si>
    <t>Josh Harper</t>
  </si>
  <si>
    <t>461</t>
  </si>
  <si>
    <t>Michael Vick</t>
  </si>
  <si>
    <t>1980-06-26</t>
  </si>
  <si>
    <t>802</t>
  </si>
  <si>
    <t>Pat Devlin</t>
  </si>
  <si>
    <t>1988-04-12</t>
  </si>
  <si>
    <t>5902</t>
  </si>
  <si>
    <t>Hart</t>
  </si>
  <si>
    <t>Penny Hart</t>
  </si>
  <si>
    <t>1996-07-05</t>
  </si>
  <si>
    <t>Malcom</t>
  </si>
  <si>
    <t>Malcom Floyd</t>
  </si>
  <si>
    <t>1981-09-08</t>
  </si>
  <si>
    <t>6528</t>
  </si>
  <si>
    <t>Slye</t>
  </si>
  <si>
    <t>Joey Slye</t>
  </si>
  <si>
    <t>1996-04-10</t>
  </si>
  <si>
    <t>Gallup</t>
  </si>
  <si>
    <t>00-0034764</t>
  </si>
  <si>
    <t>Michael Gallup</t>
  </si>
  <si>
    <t>1996-03-04</t>
  </si>
  <si>
    <t>1990-12-09</t>
  </si>
  <si>
    <t>4208</t>
  </si>
  <si>
    <t>00-0033957</t>
  </si>
  <si>
    <t>Rodney Adams</t>
  </si>
  <si>
    <t>1503</t>
  </si>
  <si>
    <t>Michael Ford</t>
  </si>
  <si>
    <t>1990-05-27</t>
  </si>
  <si>
    <t>2040</t>
  </si>
  <si>
    <t>Simonson</t>
  </si>
  <si>
    <t>00-0031167</t>
  </si>
  <si>
    <t>Scott Simonson</t>
  </si>
  <si>
    <t>1992-04-13</t>
  </si>
  <si>
    <t>1306</t>
  </si>
  <si>
    <t>Jeremy Ross</t>
  </si>
  <si>
    <t>1988-03-16</t>
  </si>
  <si>
    <t>00-0033282</t>
  </si>
  <si>
    <t>Curtis Samuel</t>
  </si>
  <si>
    <t>1996-08-11</t>
  </si>
  <si>
    <t>2712</t>
  </si>
  <si>
    <t>Renaud</t>
  </si>
  <si>
    <t>Blake Renaud</t>
  </si>
  <si>
    <t>Leshun</t>
  </si>
  <si>
    <t>Daniels Jr.</t>
  </si>
  <si>
    <t>00-0033384</t>
  </si>
  <si>
    <t>Leshun Daniels Jr.</t>
  </si>
  <si>
    <t>1995-10-23</t>
  </si>
  <si>
    <t>1988-12-01</t>
  </si>
  <si>
    <t>1995-09-12</t>
  </si>
  <si>
    <t>3471</t>
  </si>
  <si>
    <t>00-0032672</t>
  </si>
  <si>
    <t>Aaron Green</t>
  </si>
  <si>
    <t>1993-10-21</t>
  </si>
  <si>
    <t>1988-09-08</t>
  </si>
  <si>
    <t>Samaje</t>
  </si>
  <si>
    <t>Perine</t>
  </si>
  <si>
    <t>00-0033526</t>
  </si>
  <si>
    <t>Samaje Perine</t>
  </si>
  <si>
    <t>1995-09-16</t>
  </si>
  <si>
    <t>5608</t>
  </si>
  <si>
    <t>Devonte</t>
  </si>
  <si>
    <t>00-0034528</t>
  </si>
  <si>
    <t>Devonte Boyd</t>
  </si>
  <si>
    <t>1994-10-05</t>
  </si>
  <si>
    <t>5005</t>
  </si>
  <si>
    <t>Jaleel</t>
  </si>
  <si>
    <t>00-0034267</t>
  </si>
  <si>
    <t>Jaleel Scott</t>
  </si>
  <si>
    <t>2620</t>
  </si>
  <si>
    <t>Heaps</t>
  </si>
  <si>
    <t>Jake Heaps</t>
  </si>
  <si>
    <t>622</t>
  </si>
  <si>
    <t>Hoomanawanui</t>
  </si>
  <si>
    <t>00-0027732</t>
  </si>
  <si>
    <t>Michael Hoomanawanui</t>
  </si>
  <si>
    <t>1988-07-04</t>
  </si>
  <si>
    <t>Holland</t>
  </si>
  <si>
    <t>00-0031051</t>
  </si>
  <si>
    <t>John Brown</t>
  </si>
  <si>
    <t>1990-04-03</t>
  </si>
  <si>
    <t>4813</t>
  </si>
  <si>
    <t>Bracy</t>
  </si>
  <si>
    <t>00-0034025</t>
  </si>
  <si>
    <t>Marvin Bracy</t>
  </si>
  <si>
    <t>Julius</t>
  </si>
  <si>
    <t>Vince Young</t>
  </si>
  <si>
    <t>1983-05-18</t>
  </si>
  <si>
    <t>918</t>
  </si>
  <si>
    <t>Niles</t>
  </si>
  <si>
    <t>00-0028093</t>
  </si>
  <si>
    <t>Niles Paul</t>
  </si>
  <si>
    <t>Bush</t>
  </si>
  <si>
    <t>Reggie Bush</t>
  </si>
  <si>
    <t>5915</t>
  </si>
  <si>
    <t>Isabella</t>
  </si>
  <si>
    <t>Andy Isabella</t>
  </si>
  <si>
    <t>1986-01-21</t>
  </si>
  <si>
    <t>Callaway</t>
  </si>
  <si>
    <t>00-0034772</t>
  </si>
  <si>
    <t>Antonio Callaway</t>
  </si>
  <si>
    <t>1997-01-09</t>
  </si>
  <si>
    <t>5787</t>
  </si>
  <si>
    <t>Bobo</t>
  </si>
  <si>
    <t>00-0034878</t>
  </si>
  <si>
    <t>Bryce Bobo</t>
  </si>
  <si>
    <t>5838</t>
  </si>
  <si>
    <t>Andersen</t>
  </si>
  <si>
    <t>Phillip Andersen</t>
  </si>
  <si>
    <t>2730</t>
  </si>
  <si>
    <t>Kenneth Harper</t>
  </si>
  <si>
    <t>Kuhn</t>
  </si>
  <si>
    <t>45</t>
  </si>
  <si>
    <t>Dan Carpenter</t>
  </si>
  <si>
    <t>1985-11-25</t>
  </si>
  <si>
    <t>Gradkowski</t>
  </si>
  <si>
    <t>1994-03-16</t>
  </si>
  <si>
    <t>4607</t>
  </si>
  <si>
    <t>Conque</t>
  </si>
  <si>
    <t>Zach Conque</t>
  </si>
  <si>
    <t>1994-04-22</t>
  </si>
  <si>
    <t>4733</t>
  </si>
  <si>
    <t>00-0034010</t>
  </si>
  <si>
    <t>Alex Gray</t>
  </si>
  <si>
    <t>1991-05-01</t>
  </si>
  <si>
    <t>2637</t>
  </si>
  <si>
    <t>Casey Pierce</t>
  </si>
  <si>
    <t>1991-08-21</t>
  </si>
  <si>
    <t>1996-05-21</t>
  </si>
  <si>
    <t>2703</t>
  </si>
  <si>
    <t>Ezell</t>
  </si>
  <si>
    <t>Ruffin</t>
  </si>
  <si>
    <t>Ezell Ruffin</t>
  </si>
  <si>
    <t>1992-03-17</t>
  </si>
  <si>
    <t>6019</t>
  </si>
  <si>
    <t>Johnnie</t>
  </si>
  <si>
    <t>Johnnie Dixon</t>
  </si>
  <si>
    <t>6549</t>
  </si>
  <si>
    <t>Damion Willis</t>
  </si>
  <si>
    <t>1997-06-20</t>
  </si>
  <si>
    <t>00-0032241</t>
  </si>
  <si>
    <t>Todd Gurley</t>
  </si>
  <si>
    <t>3556</t>
  </si>
  <si>
    <t>Christian Powell</t>
  </si>
  <si>
    <t>1994-03-03</t>
  </si>
  <si>
    <t>5849</t>
  </si>
  <si>
    <t>Kyler</t>
  </si>
  <si>
    <t>Kyler Murray</t>
  </si>
  <si>
    <t>1997-08-07</t>
  </si>
  <si>
    <t>142</t>
  </si>
  <si>
    <t>Romo</t>
  </si>
  <si>
    <t>00-0021678</t>
  </si>
  <si>
    <t>Tony Romo</t>
  </si>
  <si>
    <t>1980-04-21</t>
  </si>
  <si>
    <t>6246</t>
  </si>
  <si>
    <t>Cox</t>
  </si>
  <si>
    <t>Jeremy Cox</t>
  </si>
  <si>
    <t>1995-09-11</t>
  </si>
  <si>
    <t>4344</t>
  </si>
  <si>
    <t>Board</t>
  </si>
  <si>
    <t>00-0033367</t>
  </si>
  <si>
    <t>1993-12-12</t>
  </si>
  <si>
    <t>2428</t>
  </si>
  <si>
    <t>Mayle</t>
  </si>
  <si>
    <t>00-0032188</t>
  </si>
  <si>
    <t>Vince Mayle</t>
  </si>
  <si>
    <t>1991-06-12</t>
  </si>
  <si>
    <t>1937</t>
  </si>
  <si>
    <t>Bishop</t>
  </si>
  <si>
    <t>Sankey</t>
  </si>
  <si>
    <t>Bishop Sankey</t>
  </si>
  <si>
    <t>1992-09-15</t>
  </si>
  <si>
    <t>Deshaun</t>
  </si>
  <si>
    <t>00-0033537</t>
  </si>
  <si>
    <t>Deshaun Watson</t>
  </si>
  <si>
    <t>1994-01-18</t>
  </si>
  <si>
    <t>3158</t>
  </si>
  <si>
    <t>Oakman</t>
  </si>
  <si>
    <t>Shawn Oakman</t>
  </si>
  <si>
    <t>1841</t>
  </si>
  <si>
    <t>Stephen Houston</t>
  </si>
  <si>
    <t>1991-10-28</t>
  </si>
  <si>
    <t>3887</t>
  </si>
  <si>
    <t>McCord</t>
  </si>
  <si>
    <t>Ben McCord</t>
  </si>
  <si>
    <t>5854</t>
  </si>
  <si>
    <t>Lock</t>
  </si>
  <si>
    <t>Drew Lock</t>
  </si>
  <si>
    <t>1996-11-10</t>
  </si>
  <si>
    <t>5704</t>
  </si>
  <si>
    <t>Tepper</t>
  </si>
  <si>
    <t>David Tepper</t>
  </si>
  <si>
    <t>1996-09-23</t>
  </si>
  <si>
    <t>Jeffery</t>
  </si>
  <si>
    <t>11</t>
  </si>
  <si>
    <t>Hartley</t>
  </si>
  <si>
    <t>Garrett Hartley</t>
  </si>
  <si>
    <t>1986-05-16</t>
  </si>
  <si>
    <t>352</t>
  </si>
  <si>
    <t>Coffman</t>
  </si>
  <si>
    <t>Chase Coffman</t>
  </si>
  <si>
    <t>1986-11-10</t>
  </si>
  <si>
    <t>4177</t>
  </si>
  <si>
    <t>00-0033555</t>
  </si>
  <si>
    <t>Mack Hollins</t>
  </si>
  <si>
    <t>Akins</t>
  </si>
  <si>
    <t>6175</t>
  </si>
  <si>
    <t>Kerrith</t>
  </si>
  <si>
    <t>1996-10-31</t>
  </si>
  <si>
    <t>1987-09-03</t>
  </si>
  <si>
    <t>421</t>
  </si>
  <si>
    <t>00-0026498</t>
  </si>
  <si>
    <t>Matthew Stafford</t>
  </si>
  <si>
    <t>1988-02-07</t>
  </si>
  <si>
    <t>5718</t>
  </si>
  <si>
    <t>Yurachek</t>
  </si>
  <si>
    <t>00-0034725</t>
  </si>
  <si>
    <t>Ryan Yurachek</t>
  </si>
  <si>
    <t>1996-08-27</t>
  </si>
  <si>
    <t>1996-05-16</t>
  </si>
  <si>
    <t>5917</t>
  </si>
  <si>
    <t>Mecole</t>
  </si>
  <si>
    <t>Hardman</t>
  </si>
  <si>
    <t>Mecole Hardman</t>
  </si>
  <si>
    <t>1998-03-12</t>
  </si>
  <si>
    <t>881</t>
  </si>
  <si>
    <t>Stanzi</t>
  </si>
  <si>
    <t>Ricky Stanzi</t>
  </si>
  <si>
    <t>4002</t>
  </si>
  <si>
    <t>Eliot</t>
  </si>
  <si>
    <t>Wolf</t>
  </si>
  <si>
    <t>Eliot Wolf</t>
  </si>
  <si>
    <t>Tyrell</t>
  </si>
  <si>
    <t>00-0032160</t>
  </si>
  <si>
    <t>Tyrell Williams</t>
  </si>
  <si>
    <t>1992-02-12</t>
  </si>
  <si>
    <t>1589</t>
  </si>
  <si>
    <t>Patton</t>
  </si>
  <si>
    <t>Quinton Patton</t>
  </si>
  <si>
    <t>1990-08-09</t>
  </si>
  <si>
    <t>1164</t>
  </si>
  <si>
    <t>Rueben</t>
  </si>
  <si>
    <t>Rueben Randle</t>
  </si>
  <si>
    <t>539</t>
  </si>
  <si>
    <t>Marc</t>
  </si>
  <si>
    <t>Mariani</t>
  </si>
  <si>
    <t>Marc Mariani</t>
  </si>
  <si>
    <t>00-0026153</t>
  </si>
  <si>
    <t>Jonathan Stewart</t>
  </si>
  <si>
    <t>1987-03-21</t>
  </si>
  <si>
    <t>3120</t>
  </si>
  <si>
    <t>Baalke</t>
  </si>
  <si>
    <t>Trent Baalke</t>
  </si>
  <si>
    <t>5280</t>
  </si>
  <si>
    <t>Pharoah</t>
  </si>
  <si>
    <t>McKever</t>
  </si>
  <si>
    <t>00-0034322</t>
  </si>
  <si>
    <t>Pharoah McKever</t>
  </si>
  <si>
    <t>5468</t>
  </si>
  <si>
    <t>Scotland-Williamson</t>
  </si>
  <si>
    <t>00-0034340</t>
  </si>
  <si>
    <t>Christian Scotland-Williamson</t>
  </si>
  <si>
    <t>3056</t>
  </si>
  <si>
    <t>Ryan Pace</t>
  </si>
  <si>
    <t>5938</t>
  </si>
  <si>
    <t>Humphrey</t>
  </si>
  <si>
    <t>2947</t>
  </si>
  <si>
    <t>Clay Burton</t>
  </si>
  <si>
    <t>3500</t>
  </si>
  <si>
    <t>00-0032716</t>
  </si>
  <si>
    <t>Devon Cajuste</t>
  </si>
  <si>
    <t>Engram</t>
  </si>
  <si>
    <t>00-0033881</t>
  </si>
  <si>
    <t>Evan Engram</t>
  </si>
  <si>
    <t>1994-09-02</t>
  </si>
  <si>
    <t>40</t>
  </si>
  <si>
    <t>Martellus</t>
  </si>
  <si>
    <t>00-0026201</t>
  </si>
  <si>
    <t>Martellus Bennett</t>
  </si>
  <si>
    <t>1987-01-10</t>
  </si>
  <si>
    <t>826</t>
  </si>
  <si>
    <t>Torrey</t>
  </si>
  <si>
    <t>00-0027996</t>
  </si>
  <si>
    <t>Torrey Smith</t>
  </si>
  <si>
    <t>1989-01-26</t>
  </si>
  <si>
    <t>4879</t>
  </si>
  <si>
    <t>Francis</t>
  </si>
  <si>
    <t>Owusu</t>
  </si>
  <si>
    <t>00-0033411</t>
  </si>
  <si>
    <t>Francis Owusu</t>
  </si>
  <si>
    <t>Talley</t>
  </si>
  <si>
    <t>1993-05-11</t>
  </si>
  <si>
    <t>1996-10-29</t>
  </si>
  <si>
    <t>2652</t>
  </si>
  <si>
    <t>Dreamius</t>
  </si>
  <si>
    <t>Dreamius Smith</t>
  </si>
  <si>
    <t>3342</t>
  </si>
  <si>
    <t>Jakeem</t>
  </si>
  <si>
    <t>00-0032791</t>
  </si>
  <si>
    <t>Jakeem Grant</t>
  </si>
  <si>
    <t>5156</t>
  </si>
  <si>
    <t>Vollert</t>
  </si>
  <si>
    <t>00-0034491</t>
  </si>
  <si>
    <t>Andrew Vollert</t>
  </si>
  <si>
    <t>Trubisky</t>
  </si>
  <si>
    <t>00-0033869</t>
  </si>
  <si>
    <t>Mitch Trubisky</t>
  </si>
  <si>
    <t>1993-04-28</t>
  </si>
  <si>
    <t>1993-12-11</t>
  </si>
  <si>
    <t>1989-01-06</t>
  </si>
  <si>
    <t>Obomanu</t>
  </si>
  <si>
    <t>Ben Obomanu</t>
  </si>
  <si>
    <t>1983-10-30</t>
  </si>
  <si>
    <t>348</t>
  </si>
  <si>
    <t>Shonn</t>
  </si>
  <si>
    <t>Shonn Greene</t>
  </si>
  <si>
    <t>1992-05-16</t>
  </si>
  <si>
    <t>1988-04-16</t>
  </si>
  <si>
    <t>1988-05-28</t>
  </si>
  <si>
    <t>Austin Johnson</t>
  </si>
  <si>
    <t>2949</t>
  </si>
  <si>
    <t>Synjyn</t>
  </si>
  <si>
    <t>Days</t>
  </si>
  <si>
    <t>Synjyn Days</t>
  </si>
  <si>
    <t>1348</t>
  </si>
  <si>
    <t>00-0030098</t>
  </si>
  <si>
    <t>Dustin Hopkins</t>
  </si>
  <si>
    <t>1990-10-01</t>
  </si>
  <si>
    <t>1898</t>
  </si>
  <si>
    <t>00-0031291</t>
  </si>
  <si>
    <t>James Wright</t>
  </si>
  <si>
    <t>1991-12-31</t>
  </si>
  <si>
    <t>2890</t>
  </si>
  <si>
    <t>Farmer</t>
  </si>
  <si>
    <t>George Farmer</t>
  </si>
  <si>
    <t>4537</t>
  </si>
  <si>
    <t>Jordan Johnson</t>
  </si>
  <si>
    <t>3588</t>
  </si>
  <si>
    <t>Mike Miller</t>
  </si>
  <si>
    <t>2565</t>
  </si>
  <si>
    <t>Sifrin</t>
  </si>
  <si>
    <t>Jean Sifrin</t>
  </si>
  <si>
    <t>831</t>
  </si>
  <si>
    <t>Andrew Hawkins</t>
  </si>
  <si>
    <t>1986-03-10</t>
  </si>
  <si>
    <t>1379</t>
  </si>
  <si>
    <t>Juszczyk</t>
  </si>
  <si>
    <t>00-0029892</t>
  </si>
  <si>
    <t>Kyle Juszczyk</t>
  </si>
  <si>
    <t>Brandon Marshall</t>
  </si>
  <si>
    <t>1989-09-23</t>
  </si>
  <si>
    <t>1614</t>
  </si>
  <si>
    <t>Frankie</t>
  </si>
  <si>
    <t>Hammond</t>
  </si>
  <si>
    <t>Frankie Hammond</t>
  </si>
  <si>
    <t>1990-02-17</t>
  </si>
  <si>
    <t>6040</t>
  </si>
  <si>
    <t>Tyree Jackson</t>
  </si>
  <si>
    <t>1997-11-07</t>
  </si>
  <si>
    <t>3109</t>
  </si>
  <si>
    <t>Monachino</t>
  </si>
  <si>
    <t>Ted Monachino</t>
  </si>
  <si>
    <t>00-0033891</t>
  </si>
  <si>
    <t>Zay Jones</t>
  </si>
  <si>
    <t>1655</t>
  </si>
  <si>
    <t>Kenbrell</t>
  </si>
  <si>
    <t>Kenbrell Thompkins</t>
  </si>
  <si>
    <t>1988-07-29</t>
  </si>
  <si>
    <t>971</t>
  </si>
  <si>
    <t>Housler</t>
  </si>
  <si>
    <t>Rob Housler</t>
  </si>
  <si>
    <t>1988-03-17</t>
  </si>
  <si>
    <t>4355</t>
  </si>
  <si>
    <t>00-0033379</t>
  </si>
  <si>
    <t>Tim White</t>
  </si>
  <si>
    <t>1994-07-15</t>
  </si>
  <si>
    <t>4051</t>
  </si>
  <si>
    <t>00-0033597</t>
  </si>
  <si>
    <t>Chad Kelly</t>
  </si>
  <si>
    <t>1994-03-26</t>
  </si>
  <si>
    <t>1992-10-25</t>
  </si>
  <si>
    <t>Royce</t>
  </si>
  <si>
    <t>1991-05-09</t>
  </si>
  <si>
    <t>1994-09-26</t>
  </si>
  <si>
    <t>3788</t>
  </si>
  <si>
    <t>McEvoy</t>
  </si>
  <si>
    <t xml:space="preserve"> 00-0032475</t>
  </si>
  <si>
    <t>Tanner McEvoy</t>
  </si>
  <si>
    <t>1993-01-26</t>
  </si>
  <si>
    <t>4528</t>
  </si>
  <si>
    <t>Trevor Knight</t>
  </si>
  <si>
    <t>4800</t>
  </si>
  <si>
    <t>Tomlin</t>
  </si>
  <si>
    <t>Mike Tomlin</t>
  </si>
  <si>
    <t>5359</t>
  </si>
  <si>
    <t>Dorren</t>
  </si>
  <si>
    <t>00-0034524</t>
  </si>
  <si>
    <t>Dorren Miller</t>
  </si>
  <si>
    <t>4952</t>
  </si>
  <si>
    <t>Benson</t>
  </si>
  <si>
    <t>Tom Benson</t>
  </si>
  <si>
    <t>00-0028087</t>
  </si>
  <si>
    <t>Dion Lewis</t>
  </si>
  <si>
    <t>1990-09-27</t>
  </si>
  <si>
    <t>1336</t>
  </si>
  <si>
    <t>Matthew Tucker</t>
  </si>
  <si>
    <t>1991-05-24</t>
  </si>
  <si>
    <t>6072</t>
  </si>
  <si>
    <t>Bruce Anderson</t>
  </si>
  <si>
    <t>Kearse</t>
  </si>
  <si>
    <t>3961</t>
  </si>
  <si>
    <t>Trestman</t>
  </si>
  <si>
    <t>Marc Trestman</t>
  </si>
  <si>
    <t>2598</t>
  </si>
  <si>
    <t>00-0031793</t>
  </si>
  <si>
    <t>Terrell Watson</t>
  </si>
  <si>
    <t>1989-09-12</t>
  </si>
  <si>
    <t>4805</t>
  </si>
  <si>
    <t>Alton</t>
  </si>
  <si>
    <t>Alton Howard</t>
  </si>
  <si>
    <t>1993-03-09</t>
  </si>
  <si>
    <t>1992-01-22</t>
  </si>
  <si>
    <t>499</t>
  </si>
  <si>
    <t>Barth</t>
  </si>
  <si>
    <t>00-0026138</t>
  </si>
  <si>
    <t>Connor Barth</t>
  </si>
  <si>
    <t>1986-04-11</t>
  </si>
  <si>
    <t>886</t>
  </si>
  <si>
    <t>Taiwan</t>
  </si>
  <si>
    <t>00-0028063</t>
  </si>
  <si>
    <t>Taiwan Jones</t>
  </si>
  <si>
    <t>4494</t>
  </si>
  <si>
    <t>Alonzo</t>
  </si>
  <si>
    <t>Alonzo Moore</t>
  </si>
  <si>
    <t>6628</t>
  </si>
  <si>
    <t>Ventell</t>
  </si>
  <si>
    <t>Ventell Bryant</t>
  </si>
  <si>
    <t>1996-08-24</t>
  </si>
  <si>
    <t>Ito</t>
  </si>
  <si>
    <t>00-0034378</t>
  </si>
  <si>
    <t>Ito Smith</t>
  </si>
  <si>
    <t>4416</t>
  </si>
  <si>
    <t>00-0033382</t>
  </si>
  <si>
    <t>Austin Carr</t>
  </si>
  <si>
    <t>3137</t>
  </si>
  <si>
    <t>Modkins</t>
  </si>
  <si>
    <t>Curtis Modkins</t>
  </si>
  <si>
    <t>2090</t>
  </si>
  <si>
    <t>Bolser</t>
  </si>
  <si>
    <t>Ted Bolser</t>
  </si>
  <si>
    <t>1990-10-22</t>
  </si>
  <si>
    <t>1413</t>
  </si>
  <si>
    <t>Wheaton</t>
  </si>
  <si>
    <t>00-0030460</t>
  </si>
  <si>
    <t>Markus Wheaton</t>
  </si>
  <si>
    <t>McGuire</t>
  </si>
  <si>
    <t>00-0033295</t>
  </si>
  <si>
    <t>Elijah McGuire</t>
  </si>
  <si>
    <t>1801</t>
  </si>
  <si>
    <t>Quron</t>
  </si>
  <si>
    <t>Quron Pratt</t>
  </si>
  <si>
    <t>4647</t>
  </si>
  <si>
    <t>00-0033720</t>
  </si>
  <si>
    <t>Colin Thompson</t>
  </si>
  <si>
    <t>4178</t>
  </si>
  <si>
    <t>Donnel</t>
  </si>
  <si>
    <t>Pumphrey</t>
  </si>
  <si>
    <t>00-0033561</t>
  </si>
  <si>
    <t>Donnel Pumphrey</t>
  </si>
  <si>
    <t>3859</t>
  </si>
  <si>
    <t>00-0033035</t>
  </si>
  <si>
    <t>Jalen Simmons</t>
  </si>
  <si>
    <t>4247</t>
  </si>
  <si>
    <t>Marquez Williams</t>
  </si>
  <si>
    <t>1994-07-16</t>
  </si>
  <si>
    <t>Fells</t>
  </si>
  <si>
    <t>Daniel Fells</t>
  </si>
  <si>
    <t>1983-09-23</t>
  </si>
  <si>
    <t>4020</t>
  </si>
  <si>
    <t>Lafleur</t>
  </si>
  <si>
    <t>Matt Lafleur</t>
  </si>
  <si>
    <t>1992-01-30</t>
  </si>
  <si>
    <t>3026</t>
  </si>
  <si>
    <t>Mike Hartline</t>
  </si>
  <si>
    <t>1316</t>
  </si>
  <si>
    <t>Emil</t>
  </si>
  <si>
    <t>Igwenagu</t>
  </si>
  <si>
    <t>Emil Igwenagu</t>
  </si>
  <si>
    <t>1989-03-27</t>
  </si>
  <si>
    <t>Burns</t>
  </si>
  <si>
    <t>Geno</t>
  </si>
  <si>
    <t>1994-04-12</t>
  </si>
  <si>
    <t>Perry</t>
  </si>
  <si>
    <t>6462</t>
  </si>
  <si>
    <t>Ellis Richardson</t>
  </si>
  <si>
    <t>00-0026901</t>
  </si>
  <si>
    <t>Mike Wallace</t>
  </si>
  <si>
    <t>1986-08-01</t>
  </si>
  <si>
    <t>17</t>
  </si>
  <si>
    <t>00-0023853</t>
  </si>
  <si>
    <t>Matt Prater</t>
  </si>
  <si>
    <t>1984-08-10</t>
  </si>
  <si>
    <t>4384</t>
  </si>
  <si>
    <t>Peck</t>
  </si>
  <si>
    <t>Aaron Peck</t>
  </si>
  <si>
    <t>1994-10-09</t>
  </si>
  <si>
    <t>3492</t>
  </si>
  <si>
    <t>Jalin</t>
  </si>
  <si>
    <t>Jalin Marshall</t>
  </si>
  <si>
    <t>2570</t>
  </si>
  <si>
    <t>Donatella</t>
  </si>
  <si>
    <t>Luckett</t>
  </si>
  <si>
    <t>Donatella Luckett</t>
  </si>
  <si>
    <t>1991-02-01</t>
  </si>
  <si>
    <t>1993-03-04</t>
  </si>
  <si>
    <t>5834</t>
  </si>
  <si>
    <t>Sean Ryan</t>
  </si>
  <si>
    <t>1980-03-27</t>
  </si>
  <si>
    <t>5102</t>
  </si>
  <si>
    <t>Daurice</t>
  </si>
  <si>
    <t>Fountain</t>
  </si>
  <si>
    <t>00-0034395</t>
  </si>
  <si>
    <t>Daurice Fountain</t>
  </si>
  <si>
    <t>1995-12-22</t>
  </si>
  <si>
    <t>2674</t>
  </si>
  <si>
    <t>Paul Browning</t>
  </si>
  <si>
    <t>2834</t>
  </si>
  <si>
    <t>Obarski</t>
  </si>
  <si>
    <t>Tom Obarski</t>
  </si>
  <si>
    <t>1996-01-10</t>
  </si>
  <si>
    <t>3080</t>
  </si>
  <si>
    <t>Jeff Fisher</t>
  </si>
  <si>
    <t>1993-05-28</t>
  </si>
  <si>
    <t>3213</t>
  </si>
  <si>
    <t>Trevone</t>
  </si>
  <si>
    <t>00-0032462</t>
  </si>
  <si>
    <t>Trevone Boykin</t>
  </si>
  <si>
    <t>6001</t>
  </si>
  <si>
    <t>Drew Sample</t>
  </si>
  <si>
    <t>1996-04-16</t>
  </si>
  <si>
    <t>570</t>
  </si>
  <si>
    <t>Seyi</t>
  </si>
  <si>
    <t>Ajirotutu</t>
  </si>
  <si>
    <t>Seyi Ajirotutu</t>
  </si>
  <si>
    <t>1987-06-12</t>
  </si>
  <si>
    <t>4536</t>
  </si>
  <si>
    <t>Croom</t>
  </si>
  <si>
    <t>00-0033627</t>
  </si>
  <si>
    <t>Jason Croom</t>
  </si>
  <si>
    <t>1994-02-28</t>
  </si>
  <si>
    <t>5155</t>
  </si>
  <si>
    <t>00-0034493</t>
  </si>
  <si>
    <t>Corey Willis</t>
  </si>
  <si>
    <t>4085</t>
  </si>
  <si>
    <t>Shaheen</t>
  </si>
  <si>
    <t>00-0033896</t>
  </si>
  <si>
    <t>Adam Shaheen</t>
  </si>
  <si>
    <t>5848</t>
  </si>
  <si>
    <t>Marquise Brown</t>
  </si>
  <si>
    <t>1997-06-04</t>
  </si>
  <si>
    <t>2936</t>
  </si>
  <si>
    <t>Rasheed Williams</t>
  </si>
  <si>
    <t>1706</t>
  </si>
  <si>
    <t>Doyle</t>
  </si>
  <si>
    <t>00-0030181</t>
  </si>
  <si>
    <t>Jack Doyle</t>
  </si>
  <si>
    <t>1990-05-05</t>
  </si>
  <si>
    <t>2848</t>
  </si>
  <si>
    <t>Kyle Prater</t>
  </si>
  <si>
    <t>1992-06-21</t>
  </si>
  <si>
    <t>3732</t>
  </si>
  <si>
    <t>Mullaney</t>
  </si>
  <si>
    <t>Richard Mullaney</t>
  </si>
  <si>
    <t>Odom</t>
  </si>
  <si>
    <t>4595</t>
  </si>
  <si>
    <t>Dontez</t>
  </si>
  <si>
    <t>00-0033747</t>
  </si>
  <si>
    <t>Dontez Ford</t>
  </si>
  <si>
    <t>1994-02-03</t>
  </si>
  <si>
    <t>00-0032780</t>
  </si>
  <si>
    <t>Jordan Howard</t>
  </si>
  <si>
    <t>1994-11-02</t>
  </si>
  <si>
    <t>00-0031547</t>
  </si>
  <si>
    <t>Devante Parker</t>
  </si>
  <si>
    <t>1993-01-20</t>
  </si>
  <si>
    <t>1992-08-09</t>
  </si>
  <si>
    <t>1989-12-27</t>
  </si>
  <si>
    <t>00-0026164</t>
  </si>
  <si>
    <t>RB,DB</t>
  </si>
  <si>
    <t>Chris Johnson</t>
  </si>
  <si>
    <t>1985-09-23</t>
  </si>
  <si>
    <t>3300</t>
  </si>
  <si>
    <t>00-0032940</t>
  </si>
  <si>
    <t>Deandre Washington</t>
  </si>
  <si>
    <t>5919</t>
  </si>
  <si>
    <t>Holyfield</t>
  </si>
  <si>
    <t>Elijah Holyfield</t>
  </si>
  <si>
    <t>4676</t>
  </si>
  <si>
    <t>Darreus</t>
  </si>
  <si>
    <t>Darreus Rogers</t>
  </si>
  <si>
    <t>6399</t>
  </si>
  <si>
    <t>Kano</t>
  </si>
  <si>
    <t>Kano Dillon</t>
  </si>
  <si>
    <t>6083</t>
  </si>
  <si>
    <t>Gay</t>
  </si>
  <si>
    <t>Matt Gay</t>
  </si>
  <si>
    <t>6661</t>
  </si>
  <si>
    <t>Joseph Parker</t>
  </si>
  <si>
    <t>6156</t>
  </si>
  <si>
    <t>Benny</t>
  </si>
  <si>
    <t>Snell Jr.</t>
  </si>
  <si>
    <t>Benny Snell Jr.</t>
  </si>
  <si>
    <t>1998-02-27</t>
  </si>
  <si>
    <t>895</t>
  </si>
  <si>
    <t>Todman</t>
  </si>
  <si>
    <t>Jordan Todman</t>
  </si>
  <si>
    <t>1990-02-24</t>
  </si>
  <si>
    <t>3953</t>
  </si>
  <si>
    <t>Trainor</t>
  </si>
  <si>
    <t>Austin Trainor</t>
  </si>
  <si>
    <t>Bud</t>
  </si>
  <si>
    <t>2886</t>
  </si>
  <si>
    <t>Sinz</t>
  </si>
  <si>
    <t>Justin Sinz</t>
  </si>
  <si>
    <t>1991-11-03</t>
  </si>
  <si>
    <t>2933</t>
  </si>
  <si>
    <t>Corey Knox</t>
  </si>
  <si>
    <t>4900</t>
  </si>
  <si>
    <t>Ozzie</t>
  </si>
  <si>
    <t>Newsome</t>
  </si>
  <si>
    <t>Ozzie Newsome</t>
  </si>
  <si>
    <t>355</t>
  </si>
  <si>
    <t>1993-04-13</t>
  </si>
  <si>
    <t>5750</t>
  </si>
  <si>
    <t>00-0034783</t>
  </si>
  <si>
    <t>Garrett Hudson</t>
  </si>
  <si>
    <t>1995-01-24</t>
  </si>
  <si>
    <t>1948</t>
  </si>
  <si>
    <t>AD</t>
  </si>
  <si>
    <t>Denham</t>
  </si>
  <si>
    <t>00-0031140</t>
  </si>
  <si>
    <t>AD Denham</t>
  </si>
  <si>
    <t>1994-03-22</t>
  </si>
  <si>
    <t>4283</t>
  </si>
  <si>
    <t>Khalfani</t>
  </si>
  <si>
    <t>Muhammad</t>
  </si>
  <si>
    <t>00-0033797</t>
  </si>
  <si>
    <t>Khalfani Muhammad</t>
  </si>
  <si>
    <t>6192</t>
  </si>
  <si>
    <t>Blewitt</t>
  </si>
  <si>
    <t>Chris Blewitt</t>
  </si>
  <si>
    <t>4955</t>
  </si>
  <si>
    <t>4254</t>
  </si>
  <si>
    <t>00-0033968</t>
  </si>
  <si>
    <t>Stacy Coley</t>
  </si>
  <si>
    <t>1994-05-13</t>
  </si>
  <si>
    <t>1441</t>
  </si>
  <si>
    <t>Kerwynn</t>
  </si>
  <si>
    <t>00-0030117</t>
  </si>
  <si>
    <t>Kerwynn Williams</t>
  </si>
  <si>
    <t>63</t>
  </si>
  <si>
    <t>Vonta</t>
  </si>
  <si>
    <t>Leach</t>
  </si>
  <si>
    <t>Vonta Leach</t>
  </si>
  <si>
    <t>1981-11-06</t>
  </si>
  <si>
    <t>Chester</t>
  </si>
  <si>
    <t>00-0032355</t>
  </si>
  <si>
    <t>Chester Rogers</t>
  </si>
  <si>
    <t>1994-01-12</t>
  </si>
  <si>
    <t>3131</t>
  </si>
  <si>
    <t>Reich</t>
  </si>
  <si>
    <t>Frank Reich</t>
  </si>
  <si>
    <t>1980-07-05</t>
  </si>
  <si>
    <t>1432</t>
  </si>
  <si>
    <t>Jeremy Kelley</t>
  </si>
  <si>
    <t>3447</t>
  </si>
  <si>
    <t>Cayleb</t>
  </si>
  <si>
    <t>00-0032963</t>
  </si>
  <si>
    <t>Cayleb Jones</t>
  </si>
  <si>
    <t>1993-03-21</t>
  </si>
  <si>
    <t>6074</t>
  </si>
  <si>
    <t>1997-08-16</t>
  </si>
  <si>
    <t>2477</t>
  </si>
  <si>
    <t>Artis-Payne</t>
  </si>
  <si>
    <t>00-0031599</t>
  </si>
  <si>
    <t>Cameron Artis-Payne</t>
  </si>
  <si>
    <t>5752</t>
  </si>
  <si>
    <t>Badie</t>
  </si>
  <si>
    <t>00-0034786</t>
  </si>
  <si>
    <t>Sherman Badie</t>
  </si>
  <si>
    <t>1995-01-03</t>
  </si>
  <si>
    <t>25</t>
  </si>
  <si>
    <t>Jerome</t>
  </si>
  <si>
    <t>Felton</t>
  </si>
  <si>
    <t>Jerome Felton</t>
  </si>
  <si>
    <t>1986-07-03</t>
  </si>
  <si>
    <t>1468</t>
  </si>
  <si>
    <t>Leonhardt</t>
  </si>
  <si>
    <t>Brian Leonhardt</t>
  </si>
  <si>
    <t>1994-04-16</t>
  </si>
  <si>
    <t>James Jones</t>
  </si>
  <si>
    <t>1984-03-31</t>
  </si>
  <si>
    <t>1324</t>
  </si>
  <si>
    <t>Edwin Baker</t>
  </si>
  <si>
    <t>1991-06-01</t>
  </si>
  <si>
    <t>4515</t>
  </si>
  <si>
    <t>00-0033948</t>
  </si>
  <si>
    <t>Jamaal Williams</t>
  </si>
  <si>
    <t>5271</t>
  </si>
  <si>
    <t>00-0034449</t>
  </si>
  <si>
    <t>1996-03-27</t>
  </si>
  <si>
    <t>3906</t>
  </si>
  <si>
    <t>John Schneider</t>
  </si>
  <si>
    <t>806</t>
  </si>
  <si>
    <t>Daniel Thomas</t>
  </si>
  <si>
    <t>6535</t>
  </si>
  <si>
    <t>Becker</t>
  </si>
  <si>
    <t>Nate Becker</t>
  </si>
  <si>
    <t>1996-03-24</t>
  </si>
  <si>
    <t>126</t>
  </si>
  <si>
    <t>Reece</t>
  </si>
  <si>
    <t>Marcel Reece</t>
  </si>
  <si>
    <t>1985-06-23</t>
  </si>
  <si>
    <t>2441</t>
  </si>
  <si>
    <t>00-0032133</t>
  </si>
  <si>
    <t>David Cobb</t>
  </si>
  <si>
    <t>1993-06-03</t>
  </si>
  <si>
    <t>511</t>
  </si>
  <si>
    <t>Marlon</t>
  </si>
  <si>
    <t>Marlon Moore</t>
  </si>
  <si>
    <t>Sorensen</t>
  </si>
  <si>
    <t>5859</t>
  </si>
  <si>
    <t>A.J. Brown</t>
  </si>
  <si>
    <t>5283</t>
  </si>
  <si>
    <t>Ka'raun</t>
  </si>
  <si>
    <t>00-0034244</t>
  </si>
  <si>
    <t>Ka'raun White</t>
  </si>
  <si>
    <t>3978</t>
  </si>
  <si>
    <t>Huesman</t>
  </si>
  <si>
    <t>Jacob Huesman</t>
  </si>
  <si>
    <t>1993-02-27</t>
  </si>
  <si>
    <t>6677</t>
  </si>
  <si>
    <t>Forson</t>
  </si>
  <si>
    <t>Joe Forson</t>
  </si>
  <si>
    <t>6643</t>
  </si>
  <si>
    <t>Charles Holland</t>
  </si>
  <si>
    <t>5799</t>
  </si>
  <si>
    <t>00-0034892</t>
  </si>
  <si>
    <t>Darius Prince</t>
  </si>
  <si>
    <t>5237</t>
  </si>
  <si>
    <t>Kanoff</t>
  </si>
  <si>
    <t>00-0034478</t>
  </si>
  <si>
    <t>Chad Kanoff</t>
  </si>
  <si>
    <t>5357</t>
  </si>
  <si>
    <t>Kent Shelby</t>
  </si>
  <si>
    <t>1995-11-18</t>
  </si>
  <si>
    <t>3165</t>
  </si>
  <si>
    <t>Les</t>
  </si>
  <si>
    <t>Les Snead</t>
  </si>
  <si>
    <t>Kamara</t>
  </si>
  <si>
    <t>00-0033906</t>
  </si>
  <si>
    <t>Alvin Kamara</t>
  </si>
  <si>
    <t>1995-07-25</t>
  </si>
  <si>
    <t>65</t>
  </si>
  <si>
    <t>Domenik</t>
  </si>
  <si>
    <t>Hixon</t>
  </si>
  <si>
    <t>Domenik Hixon</t>
  </si>
  <si>
    <t>1984-10-08</t>
  </si>
  <si>
    <t>1699</t>
  </si>
  <si>
    <t>Tyms</t>
  </si>
  <si>
    <t>Brian Tyms</t>
  </si>
  <si>
    <t>1989-02-21</t>
  </si>
  <si>
    <t>6427</t>
  </si>
  <si>
    <t>Ashton</t>
  </si>
  <si>
    <t>Dulin</t>
  </si>
  <si>
    <t>Ashton Dulin</t>
  </si>
  <si>
    <t>1991-02-05</t>
  </si>
  <si>
    <t>Wes</t>
  </si>
  <si>
    <t>2820</t>
  </si>
  <si>
    <t>Dominique Brown</t>
  </si>
  <si>
    <t>1323</t>
  </si>
  <si>
    <t>McGrath</t>
  </si>
  <si>
    <t>00-0029391</t>
  </si>
  <si>
    <t>Sean McGrath</t>
  </si>
  <si>
    <t>1987-12-03</t>
  </si>
  <si>
    <t>1491</t>
  </si>
  <si>
    <t>Michael Cox</t>
  </si>
  <si>
    <t>Harvey</t>
  </si>
  <si>
    <t>891</t>
  </si>
  <si>
    <t>Vincent Brown</t>
  </si>
  <si>
    <t>450</t>
  </si>
  <si>
    <t>Bajema</t>
  </si>
  <si>
    <t>Billy Bajema</t>
  </si>
  <si>
    <t>1982-10-31</t>
  </si>
  <si>
    <t>Jonnu</t>
  </si>
  <si>
    <t>00-0033858</t>
  </si>
  <si>
    <t>Jonnu Smith</t>
  </si>
  <si>
    <t>Chubb</t>
  </si>
  <si>
    <t>00-0034791</t>
  </si>
  <si>
    <t>Nick Chubb</t>
  </si>
  <si>
    <t>4882</t>
  </si>
  <si>
    <t>Paton</t>
  </si>
  <si>
    <t>George Paton</t>
  </si>
  <si>
    <t>5276</t>
  </si>
  <si>
    <t>Hoppes</t>
  </si>
  <si>
    <t>00-0034214</t>
  </si>
  <si>
    <t>Tyler Hoppes</t>
  </si>
  <si>
    <t>Dalvin</t>
  </si>
  <si>
    <t>1742</t>
  </si>
  <si>
    <t>Brenton</t>
  </si>
  <si>
    <t>Bersin</t>
  </si>
  <si>
    <t>Brenton Bersin</t>
  </si>
  <si>
    <t>863</t>
  </si>
  <si>
    <t>DuJuan</t>
  </si>
  <si>
    <t>DuJuan Harris</t>
  </si>
  <si>
    <t>1988-09-03</t>
  </si>
  <si>
    <t>1989-10-19</t>
  </si>
  <si>
    <t>Cain</t>
  </si>
  <si>
    <t>00-0034406</t>
  </si>
  <si>
    <t>Deon Cain</t>
  </si>
  <si>
    <t>4219</t>
  </si>
  <si>
    <t>McNichols</t>
  </si>
  <si>
    <t>00-0033955</t>
  </si>
  <si>
    <t>Jeremy McNichols</t>
  </si>
  <si>
    <t>3900</t>
  </si>
  <si>
    <t>Nate Robinson</t>
  </si>
  <si>
    <t>1995-09-04</t>
  </si>
  <si>
    <t>McKay</t>
  </si>
  <si>
    <t>3504</t>
  </si>
  <si>
    <t>Scheu</t>
  </si>
  <si>
    <t>Steven Scheu</t>
  </si>
  <si>
    <t>1618</t>
  </si>
  <si>
    <t>Rico Richardson</t>
  </si>
  <si>
    <t>1991-07-01</t>
  </si>
  <si>
    <t>2026</t>
  </si>
  <si>
    <t>Atkinson</t>
  </si>
  <si>
    <t>00-0031158</t>
  </si>
  <si>
    <t>George Atkinson</t>
  </si>
  <si>
    <t>1992-11-29</t>
  </si>
  <si>
    <t>405</t>
  </si>
  <si>
    <t>Kevin Ogletree</t>
  </si>
  <si>
    <t>4409</t>
  </si>
  <si>
    <t>00-0033332</t>
  </si>
  <si>
    <t>Josiah Price</t>
  </si>
  <si>
    <t>4874</t>
  </si>
  <si>
    <t>Bazile</t>
  </si>
  <si>
    <t>Chris Bazile</t>
  </si>
  <si>
    <t>1957</t>
  </si>
  <si>
    <t>00-0031064</t>
  </si>
  <si>
    <t>Tom Savage</t>
  </si>
  <si>
    <t>3052</t>
  </si>
  <si>
    <t>Ings</t>
  </si>
  <si>
    <t>Kendrick Ings</t>
  </si>
  <si>
    <t>2556</t>
  </si>
  <si>
    <t>00-0031768</t>
  </si>
  <si>
    <t>Terrence Magee</t>
  </si>
  <si>
    <t>1994-05-14</t>
  </si>
  <si>
    <t>5710</t>
  </si>
  <si>
    <t>Holley</t>
  </si>
  <si>
    <t>00-0034733</t>
  </si>
  <si>
    <t>Nick Holley</t>
  </si>
  <si>
    <t>3998</t>
  </si>
  <si>
    <t>Joe Woods</t>
  </si>
  <si>
    <t>1173</t>
  </si>
  <si>
    <t>Jarrett Boykin</t>
  </si>
  <si>
    <t>1989-11-04</t>
  </si>
  <si>
    <t>3141</t>
  </si>
  <si>
    <t>Ruston</t>
  </si>
  <si>
    <t>Ruston Webster</t>
  </si>
  <si>
    <t>Kilgore</t>
  </si>
  <si>
    <t>5194</t>
  </si>
  <si>
    <t>Flanagan</t>
  </si>
  <si>
    <t>00-0034101</t>
  </si>
  <si>
    <t>Matt Flanagan</t>
  </si>
  <si>
    <t>1995-03-26</t>
  </si>
  <si>
    <t>00-0025394</t>
  </si>
  <si>
    <t>Adrian Peterson</t>
  </si>
  <si>
    <t>1985-03-21</t>
  </si>
  <si>
    <t>5284</t>
  </si>
  <si>
    <t>00-0034115</t>
  </si>
  <si>
    <t>1995-11-16</t>
  </si>
  <si>
    <t>5259</t>
  </si>
  <si>
    <t>Lavon</t>
  </si>
  <si>
    <t>00-0034624</t>
  </si>
  <si>
    <t>Lavon Coleman</t>
  </si>
  <si>
    <t>620</t>
  </si>
  <si>
    <t>Preston Parker</t>
  </si>
  <si>
    <t>1987-02-13</t>
  </si>
  <si>
    <t>4869</t>
  </si>
  <si>
    <t>Moss</t>
  </si>
  <si>
    <t>Winston Moss</t>
  </si>
  <si>
    <t>1989-07-14</t>
  </si>
  <si>
    <t>Don</t>
  </si>
  <si>
    <t>Ryan Langford</t>
  </si>
  <si>
    <t>1993-06-10</t>
  </si>
  <si>
    <t>1995-12-21</t>
  </si>
  <si>
    <t>1988-03-31</t>
  </si>
  <si>
    <t>Brian Leonard</t>
  </si>
  <si>
    <t>1984-02-03</t>
  </si>
  <si>
    <t>1237</t>
  </si>
  <si>
    <t>Dominique Davis</t>
  </si>
  <si>
    <t>1989-07-17</t>
  </si>
  <si>
    <t>6490</t>
  </si>
  <si>
    <t>Mik'quan</t>
  </si>
  <si>
    <t>Deane</t>
  </si>
  <si>
    <t>Mik'quan Deane</t>
  </si>
  <si>
    <t>1984</t>
  </si>
  <si>
    <t>Hurns</t>
  </si>
  <si>
    <t>00-0030821</t>
  </si>
  <si>
    <t>Allen Hurns</t>
  </si>
  <si>
    <t>1993-07-24</t>
  </si>
  <si>
    <t>1988-07-03</t>
  </si>
  <si>
    <t>2931</t>
  </si>
  <si>
    <t>Deshon</t>
  </si>
  <si>
    <t>Foxx</t>
  </si>
  <si>
    <t>Deshon Foxx</t>
  </si>
  <si>
    <t>1862</t>
  </si>
  <si>
    <t>Jalen Saunders</t>
  </si>
  <si>
    <t>2908</t>
  </si>
  <si>
    <t>Austin Willis</t>
  </si>
  <si>
    <t>1029</t>
  </si>
  <si>
    <t>Foles</t>
  </si>
  <si>
    <t>00-0029567</t>
  </si>
  <si>
    <t>Nick Foles</t>
  </si>
  <si>
    <t>1989-01-20</t>
  </si>
  <si>
    <t>144</t>
  </si>
  <si>
    <t>Matt Flynn</t>
  </si>
  <si>
    <t>1996-12-31</t>
  </si>
  <si>
    <t>2206</t>
  </si>
  <si>
    <t>Logan Kilgore</t>
  </si>
  <si>
    <t>1990-05-24</t>
  </si>
  <si>
    <t>3945</t>
  </si>
  <si>
    <t>Darius White</t>
  </si>
  <si>
    <t>2867</t>
  </si>
  <si>
    <t>Mike McFarland</t>
  </si>
  <si>
    <t>1991-11-15</t>
  </si>
  <si>
    <t>1996-10-15</t>
  </si>
  <si>
    <t>4972</t>
  </si>
  <si>
    <t>00-0034771</t>
  </si>
  <si>
    <t>Mason Rudolph</t>
  </si>
  <si>
    <t>6379</t>
  </si>
  <si>
    <t>Blasingame</t>
  </si>
  <si>
    <t>Khari Blasingame</t>
  </si>
  <si>
    <t>1943</t>
  </si>
  <si>
    <t>Lacoltan</t>
  </si>
  <si>
    <t>Bester</t>
  </si>
  <si>
    <t>Lacoltan Bester</t>
  </si>
  <si>
    <t>00-0034830</t>
  </si>
  <si>
    <t>Hayden Hurst</t>
  </si>
  <si>
    <t>1993-08-24</t>
  </si>
  <si>
    <t>1471</t>
  </si>
  <si>
    <t>00-0030516</t>
  </si>
  <si>
    <t>Brice Butler</t>
  </si>
  <si>
    <t>Kareem</t>
  </si>
  <si>
    <t>4485</t>
  </si>
  <si>
    <t>Stanback</t>
  </si>
  <si>
    <t>William Stanback</t>
  </si>
  <si>
    <t>5937</t>
  </si>
  <si>
    <t>Diontae</t>
  </si>
  <si>
    <t>Diontae Johnson</t>
  </si>
  <si>
    <t>2944</t>
  </si>
  <si>
    <t>LaCosse</t>
  </si>
  <si>
    <t>00-0031744</t>
  </si>
  <si>
    <t>Matt LaCosse</t>
  </si>
  <si>
    <t>3393</t>
  </si>
  <si>
    <t>Devin Fuller</t>
  </si>
  <si>
    <t>3519</t>
  </si>
  <si>
    <t>00-0032659</t>
  </si>
  <si>
    <t>Roger Lewis</t>
  </si>
  <si>
    <t>1993-11-27</t>
  </si>
  <si>
    <t>5383</t>
  </si>
  <si>
    <t>Tolliver</t>
  </si>
  <si>
    <t>00-0034489</t>
  </si>
  <si>
    <t>Jalen Tolliver</t>
  </si>
  <si>
    <t>3133</t>
  </si>
  <si>
    <t>Kathryn</t>
  </si>
  <si>
    <t>Kathryn Smith</t>
  </si>
  <si>
    <t>2100</t>
  </si>
  <si>
    <t>Redd</t>
  </si>
  <si>
    <t>Silas Redd</t>
  </si>
  <si>
    <t>00-0027793</t>
  </si>
  <si>
    <t>Antonio Brown</t>
  </si>
  <si>
    <t>1988-07-10</t>
  </si>
  <si>
    <t>4551</t>
  </si>
  <si>
    <t>Gentry</t>
  </si>
  <si>
    <t>00-0033633</t>
  </si>
  <si>
    <t>Tanner Gentry</t>
  </si>
  <si>
    <t>4233</t>
  </si>
  <si>
    <t>00-0033862</t>
  </si>
  <si>
    <t>Zane Gonzalez</t>
  </si>
  <si>
    <t>1995-05-07</t>
  </si>
  <si>
    <t>1698</t>
  </si>
  <si>
    <t>Jonas</t>
  </si>
  <si>
    <t>Jonas Gray</t>
  </si>
  <si>
    <t>5818</t>
  </si>
  <si>
    <t>Kitchens</t>
  </si>
  <si>
    <t>Freddie Kitchens</t>
  </si>
  <si>
    <t>1956</t>
  </si>
  <si>
    <t>Prosch</t>
  </si>
  <si>
    <t>00-0031085</t>
  </si>
  <si>
    <t>Jay Prosch</t>
  </si>
  <si>
    <t>1992-08-21</t>
  </si>
  <si>
    <t>2555</t>
  </si>
  <si>
    <t>Gerald Christian</t>
  </si>
  <si>
    <t>Devin Gardner</t>
  </si>
  <si>
    <t>1290</t>
  </si>
  <si>
    <t>00-0029159</t>
  </si>
  <si>
    <t>Jermaine Kearse</t>
  </si>
  <si>
    <t>1990-02-06</t>
  </si>
  <si>
    <t>4250</t>
  </si>
  <si>
    <t>00-0033967</t>
  </si>
  <si>
    <t>Sam Rogers</t>
  </si>
  <si>
    <t>Cribbs</t>
  </si>
  <si>
    <t>Joshua Cribbs</t>
  </si>
  <si>
    <t>1983-06-09</t>
  </si>
  <si>
    <t>Crosby</t>
  </si>
  <si>
    <t>00-0025580</t>
  </si>
  <si>
    <t>Mason Crosby</t>
  </si>
  <si>
    <t>1984-09-03</t>
  </si>
  <si>
    <t>827</t>
  </si>
  <si>
    <t>Tyrod</t>
  </si>
  <si>
    <t>00-0028118</t>
  </si>
  <si>
    <t>Tyrod Taylor</t>
  </si>
  <si>
    <t>Marcus Martin</t>
  </si>
  <si>
    <t>1759</t>
  </si>
  <si>
    <t>Larry Donnell</t>
  </si>
  <si>
    <t>1247</t>
  </si>
  <si>
    <t>Griff</t>
  </si>
  <si>
    <t>Whalen</t>
  </si>
  <si>
    <t>Griff Whalen</t>
  </si>
  <si>
    <t>1990-03-01</t>
  </si>
  <si>
    <t>2943</t>
  </si>
  <si>
    <t>Weisman</t>
  </si>
  <si>
    <t>Mark Weisman</t>
  </si>
  <si>
    <t>4328</t>
  </si>
  <si>
    <t>Jerome Lane</t>
  </si>
  <si>
    <t>1996-03-09</t>
  </si>
  <si>
    <t>1974</t>
  </si>
  <si>
    <t>Parkey</t>
  </si>
  <si>
    <t>00-0030850</t>
  </si>
  <si>
    <t>Cody Parkey</t>
  </si>
  <si>
    <t>1992-02-19</t>
  </si>
  <si>
    <t>3858</t>
  </si>
  <si>
    <t>Miles Shuler</t>
  </si>
  <si>
    <t>1993-09-26</t>
  </si>
  <si>
    <t>Jarwin</t>
  </si>
  <si>
    <t>00-0033658</t>
  </si>
  <si>
    <t>Blake Jarwin</t>
  </si>
  <si>
    <t>5288</t>
  </si>
  <si>
    <t>Ernsberger</t>
  </si>
  <si>
    <t xml:space="preserve"> 00-0034611</t>
  </si>
  <si>
    <t>Donnie Ernsberger</t>
  </si>
  <si>
    <t>1996-10-13</t>
  </si>
  <si>
    <t>2846</t>
  </si>
  <si>
    <t>Marquez Clark</t>
  </si>
  <si>
    <t>1991-11-26</t>
  </si>
  <si>
    <t>6069</t>
  </si>
  <si>
    <t>1996-09-07</t>
  </si>
  <si>
    <t>1995-03-28</t>
  </si>
  <si>
    <t>6181</t>
  </si>
  <si>
    <t>Wesco</t>
  </si>
  <si>
    <t>Trevon Wesco</t>
  </si>
  <si>
    <t>1992-11-06</t>
  </si>
  <si>
    <t>1317</t>
  </si>
  <si>
    <t>Barden</t>
  </si>
  <si>
    <t>Brandon Barden</t>
  </si>
  <si>
    <t>1989-03-15</t>
  </si>
  <si>
    <t>1994-11-16</t>
  </si>
  <si>
    <t>Manuel</t>
  </si>
  <si>
    <t>5831</t>
  </si>
  <si>
    <t>Bryant Mitchell</t>
  </si>
  <si>
    <t>6388</t>
  </si>
  <si>
    <t>Romello</t>
  </si>
  <si>
    <t>Brooker</t>
  </si>
  <si>
    <t>Romello Brooker</t>
  </si>
  <si>
    <t>4468</t>
  </si>
  <si>
    <t>Antony</t>
  </si>
  <si>
    <t>Auclair</t>
  </si>
  <si>
    <t>00-0033421</t>
  </si>
  <si>
    <t>Antony Auclair</t>
  </si>
  <si>
    <t>1990-09-24</t>
  </si>
  <si>
    <t>1910</t>
  </si>
  <si>
    <t>Connor Shaw</t>
  </si>
  <si>
    <t>2413</t>
  </si>
  <si>
    <t>Jalston</t>
  </si>
  <si>
    <t>00-0032130</t>
  </si>
  <si>
    <t>Jalston Fowler</t>
  </si>
  <si>
    <t>5293</t>
  </si>
  <si>
    <t>Veasy</t>
  </si>
  <si>
    <t>00-0034669</t>
  </si>
  <si>
    <t>Jordan Veasy</t>
  </si>
  <si>
    <t>00-0034164</t>
  </si>
  <si>
    <t>Trenton Cannon</t>
  </si>
  <si>
    <t>982</t>
  </si>
  <si>
    <t>Bruce Miller</t>
  </si>
  <si>
    <t>1987-08-06</t>
  </si>
  <si>
    <t>1579</t>
  </si>
  <si>
    <t>Stepfan</t>
  </si>
  <si>
    <t>Stepfan Taylor</t>
  </si>
  <si>
    <t>2007</t>
  </si>
  <si>
    <t>Bryn</t>
  </si>
  <si>
    <t>Renner</t>
  </si>
  <si>
    <t>Bryn Renner</t>
  </si>
  <si>
    <t>1990-01-22</t>
  </si>
  <si>
    <t>2528</t>
  </si>
  <si>
    <t>Koyack</t>
  </si>
  <si>
    <t>00-0032139</t>
  </si>
  <si>
    <t>Ben Koyack</t>
  </si>
  <si>
    <t>1993-04-09</t>
  </si>
  <si>
    <t>2600</t>
  </si>
  <si>
    <t>Seale</t>
  </si>
  <si>
    <t>Ricky Seale</t>
  </si>
  <si>
    <t>3702</t>
  </si>
  <si>
    <t>00-0032707</t>
  </si>
  <si>
    <t>Andy Jones</t>
  </si>
  <si>
    <t>Gerhart</t>
  </si>
  <si>
    <t>2505</t>
  </si>
  <si>
    <t>Waller</t>
  </si>
  <si>
    <t>00-0031610</t>
  </si>
  <si>
    <t>Darren Waller</t>
  </si>
  <si>
    <t>1991-11-25</t>
  </si>
  <si>
    <t>393</t>
  </si>
  <si>
    <t>Bruce Gradkowski</t>
  </si>
  <si>
    <t>1983-01-27</t>
  </si>
  <si>
    <t>Sproles</t>
  </si>
  <si>
    <t>00-0023564</t>
  </si>
  <si>
    <t>Darren Sproles</t>
  </si>
  <si>
    <t>1983-06-20</t>
  </si>
  <si>
    <t>2222</t>
  </si>
  <si>
    <t>Seferian-Jenkins</t>
  </si>
  <si>
    <t>00-0031418</t>
  </si>
  <si>
    <t>Austin Seferian-Jenkins</t>
  </si>
  <si>
    <t>3025</t>
  </si>
  <si>
    <t>LT</t>
  </si>
  <si>
    <t>LT Smith</t>
  </si>
  <si>
    <t>490</t>
  </si>
  <si>
    <t>00-0026544</t>
  </si>
  <si>
    <t>Chase Daniel</t>
  </si>
  <si>
    <t>2824</t>
  </si>
  <si>
    <t>Donteea</t>
  </si>
  <si>
    <t>Dye</t>
  </si>
  <si>
    <t>00-0032008</t>
  </si>
  <si>
    <t>Donteea Dye</t>
  </si>
  <si>
    <t>1993-08-20</t>
  </si>
  <si>
    <t>Gano</t>
  </si>
  <si>
    <t>00-0026858</t>
  </si>
  <si>
    <t>Graham Gano</t>
  </si>
  <si>
    <t>1987-04-09</t>
  </si>
  <si>
    <t>500</t>
  </si>
  <si>
    <t>Cundiff</t>
  </si>
  <si>
    <t>Billy Cundiff</t>
  </si>
  <si>
    <t>1980-03-30</t>
  </si>
  <si>
    <t>5547</t>
  </si>
  <si>
    <t>00-0034306</t>
  </si>
  <si>
    <t>1996-01-13</t>
  </si>
  <si>
    <t>1544</t>
  </si>
  <si>
    <t>Renfree</t>
  </si>
  <si>
    <t>Sean Renfree</t>
  </si>
  <si>
    <t>1390</t>
  </si>
  <si>
    <t>Cobi</t>
  </si>
  <si>
    <t>00-0030290</t>
  </si>
  <si>
    <t>Cobi Hamilton</t>
  </si>
  <si>
    <t>1990-11-13</t>
  </si>
  <si>
    <t>5012</t>
  </si>
  <si>
    <t>00-0034753</t>
  </si>
  <si>
    <t>Mark Andrews</t>
  </si>
  <si>
    <t>429</t>
  </si>
  <si>
    <t>Percy</t>
  </si>
  <si>
    <t>Harvin</t>
  </si>
  <si>
    <t>Percy Harvin</t>
  </si>
  <si>
    <t>122</t>
  </si>
  <si>
    <t>Miles Austin</t>
  </si>
  <si>
    <t>1984-06-30</t>
  </si>
  <si>
    <t>5722</t>
  </si>
  <si>
    <t>Darvin</t>
  </si>
  <si>
    <t>00-0034710</t>
  </si>
  <si>
    <t>1995-03-19</t>
  </si>
  <si>
    <t>00-0034364</t>
  </si>
  <si>
    <t>Jordan Akins</t>
  </si>
  <si>
    <t>1992-04-19</t>
  </si>
  <si>
    <t>Royal</t>
  </si>
  <si>
    <t>Eddie Royal</t>
  </si>
  <si>
    <t>1059</t>
  </si>
  <si>
    <t>Rainey</t>
  </si>
  <si>
    <t>Bobby Rainey</t>
  </si>
  <si>
    <t>1987-10-16</t>
  </si>
  <si>
    <t>1966</t>
  </si>
  <si>
    <t>Lankford</t>
  </si>
  <si>
    <t>Ryan Lankford</t>
  </si>
  <si>
    <t>Gus</t>
  </si>
  <si>
    <t>00-0034184</t>
  </si>
  <si>
    <t>Gus Edwards</t>
  </si>
  <si>
    <t>1995-04-13</t>
  </si>
  <si>
    <t>4707</t>
  </si>
  <si>
    <t>Judd</t>
  </si>
  <si>
    <t>Akeem Judd</t>
  </si>
  <si>
    <t>1436</t>
  </si>
  <si>
    <t>Justice</t>
  </si>
  <si>
    <t>Justice Cunningham</t>
  </si>
  <si>
    <t>00-0028237</t>
  </si>
  <si>
    <t>Chris Hogan</t>
  </si>
  <si>
    <t>1991-07-03</t>
  </si>
  <si>
    <t>4007</t>
  </si>
  <si>
    <t>Irsay</t>
  </si>
  <si>
    <t>Jim Irsay</t>
  </si>
  <si>
    <t>4003</t>
  </si>
  <si>
    <t>Woody Johnson</t>
  </si>
  <si>
    <t>1995-12-04</t>
  </si>
  <si>
    <t>Collin</t>
  </si>
  <si>
    <t>663</t>
  </si>
  <si>
    <t>00-0022943</t>
  </si>
  <si>
    <t>Benjamin Watson</t>
  </si>
  <si>
    <t>1980-12-18</t>
  </si>
  <si>
    <t>6259</t>
  </si>
  <si>
    <t>Darnell Holland</t>
  </si>
  <si>
    <t>6519</t>
  </si>
  <si>
    <t>Darrius Shepherd</t>
  </si>
  <si>
    <t>6126</t>
  </si>
  <si>
    <t>Irv</t>
  </si>
  <si>
    <t>Smith Jr.</t>
  </si>
  <si>
    <t>Irv Smith Jr.</t>
  </si>
  <si>
    <t>1998-08-09</t>
  </si>
  <si>
    <t>6261</t>
  </si>
  <si>
    <t>White Jr.</t>
  </si>
  <si>
    <t>Reggie White Jr.</t>
  </si>
  <si>
    <t>4290</t>
  </si>
  <si>
    <t>Beane</t>
  </si>
  <si>
    <t>Brandon Beane</t>
  </si>
  <si>
    <t>4749</t>
  </si>
  <si>
    <t>Posey</t>
  </si>
  <si>
    <t>Cameron Posey</t>
  </si>
  <si>
    <t>5929</t>
  </si>
  <si>
    <t>Mixon</t>
  </si>
  <si>
    <t>00-0033897</t>
  </si>
  <si>
    <t>Joe Mixon</t>
  </si>
  <si>
    <t>2838</t>
  </si>
  <si>
    <t>Harman</t>
  </si>
  <si>
    <t>Trevor Harman</t>
  </si>
  <si>
    <t>1991-10-22</t>
  </si>
  <si>
    <t>5210</t>
  </si>
  <si>
    <t>00-0034220</t>
  </si>
  <si>
    <t>Korey Robertson</t>
  </si>
  <si>
    <t>5955</t>
  </si>
  <si>
    <t>Renfrow</t>
  </si>
  <si>
    <t>Hunter Renfrow</t>
  </si>
  <si>
    <t>739</t>
  </si>
  <si>
    <t>Trent Edwards</t>
  </si>
  <si>
    <t>Jerod</t>
  </si>
  <si>
    <t>1986-02-23</t>
  </si>
  <si>
    <t>Tavarres</t>
  </si>
  <si>
    <t>2823</t>
  </si>
  <si>
    <t>Rannell</t>
  </si>
  <si>
    <t>Rannell Hall</t>
  </si>
  <si>
    <t>1332</t>
  </si>
  <si>
    <t>Ifeanyi</t>
  </si>
  <si>
    <t>Momah</t>
  </si>
  <si>
    <t>Ifeanyi Momah</t>
  </si>
  <si>
    <t>Quenton</t>
  </si>
  <si>
    <t>00-0033951</t>
  </si>
  <si>
    <t>Marlon Mack</t>
  </si>
  <si>
    <t>3463</t>
  </si>
  <si>
    <t>Jhurell</t>
  </si>
  <si>
    <t>Pressley</t>
  </si>
  <si>
    <t>00-0032611</t>
  </si>
  <si>
    <t>Jhurell Pressley</t>
  </si>
  <si>
    <t>1738</t>
  </si>
  <si>
    <t>Blanchard</t>
  </si>
  <si>
    <t>Matt Blanchard</t>
  </si>
  <si>
    <t>1989-03-21</t>
  </si>
  <si>
    <t>804</t>
  </si>
  <si>
    <t>Clyde</t>
  </si>
  <si>
    <t>Clyde Gates</t>
  </si>
  <si>
    <t>1986-06-13</t>
  </si>
  <si>
    <t>691</t>
  </si>
  <si>
    <t xml:space="preserve"> 00-0023645</t>
  </si>
  <si>
    <t>Derek Anderson</t>
  </si>
  <si>
    <t>1983-06-15</t>
  </si>
  <si>
    <t>3087</t>
  </si>
  <si>
    <t>Mike McCoy</t>
  </si>
  <si>
    <t>2935</t>
  </si>
  <si>
    <t>Ricky Collins</t>
  </si>
  <si>
    <t>Wendell</t>
  </si>
  <si>
    <t>1217</t>
  </si>
  <si>
    <t>LaRon</t>
  </si>
  <si>
    <t>LaRon Byrd</t>
  </si>
  <si>
    <t>1989-08-18</t>
  </si>
  <si>
    <t>4335</t>
  </si>
  <si>
    <t>00-0033275</t>
  </si>
  <si>
    <t>3817</t>
  </si>
  <si>
    <t>00-0032832</t>
  </si>
  <si>
    <t>Marcus Tucker</t>
  </si>
  <si>
    <t>1992-06-24</t>
  </si>
  <si>
    <t>3910</t>
  </si>
  <si>
    <t>Pete</t>
  </si>
  <si>
    <t>Pete Carroll</t>
  </si>
  <si>
    <t>2700</t>
  </si>
  <si>
    <t>Levi</t>
  </si>
  <si>
    <t>Levi Norwood</t>
  </si>
  <si>
    <t>1992-06-16</t>
  </si>
  <si>
    <t>Auden</t>
  </si>
  <si>
    <t>00-0034686</t>
  </si>
  <si>
    <t>Auden Tate</t>
  </si>
  <si>
    <t>1997-02-03</t>
  </si>
  <si>
    <t>6187</t>
  </si>
  <si>
    <t>5189</t>
  </si>
  <si>
    <t>Eddy</t>
  </si>
  <si>
    <t>00-0034173</t>
  </si>
  <si>
    <t>5001</t>
  </si>
  <si>
    <t>Schultz</t>
  </si>
  <si>
    <t>00-0034383</t>
  </si>
  <si>
    <t>Dalton Schultz</t>
  </si>
  <si>
    <t>1996-07-11</t>
  </si>
  <si>
    <t>3905</t>
  </si>
  <si>
    <t>Mandel</t>
  </si>
  <si>
    <t>Mandel Dixon</t>
  </si>
  <si>
    <t>1985-09-09</t>
  </si>
  <si>
    <t>1223</t>
  </si>
  <si>
    <t>00-0028903</t>
  </si>
  <si>
    <t>Garrett Celek</t>
  </si>
  <si>
    <t>1988-05-29</t>
  </si>
  <si>
    <t>4710</t>
  </si>
  <si>
    <t>Giovanni</t>
  </si>
  <si>
    <t>Pascascio</t>
  </si>
  <si>
    <t>Giovanni Pascascio</t>
  </si>
  <si>
    <t>1994-11-10</t>
  </si>
  <si>
    <t>3135</t>
  </si>
  <si>
    <t>Wash</t>
  </si>
  <si>
    <t>Todd Wash</t>
  </si>
  <si>
    <t>1996-09-08</t>
  </si>
  <si>
    <t>2876</t>
  </si>
  <si>
    <t>Ed Williams</t>
  </si>
  <si>
    <t>1991-03-14</t>
  </si>
  <si>
    <t>5006</t>
  </si>
  <si>
    <t>00-0034268</t>
  </si>
  <si>
    <t>1995-05-23</t>
  </si>
  <si>
    <t>1214</t>
  </si>
  <si>
    <t>Walsh</t>
  </si>
  <si>
    <t>Blair Walsh</t>
  </si>
  <si>
    <t>00-0030564</t>
  </si>
  <si>
    <t>DeAndre Hopkins</t>
  </si>
  <si>
    <t>1992-06-06</t>
  </si>
  <si>
    <t>1758</t>
  </si>
  <si>
    <t>Kashif</t>
  </si>
  <si>
    <t>Kashif Moore</t>
  </si>
  <si>
    <t>4054</t>
  </si>
  <si>
    <t>Alie-Cox</t>
  </si>
  <si>
    <t>00-0033217</t>
  </si>
  <si>
    <t>Mo Alie-Cox</t>
  </si>
  <si>
    <t>1993-09-19</t>
  </si>
  <si>
    <t>1992-10-23</t>
  </si>
  <si>
    <t>4750</t>
  </si>
  <si>
    <t>Lenoir</t>
  </si>
  <si>
    <t>00-0033992</t>
  </si>
  <si>
    <t>Lance Lenoir</t>
  </si>
  <si>
    <t>1995-02-09</t>
  </si>
  <si>
    <t>00-0023436</t>
  </si>
  <si>
    <t>5260</t>
  </si>
  <si>
    <t>Vyncint</t>
  </si>
  <si>
    <t>00-0034631</t>
  </si>
  <si>
    <t>Vyncint Smith</t>
  </si>
  <si>
    <t>2916</t>
  </si>
  <si>
    <t>Ify</t>
  </si>
  <si>
    <t>Umodu</t>
  </si>
  <si>
    <t>Ify Umodu</t>
  </si>
  <si>
    <t>4600</t>
  </si>
  <si>
    <t>Thomas Jr.</t>
  </si>
  <si>
    <t>Noel Thomas Jr.</t>
  </si>
  <si>
    <t>1994-09-18</t>
  </si>
  <si>
    <t>1133</t>
  </si>
  <si>
    <t>Devon Wylie</t>
  </si>
  <si>
    <t>1988-09-02</t>
  </si>
  <si>
    <t>1743</t>
  </si>
  <si>
    <t>Brittan</t>
  </si>
  <si>
    <t>Brittan Golden</t>
  </si>
  <si>
    <t>6694</t>
  </si>
  <si>
    <t>D'Ernest</t>
  </si>
  <si>
    <t>D'Ernest Johnson</t>
  </si>
  <si>
    <t>McDermott</t>
  </si>
  <si>
    <t>5408</t>
  </si>
  <si>
    <t>00-0034609</t>
  </si>
  <si>
    <t>Sergio Bailey</t>
  </si>
  <si>
    <t>1994-08-21</t>
  </si>
  <si>
    <t>5773</t>
  </si>
  <si>
    <t>00-0034854</t>
  </si>
  <si>
    <t>Jamel</t>
  </si>
  <si>
    <t>3318</t>
  </si>
  <si>
    <t>00-0032784</t>
  </si>
  <si>
    <t>Kevin Hogan</t>
  </si>
  <si>
    <t>2881</t>
  </si>
  <si>
    <t>Slavin</t>
  </si>
  <si>
    <t>Tyler Slavin</t>
  </si>
  <si>
    <t>1992-01-29</t>
  </si>
  <si>
    <t>748</t>
  </si>
  <si>
    <t>Mike Williams</t>
  </si>
  <si>
    <t>1682</t>
  </si>
  <si>
    <t>Cierre</t>
  </si>
  <si>
    <t>Cierre Wood</t>
  </si>
  <si>
    <t>1991-02-21</t>
  </si>
  <si>
    <t>4044</t>
  </si>
  <si>
    <t>Scott Linehan</t>
  </si>
  <si>
    <t>00-0033375</t>
  </si>
  <si>
    <t>Tim Patrick</t>
  </si>
  <si>
    <t>3542</t>
  </si>
  <si>
    <t>Deandre Reaves</t>
  </si>
  <si>
    <t>1992-04-30</t>
  </si>
  <si>
    <t>6373</t>
  </si>
  <si>
    <t>A.J. Richardson</t>
  </si>
  <si>
    <t>00-0033589</t>
  </si>
  <si>
    <t>David Moore</t>
  </si>
  <si>
    <t>1995-01-15</t>
  </si>
  <si>
    <t>5201</t>
  </si>
  <si>
    <t>Swanson</t>
  </si>
  <si>
    <t>00-0034632</t>
  </si>
  <si>
    <t>Terry Swanson</t>
  </si>
  <si>
    <t>1996-08-06</t>
  </si>
  <si>
    <t>00-0022803</t>
  </si>
  <si>
    <t>Eli Manning</t>
  </si>
  <si>
    <t>1981-01-03</t>
  </si>
  <si>
    <t>4897</t>
  </si>
  <si>
    <t>Pees</t>
  </si>
  <si>
    <t>Dean Pees</t>
  </si>
  <si>
    <t>3609</t>
  </si>
  <si>
    <t>Chris King</t>
  </si>
  <si>
    <t>1993-12-13</t>
  </si>
  <si>
    <t>6017</t>
  </si>
  <si>
    <t>Lodge</t>
  </si>
  <si>
    <t>1997-05-12</t>
  </si>
  <si>
    <t>Givens</t>
  </si>
  <si>
    <t>2001</t>
  </si>
  <si>
    <t>Kapri</t>
  </si>
  <si>
    <t>00-0031102</t>
  </si>
  <si>
    <t>Kapri Bibbs</t>
  </si>
  <si>
    <t>1388</t>
  </si>
  <si>
    <t>Eifert</t>
  </si>
  <si>
    <t>00-0030549</t>
  </si>
  <si>
    <t>Tyler Eifert</t>
  </si>
  <si>
    <t>3551</t>
  </si>
  <si>
    <t>Wittek</t>
  </si>
  <si>
    <t>Max Wittek</t>
  </si>
  <si>
    <t>1993-07-31</t>
  </si>
  <si>
    <t>1992-11-30</t>
  </si>
  <si>
    <t>3445</t>
  </si>
  <si>
    <t>00-0032980</t>
  </si>
  <si>
    <t>Marcus Johnson</t>
  </si>
  <si>
    <t>4786</t>
  </si>
  <si>
    <t>Jhajuan</t>
  </si>
  <si>
    <t>Seales</t>
  </si>
  <si>
    <t>Jhajuan Seales</t>
  </si>
  <si>
    <t>1993-11-26</t>
  </si>
  <si>
    <t>6524</t>
  </si>
  <si>
    <t>Jamire</t>
  </si>
  <si>
    <t>Jamire Jordan</t>
  </si>
  <si>
    <t>6146</t>
  </si>
  <si>
    <t>Kaden</t>
  </si>
  <si>
    <t>Kaden Smith</t>
  </si>
  <si>
    <t>3615</t>
  </si>
  <si>
    <t>Sione</t>
  </si>
  <si>
    <t>Houma</t>
  </si>
  <si>
    <t>Sione Houma</t>
  </si>
  <si>
    <t>5126</t>
  </si>
  <si>
    <t>Proehl</t>
  </si>
  <si>
    <t>00-0034442</t>
  </si>
  <si>
    <t>Austin Proehl</t>
  </si>
  <si>
    <t>4747</t>
  </si>
  <si>
    <t>Stevie</t>
  </si>
  <si>
    <t>Donatell</t>
  </si>
  <si>
    <t>Stevie Donatell</t>
  </si>
  <si>
    <t>1994-03-05</t>
  </si>
  <si>
    <t>3398</t>
  </si>
  <si>
    <t>Lawler</t>
  </si>
  <si>
    <t>Kenny Lawler</t>
  </si>
  <si>
    <t>5619</t>
  </si>
  <si>
    <t>Dalyn</t>
  </si>
  <si>
    <t>00-0034654</t>
  </si>
  <si>
    <t>Dalyn Dawkins</t>
  </si>
  <si>
    <t>2245</t>
  </si>
  <si>
    <t>Niklas</t>
  </si>
  <si>
    <t>Troy Niklas</t>
  </si>
  <si>
    <t>1992-09-18</t>
  </si>
  <si>
    <t>6320</t>
  </si>
  <si>
    <t>Duhart</t>
  </si>
  <si>
    <t>Jonathan Duhart</t>
  </si>
  <si>
    <t>1104</t>
  </si>
  <si>
    <t>DeVier</t>
  </si>
  <si>
    <t>00-0029673</t>
  </si>
  <si>
    <t>DeVier Posey</t>
  </si>
  <si>
    <t>1990-03-15</t>
  </si>
  <si>
    <t>3062</t>
  </si>
  <si>
    <t>Payton</t>
  </si>
  <si>
    <t>Sean Payton</t>
  </si>
  <si>
    <t>3077</t>
  </si>
  <si>
    <t>Boras</t>
  </si>
  <si>
    <t>Rob Boras</t>
  </si>
  <si>
    <t>1988-05-26</t>
  </si>
  <si>
    <t>Kasey Redfern</t>
  </si>
  <si>
    <t>3030</t>
  </si>
  <si>
    <t>De La Cruz</t>
  </si>
  <si>
    <t>Kai De La Cruz</t>
  </si>
  <si>
    <t>Thielen</t>
  </si>
  <si>
    <t>00-0030035</t>
  </si>
  <si>
    <t>Adam Thielen</t>
  </si>
  <si>
    <t>2785</t>
  </si>
  <si>
    <t>Gus Johnson</t>
  </si>
  <si>
    <t>1993-08-10</t>
  </si>
  <si>
    <t>2060</t>
  </si>
  <si>
    <t>Copeland</t>
  </si>
  <si>
    <t>JC Copeland</t>
  </si>
  <si>
    <t>1675</t>
  </si>
  <si>
    <t>00-0030400</t>
  </si>
  <si>
    <t>Marlon Brown</t>
  </si>
  <si>
    <t>3911</t>
  </si>
  <si>
    <t>Simonise</t>
  </si>
  <si>
    <t>Rashaun Simonise</t>
  </si>
  <si>
    <t>1995-05-31</t>
  </si>
  <si>
    <t>3091</t>
  </si>
  <si>
    <t>Marrone</t>
  </si>
  <si>
    <t>Doug Marrone</t>
  </si>
  <si>
    <t>5238</t>
  </si>
  <si>
    <t>Ramesh</t>
  </si>
  <si>
    <t>Austin Ramesh</t>
  </si>
  <si>
    <t>3711</t>
  </si>
  <si>
    <t>Quinshad</t>
  </si>
  <si>
    <t>Quinshad Davis</t>
  </si>
  <si>
    <t>1169</t>
  </si>
  <si>
    <t>Griffin III</t>
  </si>
  <si>
    <t xml:space="preserve"> 00-0029665</t>
  </si>
  <si>
    <t>Robert Griffin III</t>
  </si>
  <si>
    <t>3460</t>
  </si>
  <si>
    <t>Ross Martin</t>
  </si>
  <si>
    <t>6659</t>
  </si>
  <si>
    <t>Craig Reynolds</t>
  </si>
  <si>
    <t>4019</t>
  </si>
  <si>
    <t>Jason Garrett</t>
  </si>
  <si>
    <t>Jordan Thompson</t>
  </si>
  <si>
    <t>130</t>
  </si>
  <si>
    <t>Eric Weems</t>
  </si>
  <si>
    <t>1985-07-04</t>
  </si>
  <si>
    <t>4243</t>
  </si>
  <si>
    <t>Malachi</t>
  </si>
  <si>
    <t>Dupre</t>
  </si>
  <si>
    <t>00-0033305</t>
  </si>
  <si>
    <t>Malachi Dupre</t>
  </si>
  <si>
    <t>83</t>
  </si>
  <si>
    <t>00-0026289</t>
  </si>
  <si>
    <t>Tim Hightower</t>
  </si>
  <si>
    <t>4518</t>
  </si>
  <si>
    <t>Emanuel</t>
  </si>
  <si>
    <t>00-0033514</t>
  </si>
  <si>
    <t>Emanuel Byrd</t>
  </si>
  <si>
    <t>Irwin</t>
  </si>
  <si>
    <t>1990-07-25</t>
  </si>
  <si>
    <t>1865</t>
  </si>
  <si>
    <t>00-0030691</t>
  </si>
  <si>
    <t>Jeremy Butler</t>
  </si>
  <si>
    <t>3258</t>
  </si>
  <si>
    <t>Vannett</t>
  </si>
  <si>
    <t>00-0032394</t>
  </si>
  <si>
    <t>Nick Vannett</t>
  </si>
  <si>
    <t>1993-03-06</t>
  </si>
  <si>
    <t>1994-11-01</t>
  </si>
  <si>
    <t>69</t>
  </si>
  <si>
    <t>Santana</t>
  </si>
  <si>
    <t>Santana Moss</t>
  </si>
  <si>
    <t>1979-06-01</t>
  </si>
  <si>
    <t>2124</t>
  </si>
  <si>
    <t>Jacob Maxwell</t>
  </si>
  <si>
    <t>5927</t>
  </si>
  <si>
    <t>McLaurin</t>
  </si>
  <si>
    <t>Terry McLaurin</t>
  </si>
  <si>
    <t>Edelman</t>
  </si>
  <si>
    <t>00-0027150</t>
  </si>
  <si>
    <t>Julian Edelman</t>
  </si>
  <si>
    <t>3082</t>
  </si>
  <si>
    <t>Gus Bradley</t>
  </si>
  <si>
    <t>Brad Smith</t>
  </si>
  <si>
    <t>1983-12-12</t>
  </si>
  <si>
    <t>1995-01-07</t>
  </si>
  <si>
    <t>6075</t>
  </si>
  <si>
    <t>Jesper</t>
  </si>
  <si>
    <t>Horsted</t>
  </si>
  <si>
    <t>Jesper Horsted</t>
  </si>
  <si>
    <t>1997-02-27</t>
  </si>
  <si>
    <t>2465</t>
  </si>
  <si>
    <t>00-0032113</t>
  </si>
  <si>
    <t>Kenny Bell</t>
  </si>
  <si>
    <t>1992-02-25</t>
  </si>
  <si>
    <t>1992-02-18</t>
  </si>
  <si>
    <t>2957</t>
  </si>
  <si>
    <t>Ernst</t>
  </si>
  <si>
    <t>Brun Jr</t>
  </si>
  <si>
    <t>Ernst Brun Jr</t>
  </si>
  <si>
    <t>1990-12-04</t>
  </si>
  <si>
    <t>1990-01-16</t>
  </si>
  <si>
    <t>592</t>
  </si>
  <si>
    <t>Jahvid</t>
  </si>
  <si>
    <t>Best</t>
  </si>
  <si>
    <t>Jahvid Best</t>
  </si>
  <si>
    <t>1989-01-30</t>
  </si>
  <si>
    <t>5916</t>
  </si>
  <si>
    <t>Darrell Henderson</t>
  </si>
  <si>
    <t>1997-08-19</t>
  </si>
  <si>
    <t>1987-04-11</t>
  </si>
  <si>
    <t>Brate</t>
  </si>
  <si>
    <t>00-0031273</t>
  </si>
  <si>
    <t>Cameron Brate</t>
  </si>
  <si>
    <t>1751</t>
  </si>
  <si>
    <t>Toben</t>
  </si>
  <si>
    <t>Opurum</t>
  </si>
  <si>
    <t>Toben Opurum</t>
  </si>
  <si>
    <t>1990-11-18</t>
  </si>
  <si>
    <t>Watford</t>
  </si>
  <si>
    <t>1895</t>
  </si>
  <si>
    <t>00-0031288</t>
  </si>
  <si>
    <t>AJ McCarron</t>
  </si>
  <si>
    <t>740</t>
  </si>
  <si>
    <t>Stokley</t>
  </si>
  <si>
    <t>Brandon Stokley</t>
  </si>
  <si>
    <t>1976-06-23</t>
  </si>
  <si>
    <t>Wil</t>
  </si>
  <si>
    <t>Lutz</t>
  </si>
  <si>
    <t>00-0032569</t>
  </si>
  <si>
    <t>Wil Lutz</t>
  </si>
  <si>
    <t>JohnnieLee</t>
  </si>
  <si>
    <t>Higgins</t>
  </si>
  <si>
    <t>JohnnieLee Higgins</t>
  </si>
  <si>
    <t>1983-09-08</t>
  </si>
  <si>
    <t>5432</t>
  </si>
  <si>
    <t>00-0034104</t>
  </si>
  <si>
    <t>Cam Sims</t>
  </si>
  <si>
    <t>5119</t>
  </si>
  <si>
    <t>00-0034794</t>
  </si>
  <si>
    <t>Jason Sanders</t>
  </si>
  <si>
    <t>4836</t>
  </si>
  <si>
    <t>Martez</t>
  </si>
  <si>
    <t>2926</t>
  </si>
  <si>
    <t>Earnest</t>
  </si>
  <si>
    <t>Earnest Pettway</t>
  </si>
  <si>
    <t>4774</t>
  </si>
  <si>
    <t>De'Mard</t>
  </si>
  <si>
    <t>Llorens</t>
  </si>
  <si>
    <t>De'Mard Llorens</t>
  </si>
  <si>
    <t>1989-09-18</t>
  </si>
  <si>
    <t>1987-09-14</t>
  </si>
  <si>
    <t>5286</t>
  </si>
  <si>
    <t>00-0034608</t>
  </si>
  <si>
    <t>Austin Allen</t>
  </si>
  <si>
    <t>3168</t>
  </si>
  <si>
    <t>Hackenberg</t>
  </si>
  <si>
    <t>00-0032953</t>
  </si>
  <si>
    <t>Christian Hackenberg</t>
  </si>
  <si>
    <t>5352</t>
  </si>
  <si>
    <t>Ryan Green</t>
  </si>
  <si>
    <t>1993-10-26</t>
  </si>
  <si>
    <t>1993-11-22</t>
  </si>
  <si>
    <t>5137</t>
  </si>
  <si>
    <t>00-0034286</t>
  </si>
  <si>
    <t>Richie James</t>
  </si>
  <si>
    <t>1995-09-05</t>
  </si>
  <si>
    <t>00-0031382</t>
  </si>
  <si>
    <t>Jarvis Landry</t>
  </si>
  <si>
    <t>00-0028434</t>
  </si>
  <si>
    <t>Doug Baldwin</t>
  </si>
  <si>
    <t>3983</t>
  </si>
  <si>
    <t>Toub</t>
  </si>
  <si>
    <t>Dave Toub</t>
  </si>
  <si>
    <t>Rod</t>
  </si>
  <si>
    <t>3362</t>
  </si>
  <si>
    <t>Driskel</t>
  </si>
  <si>
    <t>00-0032436</t>
  </si>
  <si>
    <t>Jeff Driskel</t>
  </si>
  <si>
    <t>5863</t>
  </si>
  <si>
    <t>Arcega-Whiteside</t>
  </si>
  <si>
    <t>JJ Arcega-Whiteside</t>
  </si>
  <si>
    <t>4875</t>
  </si>
  <si>
    <t>Bettcher</t>
  </si>
  <si>
    <t>James Bettcher</t>
  </si>
  <si>
    <t>527</t>
  </si>
  <si>
    <t>Pitta</t>
  </si>
  <si>
    <t>Dennis Pitta</t>
  </si>
  <si>
    <t>640</t>
  </si>
  <si>
    <t>Anthony McCoy</t>
  </si>
  <si>
    <t>1987-12-28</t>
  </si>
  <si>
    <t>3066</t>
  </si>
  <si>
    <t>Chudzinski</t>
  </si>
  <si>
    <t>Rob Chudzinski</t>
  </si>
  <si>
    <t>McCown</t>
  </si>
  <si>
    <t>00-0021206</t>
  </si>
  <si>
    <t>Josh McCown</t>
  </si>
  <si>
    <t>1979-07-04</t>
  </si>
  <si>
    <t>523</t>
  </si>
  <si>
    <t>McKnight</t>
  </si>
  <si>
    <t>Joe McKnight</t>
  </si>
  <si>
    <t>4696</t>
  </si>
  <si>
    <t>00-0033838</t>
  </si>
  <si>
    <t>Trey Edmunds</t>
  </si>
  <si>
    <t>Gostkowski</t>
  </si>
  <si>
    <t>00-0024333</t>
  </si>
  <si>
    <t>Stephen Gostkowski</t>
  </si>
  <si>
    <t>1984-01-28</t>
  </si>
  <si>
    <t>Maye</t>
  </si>
  <si>
    <t>1995-04-22</t>
  </si>
  <si>
    <t>6322</t>
  </si>
  <si>
    <t>Ubosi</t>
  </si>
  <si>
    <t>Xavier Ubosi</t>
  </si>
  <si>
    <t>00-0028064</t>
  </si>
  <si>
    <t>Bilal Powell</t>
  </si>
  <si>
    <t>6596</t>
  </si>
  <si>
    <t>Jalan</t>
  </si>
  <si>
    <t>McClendon</t>
  </si>
  <si>
    <t>Jalan McClendon</t>
  </si>
  <si>
    <t>5246</t>
  </si>
  <si>
    <t>Roh</t>
  </si>
  <si>
    <t>Jake Roh</t>
  </si>
  <si>
    <t>5884</t>
  </si>
  <si>
    <t>Kelvin Harmon</t>
  </si>
  <si>
    <t>1996-12-15</t>
  </si>
  <si>
    <t>1991-06-18</t>
  </si>
  <si>
    <t>1256</t>
  </si>
  <si>
    <t>Egnew</t>
  </si>
  <si>
    <t>Michael Egnew</t>
  </si>
  <si>
    <t>1989-11-01</t>
  </si>
  <si>
    <t>2901</t>
  </si>
  <si>
    <t>Malcome</t>
  </si>
  <si>
    <t>Malcome Kennedy</t>
  </si>
  <si>
    <t>1716</t>
  </si>
  <si>
    <t>00-0029068</t>
  </si>
  <si>
    <t>Derrick Coleman</t>
  </si>
  <si>
    <t>5108</t>
  </si>
  <si>
    <t>Falk</t>
  </si>
  <si>
    <t>00-0034412</t>
  </si>
  <si>
    <t>Luke Falk</t>
  </si>
  <si>
    <t>1994-12-28</t>
  </si>
  <si>
    <t>Lunsford</t>
  </si>
  <si>
    <t>1424</t>
  </si>
  <si>
    <t>Bonner</t>
  </si>
  <si>
    <t>Alan Bonner</t>
  </si>
  <si>
    <t>1990-11-05</t>
  </si>
  <si>
    <t>2411</t>
  </si>
  <si>
    <t>00-0031569</t>
  </si>
  <si>
    <t>Jeremy Langford</t>
  </si>
  <si>
    <t>1991-12-06</t>
  </si>
  <si>
    <t>23</t>
  </si>
  <si>
    <t>Witten</t>
  </si>
  <si>
    <t>00-0022127</t>
  </si>
  <si>
    <t>Jason Witten</t>
  </si>
  <si>
    <t>1982-05-06</t>
  </si>
  <si>
    <t>4479</t>
  </si>
  <si>
    <t>Sperbeck</t>
  </si>
  <si>
    <t>Thomas Sperbeck</t>
  </si>
  <si>
    <t>1994-10-20</t>
  </si>
  <si>
    <t>1636</t>
  </si>
  <si>
    <t>MarQueis</t>
  </si>
  <si>
    <t>00-0029878</t>
  </si>
  <si>
    <t>MarQueis Gray</t>
  </si>
  <si>
    <t>1989-11-07</t>
  </si>
  <si>
    <t>1114</t>
  </si>
  <si>
    <t>00-0029707</t>
  </si>
  <si>
    <t>Justin Blackmon</t>
  </si>
  <si>
    <t>1990-01-09</t>
  </si>
  <si>
    <t>159</t>
  </si>
  <si>
    <t>1912</t>
  </si>
  <si>
    <t>00-0031375</t>
  </si>
  <si>
    <t>Terrance West</t>
  </si>
  <si>
    <t>1991-01-28</t>
  </si>
  <si>
    <t>5258</t>
  </si>
  <si>
    <t>Damon Gibson</t>
  </si>
  <si>
    <t>2919</t>
  </si>
  <si>
    <t>Tyler McDonald</t>
  </si>
  <si>
    <t>Bowe</t>
  </si>
  <si>
    <t>Dwayne Bowe</t>
  </si>
  <si>
    <t>1984-09-21</t>
  </si>
  <si>
    <t>454</t>
  </si>
  <si>
    <t>Ogbonnaya</t>
  </si>
  <si>
    <t>Chris Ogbonnaya</t>
  </si>
  <si>
    <t>1986-05-05</t>
  </si>
  <si>
    <t>6590</t>
  </si>
  <si>
    <t>Colubiale</t>
  </si>
  <si>
    <t>Michael Colubiale</t>
  </si>
  <si>
    <t>1988-11-29</t>
  </si>
  <si>
    <t>2748</t>
  </si>
  <si>
    <t>Monangai</t>
  </si>
  <si>
    <t>Kevin Monangai</t>
  </si>
  <si>
    <t>2909</t>
  </si>
  <si>
    <t>Beau Gardner</t>
  </si>
  <si>
    <t>3467</t>
  </si>
  <si>
    <t>Bertolet</t>
  </si>
  <si>
    <t>00-0032669</t>
  </si>
  <si>
    <t>Taylor Bertolet</t>
  </si>
  <si>
    <t>1022</t>
  </si>
  <si>
    <t>Thaddeus</t>
  </si>
  <si>
    <t>Thaddeus Lewis</t>
  </si>
  <si>
    <t>1987-11-19</t>
  </si>
  <si>
    <t>3309</t>
  </si>
  <si>
    <t>Smallwood</t>
  </si>
  <si>
    <t>00-0032782</t>
  </si>
  <si>
    <t>Wendell Smallwood</t>
  </si>
  <si>
    <t>5267</t>
  </si>
  <si>
    <t>00-0034560</t>
  </si>
  <si>
    <t>JJ Jones</t>
  </si>
  <si>
    <t>1992-12-06</t>
  </si>
  <si>
    <t>2533</t>
  </si>
  <si>
    <t>Dezmin</t>
  </si>
  <si>
    <t>Dezmin Lewis</t>
  </si>
  <si>
    <t>6196</t>
  </si>
  <si>
    <t>Christian Wade</t>
  </si>
  <si>
    <t>2101</t>
  </si>
  <si>
    <t>Lache</t>
  </si>
  <si>
    <t>Seastrunk</t>
  </si>
  <si>
    <t>Lache Seastrunk</t>
  </si>
  <si>
    <t>1991-07-29</t>
  </si>
  <si>
    <t>1951</t>
  </si>
  <si>
    <t>Fiedorowicz</t>
  </si>
  <si>
    <t>Giovani</t>
  </si>
  <si>
    <t>00-0030456</t>
  </si>
  <si>
    <t>Giovani Bernard</t>
  </si>
  <si>
    <t>1517</t>
  </si>
  <si>
    <t>Theo</t>
  </si>
  <si>
    <t>00-0030107</t>
  </si>
  <si>
    <t>Theo Riddick</t>
  </si>
  <si>
    <t>1490</t>
  </si>
  <si>
    <t>00-0030542</t>
  </si>
  <si>
    <t>Terrance Williams</t>
  </si>
  <si>
    <t>6394</t>
  </si>
  <si>
    <t>Romell</t>
  </si>
  <si>
    <t>Guerrier</t>
  </si>
  <si>
    <t>Romell Guerrier</t>
  </si>
  <si>
    <t>1530</t>
  </si>
  <si>
    <t>00-0030113</t>
  </si>
  <si>
    <t>1989-02-27</t>
  </si>
  <si>
    <t>3895</t>
  </si>
  <si>
    <t>00-0033094</t>
  </si>
  <si>
    <t>Marvin Hall</t>
  </si>
  <si>
    <t>2729</t>
  </si>
  <si>
    <t>00-0031731</t>
  </si>
  <si>
    <t>Corey Grant</t>
  </si>
  <si>
    <t>4790</t>
  </si>
  <si>
    <t>Wheelwright</t>
  </si>
  <si>
    <t>Robert Wheelwright</t>
  </si>
  <si>
    <t>4796</t>
  </si>
  <si>
    <t>Shorts Jr.</t>
  </si>
  <si>
    <t>Daikiel Shorts Jr.</t>
  </si>
  <si>
    <t>3988</t>
  </si>
  <si>
    <t>Joe Barry</t>
  </si>
  <si>
    <t>5464</t>
  </si>
  <si>
    <t>De'Lance</t>
  </si>
  <si>
    <t>00-0034201</t>
  </si>
  <si>
    <t>De'Lance Turner</t>
  </si>
  <si>
    <t>5995</t>
  </si>
  <si>
    <t>Justice Hill</t>
  </si>
  <si>
    <t>1997-11-14</t>
  </si>
  <si>
    <t>6506</t>
  </si>
  <si>
    <t>Trayone</t>
  </si>
  <si>
    <t>Trayone Gray</t>
  </si>
  <si>
    <t>1907</t>
  </si>
  <si>
    <t>Manziel</t>
  </si>
  <si>
    <t>Johnny Manziel</t>
  </si>
  <si>
    <t>Levine</t>
  </si>
  <si>
    <t>Peyton</t>
  </si>
  <si>
    <t>5241</t>
  </si>
  <si>
    <t>00-0034132</t>
  </si>
  <si>
    <t>Christian Blake</t>
  </si>
  <si>
    <t>1996-06-08</t>
  </si>
  <si>
    <t>762</t>
  </si>
  <si>
    <t>James Starks</t>
  </si>
  <si>
    <t>1986-02-25</t>
  </si>
  <si>
    <t>5142</t>
  </si>
  <si>
    <t>Benkert</t>
  </si>
  <si>
    <t>00-0034131</t>
  </si>
  <si>
    <t>Kurt Benkert</t>
  </si>
  <si>
    <t>Alshon</t>
  </si>
  <si>
    <t>00-0029137</t>
  </si>
  <si>
    <t>Alshon Jeffery</t>
  </si>
  <si>
    <t>5138</t>
  </si>
  <si>
    <t>Martez Carter</t>
  </si>
  <si>
    <t>1993-03-08</t>
  </si>
  <si>
    <t>2772</t>
  </si>
  <si>
    <t>Mitchell Henry</t>
  </si>
  <si>
    <t>Juwann</t>
  </si>
  <si>
    <t>1996-06-18</t>
  </si>
  <si>
    <t>4555</t>
  </si>
  <si>
    <t>Andy Phillips</t>
  </si>
  <si>
    <t>1673</t>
  </si>
  <si>
    <t>Da'Rick</t>
  </si>
  <si>
    <t>Da'Rick Rogers</t>
  </si>
  <si>
    <t>1988-02-15</t>
  </si>
  <si>
    <t>1992-10-05</t>
  </si>
  <si>
    <t>814</t>
  </si>
  <si>
    <t>00-0027994</t>
  </si>
  <si>
    <t>Shane Vereen</t>
  </si>
  <si>
    <t>1989-05-02</t>
  </si>
  <si>
    <t>975</t>
  </si>
  <si>
    <t>Bethel-Thompson</t>
  </si>
  <si>
    <t>McLeod Bethel-Thompson</t>
  </si>
  <si>
    <t>4660</t>
  </si>
  <si>
    <t>Culkin</t>
  </si>
  <si>
    <t>00-0033696</t>
  </si>
  <si>
    <t>Sean Culkin</t>
  </si>
  <si>
    <t>1993-06-11</t>
  </si>
  <si>
    <t>1996-04-22</t>
  </si>
  <si>
    <t>4630</t>
  </si>
  <si>
    <t>I'Tavius</t>
  </si>
  <si>
    <t>Mathers</t>
  </si>
  <si>
    <t>I'Tavius Mathers</t>
  </si>
  <si>
    <t>Derrick Johnson</t>
  </si>
  <si>
    <t>3579</t>
  </si>
  <si>
    <t>Marshall Morgan</t>
  </si>
  <si>
    <t>3698</t>
  </si>
  <si>
    <t>Patrick Skov</t>
  </si>
  <si>
    <t>1992-07-21</t>
  </si>
  <si>
    <t>2770</t>
  </si>
  <si>
    <t>Spears</t>
  </si>
  <si>
    <t>Harold Spears</t>
  </si>
  <si>
    <t>1992-03-09</t>
  </si>
  <si>
    <t>1944</t>
  </si>
  <si>
    <t>Alfred</t>
  </si>
  <si>
    <t>00-0031075</t>
  </si>
  <si>
    <t>Alfred Blue</t>
  </si>
  <si>
    <t>3934</t>
  </si>
  <si>
    <t>Troymaine</t>
  </si>
  <si>
    <t>00-0033164</t>
  </si>
  <si>
    <t>Troymaine Pope</t>
  </si>
  <si>
    <t>1054</t>
  </si>
  <si>
    <t>Stephen Hill</t>
  </si>
  <si>
    <t>2044</t>
  </si>
  <si>
    <t>Brelan</t>
  </si>
  <si>
    <t>Chancellor</t>
  </si>
  <si>
    <t>Brelan Chancellor</t>
  </si>
  <si>
    <t>1992-08-06</t>
  </si>
  <si>
    <t>920</t>
  </si>
  <si>
    <t>Royster</t>
  </si>
  <si>
    <t>Evan Royster</t>
  </si>
  <si>
    <t>1987-11-26</t>
  </si>
  <si>
    <t>5846</t>
  </si>
  <si>
    <t>D.K.</t>
  </si>
  <si>
    <t>Metcalf</t>
  </si>
  <si>
    <t>D.K. Metcalf</t>
  </si>
  <si>
    <t>1997-12-14</t>
  </si>
  <si>
    <t>5754</t>
  </si>
  <si>
    <t>Jaeden</t>
  </si>
  <si>
    <t>00-0034788</t>
  </si>
  <si>
    <t>Jaeden Graham</t>
  </si>
  <si>
    <t>2422</t>
  </si>
  <si>
    <t>00-0032062</t>
  </si>
  <si>
    <t>Blake Bell</t>
  </si>
  <si>
    <t>4644</t>
  </si>
  <si>
    <t>00-0033717</t>
  </si>
  <si>
    <t>Travis Rudolph</t>
  </si>
  <si>
    <t>1928</t>
  </si>
  <si>
    <t>Antonio Andrews</t>
  </si>
  <si>
    <t>1991-10-15</t>
  </si>
  <si>
    <t>2175</t>
  </si>
  <si>
    <t>Reedy</t>
  </si>
  <si>
    <t>00-0030743</t>
  </si>
  <si>
    <t>Bernard Reedy</t>
  </si>
  <si>
    <t>1992-10-09</t>
  </si>
  <si>
    <t>00-0032187</t>
  </si>
  <si>
    <t>990</t>
  </si>
  <si>
    <t>Kris Durham</t>
  </si>
  <si>
    <t>4406</t>
  </si>
  <si>
    <t>Lunt</t>
  </si>
  <si>
    <t>Wes Lunt</t>
  </si>
  <si>
    <t>1772</t>
  </si>
  <si>
    <t>J Talley</t>
  </si>
  <si>
    <t>1303</t>
  </si>
  <si>
    <t>Develin</t>
  </si>
  <si>
    <t>00-0027925</t>
  </si>
  <si>
    <t>James Develin</t>
  </si>
  <si>
    <t>1988-07-23</t>
  </si>
  <si>
    <t>Keaton</t>
  </si>
  <si>
    <t>6088</t>
  </si>
  <si>
    <t>Olabisi Johnson</t>
  </si>
  <si>
    <t>4887</t>
  </si>
  <si>
    <t>Gaine</t>
  </si>
  <si>
    <t>Brian Gaine</t>
  </si>
  <si>
    <t>1225</t>
  </si>
  <si>
    <t>LaMichael</t>
  </si>
  <si>
    <t>LaMichael James</t>
  </si>
  <si>
    <t>1989-10-22</t>
  </si>
  <si>
    <t>6686</t>
  </si>
  <si>
    <t>Horn</t>
  </si>
  <si>
    <t>Joe Horn</t>
  </si>
  <si>
    <t>1987-04-08</t>
  </si>
  <si>
    <t>4910</t>
  </si>
  <si>
    <t>McDuffie</t>
  </si>
  <si>
    <t>Quincy McDuffie</t>
  </si>
  <si>
    <t>4453</t>
  </si>
  <si>
    <t>00-0033306</t>
  </si>
  <si>
    <t>Victor Bolden Jr.</t>
  </si>
  <si>
    <t>1995-04-04</t>
  </si>
  <si>
    <t>2946</t>
  </si>
  <si>
    <t>Diandre</t>
  </si>
  <si>
    <t>Diandre Campbell</t>
  </si>
  <si>
    <t>4324</t>
  </si>
  <si>
    <t>Griffey</t>
  </si>
  <si>
    <t>00-0033259</t>
  </si>
  <si>
    <t>Trey Griffey</t>
  </si>
  <si>
    <t>6435</t>
  </si>
  <si>
    <t>Aston</t>
  </si>
  <si>
    <t>George Aston</t>
  </si>
  <si>
    <t>1996-02-01</t>
  </si>
  <si>
    <t>6045</t>
  </si>
  <si>
    <t>Jennings Jr.</t>
  </si>
  <si>
    <t>Gary Jennings Jr.</t>
  </si>
  <si>
    <t>1997-03-07</t>
  </si>
  <si>
    <t>Ladarius</t>
  </si>
  <si>
    <t>5116</t>
  </si>
  <si>
    <t>Bawden</t>
  </si>
  <si>
    <t>00-0034433</t>
  </si>
  <si>
    <t>Nick Bawden</t>
  </si>
  <si>
    <t>6449</t>
  </si>
  <si>
    <t>Dorian Baker</t>
  </si>
  <si>
    <t>5524</t>
  </si>
  <si>
    <t>Zeke</t>
  </si>
  <si>
    <t>Zeke Turner</t>
  </si>
  <si>
    <t>Hilton</t>
  </si>
  <si>
    <t>3007</t>
  </si>
  <si>
    <t>Avius</t>
  </si>
  <si>
    <t>Avius Capers</t>
  </si>
  <si>
    <t>2887</t>
  </si>
  <si>
    <t>Quan</t>
  </si>
  <si>
    <t>Bray</t>
  </si>
  <si>
    <t>00-0031514</t>
  </si>
  <si>
    <t>Quan Bray</t>
  </si>
  <si>
    <t>6106</t>
  </si>
  <si>
    <t>Deal</t>
  </si>
  <si>
    <t>Taiwan Deal</t>
  </si>
  <si>
    <t>Fournette</t>
  </si>
  <si>
    <t>00-0033856</t>
  </si>
  <si>
    <t>Leonard Fournette</t>
  </si>
  <si>
    <t>2802</t>
  </si>
  <si>
    <t>Acosta</t>
  </si>
  <si>
    <t>Corey Acosta</t>
  </si>
  <si>
    <t>Humphries</t>
  </si>
  <si>
    <t>00-0032009</t>
  </si>
  <si>
    <t>Adam Humphries</t>
  </si>
  <si>
    <t>6357</t>
  </si>
  <si>
    <t>Bane</t>
  </si>
  <si>
    <t>Shawn Bane</t>
  </si>
  <si>
    <t>1678</t>
  </si>
  <si>
    <t>Uzoma</t>
  </si>
  <si>
    <t>Uzoma Nwachukwu</t>
  </si>
  <si>
    <t>1990-12-15</t>
  </si>
  <si>
    <t>3465</t>
  </si>
  <si>
    <t>Braunecker</t>
  </si>
  <si>
    <t>00-0032661</t>
  </si>
  <si>
    <t>Ben Braunecker</t>
  </si>
  <si>
    <t>6459</t>
  </si>
  <si>
    <t>Modster</t>
  </si>
  <si>
    <t>Sean Modster</t>
  </si>
  <si>
    <t>Gallman</t>
  </si>
  <si>
    <t>00-0033950</t>
  </si>
  <si>
    <t>Wayne Gallman</t>
  </si>
  <si>
    <t>1994-10-01</t>
  </si>
  <si>
    <t>1794</t>
  </si>
  <si>
    <t>Fluellen</t>
  </si>
  <si>
    <t>00-0030711</t>
  </si>
  <si>
    <t>David Fluellen</t>
  </si>
  <si>
    <t>DeSean</t>
  </si>
  <si>
    <t>00-0026189</t>
  </si>
  <si>
    <t>DeSean Jackson</t>
  </si>
  <si>
    <t>6317</t>
  </si>
  <si>
    <t>Dolegala</t>
  </si>
  <si>
    <t>3595</t>
  </si>
  <si>
    <t>Cross</t>
  </si>
  <si>
    <t>00-0032745</t>
  </si>
  <si>
    <t>Alan Cross</t>
  </si>
  <si>
    <t>4798</t>
  </si>
  <si>
    <t>Germany</t>
  </si>
  <si>
    <t>C.J. Germany</t>
  </si>
  <si>
    <t>3994</t>
  </si>
  <si>
    <t>Musgrave</t>
  </si>
  <si>
    <t>Bill Musgrave</t>
  </si>
  <si>
    <t>5110</t>
  </si>
  <si>
    <t>Gage</t>
  </si>
  <si>
    <t>00-0034411</t>
  </si>
  <si>
    <t>Russell Gage</t>
  </si>
  <si>
    <t>1996-01-22</t>
  </si>
  <si>
    <t>2140</t>
  </si>
  <si>
    <t>Janis</t>
  </si>
  <si>
    <t>00-0031001</t>
  </si>
  <si>
    <t>Jeff Janis</t>
  </si>
  <si>
    <t>4763</t>
  </si>
  <si>
    <t>Jerry Richardson</t>
  </si>
  <si>
    <t>00-0032764</t>
  </si>
  <si>
    <t>Derrick Henry</t>
  </si>
  <si>
    <t>3021</t>
  </si>
  <si>
    <t>3892</t>
  </si>
  <si>
    <t>Jarvis Turner</t>
  </si>
  <si>
    <t>3975</t>
  </si>
  <si>
    <t>Jim Harbaugh</t>
  </si>
  <si>
    <t>2400</t>
  </si>
  <si>
    <t>00-0031939</t>
  </si>
  <si>
    <t>Matt Jones</t>
  </si>
  <si>
    <t>4360</t>
  </si>
  <si>
    <t>00-0033412</t>
  </si>
  <si>
    <t>Fred Ross</t>
  </si>
  <si>
    <t>1995-05-19</t>
  </si>
  <si>
    <t>2342</t>
  </si>
  <si>
    <t>Devin Smith</t>
  </si>
  <si>
    <t>1991-12-18</t>
  </si>
  <si>
    <t>6395</t>
  </si>
  <si>
    <t>Trinity</t>
  </si>
  <si>
    <t>Trinity Benson</t>
  </si>
  <si>
    <t>1997-01-16</t>
  </si>
  <si>
    <t>2375</t>
  </si>
  <si>
    <t>Jaelen</t>
  </si>
  <si>
    <t>Strong</t>
  </si>
  <si>
    <t>Jaelen Strong</t>
  </si>
  <si>
    <t>1681</t>
  </si>
  <si>
    <t>George Winn</t>
  </si>
  <si>
    <t>Maher</t>
  </si>
  <si>
    <t>00-0030332</t>
  </si>
  <si>
    <t>Brett Maher</t>
  </si>
  <si>
    <t>1741</t>
  </si>
  <si>
    <t>Jordan Gay</t>
  </si>
  <si>
    <t>1990-05-29</t>
  </si>
  <si>
    <t>5354</t>
  </si>
  <si>
    <t>Canon</t>
  </si>
  <si>
    <t>Rooker</t>
  </si>
  <si>
    <t>Canon Rooker</t>
  </si>
  <si>
    <t>6151</t>
  </si>
  <si>
    <t>Miles Sanders</t>
  </si>
  <si>
    <t>1997-05-01</t>
  </si>
  <si>
    <t>5262</t>
  </si>
  <si>
    <t>00-0034087</t>
  </si>
  <si>
    <t>Steve Ishmael</t>
  </si>
  <si>
    <t>1995-07-18</t>
  </si>
  <si>
    <t>5961</t>
  </si>
  <si>
    <t>Jalin Moore</t>
  </si>
  <si>
    <t>5185</t>
  </si>
  <si>
    <t>Lazard</t>
  </si>
  <si>
    <t>00-0034521</t>
  </si>
  <si>
    <t>Allen Lazard</t>
  </si>
  <si>
    <t>3211</t>
  </si>
  <si>
    <t>00-0032417</t>
  </si>
  <si>
    <t>Paul Perkins</t>
  </si>
  <si>
    <t>5292</t>
  </si>
  <si>
    <t>00-0034667</t>
  </si>
  <si>
    <t>Devin Ross</t>
  </si>
  <si>
    <t>1995-08-12</t>
  </si>
  <si>
    <t>Ateman</t>
  </si>
  <si>
    <t>00-0034747</t>
  </si>
  <si>
    <t>Marcell Ateman</t>
  </si>
  <si>
    <t>3271</t>
  </si>
  <si>
    <t>Higbee</t>
  </si>
  <si>
    <t>00-0033110</t>
  </si>
  <si>
    <t>Tyler Higbee</t>
  </si>
  <si>
    <t>1993-01-01</t>
  </si>
  <si>
    <t>1524</t>
  </si>
  <si>
    <t>Dorsey</t>
  </si>
  <si>
    <t>Kevin Dorsey</t>
  </si>
  <si>
    <t>1990-02-23</t>
  </si>
  <si>
    <t>1995-10-18</t>
  </si>
  <si>
    <t>Greg Jennings</t>
  </si>
  <si>
    <t>1983-09-21</t>
  </si>
  <si>
    <t>3646</t>
  </si>
  <si>
    <t>Quayvon</t>
  </si>
  <si>
    <t>Quayvon Hicks</t>
  </si>
  <si>
    <t>2334</t>
  </si>
  <si>
    <t>00-0032208</t>
  </si>
  <si>
    <t>Phillip Dorsett</t>
  </si>
  <si>
    <t>902</t>
  </si>
  <si>
    <t>00-0028114</t>
  </si>
  <si>
    <t>Dwayne Harris</t>
  </si>
  <si>
    <t>1987-09-16</t>
  </si>
  <si>
    <t>4894</t>
  </si>
  <si>
    <t>Eric Washington</t>
  </si>
  <si>
    <t>1996-02-24</t>
  </si>
  <si>
    <t>1991-11-16</t>
  </si>
  <si>
    <t>McCaffrey</t>
  </si>
  <si>
    <t>00-0033280</t>
  </si>
  <si>
    <t>Christian McCaffrey</t>
  </si>
  <si>
    <t>2917</t>
  </si>
  <si>
    <t>Vogler</t>
  </si>
  <si>
    <t>Brian Vogler</t>
  </si>
  <si>
    <t>3614</t>
  </si>
  <si>
    <t>168</t>
  </si>
  <si>
    <t>Tommylee</t>
  </si>
  <si>
    <t>00-0032881</t>
  </si>
  <si>
    <t>Tommylee Lewis</t>
  </si>
  <si>
    <t>942</t>
  </si>
  <si>
    <t>Reisner</t>
  </si>
  <si>
    <t>Allen Reisner</t>
  </si>
  <si>
    <t>1555</t>
  </si>
  <si>
    <t>Stills</t>
  </si>
  <si>
    <t>00-0030085</t>
  </si>
  <si>
    <t>Kenny Stills</t>
  </si>
  <si>
    <t>1992-11-24</t>
  </si>
  <si>
    <t>4011</t>
  </si>
  <si>
    <t>McDonough</t>
  </si>
  <si>
    <t>Terry McDonough</t>
  </si>
  <si>
    <t>1997-01-12</t>
  </si>
  <si>
    <t>5195</t>
  </si>
  <si>
    <t>Akrum</t>
  </si>
  <si>
    <t>Wadley</t>
  </si>
  <si>
    <t>00-0034670</t>
  </si>
  <si>
    <t>Akrum Wadley</t>
  </si>
  <si>
    <t>1995-03-13</t>
  </si>
  <si>
    <t>3799</t>
  </si>
  <si>
    <t>Glidden</t>
  </si>
  <si>
    <t>David Glidden</t>
  </si>
  <si>
    <t>4535</t>
  </si>
  <si>
    <t>Wroblewski</t>
  </si>
  <si>
    <t>Steven Wroblewski</t>
  </si>
  <si>
    <t>5169</t>
  </si>
  <si>
    <t>Malik Earl</t>
  </si>
  <si>
    <t>1996-07-08</t>
  </si>
  <si>
    <t>1989-11-14</t>
  </si>
  <si>
    <t>6492</t>
  </si>
  <si>
    <t>Terry Wright</t>
  </si>
  <si>
    <t>6420</t>
  </si>
  <si>
    <t>5124</t>
  </si>
  <si>
    <t>McGough</t>
  </si>
  <si>
    <t>00-0034732</t>
  </si>
  <si>
    <t>Alex McGough</t>
  </si>
  <si>
    <t>1995-11-19</t>
  </si>
  <si>
    <t>2789</t>
  </si>
  <si>
    <t>Lucky</t>
  </si>
  <si>
    <t>00-0031757</t>
  </si>
  <si>
    <t>Lucky Whitehead</t>
  </si>
  <si>
    <t>1992-06-02</t>
  </si>
  <si>
    <t>4576</t>
  </si>
  <si>
    <t>Jahad</t>
  </si>
  <si>
    <t>Jahad Thomas</t>
  </si>
  <si>
    <t>Demaryius</t>
  </si>
  <si>
    <t>00-0027874</t>
  </si>
  <si>
    <t>Demaryius Thomas</t>
  </si>
  <si>
    <t>5392</t>
  </si>
  <si>
    <t>Heneghan</t>
  </si>
  <si>
    <t>00-0034074</t>
  </si>
  <si>
    <t>Jack Heneghan</t>
  </si>
  <si>
    <t>1996-02-13</t>
  </si>
  <si>
    <t>3203</t>
  </si>
  <si>
    <t>00-0033069</t>
  </si>
  <si>
    <t>Braxton Miller</t>
  </si>
  <si>
    <t>1990-09-02</t>
  </si>
  <si>
    <t>1765</t>
  </si>
  <si>
    <t>M White</t>
  </si>
  <si>
    <t>1990-03-03</t>
  </si>
  <si>
    <t>1993-11-03</t>
  </si>
  <si>
    <t>4119</t>
  </si>
  <si>
    <t>Ardarius</t>
  </si>
  <si>
    <t>00-0033916</t>
  </si>
  <si>
    <t>Ardarius Stewart</t>
  </si>
  <si>
    <t>4533</t>
  </si>
  <si>
    <t>00-0033613</t>
  </si>
  <si>
    <t>James Summers</t>
  </si>
  <si>
    <t>1994-06-12</t>
  </si>
  <si>
    <t>2200</t>
  </si>
  <si>
    <t>Flanders</t>
  </si>
  <si>
    <t>Tim Flanders</t>
  </si>
  <si>
    <t>5924</t>
  </si>
  <si>
    <t>Emanuel Hall</t>
  </si>
  <si>
    <t>4006</t>
  </si>
  <si>
    <t>Pagano</t>
  </si>
  <si>
    <t>John Pagano</t>
  </si>
  <si>
    <t>4634</t>
  </si>
  <si>
    <t>Kenneth Walker</t>
  </si>
  <si>
    <t>1994-04-01</t>
  </si>
  <si>
    <t>5196</t>
  </si>
  <si>
    <t>00-0034672</t>
  </si>
  <si>
    <t>Ethan Wolf</t>
  </si>
  <si>
    <t>1995-11-07</t>
  </si>
  <si>
    <t>2766</t>
  </si>
  <si>
    <t>Alonzo Harris</t>
  </si>
  <si>
    <t>Kupp</t>
  </si>
  <si>
    <t>00-0033908</t>
  </si>
  <si>
    <t>Cooper Kupp</t>
  </si>
  <si>
    <t>6231</t>
  </si>
  <si>
    <t>Lovett</t>
  </si>
  <si>
    <t>John Lovett</t>
  </si>
  <si>
    <t>1996-04-25</t>
  </si>
  <si>
    <t>4061</t>
  </si>
  <si>
    <t>00-0033550</t>
  </si>
  <si>
    <t>Davis Webb</t>
  </si>
  <si>
    <t>1995-01-22</t>
  </si>
  <si>
    <t>1990-04-12</t>
  </si>
  <si>
    <t>2594</t>
  </si>
  <si>
    <t>Wegher</t>
  </si>
  <si>
    <t>Brandon Wegher</t>
  </si>
  <si>
    <t>1628</t>
  </si>
  <si>
    <t>Fauria</t>
  </si>
  <si>
    <t>Joseph Fauria</t>
  </si>
  <si>
    <t>00-0033943</t>
  </si>
  <si>
    <t>Josh Reynolds</t>
  </si>
  <si>
    <t>1995-02-16</t>
  </si>
  <si>
    <t>1994-03-04</t>
  </si>
  <si>
    <t>1994-08-16</t>
  </si>
  <si>
    <t>3433</t>
  </si>
  <si>
    <t>Erickson</t>
  </si>
  <si>
    <t>00-0032543</t>
  </si>
  <si>
    <t>Alex Erickson</t>
  </si>
  <si>
    <t>Day</t>
  </si>
  <si>
    <t>5586</t>
  </si>
  <si>
    <t>Poggi</t>
  </si>
  <si>
    <t>00-0034314</t>
  </si>
  <si>
    <t>Henry Poggi</t>
  </si>
  <si>
    <t>4489</t>
  </si>
  <si>
    <t>Gehrig</t>
  </si>
  <si>
    <t>Dieter</t>
  </si>
  <si>
    <t>00-0033474</t>
  </si>
  <si>
    <t>Gehrig Dieter</t>
  </si>
  <si>
    <t>1976</t>
  </si>
  <si>
    <t>Zurlon</t>
  </si>
  <si>
    <t>Tipton</t>
  </si>
  <si>
    <t>Zurlon Tipton</t>
  </si>
  <si>
    <t>1990-07-10</t>
  </si>
  <si>
    <t>2132</t>
  </si>
  <si>
    <t>Abbrederis</t>
  </si>
  <si>
    <t>00-0031021</t>
  </si>
  <si>
    <t>Jared Abbrederis</t>
  </si>
  <si>
    <t>1990-12-17</t>
  </si>
  <si>
    <t>Liggins</t>
  </si>
  <si>
    <t>2065</t>
  </si>
  <si>
    <t>Malena</t>
  </si>
  <si>
    <t>Ben Malena</t>
  </si>
  <si>
    <t>1992-05-29</t>
  </si>
  <si>
    <t>00-0027656</t>
  </si>
  <si>
    <t>Rob Gronkowski</t>
  </si>
  <si>
    <t>868</t>
  </si>
  <si>
    <t>Virgil</t>
  </si>
  <si>
    <t>00-0028142</t>
  </si>
  <si>
    <t>Virgil Green</t>
  </si>
  <si>
    <t>72</t>
  </si>
  <si>
    <t>Kevin Walter</t>
  </si>
  <si>
    <t>1981-08-04</t>
  </si>
  <si>
    <t>3410</t>
  </si>
  <si>
    <t>Coker</t>
  </si>
  <si>
    <t>Jake Coker</t>
  </si>
  <si>
    <t>1992-09-22</t>
  </si>
  <si>
    <t>2177</t>
  </si>
  <si>
    <t>Jerome Smith</t>
  </si>
  <si>
    <t>1991-04-06</t>
  </si>
  <si>
    <t>2279</t>
  </si>
  <si>
    <t>00-0031257</t>
  </si>
  <si>
    <t>Paul Richardson</t>
  </si>
  <si>
    <t>Light</t>
  </si>
  <si>
    <t>1485</t>
  </si>
  <si>
    <t>Escobar</t>
  </si>
  <si>
    <t>00-0030544</t>
  </si>
  <si>
    <t>Gavin Escobar</t>
  </si>
  <si>
    <t>1991-02-03</t>
  </si>
  <si>
    <t>5700</t>
  </si>
  <si>
    <t>00-0034708</t>
  </si>
  <si>
    <t>Robert Martin</t>
  </si>
  <si>
    <t>3171</t>
  </si>
  <si>
    <t>Cook</t>
  </si>
  <si>
    <t>00-0032893</t>
  </si>
  <si>
    <t>Connor Cook</t>
  </si>
  <si>
    <t>1992-04-12</t>
  </si>
  <si>
    <t>Jones-Drew</t>
  </si>
  <si>
    <t>Maurice Jones-Drew</t>
  </si>
  <si>
    <t>1985-03-23</t>
  </si>
  <si>
    <t>Kahlil</t>
  </si>
  <si>
    <t>1693</t>
  </si>
  <si>
    <t>Line</t>
  </si>
  <si>
    <t>00-0029931</t>
  </si>
  <si>
    <t>Zach Line</t>
  </si>
  <si>
    <t>133</t>
  </si>
  <si>
    <t>Greg Jones</t>
  </si>
  <si>
    <t>1981-05-09</t>
  </si>
  <si>
    <t>Delanie</t>
  </si>
  <si>
    <t>00-0024389</t>
  </si>
  <si>
    <t>Delanie Walker</t>
  </si>
  <si>
    <t>1984-08-12</t>
  </si>
  <si>
    <t>Luke McCown</t>
  </si>
  <si>
    <t>1981-07-12</t>
  </si>
  <si>
    <t>2904</t>
  </si>
  <si>
    <t>Issac</t>
  </si>
  <si>
    <t>Blakeney</t>
  </si>
  <si>
    <t>Issac Blakeney</t>
  </si>
  <si>
    <t>616</t>
  </si>
  <si>
    <t>00-0027696</t>
  </si>
  <si>
    <t>Jimmy Graham</t>
  </si>
  <si>
    <t>1986-11-24</t>
  </si>
  <si>
    <t>4026</t>
  </si>
  <si>
    <t>Kizer</t>
  </si>
  <si>
    <t>00-0033899</t>
  </si>
  <si>
    <t>1996-01-03</t>
  </si>
  <si>
    <t>3385</t>
  </si>
  <si>
    <t>Braverman</t>
  </si>
  <si>
    <t>00-0032801</t>
  </si>
  <si>
    <t>Daniel Braverman</t>
  </si>
  <si>
    <t>Skyler</t>
  </si>
  <si>
    <t>3552</t>
  </si>
  <si>
    <t>Wendall</t>
  </si>
  <si>
    <t>Wendall Williams</t>
  </si>
  <si>
    <t>1990-09-18</t>
  </si>
  <si>
    <t>Kittle</t>
  </si>
  <si>
    <t>00-0033288</t>
  </si>
  <si>
    <t>George Kittle</t>
  </si>
  <si>
    <t>1993-10-09</t>
  </si>
  <si>
    <t>4596</t>
  </si>
  <si>
    <t>Tion</t>
  </si>
  <si>
    <t>Tion Green</t>
  </si>
  <si>
    <t>1603</t>
  </si>
  <si>
    <t>Willson</t>
  </si>
  <si>
    <t>00-0030089</t>
  </si>
  <si>
    <t>Luke Willson</t>
  </si>
  <si>
    <t>1990-01-15</t>
  </si>
  <si>
    <t>5122</t>
  </si>
  <si>
    <t>00-0034414</t>
  </si>
  <si>
    <t>Boston Scott</t>
  </si>
  <si>
    <t>1995-04-27</t>
  </si>
  <si>
    <t>Peyton Manning</t>
  </si>
  <si>
    <t>1976-03-24</t>
  </si>
  <si>
    <t>2251</t>
  </si>
  <si>
    <t>00-0031260</t>
  </si>
  <si>
    <t>TE,QB</t>
  </si>
  <si>
    <t>Logan Thomas</t>
  </si>
  <si>
    <t>3412</t>
  </si>
  <si>
    <t>Devon Johnson</t>
  </si>
  <si>
    <t>2129</t>
  </si>
  <si>
    <t>6465</t>
  </si>
  <si>
    <t>Ives</t>
  </si>
  <si>
    <t>Thomas Ives</t>
  </si>
  <si>
    <t>374</t>
  </si>
  <si>
    <t>Orlovsky</t>
  </si>
  <si>
    <t>Dan Orlovsky</t>
  </si>
  <si>
    <t>1983-08-18</t>
  </si>
  <si>
    <t>2898</t>
  </si>
  <si>
    <t>Clear</t>
  </si>
  <si>
    <t>Cameron Clear</t>
  </si>
  <si>
    <t>4187</t>
  </si>
  <si>
    <t>00-0033567</t>
  </si>
  <si>
    <t>Brian Hill</t>
  </si>
  <si>
    <t>1995-11-09</t>
  </si>
  <si>
    <t>1353</t>
  </si>
  <si>
    <t>Gillislee</t>
  </si>
  <si>
    <t>00-0030433</t>
  </si>
  <si>
    <t>Mike Gillislee</t>
  </si>
  <si>
    <t>2076</t>
  </si>
  <si>
    <t>L'Damian</t>
  </si>
  <si>
    <t>L'Damian Washington</t>
  </si>
  <si>
    <t>1985-11-15</t>
  </si>
  <si>
    <t>6529</t>
  </si>
  <si>
    <t>Myarick</t>
  </si>
  <si>
    <t>Chris Myarick</t>
  </si>
  <si>
    <t>Fitzpatrick</t>
  </si>
  <si>
    <t>4593</t>
  </si>
  <si>
    <t xml:space="preserve"> 00-0033745</t>
  </si>
  <si>
    <t>Brandon Barnes</t>
  </si>
  <si>
    <t>1065</t>
  </si>
  <si>
    <t>Orson</t>
  </si>
  <si>
    <t>00-0029414</t>
  </si>
  <si>
    <t>Orson Charles</t>
  </si>
  <si>
    <t>4013</t>
  </si>
  <si>
    <t>John Lynch</t>
  </si>
  <si>
    <t>4411</t>
  </si>
  <si>
    <t>6171</t>
  </si>
  <si>
    <t>Cody Thompson</t>
  </si>
  <si>
    <t>3048</t>
  </si>
  <si>
    <t>Manhertz</t>
  </si>
  <si>
    <t>00-0031484</t>
  </si>
  <si>
    <t>Chris Manhertz</t>
  </si>
  <si>
    <t>1995-10-03</t>
  </si>
  <si>
    <t>1989-01-13</t>
  </si>
  <si>
    <t>00-0032144</t>
  </si>
  <si>
    <t>Melvin Gordon</t>
  </si>
  <si>
    <t>6384</t>
  </si>
  <si>
    <t>Sumpter</t>
  </si>
  <si>
    <t>Justin Sumpter</t>
  </si>
  <si>
    <t>3634</t>
  </si>
  <si>
    <t>00-0032464</t>
  </si>
  <si>
    <t>1866</t>
  </si>
  <si>
    <t>Campanaro</t>
  </si>
  <si>
    <t>00-0031025</t>
  </si>
  <si>
    <t>Michael Campanaro</t>
  </si>
  <si>
    <t>1991-01-25</t>
  </si>
  <si>
    <t>5256</t>
  </si>
  <si>
    <t>Goolsby</t>
  </si>
  <si>
    <t>00-0034640</t>
  </si>
  <si>
    <t>Deandre Goolsby</t>
  </si>
  <si>
    <t>1996-06-12</t>
  </si>
  <si>
    <t>6167</t>
  </si>
  <si>
    <t>Scarlett</t>
  </si>
  <si>
    <t>Jordan Scarlett</t>
  </si>
  <si>
    <t>5796</t>
  </si>
  <si>
    <t>Austin Wolf</t>
  </si>
  <si>
    <t>1994-10-12</t>
  </si>
  <si>
    <t>2639</t>
  </si>
  <si>
    <t>Tony Jones</t>
  </si>
  <si>
    <t>6097</t>
  </si>
  <si>
    <t>Custis</t>
  </si>
  <si>
    <t>Jamal Custis</t>
  </si>
  <si>
    <t>1763</t>
  </si>
  <si>
    <t>Orton</t>
  </si>
  <si>
    <t>Greg Orton</t>
  </si>
  <si>
    <t>1986-12-17</t>
  </si>
  <si>
    <t>2751</t>
  </si>
  <si>
    <t>00-0032098</t>
  </si>
  <si>
    <t>Daniel Brown</t>
  </si>
  <si>
    <t>1992-05-26</t>
  </si>
  <si>
    <t>Schaub</t>
  </si>
  <si>
    <t>00-0022787</t>
  </si>
  <si>
    <t>Matt Schaub</t>
  </si>
  <si>
    <t>1981-06-25</t>
  </si>
  <si>
    <t>2651</t>
  </si>
  <si>
    <t>Phillip Sims</t>
  </si>
  <si>
    <t>00-0034838</t>
  </si>
  <si>
    <t>Royce Freeman</t>
  </si>
  <si>
    <t>5705</t>
  </si>
  <si>
    <t>00-0034705</t>
  </si>
  <si>
    <t>3103</t>
  </si>
  <si>
    <t>Sean McDermott</t>
  </si>
  <si>
    <t>Laquon</t>
  </si>
  <si>
    <t>Treadwell</t>
  </si>
  <si>
    <t>00-0032951</t>
  </si>
  <si>
    <t>Laquon Treadwell</t>
  </si>
  <si>
    <t>935</t>
  </si>
  <si>
    <t>DJ Williams</t>
  </si>
  <si>
    <t>1988-09-10</t>
  </si>
  <si>
    <t>496</t>
  </si>
  <si>
    <t>Brandon Gibson</t>
  </si>
  <si>
    <t>1987-08-31</t>
  </si>
  <si>
    <t>2534</t>
  </si>
  <si>
    <t>Kenny Hilliard</t>
  </si>
  <si>
    <t>00-0029000</t>
  </si>
  <si>
    <t>Cole Beasley</t>
  </si>
  <si>
    <t>2914</t>
  </si>
  <si>
    <t>Lundy</t>
  </si>
  <si>
    <t>Luke Lundy</t>
  </si>
  <si>
    <t>1988-08-23</t>
  </si>
  <si>
    <t>00-0033009</t>
  </si>
  <si>
    <t>Tyler Boyd</t>
  </si>
  <si>
    <t>4904</t>
  </si>
  <si>
    <t>Stefanski</t>
  </si>
  <si>
    <t>Kevin Stefanski</t>
  </si>
  <si>
    <t>Kalen</t>
  </si>
  <si>
    <t>Ballage</t>
  </si>
  <si>
    <t>00-0034799</t>
  </si>
  <si>
    <t>Kalen Ballage</t>
  </si>
  <si>
    <t>4697</t>
  </si>
  <si>
    <t>Khalid Abdullah</t>
  </si>
  <si>
    <t>1995-05-14</t>
  </si>
  <si>
    <t>D'Onta</t>
  </si>
  <si>
    <t>00-0033925</t>
  </si>
  <si>
    <t>D'Onta Foreman</t>
  </si>
  <si>
    <t>Dede</t>
  </si>
  <si>
    <t>00-0033839</t>
  </si>
  <si>
    <t>Dede Westbrook</t>
  </si>
  <si>
    <t>1990-11-08</t>
  </si>
  <si>
    <t>1567</t>
  </si>
  <si>
    <t>00-0030525</t>
  </si>
  <si>
    <t>Tavon Austin</t>
  </si>
  <si>
    <t>4940</t>
  </si>
  <si>
    <t>Desean</t>
  </si>
  <si>
    <t>Desean Smith</t>
  </si>
  <si>
    <t>5976</t>
  </si>
  <si>
    <t>Karan</t>
  </si>
  <si>
    <t>Higdon</t>
  </si>
  <si>
    <t>Karan Higdon</t>
  </si>
  <si>
    <t>1996-07-29</t>
  </si>
  <si>
    <t>2942</t>
  </si>
  <si>
    <t>Joe Don</t>
  </si>
  <si>
    <t>Joe Don Duncan</t>
  </si>
  <si>
    <t>1990-09-17</t>
  </si>
  <si>
    <t>5236</t>
  </si>
  <si>
    <t>00-0034642</t>
  </si>
  <si>
    <t>Kyle Lewis</t>
  </si>
  <si>
    <t>1138</t>
  </si>
  <si>
    <t>Streater</t>
  </si>
  <si>
    <t>00-0029129</t>
  </si>
  <si>
    <t>Rod Streater</t>
  </si>
  <si>
    <t>1988-02-09</t>
  </si>
  <si>
    <t>DeAngelo Williams</t>
  </si>
  <si>
    <t>1983-04-25</t>
  </si>
  <si>
    <t>406</t>
  </si>
  <si>
    <t>00-0027139</t>
  </si>
  <si>
    <t>John Phillips</t>
  </si>
  <si>
    <t>1987-06-11</t>
  </si>
  <si>
    <t>2262</t>
  </si>
  <si>
    <t>Millard</t>
  </si>
  <si>
    <t>Trey Millard</t>
  </si>
  <si>
    <t>853</t>
  </si>
  <si>
    <t>Maehl</t>
  </si>
  <si>
    <t>Jeff Maehl</t>
  </si>
  <si>
    <t>4862</t>
  </si>
  <si>
    <t>Marc Ross</t>
  </si>
  <si>
    <t>3338</t>
  </si>
  <si>
    <t>00-0033078</t>
  </si>
  <si>
    <t>Keenan Reynolds</t>
  </si>
  <si>
    <t>1473</t>
  </si>
  <si>
    <t>Kasa</t>
  </si>
  <si>
    <t>Nick Kasa</t>
  </si>
  <si>
    <t>4327</t>
  </si>
  <si>
    <t>Jeter</t>
  </si>
  <si>
    <t>00-0033262</t>
  </si>
  <si>
    <t>Colin Jeter</t>
  </si>
  <si>
    <t>914</t>
  </si>
  <si>
    <t>Hankerson</t>
  </si>
  <si>
    <t>Leonard Hankerson</t>
  </si>
  <si>
    <t>2756</t>
  </si>
  <si>
    <t>Gleichert</t>
  </si>
  <si>
    <t>Andrew Gleichert</t>
  </si>
  <si>
    <t>6421</t>
  </si>
  <si>
    <t>Guyton</t>
  </si>
  <si>
    <t>Jalen Guyton</t>
  </si>
  <si>
    <t>2769</t>
  </si>
  <si>
    <t>Pinkard</t>
  </si>
  <si>
    <t>Larry Pinkard</t>
  </si>
  <si>
    <t>1061</t>
  </si>
  <si>
    <t>00-0029388</t>
  </si>
  <si>
    <t>Deonte Thompson</t>
  </si>
  <si>
    <t>2577</t>
  </si>
  <si>
    <t>Devante Davis</t>
  </si>
  <si>
    <t>Valdes-Scantling</t>
  </si>
  <si>
    <t>00-0034272</t>
  </si>
  <si>
    <t>Marquez Valdes-Scantling</t>
  </si>
  <si>
    <t>1994-10-10</t>
  </si>
  <si>
    <t>4349</t>
  </si>
  <si>
    <t>Taquan</t>
  </si>
  <si>
    <t>Mizzell</t>
  </si>
  <si>
    <t>00-0033373</t>
  </si>
  <si>
    <t>Taquan Mizzell</t>
  </si>
  <si>
    <t>Lindsey</t>
  </si>
  <si>
    <t>Derrius</t>
  </si>
  <si>
    <t>Guice</t>
  </si>
  <si>
    <t>00-0034358</t>
  </si>
  <si>
    <t>Derrius Guice</t>
  </si>
  <si>
    <t>1997-06-21</t>
  </si>
  <si>
    <t>1236</t>
  </si>
  <si>
    <t>Banyard</t>
  </si>
  <si>
    <t>00-0029048</t>
  </si>
  <si>
    <t>Joe Banyard</t>
  </si>
  <si>
    <t>1988-11-12</t>
  </si>
  <si>
    <t>1612</t>
  </si>
  <si>
    <t>00-0030151</t>
  </si>
  <si>
    <t>Tyler Bray</t>
  </si>
  <si>
    <t>2871</t>
  </si>
  <si>
    <t>Fruechte</t>
  </si>
  <si>
    <t>Isaac Fruechte</t>
  </si>
  <si>
    <t>Goedert</t>
  </si>
  <si>
    <t>00-0034351</t>
  </si>
  <si>
    <t>Dallas Goedert</t>
  </si>
  <si>
    <t>2023</t>
  </si>
  <si>
    <t>De'Anthony</t>
  </si>
  <si>
    <t>00-0031060</t>
  </si>
  <si>
    <t>De'Anthony Thomas</t>
  </si>
  <si>
    <t>1993-01-05</t>
  </si>
  <si>
    <t>Roby</t>
  </si>
  <si>
    <t>Courtney Roby</t>
  </si>
  <si>
    <t>1983-01-10</t>
  </si>
  <si>
    <t>6451</t>
  </si>
  <si>
    <t>Stephen Carlson</t>
  </si>
  <si>
    <t>1996-12-12</t>
  </si>
  <si>
    <t>1307</t>
  </si>
  <si>
    <t>Herron</t>
  </si>
  <si>
    <t>Dan Herron</t>
  </si>
  <si>
    <t>3491</t>
  </si>
  <si>
    <t>00-0032964</t>
  </si>
  <si>
    <t>Byron Marshall</t>
  </si>
  <si>
    <t>1994-02-13</t>
  </si>
  <si>
    <t>3456</t>
  </si>
  <si>
    <t>Stave</t>
  </si>
  <si>
    <t>Joel Stave</t>
  </si>
  <si>
    <t>5266</t>
  </si>
  <si>
    <t>Detrez</t>
  </si>
  <si>
    <t>00-0034565</t>
  </si>
  <si>
    <t>Detrez Newsome</t>
  </si>
  <si>
    <t>817</t>
  </si>
  <si>
    <t>Kerley</t>
  </si>
  <si>
    <t>00-0028091</t>
  </si>
  <si>
    <t>Jeremy Kerley</t>
  </si>
  <si>
    <t>1988-11-08</t>
  </si>
  <si>
    <t>6548</t>
  </si>
  <si>
    <t>Marcus Marshall</t>
  </si>
  <si>
    <t>6438</t>
  </si>
  <si>
    <t>Kelvin McKnight</t>
  </si>
  <si>
    <t>1997-04-25</t>
  </si>
  <si>
    <t>4023</t>
  </si>
  <si>
    <t>Mayhew</t>
  </si>
  <si>
    <t>Martin Mayhew</t>
  </si>
  <si>
    <t>Chark</t>
  </si>
  <si>
    <t>00-0034777</t>
  </si>
  <si>
    <t>D.J. Chark</t>
  </si>
  <si>
    <t>00-0024334</t>
  </si>
  <si>
    <t>1984-03-23</t>
  </si>
  <si>
    <t>128</t>
  </si>
  <si>
    <t>Vincent Jackson</t>
  </si>
  <si>
    <t>1983-01-14</t>
  </si>
  <si>
    <t>1749</t>
  </si>
  <si>
    <t>Stoneburner</t>
  </si>
  <si>
    <t>Jake Stoneburner</t>
  </si>
  <si>
    <t>1989-08-25</t>
  </si>
  <si>
    <t>Conley</t>
  </si>
  <si>
    <t>00-0032128</t>
  </si>
  <si>
    <t>Chris Conley</t>
  </si>
  <si>
    <t>6149</t>
  </si>
  <si>
    <t>Darius Slayton</t>
  </si>
  <si>
    <t>1990-01-06</t>
  </si>
  <si>
    <t>6439</t>
  </si>
  <si>
    <t>Hentges</t>
  </si>
  <si>
    <t>Hale Hentges</t>
  </si>
  <si>
    <t>Zuerlein</t>
  </si>
  <si>
    <t>00-0029621</t>
  </si>
  <si>
    <t>Greg Zuerlein</t>
  </si>
  <si>
    <t>1987-12-27</t>
  </si>
  <si>
    <t>1123</t>
  </si>
  <si>
    <t>Hillman</t>
  </si>
  <si>
    <t>00-0029683</t>
  </si>
  <si>
    <t>Ronnie Hillman</t>
  </si>
  <si>
    <t>5997</t>
  </si>
  <si>
    <t>Jazz</t>
  </si>
  <si>
    <t>Jazz Ferguson</t>
  </si>
  <si>
    <t>3139</t>
  </si>
  <si>
    <t>Ted Thompson</t>
  </si>
  <si>
    <t>4907</t>
  </si>
  <si>
    <t>Sirianni</t>
  </si>
  <si>
    <t>Nick Sirianni</t>
  </si>
  <si>
    <t>2732</t>
  </si>
  <si>
    <t>Hamlett</t>
  </si>
  <si>
    <t>Connor Hamlett</t>
  </si>
  <si>
    <t>41</t>
  </si>
  <si>
    <t>Garrard</t>
  </si>
  <si>
    <t>David Garrard</t>
  </si>
  <si>
    <t>1978-02-14</t>
  </si>
  <si>
    <t>Steve Smith</t>
  </si>
  <si>
    <t>1979-05-12</t>
  </si>
  <si>
    <t>00-0034676</t>
  </si>
  <si>
    <t>James Washington</t>
  </si>
  <si>
    <t>1996-04-02</t>
  </si>
  <si>
    <t>1551</t>
  </si>
  <si>
    <t>00-0029729</t>
  </si>
  <si>
    <t>1989-06-16</t>
  </si>
  <si>
    <t>3593</t>
  </si>
  <si>
    <t>Anthony Kelly</t>
  </si>
  <si>
    <t>1073</t>
  </si>
  <si>
    <t>Taylor Thompson</t>
  </si>
  <si>
    <t>4605</t>
  </si>
  <si>
    <t>Baylis</t>
  </si>
  <si>
    <t>00-0033763</t>
  </si>
  <si>
    <t>Evan Baylis</t>
  </si>
  <si>
    <t>1990-01-26</t>
  </si>
  <si>
    <t>5103</t>
  </si>
  <si>
    <t>Cantrell</t>
  </si>
  <si>
    <t>00-0034409</t>
  </si>
  <si>
    <t>Dylan Cantrell</t>
  </si>
  <si>
    <t>4319</t>
  </si>
  <si>
    <t>Pascal</t>
  </si>
  <si>
    <t>00-0033251</t>
  </si>
  <si>
    <t>Zach Pascal</t>
  </si>
  <si>
    <t>1718</t>
  </si>
  <si>
    <t>Carrier</t>
  </si>
  <si>
    <t>00-0029119</t>
  </si>
  <si>
    <t>Derek Carrier</t>
  </si>
  <si>
    <t>2596</t>
  </si>
  <si>
    <t>Saxton</t>
  </si>
  <si>
    <t>00-0031864</t>
  </si>
  <si>
    <t>Wes Saxton</t>
  </si>
  <si>
    <t>1993-08-13</t>
  </si>
  <si>
    <t>4398</t>
  </si>
  <si>
    <t>De'Veon</t>
  </si>
  <si>
    <t>00-0033413</t>
  </si>
  <si>
    <t>De'Veon Smith</t>
  </si>
  <si>
    <t>1994-11-08</t>
  </si>
  <si>
    <t>3801</t>
  </si>
  <si>
    <t>Vernon Adams</t>
  </si>
  <si>
    <t>4758</t>
  </si>
  <si>
    <t>Veach</t>
  </si>
  <si>
    <t>Brett Veach</t>
  </si>
  <si>
    <t>3123</t>
  </si>
  <si>
    <t>Mike Smith</t>
  </si>
  <si>
    <t>3564</t>
  </si>
  <si>
    <t>Madden</t>
  </si>
  <si>
    <t>00-0032472</t>
  </si>
  <si>
    <t>Tre Madden</t>
  </si>
  <si>
    <t>2304</t>
  </si>
  <si>
    <t>00-0031462</t>
  </si>
  <si>
    <t>Jerome Cunningham</t>
  </si>
  <si>
    <t>1991-05-25</t>
  </si>
  <si>
    <t>5168</t>
  </si>
  <si>
    <t>Chunn</t>
  </si>
  <si>
    <t>00-0034551</t>
  </si>
  <si>
    <t>Jordan Chunn</t>
  </si>
  <si>
    <t>1995-01-02</t>
  </si>
  <si>
    <t>4365</t>
  </si>
  <si>
    <t>Laufasa</t>
  </si>
  <si>
    <t>Darrin Laufasa</t>
  </si>
  <si>
    <t>1995-05-06</t>
  </si>
  <si>
    <t>00-0034827</t>
  </si>
  <si>
    <t>D.J. Moore</t>
  </si>
  <si>
    <t>1997-04-14</t>
  </si>
  <si>
    <t>3392</t>
  </si>
  <si>
    <t>Lasco</t>
  </si>
  <si>
    <t>00-0032804</t>
  </si>
  <si>
    <t>Daniel Lasco</t>
  </si>
  <si>
    <t>6386</t>
  </si>
  <si>
    <t>Bachman</t>
  </si>
  <si>
    <t>Alex Bachman</t>
  </si>
  <si>
    <t>1996-05-29</t>
  </si>
  <si>
    <t>Darius Jackson</t>
  </si>
  <si>
    <t>4385</t>
  </si>
  <si>
    <t>Kalif</t>
  </si>
  <si>
    <t>Kalif Phillips</t>
  </si>
  <si>
    <t>1992-04-08</t>
  </si>
  <si>
    <t>6699</t>
  </si>
  <si>
    <t>Gunner</t>
  </si>
  <si>
    <t>Olszewski</t>
  </si>
  <si>
    <t>Gunner Olszewski</t>
  </si>
  <si>
    <t>1996-11-26</t>
  </si>
  <si>
    <t>Homer</t>
  </si>
  <si>
    <t>6491</t>
  </si>
  <si>
    <t>Choice</t>
  </si>
  <si>
    <t>Adam Choice</t>
  </si>
  <si>
    <t>1995-11-30</t>
  </si>
  <si>
    <t>5530</t>
  </si>
  <si>
    <t>Berry</t>
  </si>
  <si>
    <t>WR,DB</t>
  </si>
  <si>
    <t>Evan Berry</t>
  </si>
  <si>
    <t>1995-11-04</t>
  </si>
  <si>
    <t>4408</t>
  </si>
  <si>
    <t>Newby</t>
  </si>
  <si>
    <t>Terrell Newby</t>
  </si>
  <si>
    <t>5263</t>
  </si>
  <si>
    <t>Litton</t>
  </si>
  <si>
    <t>00-0034291</t>
  </si>
  <si>
    <t>Chase Litton</t>
  </si>
  <si>
    <t>1995-10-05</t>
  </si>
  <si>
    <t>3970</t>
  </si>
  <si>
    <t>John Fox</t>
  </si>
  <si>
    <t>5133</t>
  </si>
  <si>
    <t>Izzo</t>
  </si>
  <si>
    <t>00-0034439</t>
  </si>
  <si>
    <t>Ryan Izzo</t>
  </si>
  <si>
    <t>3993</t>
  </si>
  <si>
    <t>Pep</t>
  </si>
  <si>
    <t>Pep Hamilton</t>
  </si>
  <si>
    <t>571</t>
  </si>
  <si>
    <t>00-0027864</t>
  </si>
  <si>
    <t>Ryan Mathews</t>
  </si>
  <si>
    <t>1987-10-10</t>
  </si>
  <si>
    <t>2520</t>
  </si>
  <si>
    <t>Debose</t>
  </si>
  <si>
    <t>Andre Debose</t>
  </si>
  <si>
    <t>1990-09-12</t>
  </si>
  <si>
    <t>3106</t>
  </si>
  <si>
    <t>Jerrod</t>
  </si>
  <si>
    <t>Jerrod Johnson</t>
  </si>
  <si>
    <t>LeGarrette</t>
  </si>
  <si>
    <t>Blount</t>
  </si>
  <si>
    <t>00-0027325</t>
  </si>
  <si>
    <t>LeGarrette Blount</t>
  </si>
  <si>
    <t>1986-12-05</t>
  </si>
  <si>
    <t>4307</t>
  </si>
  <si>
    <t>Alek</t>
  </si>
  <si>
    <t>Torgersen</t>
  </si>
  <si>
    <t>Alek Torgersen</t>
  </si>
  <si>
    <t>4936</t>
  </si>
  <si>
    <t>Skyler Howard</t>
  </si>
  <si>
    <t>00-0034857</t>
  </si>
  <si>
    <t>1993-02-26</t>
  </si>
  <si>
    <t>618</t>
  </si>
  <si>
    <t>Arrelious</t>
  </si>
  <si>
    <t>Benn</t>
  </si>
  <si>
    <t>Arrelious Benn</t>
  </si>
  <si>
    <t>455</t>
  </si>
  <si>
    <t>Crabtree</t>
  </si>
  <si>
    <t>00-0026986</t>
  </si>
  <si>
    <t>Michael Crabtree</t>
  </si>
  <si>
    <t>3606</t>
  </si>
  <si>
    <t>Amir</t>
  </si>
  <si>
    <t>Carlisle</t>
  </si>
  <si>
    <t>Amir Carlisle</t>
  </si>
  <si>
    <t>4854</t>
  </si>
  <si>
    <t>River</t>
  </si>
  <si>
    <t>Cracraft</t>
  </si>
  <si>
    <t>00-0034054</t>
  </si>
  <si>
    <t>River Cracraft</t>
  </si>
  <si>
    <t>832</t>
  </si>
  <si>
    <t>Ryan Whalen</t>
  </si>
  <si>
    <t>1989-07-26</t>
  </si>
  <si>
    <t>2231</t>
  </si>
  <si>
    <t>Tre Mason</t>
  </si>
  <si>
    <t>1004</t>
  </si>
  <si>
    <t>Ben Tate</t>
  </si>
  <si>
    <t>1988-08-21</t>
  </si>
  <si>
    <t>1989-10-13</t>
  </si>
  <si>
    <t>1849</t>
  </si>
  <si>
    <t>Amaro</t>
  </si>
  <si>
    <t>00-0031042</t>
  </si>
  <si>
    <t>Jace Amaro</t>
  </si>
  <si>
    <t>1992-06-26</t>
  </si>
  <si>
    <t>3715</t>
  </si>
  <si>
    <t>Wick</t>
  </si>
  <si>
    <t>00-0032562</t>
  </si>
  <si>
    <t>Cole Wick</t>
  </si>
  <si>
    <t>1273</t>
  </si>
  <si>
    <t>Chris Owusu</t>
  </si>
  <si>
    <t>2783</t>
  </si>
  <si>
    <t>Kenzel</t>
  </si>
  <si>
    <t>Doe</t>
  </si>
  <si>
    <t>Kenzel Doe</t>
  </si>
  <si>
    <t>4797</t>
  </si>
  <si>
    <t>Rounds</t>
  </si>
  <si>
    <t>Josh Rounds</t>
  </si>
  <si>
    <t>1993-10-11</t>
  </si>
  <si>
    <t>5397</t>
  </si>
  <si>
    <t>Trevor Moore</t>
  </si>
  <si>
    <t>1995-10-29</t>
  </si>
  <si>
    <t>4683</t>
  </si>
  <si>
    <t>Aaron Bailey</t>
  </si>
  <si>
    <t>1671</t>
  </si>
  <si>
    <t>Gaskins</t>
  </si>
  <si>
    <t>Kendall Gaskins</t>
  </si>
  <si>
    <t>5814</t>
  </si>
  <si>
    <t>Frank Stephens</t>
  </si>
  <si>
    <t>1994-02-24</t>
  </si>
  <si>
    <t>4490</t>
  </si>
  <si>
    <t>Wyatt Houston</t>
  </si>
  <si>
    <t>5270</t>
  </si>
  <si>
    <t>Riley Ferguson</t>
  </si>
  <si>
    <t>1014</t>
  </si>
  <si>
    <t>Brockel</t>
  </si>
  <si>
    <t>Richie Brockel</t>
  </si>
  <si>
    <t>1986-07-24</t>
  </si>
  <si>
    <t>2471</t>
  </si>
  <si>
    <t>00-0031595</t>
  </si>
  <si>
    <t>Michael Burton</t>
  </si>
  <si>
    <t>1992-02-01</t>
  </si>
  <si>
    <t>Raheem</t>
  </si>
  <si>
    <t>Mostert</t>
  </si>
  <si>
    <t>00-0031687</t>
  </si>
  <si>
    <t>Raheem Mostert</t>
  </si>
  <si>
    <t>1992-04-09</t>
  </si>
  <si>
    <t>T.Y.</t>
  </si>
  <si>
    <t>00-0029608</t>
  </si>
  <si>
    <t>T.Y. Hilton</t>
  </si>
  <si>
    <t>1994-04-20</t>
  </si>
  <si>
    <t>1046</t>
  </si>
  <si>
    <t>Rishard</t>
  </si>
  <si>
    <t>00-0029580</t>
  </si>
  <si>
    <t>Rishard Matthews</t>
  </si>
  <si>
    <t>00-0027685</t>
  </si>
  <si>
    <t>Emmanuel Sanders</t>
  </si>
  <si>
    <t>1987-03-17</t>
  </si>
  <si>
    <t>4000</t>
  </si>
  <si>
    <t>Kirchner</t>
  </si>
  <si>
    <t>Trent Kirchner</t>
  </si>
  <si>
    <t>4480</t>
  </si>
  <si>
    <t>Jesus</t>
  </si>
  <si>
    <t>00-0033434</t>
  </si>
  <si>
    <t>Jesus Wilson</t>
  </si>
  <si>
    <t>Scobee</t>
  </si>
  <si>
    <t>Josh Scobee</t>
  </si>
  <si>
    <t>1982-06-23</t>
  </si>
  <si>
    <t>5695</t>
  </si>
  <si>
    <t>00-0034646</t>
  </si>
  <si>
    <t>Brandon Powell</t>
  </si>
  <si>
    <t>1996-09-12</t>
  </si>
  <si>
    <t>2291</t>
  </si>
  <si>
    <t>Dontrelle</t>
  </si>
  <si>
    <t>Inman</t>
  </si>
  <si>
    <t>00-0028411</t>
  </si>
  <si>
    <t>Dontrelle Inman</t>
  </si>
  <si>
    <t>506</t>
  </si>
  <si>
    <t>David Nelson</t>
  </si>
  <si>
    <t>1986-11-07</t>
  </si>
  <si>
    <t>5239</t>
  </si>
  <si>
    <t>00-0034144</t>
  </si>
  <si>
    <t>Lamar Jordan</t>
  </si>
  <si>
    <t>TE,OL</t>
  </si>
  <si>
    <t>2503</t>
  </si>
  <si>
    <t>Derby</t>
  </si>
  <si>
    <t>00-0031609</t>
  </si>
  <si>
    <t>AJ Derby</t>
  </si>
  <si>
    <t>Snelling</t>
  </si>
  <si>
    <t>Jason Snelling</t>
  </si>
  <si>
    <t>1983-12-29</t>
  </si>
  <si>
    <t>1373</t>
  </si>
  <si>
    <t>00-0030565</t>
  </si>
  <si>
    <t>Geno Smith</t>
  </si>
  <si>
    <t>1988-08-07</t>
  </si>
  <si>
    <t>3650</t>
  </si>
  <si>
    <t>00-0032362</t>
  </si>
  <si>
    <t>Maurice Harris</t>
  </si>
  <si>
    <t>1990-01-11</t>
  </si>
  <si>
    <t>6154</t>
  </si>
  <si>
    <t>Sills V</t>
  </si>
  <si>
    <t>David Sills V</t>
  </si>
  <si>
    <t>404</t>
  </si>
  <si>
    <t>Kitna</t>
  </si>
  <si>
    <t>Jon Kitna</t>
  </si>
  <si>
    <t>1972-09-21</t>
  </si>
  <si>
    <t>3205</t>
  </si>
  <si>
    <t>Kessler</t>
  </si>
  <si>
    <t>00-0033104</t>
  </si>
  <si>
    <t>Cody Kessler</t>
  </si>
  <si>
    <t>3485</t>
  </si>
  <si>
    <t>Krieger-Coble</t>
  </si>
  <si>
    <t>00-0032523</t>
  </si>
  <si>
    <t>Henry Krieger-Coble</t>
  </si>
  <si>
    <t>1992-06-12</t>
  </si>
  <si>
    <t>4902</t>
  </si>
  <si>
    <t>O'Shea</t>
  </si>
  <si>
    <t>Chad O'Shea</t>
  </si>
  <si>
    <t>1082</t>
  </si>
  <si>
    <t>Trent Richardson</t>
  </si>
  <si>
    <t>3462</t>
  </si>
  <si>
    <t>Jared Dangerfield</t>
  </si>
  <si>
    <t>2487</t>
  </si>
  <si>
    <t>Geremy</t>
  </si>
  <si>
    <t>00-0031953</t>
  </si>
  <si>
    <t>Geremy Davis</t>
  </si>
  <si>
    <t>1992-01-10</t>
  </si>
  <si>
    <t>660</t>
  </si>
  <si>
    <t>Hillis</t>
  </si>
  <si>
    <t>Peyton Hillis</t>
  </si>
  <si>
    <t>00-0032977</t>
  </si>
  <si>
    <t>Rashard Higgins</t>
  </si>
  <si>
    <t>5776</t>
  </si>
  <si>
    <t>00-0034861</t>
  </si>
  <si>
    <t>Mark Chapman</t>
  </si>
  <si>
    <t>4893</t>
  </si>
  <si>
    <t>Ryan Day</t>
  </si>
  <si>
    <t>6223</t>
  </si>
  <si>
    <t>Winfree</t>
  </si>
  <si>
    <t>Juwann Winfree</t>
  </si>
  <si>
    <t>5120</t>
  </si>
  <si>
    <t>Etling</t>
  </si>
  <si>
    <t>00-0034423</t>
  </si>
  <si>
    <t>Danny Etling</t>
  </si>
  <si>
    <t>3031</t>
  </si>
  <si>
    <t>Arthur Williams</t>
  </si>
  <si>
    <t>1269</t>
  </si>
  <si>
    <t>Sowell</t>
  </si>
  <si>
    <t>00-0029091</t>
  </si>
  <si>
    <t>Bradley Sowell</t>
  </si>
  <si>
    <t>Dare</t>
  </si>
  <si>
    <t>3150</t>
  </si>
  <si>
    <t>Xavier Rush</t>
  </si>
  <si>
    <t>6142</t>
  </si>
  <si>
    <t>Caleb Wilson</t>
  </si>
  <si>
    <t>1996-07-15</t>
  </si>
  <si>
    <t>3336</t>
  </si>
  <si>
    <t>Moritz</t>
  </si>
  <si>
    <t>00-0032341</t>
  </si>
  <si>
    <t>1991-09-21</t>
  </si>
  <si>
    <t>5242</t>
  </si>
  <si>
    <t>00-0034133</t>
  </si>
  <si>
    <t>Dontez Byrd</t>
  </si>
  <si>
    <t>00-0034860</t>
  </si>
  <si>
    <t>Dante Pettis</t>
  </si>
  <si>
    <t>3722</t>
  </si>
  <si>
    <t>Don Jackson</t>
  </si>
  <si>
    <t>906</t>
  </si>
  <si>
    <t>Phillip Tanner</t>
  </si>
  <si>
    <t>1988-08-08</t>
  </si>
  <si>
    <t>3083</t>
  </si>
  <si>
    <t>Howie</t>
  </si>
  <si>
    <t>Roseman</t>
  </si>
  <si>
    <t>Howie Roseman</t>
  </si>
  <si>
    <t>1201</t>
  </si>
  <si>
    <t>Chris Givens</t>
  </si>
  <si>
    <t>542</t>
  </si>
  <si>
    <t>Dorin</t>
  </si>
  <si>
    <t>Dorin Dickerson</t>
  </si>
  <si>
    <t>6617</t>
  </si>
  <si>
    <t>Andre Lindsey</t>
  </si>
  <si>
    <t>1985-10-11</t>
  </si>
  <si>
    <t>6392</t>
  </si>
  <si>
    <t>Jonathan Lloyd</t>
  </si>
  <si>
    <t>1546</t>
  </si>
  <si>
    <t>Kenjon</t>
  </si>
  <si>
    <t>Barner</t>
  </si>
  <si>
    <t>00-0030465</t>
  </si>
  <si>
    <t>Kenjon Barner</t>
  </si>
  <si>
    <t>1989-04-28</t>
  </si>
  <si>
    <t>00-0031900</t>
  </si>
  <si>
    <t>Rod Smith</t>
  </si>
  <si>
    <t>4420</t>
  </si>
  <si>
    <t>Hollister</t>
  </si>
  <si>
    <t>Cody Hollister</t>
  </si>
  <si>
    <t>3924</t>
  </si>
  <si>
    <t>Echard</t>
  </si>
  <si>
    <t>Clayton Echard</t>
  </si>
  <si>
    <t>502</t>
  </si>
  <si>
    <t>Bear</t>
  </si>
  <si>
    <t>Pascoe</t>
  </si>
  <si>
    <t>Bear Pascoe</t>
  </si>
  <si>
    <t>3972</t>
  </si>
  <si>
    <t>Bowles</t>
  </si>
  <si>
    <t>Todd Bowles</t>
  </si>
  <si>
    <t>3917</t>
  </si>
  <si>
    <t>Kendal</t>
  </si>
  <si>
    <t>00-0033143</t>
  </si>
  <si>
    <t>Kendal Thompson</t>
  </si>
  <si>
    <t>3832</t>
  </si>
  <si>
    <t>Ham</t>
  </si>
  <si>
    <t>00-0032918</t>
  </si>
  <si>
    <t>CJ Ham</t>
  </si>
  <si>
    <t>2272</t>
  </si>
  <si>
    <t>Chase Dixon</t>
  </si>
  <si>
    <t>6375</t>
  </si>
  <si>
    <t>Jerome Washington</t>
  </si>
  <si>
    <t>3909</t>
  </si>
  <si>
    <t>Ficken</t>
  </si>
  <si>
    <t>00-0033138</t>
  </si>
  <si>
    <t>Sam Ficken</t>
  </si>
  <si>
    <t>3472</t>
  </si>
  <si>
    <t>Grinnage</t>
  </si>
  <si>
    <t>00-0032634</t>
  </si>
  <si>
    <t>David Grinnage</t>
  </si>
  <si>
    <t>3355</t>
  </si>
  <si>
    <t>Core</t>
  </si>
  <si>
    <t>00-0032795</t>
  </si>
  <si>
    <t>Cody Core</t>
  </si>
  <si>
    <t>1994-04-17</t>
  </si>
  <si>
    <t>1990-04-07</t>
  </si>
  <si>
    <t>1906</t>
  </si>
  <si>
    <t>Krause</t>
  </si>
  <si>
    <t>Jonathan Krause</t>
  </si>
  <si>
    <t>5244</t>
  </si>
  <si>
    <t>00-0034141</t>
  </si>
  <si>
    <t>Devin Gray</t>
  </si>
  <si>
    <t>978</t>
  </si>
  <si>
    <t>Kendall Hunter</t>
  </si>
  <si>
    <t>3488</t>
  </si>
  <si>
    <t>00-0032577</t>
  </si>
  <si>
    <t>2928</t>
  </si>
  <si>
    <t>John Peters</t>
  </si>
  <si>
    <t>3020</t>
  </si>
  <si>
    <t>Dan Light</t>
  </si>
  <si>
    <t>1993-05-05</t>
  </si>
  <si>
    <t>5287</t>
  </si>
  <si>
    <t>Brian Bridgewater</t>
  </si>
  <si>
    <t>4934</t>
  </si>
  <si>
    <t>Jalen Williams</t>
  </si>
  <si>
    <t>1246</t>
  </si>
  <si>
    <t>Dominique Jones</t>
  </si>
  <si>
    <t>1987-08-15</t>
  </si>
  <si>
    <t>1986-07-22</t>
  </si>
  <si>
    <t>1992-11-23</t>
  </si>
  <si>
    <t>3901</t>
  </si>
  <si>
    <t>Brandon Johnson</t>
  </si>
  <si>
    <t>Njoku</t>
  </si>
  <si>
    <t>00-0033885</t>
  </si>
  <si>
    <t>David Njoku</t>
  </si>
  <si>
    <t>1996-07-10</t>
  </si>
  <si>
    <t>4669</t>
  </si>
  <si>
    <t>00-0033705</t>
  </si>
  <si>
    <t>Andre Patton</t>
  </si>
  <si>
    <t>3810</t>
  </si>
  <si>
    <t>Brandon Burks</t>
  </si>
  <si>
    <t>66</t>
  </si>
  <si>
    <t>Tashard</t>
  </si>
  <si>
    <t>Tashard Choice</t>
  </si>
  <si>
    <t>1984-11-20</t>
  </si>
  <si>
    <t>2819</t>
  </si>
  <si>
    <t>Meyer</t>
  </si>
  <si>
    <t>Mike Meyer</t>
  </si>
  <si>
    <t>5465</t>
  </si>
  <si>
    <t>Keizer</t>
  </si>
  <si>
    <t>00-0034192</t>
  </si>
  <si>
    <t>Nick Keizer</t>
  </si>
  <si>
    <t>Isiah</t>
  </si>
  <si>
    <t>662</t>
  </si>
  <si>
    <t>Seneca</t>
  </si>
  <si>
    <t>Seneca Wallace</t>
  </si>
  <si>
    <t>1980-08-06</t>
  </si>
  <si>
    <t>6448</t>
  </si>
  <si>
    <t>Darrin Hall</t>
  </si>
  <si>
    <t>1996-09-06</t>
  </si>
  <si>
    <t>00-0031806</t>
  </si>
  <si>
    <t>Malcolm Brown</t>
  </si>
  <si>
    <t>6268</t>
  </si>
  <si>
    <t>Matthew Wright</t>
  </si>
  <si>
    <t>2910</t>
  </si>
  <si>
    <t>Rutenbeck</t>
  </si>
  <si>
    <t>Tyler Rutenbeck</t>
  </si>
  <si>
    <t>5886</t>
  </si>
  <si>
    <t>Hakeem Butler</t>
  </si>
  <si>
    <t>1787</t>
  </si>
  <si>
    <t>Supernaw</t>
  </si>
  <si>
    <t>Phillip Supernaw</t>
  </si>
  <si>
    <t>723</t>
  </si>
  <si>
    <t>Michael Robinson</t>
  </si>
  <si>
    <t>1983-02-06</t>
  </si>
  <si>
    <t>492</t>
  </si>
  <si>
    <t>RB,QB</t>
  </si>
  <si>
    <t>Tyler Thigpen</t>
  </si>
  <si>
    <t>1984-04-14</t>
  </si>
  <si>
    <t>3107</t>
  </si>
  <si>
    <t>Ben McAdoo</t>
  </si>
  <si>
    <t>3348</t>
  </si>
  <si>
    <t>Kolby</t>
  </si>
  <si>
    <t>Listenbee</t>
  </si>
  <si>
    <t>Kolby Listenbee</t>
  </si>
  <si>
    <t>3621</t>
  </si>
  <si>
    <t>Williams-Lambert</t>
  </si>
  <si>
    <t>Jordan Williams-Lambert</t>
  </si>
  <si>
    <t>00-0034510</t>
  </si>
  <si>
    <t>Robert Foster</t>
  </si>
  <si>
    <t>2292</t>
  </si>
  <si>
    <t>Chris Matthews</t>
  </si>
  <si>
    <t>1989-10-06</t>
  </si>
  <si>
    <t>3802</t>
  </si>
  <si>
    <t>Hubert</t>
  </si>
  <si>
    <t>Chris Hubert</t>
  </si>
  <si>
    <t>1152</t>
  </si>
  <si>
    <t>Evan Rodriguez</t>
  </si>
  <si>
    <t>4889</t>
  </si>
  <si>
    <t>Fichtner</t>
  </si>
  <si>
    <t>Randy Fichtner</t>
  </si>
  <si>
    <t>768</t>
  </si>
  <si>
    <t>Scott Chandler</t>
  </si>
  <si>
    <t>1985-07-23</t>
  </si>
  <si>
    <t>Breshad</t>
  </si>
  <si>
    <t>Perriman</t>
  </si>
  <si>
    <t>00-0032054</t>
  </si>
  <si>
    <t>Breshad Perriman</t>
  </si>
  <si>
    <t>2923</t>
  </si>
  <si>
    <t>Neighbors</t>
  </si>
  <si>
    <t>Connor Neighbors</t>
  </si>
  <si>
    <t>2394</t>
  </si>
  <si>
    <t>Mannion</t>
  </si>
  <si>
    <t>00-0032245</t>
  </si>
  <si>
    <t>Sean Mannion</t>
  </si>
  <si>
    <t>4785</t>
  </si>
  <si>
    <t>Kermit</t>
  </si>
  <si>
    <t>Whitfield</t>
  </si>
  <si>
    <t>00-0033641</t>
  </si>
  <si>
    <t>Kermit Whitfield</t>
  </si>
  <si>
    <t>1993-10-08</t>
  </si>
  <si>
    <t>4775</t>
  </si>
  <si>
    <t>Olson</t>
  </si>
  <si>
    <t>David Olson</t>
  </si>
  <si>
    <t>3495</t>
  </si>
  <si>
    <t>Bercovici</t>
  </si>
  <si>
    <t>Mike Bercovici</t>
  </si>
  <si>
    <t>1993-02-09</t>
  </si>
  <si>
    <t>3640</t>
  </si>
  <si>
    <t>Soma</t>
  </si>
  <si>
    <t>Vainuku</t>
  </si>
  <si>
    <t>Soma Vainuku</t>
  </si>
  <si>
    <t>Reeves</t>
  </si>
  <si>
    <t>2599</t>
  </si>
  <si>
    <t>Bronson</t>
  </si>
  <si>
    <t>00-0032298</t>
  </si>
  <si>
    <t>Bronson Hill</t>
  </si>
  <si>
    <t>1993-01-02</t>
  </si>
  <si>
    <t>6233</t>
  </si>
  <si>
    <t>Sokol</t>
  </si>
  <si>
    <t>Matt Sokol</t>
  </si>
  <si>
    <t>4195</t>
  </si>
  <si>
    <t>00-0033787</t>
  </si>
  <si>
    <t>Jake Elliott</t>
  </si>
  <si>
    <t>1995-01-21</t>
  </si>
  <si>
    <t>2731</t>
  </si>
  <si>
    <t>00-0031743</t>
  </si>
  <si>
    <t>Akeem Hunt</t>
  </si>
  <si>
    <t>949</t>
  </si>
  <si>
    <t>Jacquizz</t>
  </si>
  <si>
    <t>00-0028083</t>
  </si>
  <si>
    <t>Jacquizz Rodgers</t>
  </si>
  <si>
    <t>2502</t>
  </si>
  <si>
    <t>Sasser</t>
  </si>
  <si>
    <t>Bud Sasser</t>
  </si>
  <si>
    <t>00-0033127</t>
  </si>
  <si>
    <t>Will Fuller</t>
  </si>
  <si>
    <t>00-0033923</t>
  </si>
  <si>
    <t>Kareem Hunt</t>
  </si>
  <si>
    <t>3045</t>
  </si>
  <si>
    <t>00-0031711</t>
  </si>
  <si>
    <t>1992-02-14</t>
  </si>
  <si>
    <t>Dak</t>
  </si>
  <si>
    <t>Prescott</t>
  </si>
  <si>
    <t>00-0033077</t>
  </si>
  <si>
    <t>Dak Prescott</t>
  </si>
  <si>
    <t>1250</t>
  </si>
  <si>
    <t>4718</t>
  </si>
  <si>
    <t>Ogunbowale</t>
  </si>
  <si>
    <t>00-0033854</t>
  </si>
  <si>
    <t>Dare Ogunbowale</t>
  </si>
  <si>
    <t>1994-05-04</t>
  </si>
  <si>
    <t>4610</t>
  </si>
  <si>
    <t>Deante'</t>
  </si>
  <si>
    <t>Deante' Gray</t>
  </si>
  <si>
    <t>1891</t>
  </si>
  <si>
    <t>00-0030780</t>
  </si>
  <si>
    <t>Ryan Hewitt</t>
  </si>
  <si>
    <t>5957</t>
  </si>
  <si>
    <t>Nauta</t>
  </si>
  <si>
    <t>Isaac Nauta</t>
  </si>
  <si>
    <t>1997-05-21</t>
  </si>
  <si>
    <t>5745</t>
  </si>
  <si>
    <t>Nick Stevens</t>
  </si>
  <si>
    <t>5823</t>
  </si>
  <si>
    <t>Vizcaino</t>
  </si>
  <si>
    <t>Tristan Vizcaino</t>
  </si>
  <si>
    <t>1559</t>
  </si>
  <si>
    <t>Glennon</t>
  </si>
  <si>
    <t>00-0030520</t>
  </si>
  <si>
    <t>Mike Glennon</t>
  </si>
  <si>
    <t>00-0027061</t>
  </si>
  <si>
    <t>Jared Cook</t>
  </si>
  <si>
    <t>1987-04-07</t>
  </si>
  <si>
    <t>2938</t>
  </si>
  <si>
    <t>Cam Worthy</t>
  </si>
  <si>
    <t>3652</t>
  </si>
  <si>
    <t>00-0033114</t>
  </si>
  <si>
    <t>Mike Thomas</t>
  </si>
  <si>
    <t>1610</t>
  </si>
  <si>
    <t>Spadola</t>
  </si>
  <si>
    <t>Ryan Spadola</t>
  </si>
  <si>
    <t>1991-02-15</t>
  </si>
  <si>
    <t>2981</t>
  </si>
  <si>
    <t>Scheuerman</t>
  </si>
  <si>
    <t>Ross Scheuerman</t>
  </si>
  <si>
    <t>2532</t>
  </si>
  <si>
    <t>Da'Ron</t>
  </si>
  <si>
    <t>00-0031960</t>
  </si>
  <si>
    <t>Da'Ron Brown</t>
  </si>
  <si>
    <t>3353</t>
  </si>
  <si>
    <t>Vitale</t>
  </si>
  <si>
    <t>00-0032794</t>
  </si>
  <si>
    <t>Kellen Davis</t>
  </si>
  <si>
    <t>4670</t>
  </si>
  <si>
    <t>Artavis</t>
  </si>
  <si>
    <t>00-0033706</t>
  </si>
  <si>
    <t>Artavis Scott</t>
  </si>
  <si>
    <t>2721</t>
  </si>
  <si>
    <t>2587</t>
  </si>
  <si>
    <t>Dres</t>
  </si>
  <si>
    <t>00-0031504</t>
  </si>
  <si>
    <t>Dres Anderson</t>
  </si>
  <si>
    <t>2635</t>
  </si>
  <si>
    <t>Vernon Johnson</t>
  </si>
  <si>
    <t>1755</t>
  </si>
  <si>
    <t>Keavon</t>
  </si>
  <si>
    <t>Keavon Milton</t>
  </si>
  <si>
    <t>6402</t>
  </si>
  <si>
    <t>Sims Jr.</t>
  </si>
  <si>
    <t>Steven Sims Jr.</t>
  </si>
  <si>
    <t>3894</t>
  </si>
  <si>
    <t>00-0033095</t>
  </si>
  <si>
    <t>Garrett Griffin</t>
  </si>
  <si>
    <t>4548</t>
  </si>
  <si>
    <t>Bouagnon</t>
  </si>
  <si>
    <t>00-0033630</t>
  </si>
  <si>
    <t>Joel Bouagnon</t>
  </si>
  <si>
    <t>2836</t>
  </si>
  <si>
    <t>Kenny Cook</t>
  </si>
  <si>
    <t>104</t>
  </si>
  <si>
    <t>Donnie Avery</t>
  </si>
  <si>
    <t>1984-06-12</t>
  </si>
  <si>
    <t>1481</t>
  </si>
  <si>
    <t>Brad Sorensen</t>
  </si>
  <si>
    <t>1988-03-13</t>
  </si>
  <si>
    <t>1609</t>
  </si>
  <si>
    <t>Pantale</t>
  </si>
  <si>
    <t>Chris Pantale</t>
  </si>
  <si>
    <t>1990-03-22</t>
  </si>
  <si>
    <t>6553</t>
  </si>
  <si>
    <t>Austin Walter</t>
  </si>
  <si>
    <t>5772</t>
  </si>
  <si>
    <t>Lacombe</t>
  </si>
  <si>
    <t>Aaron Lacombe</t>
  </si>
  <si>
    <t>833</t>
  </si>
  <si>
    <t>Jordan Cameron</t>
  </si>
  <si>
    <t>Dane</t>
  </si>
  <si>
    <t>1867</t>
  </si>
  <si>
    <t>Jace Davis</t>
  </si>
  <si>
    <t>1060</t>
  </si>
  <si>
    <t>Streeter</t>
  </si>
  <si>
    <t>Tommy Streeter</t>
  </si>
  <si>
    <t>1989-10-07</t>
  </si>
  <si>
    <t>2557</t>
  </si>
  <si>
    <t>Lovelocke</t>
  </si>
  <si>
    <t>Jerry Lovelocke</t>
  </si>
  <si>
    <t>3583</t>
  </si>
  <si>
    <t>Tevaun</t>
  </si>
  <si>
    <t>00-0032358</t>
  </si>
  <si>
    <t>Tevaun Smith</t>
  </si>
  <si>
    <t>6489</t>
  </si>
  <si>
    <t>Taryn</t>
  </si>
  <si>
    <t>Christion</t>
  </si>
  <si>
    <t>Taryn Christion</t>
  </si>
  <si>
    <t>Shepard</t>
  </si>
  <si>
    <t>00-0032385</t>
  </si>
  <si>
    <t>Sterling Shepard</t>
  </si>
  <si>
    <t>1994-02-10</t>
  </si>
  <si>
    <t>1512</t>
  </si>
  <si>
    <t>Marquess</t>
  </si>
  <si>
    <t>Marquess Wilson</t>
  </si>
  <si>
    <t>1992-09-14</t>
  </si>
  <si>
    <t>3312</t>
  </si>
  <si>
    <t>00-0032975</t>
  </si>
  <si>
    <t>Jonathan Williams</t>
  </si>
  <si>
    <t>5845</t>
  </si>
  <si>
    <t>Haskins</t>
  </si>
  <si>
    <t>Dwayne Haskins</t>
  </si>
  <si>
    <t>1997-05-03</t>
  </si>
  <si>
    <t>5777</t>
  </si>
  <si>
    <t>00-0032604</t>
  </si>
  <si>
    <t>Malachi Jones</t>
  </si>
  <si>
    <t>1701</t>
  </si>
  <si>
    <t>Eric Rogers</t>
  </si>
  <si>
    <t>1362</t>
  </si>
  <si>
    <t>Boyce</t>
  </si>
  <si>
    <t>00-0030474</t>
  </si>
  <si>
    <t>Josh Boyce</t>
  </si>
  <si>
    <t>5129</t>
  </si>
  <si>
    <t>Adonis</t>
  </si>
  <si>
    <t>00-0034859</t>
  </si>
  <si>
    <t>Adonis Jennings</t>
  </si>
  <si>
    <t>862</t>
  </si>
  <si>
    <t>Gabbert</t>
  </si>
  <si>
    <t>00-0027948</t>
  </si>
  <si>
    <t>Blaine Gabbert</t>
  </si>
  <si>
    <t>1989-10-15</t>
  </si>
  <si>
    <t>3078</t>
  </si>
  <si>
    <t>Jamel Johnson</t>
  </si>
  <si>
    <t>6396</t>
  </si>
  <si>
    <t>Fort</t>
  </si>
  <si>
    <t>Austin Fort</t>
  </si>
  <si>
    <t>Dax</t>
  </si>
  <si>
    <t>Agholor</t>
  </si>
  <si>
    <t>00-0031549</t>
  </si>
  <si>
    <t>Nelson Agholor</t>
  </si>
  <si>
    <t>1993-05-24</t>
  </si>
  <si>
    <t>388</t>
  </si>
  <si>
    <t>Kyle Orton</t>
  </si>
  <si>
    <t>1982-11-14</t>
  </si>
  <si>
    <t>4358</t>
  </si>
  <si>
    <t>00-0033409</t>
  </si>
  <si>
    <t>Austin Duke</t>
  </si>
  <si>
    <t>2683</t>
  </si>
  <si>
    <t>Andrew Franks</t>
  </si>
  <si>
    <t>1993-01-11</t>
  </si>
  <si>
    <t>1994-11-28</t>
  </si>
  <si>
    <t>456</t>
  </si>
  <si>
    <t>Deon Butler</t>
  </si>
  <si>
    <t>1986-01-04</t>
  </si>
  <si>
    <t>5747</t>
  </si>
  <si>
    <t>Kayaune</t>
  </si>
  <si>
    <t>00-0034761</t>
  </si>
  <si>
    <t>Kayaune Ross</t>
  </si>
  <si>
    <t>4042</t>
  </si>
  <si>
    <t>00-0033286</t>
  </si>
  <si>
    <t>Joe Williams</t>
  </si>
  <si>
    <t>1993-09-04</t>
  </si>
  <si>
    <t>00-0026898</t>
  </si>
  <si>
    <t>Mark Sanchez</t>
  </si>
  <si>
    <t>1986-11-11</t>
  </si>
  <si>
    <t>6598</t>
  </si>
  <si>
    <t>Trenton Irwin</t>
  </si>
  <si>
    <t>3121</t>
  </si>
  <si>
    <t>Jon Robinson</t>
  </si>
  <si>
    <t>1365</t>
  </si>
  <si>
    <t>Dobson</t>
  </si>
  <si>
    <t>Aaron Dobson</t>
  </si>
  <si>
    <t>3974</t>
  </si>
  <si>
    <t>Jon Gruden</t>
  </si>
  <si>
    <t>1739</t>
  </si>
  <si>
    <t>Chase Ford</t>
  </si>
  <si>
    <t>1990-07-19</t>
  </si>
  <si>
    <t>3783</t>
  </si>
  <si>
    <t>00-0032841</t>
  </si>
  <si>
    <t>Paul Turner</t>
  </si>
  <si>
    <t>397</t>
  </si>
  <si>
    <t>Brandon Myers</t>
  </si>
  <si>
    <t>1985-09-04</t>
  </si>
  <si>
    <t>2684</t>
  </si>
  <si>
    <t>Louks</t>
  </si>
  <si>
    <t>Corbin Louks</t>
  </si>
  <si>
    <t>1989-04-10</t>
  </si>
  <si>
    <t>4200</t>
  </si>
  <si>
    <t>Yancey</t>
  </si>
  <si>
    <t>00-0033291</t>
  </si>
  <si>
    <t>Deangelo Yancey</t>
  </si>
  <si>
    <t>2571</t>
  </si>
  <si>
    <t>Luc</t>
  </si>
  <si>
    <t>Jeff Luc</t>
  </si>
  <si>
    <t>5903</t>
  </si>
  <si>
    <t>Grier</t>
  </si>
  <si>
    <t>Will Grier</t>
  </si>
  <si>
    <t>394</t>
  </si>
  <si>
    <t>Heyward-Bey</t>
  </si>
  <si>
    <t>00-0026983</t>
  </si>
  <si>
    <t>Darrius Heyward-Bey</t>
  </si>
  <si>
    <t>1987-02-26</t>
  </si>
  <si>
    <t>6381</t>
  </si>
  <si>
    <t>Alexander Hollins</t>
  </si>
  <si>
    <t>2450</t>
  </si>
  <si>
    <t>Hundley</t>
  </si>
  <si>
    <t>00-0031589</t>
  </si>
  <si>
    <t>Brett Hundley</t>
  </si>
  <si>
    <t>4239</t>
  </si>
  <si>
    <t>De'Angelo</t>
  </si>
  <si>
    <t>00-0033581</t>
  </si>
  <si>
    <t>De'Angelo Henderson</t>
  </si>
  <si>
    <t>1760</t>
  </si>
  <si>
    <t>Childers</t>
  </si>
  <si>
    <t>Jamie Childers</t>
  </si>
  <si>
    <t>1425</t>
  </si>
  <si>
    <t>00-0030108</t>
  </si>
  <si>
    <t>3497</t>
  </si>
  <si>
    <t>Darion</t>
  </si>
  <si>
    <t>Griswold</t>
  </si>
  <si>
    <t>Darion Griswold</t>
  </si>
  <si>
    <t>6109</t>
  </si>
  <si>
    <t>Ingold</t>
  </si>
  <si>
    <t>Alec Ingold</t>
  </si>
  <si>
    <t>749</t>
  </si>
  <si>
    <t>00-0027125</t>
  </si>
  <si>
    <t>1984-10-04</t>
  </si>
  <si>
    <t>5973</t>
  </si>
  <si>
    <t>Josh Oliver</t>
  </si>
  <si>
    <t>1997-03-21</t>
  </si>
  <si>
    <t>2723</t>
  </si>
  <si>
    <t>RJ Harris</t>
  </si>
  <si>
    <t>3883</t>
  </si>
  <si>
    <t>Romar</t>
  </si>
  <si>
    <t>Romar Morris</t>
  </si>
  <si>
    <t>2158</t>
  </si>
  <si>
    <t>Donte Foster</t>
  </si>
  <si>
    <t>587</t>
  </si>
  <si>
    <t>Paulsen</t>
  </si>
  <si>
    <t>00-0027215</t>
  </si>
  <si>
    <t>Logan Paulsen</t>
  </si>
  <si>
    <t>5670</t>
  </si>
  <si>
    <t>Deluca</t>
  </si>
  <si>
    <t>00-0034655</t>
  </si>
  <si>
    <t>TE,LB</t>
  </si>
  <si>
    <t>Nick Deluca</t>
  </si>
  <si>
    <t>1995-01-27</t>
  </si>
  <si>
    <t>4621</t>
  </si>
  <si>
    <t>Bluiett</t>
  </si>
  <si>
    <t>Caleb Bluiett</t>
  </si>
  <si>
    <t>6522</t>
  </si>
  <si>
    <t>Linta</t>
  </si>
  <si>
    <t>T.J. Linta</t>
  </si>
  <si>
    <t>3332</t>
  </si>
  <si>
    <t>Janovich</t>
  </si>
  <si>
    <t>00-0032956</t>
  </si>
  <si>
    <t>Andy Janovich</t>
  </si>
  <si>
    <t>5096</t>
  </si>
  <si>
    <t>Ray-Ray</t>
  </si>
  <si>
    <t>00-0034407</t>
  </si>
  <si>
    <t>Ray-Ray McCloud</t>
  </si>
  <si>
    <t>5231</t>
  </si>
  <si>
    <t>00-0034549</t>
  </si>
  <si>
    <t>Cole Hunt</t>
  </si>
  <si>
    <t>1995-05-30</t>
  </si>
  <si>
    <t>1642</t>
  </si>
  <si>
    <t>Toilolo</t>
  </si>
  <si>
    <t>00-0030443</t>
  </si>
  <si>
    <t>Levine Toilolo</t>
  </si>
  <si>
    <t>2507</t>
  </si>
  <si>
    <t>Ripkowski</t>
  </si>
  <si>
    <t>00-0031612</t>
  </si>
  <si>
    <t>Aaron Ripkowski</t>
  </si>
  <si>
    <t>Taysom</t>
  </si>
  <si>
    <t>00-0033357</t>
  </si>
  <si>
    <t>Taysom Hill</t>
  </si>
  <si>
    <t>1990-08-23</t>
  </si>
  <si>
    <t>3085</t>
  </si>
  <si>
    <t>Grigson</t>
  </si>
  <si>
    <t>Ryan Grigson</t>
  </si>
  <si>
    <t>671</t>
  </si>
  <si>
    <t>Brady Quinn</t>
  </si>
  <si>
    <t>4938</t>
  </si>
  <si>
    <t>Speedy</t>
  </si>
  <si>
    <t>Noil</t>
  </si>
  <si>
    <t>Speedy Noil</t>
  </si>
  <si>
    <t>1995-10-14</t>
  </si>
  <si>
    <t>6387</t>
  </si>
  <si>
    <t>Nsimba</t>
  </si>
  <si>
    <t>Nsimba Webster</t>
  </si>
  <si>
    <t>5918</t>
  </si>
  <si>
    <t>Rodney Anderson</t>
  </si>
  <si>
    <t>2940</t>
  </si>
  <si>
    <t>Desmond Lawrence</t>
  </si>
  <si>
    <t>2202</t>
  </si>
  <si>
    <t>Je'Ron</t>
  </si>
  <si>
    <t>Hamm</t>
  </si>
  <si>
    <t>00-0030805</t>
  </si>
  <si>
    <t>Je'Ron Hamm</t>
  </si>
  <si>
    <t>6389</t>
  </si>
  <si>
    <t>Keenan Brown</t>
  </si>
  <si>
    <t>1665</t>
  </si>
  <si>
    <t>Tobais</t>
  </si>
  <si>
    <t>Tobais Palmer</t>
  </si>
  <si>
    <t>1990-02-20</t>
  </si>
  <si>
    <t>2093</t>
  </si>
  <si>
    <t>00-0031068</t>
  </si>
  <si>
    <t>Ryan Grant</t>
  </si>
  <si>
    <t>3861</t>
  </si>
  <si>
    <t>Kieren</t>
  </si>
  <si>
    <t>Kieren Duncan</t>
  </si>
  <si>
    <t>2360</t>
  </si>
  <si>
    <t>Maxx</t>
  </si>
  <si>
    <t>00-0031558</t>
  </si>
  <si>
    <t>Maxx Williams</t>
  </si>
  <si>
    <t>1208</t>
  </si>
  <si>
    <t>Quick</t>
  </si>
  <si>
    <t>00-0029640</t>
  </si>
  <si>
    <t>Brian Quick</t>
  </si>
  <si>
    <t>4052</t>
  </si>
  <si>
    <t>Rooney</t>
  </si>
  <si>
    <t>Dan Rooney</t>
  </si>
  <si>
    <t>5353</t>
  </si>
  <si>
    <t>Dimitri</t>
  </si>
  <si>
    <t>00-0034225</t>
  </si>
  <si>
    <t>Dimitri Flowers</t>
  </si>
  <si>
    <t>1996-01-20</t>
  </si>
  <si>
    <t>1409</t>
  </si>
  <si>
    <t>Justin Brown</t>
  </si>
  <si>
    <t>1991-03-10</t>
  </si>
  <si>
    <t>4725</t>
  </si>
  <si>
    <t>Phazahn</t>
  </si>
  <si>
    <t>Phazahn Odom</t>
  </si>
  <si>
    <t>3028</t>
  </si>
  <si>
    <t>Chuck</t>
  </si>
  <si>
    <t>Chuck Pagano</t>
  </si>
  <si>
    <t>1003</t>
  </si>
  <si>
    <t>Trindon</t>
  </si>
  <si>
    <t>Holliday</t>
  </si>
  <si>
    <t>Trindon Holliday</t>
  </si>
  <si>
    <t>1986-04-27</t>
  </si>
  <si>
    <t>5'5"</t>
  </si>
  <si>
    <t>Latavius</t>
  </si>
  <si>
    <t>00-0030513</t>
  </si>
  <si>
    <t>Latavius Murray</t>
  </si>
  <si>
    <t>6385</t>
  </si>
  <si>
    <t>Colburn II</t>
  </si>
  <si>
    <t>Matthew Colburn II</t>
  </si>
  <si>
    <t>3088</t>
  </si>
  <si>
    <t>Pederson</t>
  </si>
  <si>
    <t>Doug Pederson</t>
  </si>
  <si>
    <t>1349</t>
  </si>
  <si>
    <t>00-0030526</t>
  </si>
  <si>
    <t>EJ Manuel</t>
  </si>
  <si>
    <t>1596</t>
  </si>
  <si>
    <t>Christine</t>
  </si>
  <si>
    <t>00-0030432</t>
  </si>
  <si>
    <t>Christine Michael</t>
  </si>
  <si>
    <t>4508</t>
  </si>
  <si>
    <t>Gabe Marks</t>
  </si>
  <si>
    <t>3842</t>
  </si>
  <si>
    <t>O'Malley</t>
  </si>
  <si>
    <t>00-0032932</t>
  </si>
  <si>
    <t>Ryan O'Malley</t>
  </si>
  <si>
    <t>3098</t>
  </si>
  <si>
    <t>Jerry Reese</t>
  </si>
  <si>
    <t>1989-12-28</t>
  </si>
  <si>
    <t>4777</t>
  </si>
  <si>
    <t>Gump</t>
  </si>
  <si>
    <t>Gump Hayes</t>
  </si>
  <si>
    <t>2174</t>
  </si>
  <si>
    <t>Roosevelt</t>
  </si>
  <si>
    <t>Nix</t>
  </si>
  <si>
    <t>00-0030741</t>
  </si>
  <si>
    <t>Roosevelt Nix</t>
  </si>
  <si>
    <t>1992-03-30</t>
  </si>
  <si>
    <t>6501</t>
  </si>
  <si>
    <t>Conrad</t>
  </si>
  <si>
    <t>C.J. Conrad</t>
  </si>
  <si>
    <t>Barber</t>
  </si>
  <si>
    <t>00-0032741</t>
  </si>
  <si>
    <t>Peyton Barber</t>
  </si>
  <si>
    <t>1994-06-27</t>
  </si>
  <si>
    <t>4602</t>
  </si>
  <si>
    <t>00-0033757</t>
  </si>
  <si>
    <t>1894</t>
  </si>
  <si>
    <t>Colin Lockett</t>
  </si>
  <si>
    <t>1991-04-05</t>
  </si>
  <si>
    <t>1993-07-06</t>
  </si>
  <si>
    <t>6365</t>
  </si>
  <si>
    <t>Meier</t>
  </si>
  <si>
    <t>Carson Meier</t>
  </si>
  <si>
    <t>3965</t>
  </si>
  <si>
    <t>Greg Olson</t>
  </si>
  <si>
    <t>1914</t>
  </si>
  <si>
    <t>Dri</t>
  </si>
  <si>
    <t>Dri Archer</t>
  </si>
  <si>
    <t>1991-08-09</t>
  </si>
  <si>
    <t>2236</t>
  </si>
  <si>
    <t>Trey Watts</t>
  </si>
  <si>
    <t>1991-02-13</t>
  </si>
  <si>
    <t>4320</t>
  </si>
  <si>
    <t>James Quick</t>
  </si>
  <si>
    <t>1105</t>
  </si>
  <si>
    <t>00-0029689</t>
  </si>
  <si>
    <t>Dwayne Allen</t>
  </si>
  <si>
    <t>Lance Moore</t>
  </si>
  <si>
    <t>1983-08-31</t>
  </si>
  <si>
    <t>4265</t>
  </si>
  <si>
    <t>00-0033975</t>
  </si>
  <si>
    <t>Elijah Hood</t>
  </si>
  <si>
    <t>1085</t>
  </si>
  <si>
    <t>Weeden</t>
  </si>
  <si>
    <t>00-0029677</t>
  </si>
  <si>
    <t>Brandon Weeden</t>
  </si>
  <si>
    <t>1983-10-14</t>
  </si>
  <si>
    <t>5791</t>
  </si>
  <si>
    <t>00-0034883</t>
  </si>
  <si>
    <t>Gerald Holmes</t>
  </si>
  <si>
    <t>3204</t>
  </si>
  <si>
    <t>Prosise</t>
  </si>
  <si>
    <t>00-0032393</t>
  </si>
  <si>
    <t>CJ Prosise</t>
  </si>
  <si>
    <t>1994-05-20</t>
  </si>
  <si>
    <t>Cooks</t>
  </si>
  <si>
    <t>00-0031236</t>
  </si>
  <si>
    <t>Brandin Cooks</t>
  </si>
  <si>
    <t>1993-09-25</t>
  </si>
  <si>
    <t>6185</t>
  </si>
  <si>
    <t>Easton</t>
  </si>
  <si>
    <t>Stick</t>
  </si>
  <si>
    <t>Easton Stick</t>
  </si>
  <si>
    <t>4806</t>
  </si>
  <si>
    <t>Radcliff</t>
  </si>
  <si>
    <t>00-0033268</t>
  </si>
  <si>
    <t>Brandon Radcliff</t>
  </si>
  <si>
    <t>1993-03-18</t>
  </si>
  <si>
    <t>3866</t>
  </si>
  <si>
    <t>Hansley</t>
  </si>
  <si>
    <t>Joe Hansley</t>
  </si>
  <si>
    <t>Wentz</t>
  </si>
  <si>
    <t>00-0032950</t>
  </si>
  <si>
    <t>Carson Wentz</t>
  </si>
  <si>
    <t>1265</t>
  </si>
  <si>
    <t>Daryl Richardson</t>
  </si>
  <si>
    <t>3893</t>
  </si>
  <si>
    <t>Reece Horn</t>
  </si>
  <si>
    <t>4588</t>
  </si>
  <si>
    <t>Sloter</t>
  </si>
  <si>
    <t>00-0033672</t>
  </si>
  <si>
    <t>Kyle Sloter</t>
  </si>
  <si>
    <t>Stevan</t>
  </si>
  <si>
    <t>00-0028011</t>
  </si>
  <si>
    <t>Stevan Ridley</t>
  </si>
  <si>
    <t>1989-01-27</t>
  </si>
  <si>
    <t>3357</t>
  </si>
  <si>
    <t>00-0032434</t>
  </si>
  <si>
    <t>Brandon Allen</t>
  </si>
  <si>
    <t>3050</t>
  </si>
  <si>
    <t>Myles White</t>
  </si>
  <si>
    <t>2755</t>
  </si>
  <si>
    <t>00-0031690</t>
  </si>
  <si>
    <t>Eric Tomlinson</t>
  </si>
  <si>
    <t>1807</t>
  </si>
  <si>
    <t>Simms</t>
  </si>
  <si>
    <t>Matt Simms</t>
  </si>
  <si>
    <t>1988-09-27</t>
  </si>
  <si>
    <t>4060</t>
  </si>
  <si>
    <t>Licht</t>
  </si>
  <si>
    <t>Jason Licht</t>
  </si>
  <si>
    <t>3896</t>
  </si>
  <si>
    <t>Browne</t>
  </si>
  <si>
    <t>Benson Browne</t>
  </si>
  <si>
    <t>1635</t>
  </si>
  <si>
    <t>00-0029910</t>
  </si>
  <si>
    <t>Tim Wright</t>
  </si>
  <si>
    <t>651</t>
  </si>
  <si>
    <t>Santonio</t>
  </si>
  <si>
    <t>Santonio Holmes</t>
  </si>
  <si>
    <t>1984-03-03</t>
  </si>
  <si>
    <t>4613</t>
  </si>
  <si>
    <t>Shaq Hill</t>
  </si>
  <si>
    <t>1993-05-12</t>
  </si>
  <si>
    <t>2969</t>
  </si>
  <si>
    <t>Jerome Simpson</t>
  </si>
  <si>
    <t>3079</t>
  </si>
  <si>
    <t>McCarthy</t>
  </si>
  <si>
    <t>Mike McCarthy</t>
  </si>
  <si>
    <t>3996</t>
  </si>
  <si>
    <t>Burke</t>
  </si>
  <si>
    <t>Matt Burke</t>
  </si>
  <si>
    <t>Moncrief</t>
  </si>
  <si>
    <t>00-0031339</t>
  </si>
  <si>
    <t>Donte Moncrief</t>
  </si>
  <si>
    <t>763</t>
  </si>
  <si>
    <t>Suisham</t>
  </si>
  <si>
    <t>Shaun Suisham</t>
  </si>
  <si>
    <t>1981-12-29</t>
  </si>
  <si>
    <t>3690</t>
  </si>
  <si>
    <t>Antwane</t>
  </si>
  <si>
    <t>Antwane Grant</t>
  </si>
  <si>
    <t>1992-08-14</t>
  </si>
  <si>
    <t>2649</t>
  </si>
  <si>
    <t>Brindza</t>
  </si>
  <si>
    <t>Kyle Brindza</t>
  </si>
  <si>
    <t>1305</t>
  </si>
  <si>
    <t>DiMarco</t>
  </si>
  <si>
    <t>00-0028581</t>
  </si>
  <si>
    <t>Patrick DiMarco</t>
  </si>
  <si>
    <t>3630</t>
  </si>
  <si>
    <t>Durron</t>
  </si>
  <si>
    <t>Durron Neal</t>
  </si>
  <si>
    <t>1992-11-03</t>
  </si>
  <si>
    <t>2906</t>
  </si>
  <si>
    <t>Braylon</t>
  </si>
  <si>
    <t>Braylon Bell</t>
  </si>
  <si>
    <t>1868</t>
  </si>
  <si>
    <t>Gillmore</t>
  </si>
  <si>
    <t>Crockett Gillmore</t>
  </si>
  <si>
    <t>6037</t>
  </si>
  <si>
    <t>Rypien</t>
  </si>
  <si>
    <t>Brett Rypien</t>
  </si>
  <si>
    <t>1996-07-09</t>
  </si>
  <si>
    <t>Gore</t>
  </si>
  <si>
    <t>00-0023500</t>
  </si>
  <si>
    <t>Frank Gore</t>
  </si>
  <si>
    <t>1983-05-14</t>
  </si>
  <si>
    <t>3065</t>
  </si>
  <si>
    <t>Whisenhunt</t>
  </si>
  <si>
    <t>Ken Whisenhunt</t>
  </si>
  <si>
    <t>1045</t>
  </si>
  <si>
    <t>TJ Graham</t>
  </si>
  <si>
    <t>4005</t>
  </si>
  <si>
    <t>Dennison</t>
  </si>
  <si>
    <t>Rick Dennison</t>
  </si>
  <si>
    <t>2058</t>
  </si>
  <si>
    <t>Chris Boyd</t>
  </si>
  <si>
    <t>Funchess</t>
  </si>
  <si>
    <t>00-0032055</t>
  </si>
  <si>
    <t>Devin Funchess</t>
  </si>
  <si>
    <t>3033</t>
  </si>
  <si>
    <t>Adam Drake</t>
  </si>
  <si>
    <t>2225</t>
  </si>
  <si>
    <t>Bayer</t>
  </si>
  <si>
    <t>Alex Bayer</t>
  </si>
  <si>
    <t>1033</t>
  </si>
  <si>
    <t>Polk</t>
  </si>
  <si>
    <t>Chris Polk</t>
  </si>
  <si>
    <t>1989-12-16</t>
  </si>
  <si>
    <t>108</t>
  </si>
  <si>
    <t>Steve Johnson</t>
  </si>
  <si>
    <t>469</t>
  </si>
  <si>
    <t>Mulligan</t>
  </si>
  <si>
    <t>Matthew Mulligan</t>
  </si>
  <si>
    <t>1985-01-18</t>
  </si>
  <si>
    <t>1099</t>
  </si>
  <si>
    <t>Bullock</t>
  </si>
  <si>
    <t>00-0029421</t>
  </si>
  <si>
    <t>Randy Bullock</t>
  </si>
  <si>
    <t>4784</t>
  </si>
  <si>
    <t>Levonte</t>
  </si>
  <si>
    <t>Levonte Whitfield</t>
  </si>
  <si>
    <t>3955</t>
  </si>
  <si>
    <t>D</t>
  </si>
  <si>
    <t>D Colquitt</t>
  </si>
  <si>
    <t>00-0031492</t>
  </si>
  <si>
    <t>Jason Myers</t>
  </si>
  <si>
    <t>1991-05-12</t>
  </si>
  <si>
    <t>1992-02-28</t>
  </si>
  <si>
    <t>4186</t>
  </si>
  <si>
    <t>00-0033789</t>
  </si>
  <si>
    <t>1997-02-10</t>
  </si>
  <si>
    <t>874</t>
  </si>
  <si>
    <t>00-0028067</t>
  </si>
  <si>
    <t>Julius Thomas</t>
  </si>
  <si>
    <t>1988-05-14</t>
  </si>
  <si>
    <t>1883</t>
  </si>
  <si>
    <t>Wenning</t>
  </si>
  <si>
    <t>Keith Wenning</t>
  </si>
  <si>
    <t>3979</t>
  </si>
  <si>
    <t>Mornhinweg</t>
  </si>
  <si>
    <t>Marty Mornhinweg</t>
  </si>
  <si>
    <t>5209</t>
  </si>
  <si>
    <t>00-0034208</t>
  </si>
  <si>
    <t>Mike Boone</t>
  </si>
  <si>
    <t>2687</t>
  </si>
  <si>
    <t>Chandler Worthy</t>
  </si>
  <si>
    <t>Saquon</t>
  </si>
  <si>
    <t>00-0034844</t>
  </si>
  <si>
    <t>Saquon Barkley</t>
  </si>
  <si>
    <t>1997-02-07</t>
  </si>
  <si>
    <t>5760</t>
  </si>
  <si>
    <t>00-0034819</t>
  </si>
  <si>
    <t>Josh Crockett</t>
  </si>
  <si>
    <t>Welker</t>
  </si>
  <si>
    <t>Wes Welker</t>
  </si>
  <si>
    <t>1981-05-01</t>
  </si>
  <si>
    <t>468</t>
  </si>
  <si>
    <t>Hartsock</t>
  </si>
  <si>
    <t>Ben Hartsock</t>
  </si>
  <si>
    <t>2146</t>
  </si>
  <si>
    <t>00-0031384</t>
  </si>
  <si>
    <t>Richard Rodgers</t>
  </si>
  <si>
    <t>3073</t>
  </si>
  <si>
    <t>Chip</t>
  </si>
  <si>
    <t>Chip Kelly</t>
  </si>
  <si>
    <t>3099</t>
  </si>
  <si>
    <t>Dirk</t>
  </si>
  <si>
    <t>Koetter</t>
  </si>
  <si>
    <t>Dirk Koetter</t>
  </si>
  <si>
    <t>6169</t>
  </si>
  <si>
    <t>James Williams</t>
  </si>
  <si>
    <t>Rosen</t>
  </si>
  <si>
    <t>00-0034343</t>
  </si>
  <si>
    <t>Josh Rosen</t>
  </si>
  <si>
    <t>6227</t>
  </si>
  <si>
    <t>Nick Easley</t>
  </si>
  <si>
    <t>Butker</t>
  </si>
  <si>
    <t>00-0033303</t>
  </si>
  <si>
    <t>Harrison Butker</t>
  </si>
  <si>
    <t>1995-07-14</t>
  </si>
  <si>
    <t>6393</t>
  </si>
  <si>
    <t>Elkanah</t>
  </si>
  <si>
    <t>Elkanah Dillon</t>
  </si>
  <si>
    <t>2280</t>
  </si>
  <si>
    <t>Kiero</t>
  </si>
  <si>
    <t>Small</t>
  </si>
  <si>
    <t>Kiero Small</t>
  </si>
  <si>
    <t>1989-05-01</t>
  </si>
  <si>
    <t>1994-08-04</t>
  </si>
  <si>
    <t>Gesicki</t>
  </si>
  <si>
    <t>00-0034829</t>
  </si>
  <si>
    <t>Mike Gesicki</t>
  </si>
  <si>
    <t>1274</t>
  </si>
  <si>
    <t>Gerell</t>
  </si>
  <si>
    <t>Gerell Robinson</t>
  </si>
  <si>
    <t>5407</t>
  </si>
  <si>
    <t>00-0034618</t>
  </si>
  <si>
    <t>Ervin Phillips</t>
  </si>
  <si>
    <t>4623</t>
  </si>
  <si>
    <t>00-0033683</t>
  </si>
  <si>
    <t>Tim Cook</t>
  </si>
  <si>
    <t>2144</t>
  </si>
  <si>
    <t>Perillo</t>
  </si>
  <si>
    <t>Justin Perillo</t>
  </si>
  <si>
    <t>6236</t>
  </si>
  <si>
    <t>Travon</t>
  </si>
  <si>
    <t>McMillian</t>
  </si>
  <si>
    <t>Travon McMillian</t>
  </si>
  <si>
    <t>5612</t>
  </si>
  <si>
    <t>Mahoungou</t>
  </si>
  <si>
    <t>Anthony Mahoungou</t>
  </si>
  <si>
    <t>654</t>
  </si>
  <si>
    <t>LaDainian</t>
  </si>
  <si>
    <t>LaDainian Tomlinson</t>
  </si>
  <si>
    <t>1979-06-23</t>
  </si>
  <si>
    <t>2971</t>
  </si>
  <si>
    <t>Ezeakunne</t>
  </si>
  <si>
    <t>Anthony Ezeakunne</t>
  </si>
  <si>
    <t>5403</t>
  </si>
  <si>
    <t>Pujals</t>
  </si>
  <si>
    <t>00-0034219</t>
  </si>
  <si>
    <t>Peter Pujals</t>
  </si>
  <si>
    <t>4183</t>
  </si>
  <si>
    <t>Peterman</t>
  </si>
  <si>
    <t>00-0033958</t>
  </si>
  <si>
    <t>Nathan Peterman</t>
  </si>
  <si>
    <t>2925</t>
  </si>
  <si>
    <t>Darius Davis</t>
  </si>
  <si>
    <t>1720</t>
  </si>
  <si>
    <t>Khiry</t>
  </si>
  <si>
    <t>Khiry Robinson</t>
  </si>
  <si>
    <t>4853</t>
  </si>
  <si>
    <t>Jerod Evans</t>
  </si>
  <si>
    <t>1994-01-16</t>
  </si>
  <si>
    <t>6428</t>
  </si>
  <si>
    <t>Taylor Cornelius</t>
  </si>
  <si>
    <t>2934</t>
  </si>
  <si>
    <t>Rumph</t>
  </si>
  <si>
    <t>Jonathon Rumph</t>
  </si>
  <si>
    <t>1991-10-24</t>
  </si>
  <si>
    <t>3574</t>
  </si>
  <si>
    <t>John Lunsford</t>
  </si>
  <si>
    <t>1993-11-14</t>
  </si>
  <si>
    <t>1819</t>
  </si>
  <si>
    <t>Orleans</t>
  </si>
  <si>
    <t>Darkwa</t>
  </si>
  <si>
    <t>Orleans Darkwa</t>
  </si>
  <si>
    <t>2803</t>
  </si>
  <si>
    <t>00-0031818</t>
  </si>
  <si>
    <t>Bradley Marquez</t>
  </si>
  <si>
    <t>1726</t>
  </si>
  <si>
    <t>Kettani</t>
  </si>
  <si>
    <t>Eric Kettani</t>
  </si>
  <si>
    <t>1996-01-24</t>
  </si>
  <si>
    <t>5253</t>
  </si>
  <si>
    <t>00-0034532</t>
  </si>
  <si>
    <t>Jordan Franks</t>
  </si>
  <si>
    <t>4305</t>
  </si>
  <si>
    <t>Renew</t>
  </si>
  <si>
    <t>Tyler Renew</t>
  </si>
  <si>
    <t>1624</t>
  </si>
  <si>
    <t>Michael Hill</t>
  </si>
  <si>
    <t>00-0026293</t>
  </si>
  <si>
    <t>Matthew Slater</t>
  </si>
  <si>
    <t>1034</t>
  </si>
  <si>
    <t>00-0029239</t>
  </si>
  <si>
    <t>Brandon Bolden</t>
  </si>
  <si>
    <t>6012</t>
  </si>
  <si>
    <t>Travis Homer</t>
  </si>
  <si>
    <t>1998-08-07</t>
  </si>
  <si>
    <t>1091</t>
  </si>
  <si>
    <t>Paulson</t>
  </si>
  <si>
    <t>David Paulson</t>
  </si>
  <si>
    <t>1989-02-22</t>
  </si>
  <si>
    <t>Keller</t>
  </si>
  <si>
    <t>Dustin Keller</t>
  </si>
  <si>
    <t>1984-09-25</t>
  </si>
  <si>
    <t>1030</t>
  </si>
  <si>
    <t>Damaris</t>
  </si>
  <si>
    <t>Damaris Johnson</t>
  </si>
  <si>
    <t>5950</t>
  </si>
  <si>
    <t>Nyqwan</t>
  </si>
  <si>
    <t>Nyqwan Murray</t>
  </si>
  <si>
    <t>1560</t>
  </si>
  <si>
    <t>Mike James</t>
  </si>
  <si>
    <t>1991-04-13</t>
  </si>
  <si>
    <t>1314</t>
  </si>
  <si>
    <t>Smelley</t>
  </si>
  <si>
    <t>Brad Smelley</t>
  </si>
  <si>
    <t>1989-04-20</t>
  </si>
  <si>
    <t>4741</t>
  </si>
  <si>
    <t>Arnold</t>
  </si>
  <si>
    <t>00-0034011</t>
  </si>
  <si>
    <t>Dan Arnold</t>
  </si>
  <si>
    <t>1226</t>
  </si>
  <si>
    <t>AJ Jenkins</t>
  </si>
  <si>
    <t>1989-09-30</t>
  </si>
  <si>
    <t>2586</t>
  </si>
  <si>
    <t>Dylan Thompson</t>
  </si>
  <si>
    <t>McNeil</t>
  </si>
  <si>
    <t>6372</t>
  </si>
  <si>
    <t>Xavier Turner</t>
  </si>
  <si>
    <t>6155</t>
  </si>
  <si>
    <t>Jaylen Smith</t>
  </si>
  <si>
    <t>1997-08-01</t>
  </si>
  <si>
    <t>5275</t>
  </si>
  <si>
    <t>Badet</t>
  </si>
  <si>
    <t>00-0034207</t>
  </si>
  <si>
    <t>Jeff Badet</t>
  </si>
  <si>
    <t>3864</t>
  </si>
  <si>
    <t>Lampman</t>
  </si>
  <si>
    <t>00-0033021</t>
  </si>
  <si>
    <t>Jake Lampman</t>
  </si>
  <si>
    <t>1304</t>
  </si>
  <si>
    <t>Mooney</t>
  </si>
  <si>
    <t>Collin Mooney</t>
  </si>
  <si>
    <t>1986-04-03</t>
  </si>
  <si>
    <t>1463</t>
  </si>
  <si>
    <t>Knile</t>
  </si>
  <si>
    <t>00-0030280</t>
  </si>
  <si>
    <t>Knile Davis</t>
  </si>
  <si>
    <t>1235</t>
  </si>
  <si>
    <t>Jorvorskie</t>
  </si>
  <si>
    <t>Jorvorskie Lane</t>
  </si>
  <si>
    <t>1987-02-04</t>
  </si>
  <si>
    <t>1988-07-22</t>
  </si>
  <si>
    <t>6032</t>
  </si>
  <si>
    <t>Keelan Doss</t>
  </si>
  <si>
    <t>1189</t>
  </si>
  <si>
    <t>Toon</t>
  </si>
  <si>
    <t>Nick Toon</t>
  </si>
  <si>
    <t>2474</t>
  </si>
  <si>
    <t>00-0031598</t>
  </si>
  <si>
    <t>Nick Boyle</t>
  </si>
  <si>
    <t>00-0033553</t>
  </si>
  <si>
    <t>James Conner</t>
  </si>
  <si>
    <t>5974</t>
  </si>
  <si>
    <t>Trace</t>
  </si>
  <si>
    <t>McSorley</t>
  </si>
  <si>
    <t>Trace McSorley</t>
  </si>
  <si>
    <t>1449</t>
  </si>
  <si>
    <t>Denard</t>
  </si>
  <si>
    <t>Denard Robinson</t>
  </si>
  <si>
    <t>2905</t>
  </si>
  <si>
    <t>Josh Reese</t>
  </si>
  <si>
    <t>3824</t>
  </si>
  <si>
    <t>00-0032864</t>
  </si>
  <si>
    <t>Alex Ellis</t>
  </si>
  <si>
    <t>559</t>
  </si>
  <si>
    <t>Tebow</t>
  </si>
  <si>
    <t>Tim Tebow</t>
  </si>
  <si>
    <t>1987-08-14</t>
  </si>
  <si>
    <t>5217</t>
  </si>
  <si>
    <t>00-0034619</t>
  </si>
  <si>
    <t>Jason Reese</t>
  </si>
  <si>
    <t>3481</t>
  </si>
  <si>
    <t>00-0032606</t>
  </si>
  <si>
    <t>Kyle Carter</t>
  </si>
  <si>
    <t>1992-12-17</t>
  </si>
  <si>
    <t>1696</t>
  </si>
  <si>
    <t>1987-10-12</t>
  </si>
  <si>
    <t>1987</t>
  </si>
  <si>
    <t>Marqise</t>
  </si>
  <si>
    <t>00-0031431</t>
  </si>
  <si>
    <t>Marqise Lee</t>
  </si>
  <si>
    <t>1766</t>
  </si>
  <si>
    <t>Amosa</t>
  </si>
  <si>
    <t>Jonathan Amosa</t>
  </si>
  <si>
    <t>1990-10-16</t>
  </si>
  <si>
    <t>5751</t>
  </si>
  <si>
    <t>00-0034784</t>
  </si>
  <si>
    <t>Austin Roberts</t>
  </si>
  <si>
    <t>3977</t>
  </si>
  <si>
    <t>Shanahan</t>
  </si>
  <si>
    <t>Kyle Shanahan</t>
  </si>
  <si>
    <t>835</t>
  </si>
  <si>
    <t>00-0027997</t>
  </si>
  <si>
    <t>00-0033893</t>
  </si>
  <si>
    <t>Dalvin Cook</t>
  </si>
  <si>
    <t>1995-08-10</t>
  </si>
  <si>
    <t>00-0031408</t>
  </si>
  <si>
    <t>Mike Evans</t>
  </si>
  <si>
    <t>3402</t>
  </si>
  <si>
    <t>Zac Brooks</t>
  </si>
  <si>
    <t>Marques</t>
  </si>
  <si>
    <t>Colston</t>
  </si>
  <si>
    <t>Marques Colston</t>
  </si>
  <si>
    <t>1983-06-05</t>
  </si>
  <si>
    <t>2658</t>
  </si>
  <si>
    <t>Mueller</t>
  </si>
  <si>
    <t>Ryan Mueller</t>
  </si>
  <si>
    <t>1991-04-30</t>
  </si>
  <si>
    <t>5892</t>
  </si>
  <si>
    <t>David Montgomery</t>
  </si>
  <si>
    <t>1997-06-07</t>
  </si>
  <si>
    <t>Blanton</t>
  </si>
  <si>
    <t>00-0020578</t>
  </si>
  <si>
    <t>Matt Bryant</t>
  </si>
  <si>
    <t>1975-05-29</t>
  </si>
  <si>
    <t>Novak</t>
  </si>
  <si>
    <t>00-0023096</t>
  </si>
  <si>
    <t>Nick Novak</t>
  </si>
  <si>
    <t>1981-08-21</t>
  </si>
  <si>
    <t>3840</t>
  </si>
  <si>
    <t>00-0032937</t>
  </si>
  <si>
    <t>Maxwell McCaffrey</t>
  </si>
  <si>
    <t>4953</t>
  </si>
  <si>
    <t>Maccagnan</t>
  </si>
  <si>
    <t>Mike Maccagnan</t>
  </si>
  <si>
    <t>6626</t>
  </si>
  <si>
    <t>Zico</t>
  </si>
  <si>
    <t>Isaac Zico</t>
  </si>
  <si>
    <t>5385</t>
  </si>
  <si>
    <t>Bloom</t>
  </si>
  <si>
    <t>00-0034472</t>
  </si>
  <si>
    <t>Alec Bloom</t>
  </si>
  <si>
    <t>6018</t>
  </si>
  <si>
    <t>Zach Gentry</t>
  </si>
  <si>
    <t>3125</t>
  </si>
  <si>
    <t>Mangini</t>
  </si>
  <si>
    <t>Eric Mangini</t>
  </si>
  <si>
    <t>6629</t>
  </si>
  <si>
    <t>Burt</t>
  </si>
  <si>
    <t>Brian Burt</t>
  </si>
  <si>
    <t>4723</t>
  </si>
  <si>
    <t>Justin Thomas</t>
  </si>
  <si>
    <t>3811</t>
  </si>
  <si>
    <t>Alstevis</t>
  </si>
  <si>
    <t>Squirewell</t>
  </si>
  <si>
    <t>Alstevis Squirewell</t>
  </si>
  <si>
    <t>6468</t>
  </si>
  <si>
    <t>Eaton</t>
  </si>
  <si>
    <t>Matthew Eaton</t>
  </si>
  <si>
    <t>5462</t>
  </si>
  <si>
    <t>Ezeala</t>
  </si>
  <si>
    <t>00-0034876</t>
  </si>
  <si>
    <t>Chris Ezeala</t>
  </si>
  <si>
    <t>91</t>
  </si>
  <si>
    <t>00-0021429</t>
  </si>
  <si>
    <t>Carson Palmer</t>
  </si>
  <si>
    <t>1979-12-27</t>
  </si>
  <si>
    <t>1993-07-30</t>
  </si>
  <si>
    <t>3770</t>
  </si>
  <si>
    <t>Bundrage</t>
  </si>
  <si>
    <t>Quenton Bundrage</t>
  </si>
  <si>
    <t>4545</t>
  </si>
  <si>
    <t>Towbridge</t>
  </si>
  <si>
    <t>00-0033623</t>
  </si>
  <si>
    <t>Keith Towbridge</t>
  </si>
  <si>
    <t>1995-05-21</t>
  </si>
  <si>
    <t>3333</t>
  </si>
  <si>
    <t>Temarrick</t>
  </si>
  <si>
    <t>00-0033112</t>
  </si>
  <si>
    <t>Temarrick Hemingway</t>
  </si>
  <si>
    <t>00-0022921</t>
  </si>
  <si>
    <t>Larry Fitzgerald</t>
  </si>
  <si>
    <t>2786</t>
  </si>
  <si>
    <t>Jarryd</t>
  </si>
  <si>
    <t>Hayne</t>
  </si>
  <si>
    <t>Jarryd Hayne</t>
  </si>
  <si>
    <t>812</t>
  </si>
  <si>
    <t>00-0028097</t>
  </si>
  <si>
    <t>Lee Smith</t>
  </si>
  <si>
    <t>1987-11-21</t>
  </si>
  <si>
    <t>5987</t>
  </si>
  <si>
    <t>Mattison</t>
  </si>
  <si>
    <t>Alexander Mattison</t>
  </si>
  <si>
    <t>1998-06-19</t>
  </si>
  <si>
    <t>1244</t>
  </si>
  <si>
    <t>00-0029664</t>
  </si>
  <si>
    <t>Josh Gordon</t>
  </si>
  <si>
    <t>4719</t>
  </si>
  <si>
    <t>4678</t>
  </si>
  <si>
    <t>Swoopes</t>
  </si>
  <si>
    <t>00-0033742</t>
  </si>
  <si>
    <t>Tyrone Swoopes</t>
  </si>
  <si>
    <t>1994-11-14</t>
  </si>
  <si>
    <t>Antwaan</t>
  </si>
  <si>
    <t>Randle El</t>
  </si>
  <si>
    <t>Antwaan Randle El</t>
  </si>
  <si>
    <t>1979-08-17</t>
  </si>
  <si>
    <t>5207</t>
  </si>
  <si>
    <t>Marchie</t>
  </si>
  <si>
    <t>Murdock</t>
  </si>
  <si>
    <t>Marchie Murdock</t>
  </si>
  <si>
    <t>2499</t>
  </si>
  <si>
    <t>Telfer</t>
  </si>
  <si>
    <t>Randall Telfer</t>
  </si>
  <si>
    <t>1276</t>
  </si>
  <si>
    <t>Nathan Palmer</t>
  </si>
  <si>
    <t>2768</t>
  </si>
  <si>
    <t>Heard</t>
  </si>
  <si>
    <t>Braylon Heard</t>
  </si>
  <si>
    <t>2073</t>
  </si>
  <si>
    <t>00-0030968</t>
  </si>
  <si>
    <t>Keith Smith</t>
  </si>
  <si>
    <t>6115</t>
  </si>
  <si>
    <t>Wes Hills</t>
  </si>
  <si>
    <t>1995-06-05</t>
  </si>
  <si>
    <t>984</t>
  </si>
  <si>
    <t>Konrad</t>
  </si>
  <si>
    <t>Reuland</t>
  </si>
  <si>
    <t>Konrad Reuland</t>
  </si>
  <si>
    <t>1987-04-04</t>
  </si>
  <si>
    <t>1333</t>
  </si>
  <si>
    <t>00-0030147</t>
  </si>
  <si>
    <t>Russell Shepard</t>
  </si>
  <si>
    <t>5128</t>
  </si>
  <si>
    <t>Woodside</t>
  </si>
  <si>
    <t>00-0034438</t>
  </si>
  <si>
    <t>Logan Woodside</t>
  </si>
  <si>
    <t>00-0030710</t>
  </si>
  <si>
    <t>Trey Burton</t>
  </si>
  <si>
    <t>5134</t>
  </si>
  <si>
    <t>Kirkwood</t>
  </si>
  <si>
    <t>00-0034317</t>
  </si>
  <si>
    <t>Keith Kirkwood</t>
  </si>
  <si>
    <t>4377</t>
  </si>
  <si>
    <t>Montay</t>
  </si>
  <si>
    <t>00-0033353</t>
  </si>
  <si>
    <t>Montay Crockett</t>
  </si>
  <si>
    <t>3916</t>
  </si>
  <si>
    <t>David Watford</t>
  </si>
  <si>
    <t>2837</t>
  </si>
  <si>
    <t>Travis Harvey</t>
  </si>
  <si>
    <t>1990-05-18</t>
  </si>
  <si>
    <t>2529</t>
  </si>
  <si>
    <t>00-0031959</t>
  </si>
  <si>
    <t>Marcus Murphy</t>
  </si>
  <si>
    <t>504</t>
  </si>
  <si>
    <t>Micheal</t>
  </si>
  <si>
    <t>Spurlock</t>
  </si>
  <si>
    <t>Micheal Spurlock</t>
  </si>
  <si>
    <t>1983-01-31</t>
  </si>
  <si>
    <t>3947</t>
  </si>
  <si>
    <t>Arians</t>
  </si>
  <si>
    <t>Bruce Arians</t>
  </si>
  <si>
    <t>3391</t>
  </si>
  <si>
    <t>00-0032450</t>
  </si>
  <si>
    <t>Dwayne Washington</t>
  </si>
  <si>
    <t>3514</t>
  </si>
  <si>
    <t>00-0032997</t>
  </si>
  <si>
    <t>Jake McGee</t>
  </si>
  <si>
    <t>1986-08-06</t>
  </si>
  <si>
    <t>3142</t>
  </si>
  <si>
    <t>O'Neil</t>
  </si>
  <si>
    <t>Jim O'Neil</t>
  </si>
  <si>
    <t>3717</t>
  </si>
  <si>
    <t>00-0032630</t>
  </si>
  <si>
    <t>Joe Callahan</t>
  </si>
  <si>
    <t>1983</t>
  </si>
  <si>
    <t>Damian Copeland</t>
  </si>
  <si>
    <t>1990-10-17</t>
  </si>
  <si>
    <t>00-0032058</t>
  </si>
  <si>
    <t>Tevin Coleman</t>
  </si>
  <si>
    <t>4252</t>
  </si>
  <si>
    <t>00-0033471</t>
  </si>
  <si>
    <t>Isaiah Ford</t>
  </si>
  <si>
    <t>4226</t>
  </si>
  <si>
    <t>Armah</t>
  </si>
  <si>
    <t>00-0033296</t>
  </si>
  <si>
    <t>Alex Armah</t>
  </si>
  <si>
    <t>3496</t>
  </si>
  <si>
    <t>00-0032725</t>
  </si>
  <si>
    <t>Stephen Anderson</t>
  </si>
  <si>
    <t>2293</t>
  </si>
  <si>
    <t>Demitrius</t>
  </si>
  <si>
    <t>Demitrius Bronson</t>
  </si>
  <si>
    <t>1990-03-06</t>
  </si>
  <si>
    <t>2879</t>
  </si>
  <si>
    <t>Isiah Ferguson</t>
  </si>
  <si>
    <t>4727</t>
  </si>
  <si>
    <t>Paige</t>
  </si>
  <si>
    <t>Mitchell Paige</t>
  </si>
  <si>
    <t>6450</t>
  </si>
  <si>
    <t>Blough</t>
  </si>
  <si>
    <t>David Blough</t>
  </si>
  <si>
    <t>1995-07-31</t>
  </si>
  <si>
    <t>6371</t>
  </si>
  <si>
    <t>Drew Anderson</t>
  </si>
  <si>
    <t>5428</t>
  </si>
  <si>
    <t>Jeune</t>
  </si>
  <si>
    <t>Ricky Jeune</t>
  </si>
  <si>
    <t>1993-12-03</t>
  </si>
  <si>
    <t>00-0019596</t>
  </si>
  <si>
    <t>Tom Brady</t>
  </si>
  <si>
    <t>1977-08-03</t>
  </si>
  <si>
    <t>5199</t>
  </si>
  <si>
    <t>Pringle</t>
  </si>
  <si>
    <t>00-0034297</t>
  </si>
  <si>
    <t>Byron Pringle</t>
  </si>
  <si>
    <t>1993-11-17</t>
  </si>
  <si>
    <t>1170</t>
  </si>
  <si>
    <t>00-0029141</t>
  </si>
  <si>
    <t>Alfred Morris</t>
  </si>
  <si>
    <t>1988-12-12</t>
  </si>
  <si>
    <t>51</t>
  </si>
  <si>
    <t>Fasano</t>
  </si>
  <si>
    <t>Anthony Fasano</t>
  </si>
  <si>
    <t>1984-04-20</t>
  </si>
  <si>
    <t>5775</t>
  </si>
  <si>
    <t>00-0034862</t>
  </si>
  <si>
    <t>Jared Murphy</t>
  </si>
  <si>
    <t>1994-07-20</t>
  </si>
  <si>
    <t>4309</t>
  </si>
  <si>
    <t>Orndoff</t>
  </si>
  <si>
    <t>00-0033240</t>
  </si>
  <si>
    <t>Scott Orndoff</t>
  </si>
  <si>
    <t>6380</t>
  </si>
  <si>
    <t>Davion</t>
  </si>
  <si>
    <t>Davion Davis</t>
  </si>
  <si>
    <t>530</t>
  </si>
  <si>
    <t>00-0027873</t>
  </si>
  <si>
    <t>Jermaine Gresham</t>
  </si>
  <si>
    <t>1139</t>
  </si>
  <si>
    <t>00-0029275</t>
  </si>
  <si>
    <t>Ladarius Green</t>
  </si>
  <si>
    <t>00-0032063</t>
  </si>
  <si>
    <t>Mike Davis</t>
  </si>
  <si>
    <t>1993-02-19</t>
  </si>
  <si>
    <t>6011</t>
  </si>
  <si>
    <t>Minshew</t>
  </si>
  <si>
    <t>Gardner Minshew</t>
  </si>
  <si>
    <t>6148</t>
  </si>
  <si>
    <t>Preston Williams</t>
  </si>
  <si>
    <t>1997-03-27</t>
  </si>
  <si>
    <t>5279</t>
  </si>
  <si>
    <t>Quadree</t>
  </si>
  <si>
    <t>00-0034206</t>
  </si>
  <si>
    <t>Quadree Henderson</t>
  </si>
  <si>
    <t>3134</t>
  </si>
  <si>
    <t>Nagy</t>
  </si>
  <si>
    <t>Matt Nagy</t>
  </si>
  <si>
    <t>4926</t>
  </si>
  <si>
    <t>Schuessler</t>
  </si>
  <si>
    <t>Nick Schuessler</t>
  </si>
  <si>
    <t>6469</t>
  </si>
  <si>
    <t>Koppenhaver</t>
  </si>
  <si>
    <t>Davis Koppenhaver</t>
  </si>
  <si>
    <t>6107</t>
  </si>
  <si>
    <t>Emmanuel Butler</t>
  </si>
  <si>
    <t>1102</t>
  </si>
  <si>
    <t>Keshawn Martin</t>
  </si>
  <si>
    <t>6263</t>
  </si>
  <si>
    <t>Trevor Wood</t>
  </si>
  <si>
    <t>Conklin</t>
  </si>
  <si>
    <t>534</t>
  </si>
  <si>
    <t>Carlton Mitchell</t>
  </si>
  <si>
    <t>Mariota</t>
  </si>
  <si>
    <t>00-0032268</t>
  </si>
  <si>
    <t>Marcus Mariota</t>
  </si>
  <si>
    <t>1993-10-30</t>
  </si>
  <si>
    <t>2082</t>
  </si>
  <si>
    <t>Grimble</t>
  </si>
  <si>
    <t>00-0031035</t>
  </si>
  <si>
    <t>Xavier Grimble</t>
  </si>
  <si>
    <t>5291</t>
  </si>
  <si>
    <t>J.t.</t>
  </si>
  <si>
    <t>Luper</t>
  </si>
  <si>
    <t>J.t. Luper</t>
  </si>
  <si>
    <t>3420</t>
  </si>
  <si>
    <t>00-0032550</t>
  </si>
  <si>
    <t>Alonzo Russell</t>
  </si>
  <si>
    <t>00-0034353</t>
  </si>
  <si>
    <t>Anthony Miller</t>
  </si>
  <si>
    <t>4497</t>
  </si>
  <si>
    <t>Tony Stevens</t>
  </si>
  <si>
    <t>1995-03-14</t>
  </si>
  <si>
    <t>1397</t>
  </si>
  <si>
    <t>Bogotay</t>
  </si>
  <si>
    <t>Brandon Bogotay</t>
  </si>
  <si>
    <t>1989-05-08</t>
  </si>
  <si>
    <t>3989</t>
  </si>
  <si>
    <t>Gregg</t>
  </si>
  <si>
    <t>Gregg Williams</t>
  </si>
  <si>
    <t>1664</t>
  </si>
  <si>
    <t>Otten</t>
  </si>
  <si>
    <t>Ryan Otten</t>
  </si>
  <si>
    <t>2902</t>
  </si>
  <si>
    <t>Hutson</t>
  </si>
  <si>
    <t>Hutson Mason</t>
  </si>
  <si>
    <t>458</t>
  </si>
  <si>
    <t>Forsett</t>
  </si>
  <si>
    <t>Justin Forsett</t>
  </si>
  <si>
    <t>1985-10-14</t>
  </si>
  <si>
    <t>3081</t>
  </si>
  <si>
    <t>Whaley</t>
  </si>
  <si>
    <t>Doug Whaley</t>
  </si>
  <si>
    <t>3089</t>
  </si>
  <si>
    <t>Tomsula</t>
  </si>
  <si>
    <t>Jim Tomsula</t>
  </si>
  <si>
    <t>Luck</t>
  </si>
  <si>
    <t>00-0029668</t>
  </si>
  <si>
    <t>Andrew Luck</t>
  </si>
  <si>
    <t>3759</t>
  </si>
  <si>
    <t>Gabe Hughes</t>
  </si>
  <si>
    <t>2604</t>
  </si>
  <si>
    <t>Manasseh</t>
  </si>
  <si>
    <t>00-0031996</t>
  </si>
  <si>
    <t>Manasseh Garner</t>
  </si>
  <si>
    <t>1992-03-11</t>
  </si>
  <si>
    <t>1221</t>
  </si>
  <si>
    <t>Lindley</t>
  </si>
  <si>
    <t>Ryan Lindley</t>
  </si>
  <si>
    <t>1989-06-22</t>
  </si>
  <si>
    <t>934</t>
  </si>
  <si>
    <t>Ryan Taylor</t>
  </si>
  <si>
    <t>1987-11-16</t>
  </si>
  <si>
    <t>6358</t>
  </si>
  <si>
    <t>Kahlil Lewis</t>
  </si>
  <si>
    <t>Geronimo</t>
  </si>
  <si>
    <t>00-0032626</t>
  </si>
  <si>
    <t>Geronimo Allison</t>
  </si>
  <si>
    <t>584</t>
  </si>
  <si>
    <t>Harbor</t>
  </si>
  <si>
    <t>Clay Harbor</t>
  </si>
  <si>
    <t>1987-07-02</t>
  </si>
  <si>
    <t>4831</t>
  </si>
  <si>
    <t>00-0034038</t>
  </si>
  <si>
    <t>Justice Liggins</t>
  </si>
  <si>
    <t>5272</t>
  </si>
  <si>
    <t>00-0034450</t>
  </si>
  <si>
    <t>Greg Joseph</t>
  </si>
  <si>
    <t>2979</t>
  </si>
  <si>
    <t>Jarrod West</t>
  </si>
  <si>
    <t>4929</t>
  </si>
  <si>
    <t>Fulwood</t>
  </si>
  <si>
    <t>Ahmad Fulwood</t>
  </si>
  <si>
    <t>4767</t>
  </si>
  <si>
    <t>Dane Evans</t>
  </si>
  <si>
    <t>719</t>
  </si>
  <si>
    <t>Cruz</t>
  </si>
  <si>
    <t>00-0027265</t>
  </si>
  <si>
    <t>Victor Cruz</t>
  </si>
  <si>
    <t>1147</t>
  </si>
  <si>
    <t>Hanna</t>
  </si>
  <si>
    <t>James Hanna</t>
  </si>
  <si>
    <t>5252</t>
  </si>
  <si>
    <t>Lawry</t>
  </si>
  <si>
    <t>00-0034535</t>
  </si>
  <si>
    <t>Ray Lawry</t>
  </si>
  <si>
    <t>1989-09-21</t>
  </si>
  <si>
    <t>3967</t>
  </si>
  <si>
    <t>Wade Phillips</t>
  </si>
  <si>
    <t>964</t>
  </si>
  <si>
    <t>00-0027985</t>
  </si>
  <si>
    <t>Lance Kendricks</t>
  </si>
  <si>
    <t>1988-01-30</t>
  </si>
  <si>
    <t>1514</t>
  </si>
  <si>
    <t>Corey Fuller</t>
  </si>
  <si>
    <t>3548</t>
  </si>
  <si>
    <t>Jamal Robinson</t>
  </si>
  <si>
    <t>3568</t>
  </si>
  <si>
    <t>Marken</t>
  </si>
  <si>
    <t>Marken Michel</t>
  </si>
  <si>
    <t>448</t>
  </si>
  <si>
    <t>Josh Freeman</t>
  </si>
  <si>
    <t>1988-01-13</t>
  </si>
  <si>
    <t>3524</t>
  </si>
  <si>
    <t>Marquise Williams</t>
  </si>
  <si>
    <t>679</t>
  </si>
  <si>
    <t>Grossman</t>
  </si>
  <si>
    <t>Rex Grossman</t>
  </si>
  <si>
    <t>1980-08-23</t>
  </si>
  <si>
    <t>Tyreek</t>
  </si>
  <si>
    <t>00-0033040</t>
  </si>
  <si>
    <t>Tyreek Hill</t>
  </si>
  <si>
    <t>1996-07-19</t>
  </si>
  <si>
    <t>6370</t>
  </si>
  <si>
    <t>1996-12-08</t>
  </si>
  <si>
    <t>4372</t>
  </si>
  <si>
    <t>Jarveon</t>
  </si>
  <si>
    <t>00-0033348</t>
  </si>
  <si>
    <t>Jarveon Williams</t>
  </si>
  <si>
    <t>00-0033460</t>
  </si>
  <si>
    <t>John Ross</t>
  </si>
  <si>
    <t>1994-11-27</t>
  </si>
  <si>
    <t>47</t>
  </si>
  <si>
    <t>Jackie</t>
  </si>
  <si>
    <t>Jackie Battle</t>
  </si>
  <si>
    <t>1983-10-01</t>
  </si>
  <si>
    <t>6136</t>
  </si>
  <si>
    <t>Stidham</t>
  </si>
  <si>
    <t>Jarrett Stidham</t>
  </si>
  <si>
    <t>1996-08-08</t>
  </si>
  <si>
    <t>4367</t>
  </si>
  <si>
    <t>Monty</t>
  </si>
  <si>
    <t>Madaris</t>
  </si>
  <si>
    <t>Monty Madaris</t>
  </si>
  <si>
    <t>5395</t>
  </si>
  <si>
    <t>00-0034621</t>
  </si>
  <si>
    <t>Shaun Wilson</t>
  </si>
  <si>
    <t>1995-12-02</t>
  </si>
  <si>
    <t>Darnold</t>
  </si>
  <si>
    <t>00-0034869</t>
  </si>
  <si>
    <t>Sam Darnold</t>
  </si>
  <si>
    <t>1997-06-05</t>
  </si>
  <si>
    <t>Darrel</t>
  </si>
  <si>
    <t>00-0034301</t>
  </si>
  <si>
    <t>Darrel Williams</t>
  </si>
  <si>
    <t>1995-04-15</t>
  </si>
  <si>
    <t>2611</t>
  </si>
  <si>
    <t>Kasen</t>
  </si>
  <si>
    <t>00-0032250</t>
  </si>
  <si>
    <t>Kasen Williams</t>
  </si>
  <si>
    <t>3319</t>
  </si>
  <si>
    <t>00-0032423</t>
  </si>
  <si>
    <t>Trevor Davis</t>
  </si>
  <si>
    <t>5140</t>
  </si>
  <si>
    <t>Jaelon</t>
  </si>
  <si>
    <t>Acklin</t>
  </si>
  <si>
    <t>00-0034180</t>
  </si>
  <si>
    <t>Jaelon Acklin</t>
  </si>
  <si>
    <t>00-0033536</t>
  </si>
  <si>
    <t>1994-10-04</t>
  </si>
  <si>
    <t>5164</t>
  </si>
  <si>
    <t>Simmie</t>
  </si>
  <si>
    <t>Cobbs</t>
  </si>
  <si>
    <t>00-0034068</t>
  </si>
  <si>
    <t>Simmie Cobbs</t>
  </si>
  <si>
    <t>1995-08-25</t>
  </si>
  <si>
    <t>507</t>
  </si>
  <si>
    <t>Spiller</t>
  </si>
  <si>
    <t>00-0027861</t>
  </si>
  <si>
    <t>CJ Spiller</t>
  </si>
  <si>
    <t>2549</t>
  </si>
  <si>
    <t>Siemian</t>
  </si>
  <si>
    <t>00-0032156</t>
  </si>
  <si>
    <t>Trevor Siemian</t>
  </si>
  <si>
    <t>Shields</t>
  </si>
  <si>
    <t>5817</t>
  </si>
  <si>
    <t>Leftwich</t>
  </si>
  <si>
    <t>Byron Leftwich</t>
  </si>
  <si>
    <t>1980-01-14</t>
  </si>
  <si>
    <t>JuJu</t>
  </si>
  <si>
    <t>Smith-Schuster</t>
  </si>
  <si>
    <t>00-0033857</t>
  </si>
  <si>
    <t>JuJu Smith-Schuster</t>
  </si>
  <si>
    <t>2004</t>
  </si>
  <si>
    <t>Latimer</t>
  </si>
  <si>
    <t>00-0031344</t>
  </si>
  <si>
    <t>Cody Latimer</t>
  </si>
  <si>
    <t>4917</t>
  </si>
  <si>
    <t>Virgies</t>
  </si>
  <si>
    <t>Daryl Virgies</t>
  </si>
  <si>
    <t>688</t>
  </si>
  <si>
    <t>Scheffler</t>
  </si>
  <si>
    <t>Tony Scheffler</t>
  </si>
  <si>
    <t>1983-02-15</t>
  </si>
  <si>
    <t>2114</t>
  </si>
  <si>
    <t>Senorise</t>
  </si>
  <si>
    <t>00-0031209</t>
  </si>
  <si>
    <t>Senorise Perry</t>
  </si>
  <si>
    <t>1</t>
  </si>
  <si>
    <t>GJ</t>
  </si>
  <si>
    <t>Kinne</t>
  </si>
  <si>
    <t>GJ Kinne</t>
  </si>
  <si>
    <t>Le'Veon</t>
  </si>
  <si>
    <t>00-0030496</t>
  </si>
  <si>
    <t>Le'Veon Bell</t>
  </si>
  <si>
    <t>Travin</t>
  </si>
  <si>
    <t>3371</t>
  </si>
  <si>
    <t>00-0033049</t>
  </si>
  <si>
    <t>735</t>
  </si>
  <si>
    <t>Woodhead</t>
  </si>
  <si>
    <t>00-0026019</t>
  </si>
  <si>
    <t>Danny Woodhead</t>
  </si>
  <si>
    <t>4222</t>
  </si>
  <si>
    <t>Kaaya</t>
  </si>
  <si>
    <t>00-0033585</t>
  </si>
  <si>
    <t>Brad Kaaya</t>
  </si>
  <si>
    <t>5355</t>
  </si>
  <si>
    <t>Sharga</t>
  </si>
  <si>
    <t>Nick Sharga</t>
  </si>
  <si>
    <t>627</t>
  </si>
  <si>
    <t>00-0027691</t>
  </si>
  <si>
    <t>Andre Roberts</t>
  </si>
  <si>
    <t>1988-01-09</t>
  </si>
  <si>
    <t>3136</t>
  </si>
  <si>
    <t>Lynn</t>
  </si>
  <si>
    <t>Anthony Lynn</t>
  </si>
  <si>
    <t>611</t>
  </si>
  <si>
    <t>Clausen</t>
  </si>
  <si>
    <t>Jimmy Clausen</t>
  </si>
  <si>
    <t>1987-09-21</t>
  </si>
  <si>
    <t>4520</t>
  </si>
  <si>
    <t>Dural</t>
  </si>
  <si>
    <t>00-0033517</t>
  </si>
  <si>
    <t>Travin Dural</t>
  </si>
  <si>
    <t>3112</t>
  </si>
  <si>
    <t>Bob Quinn</t>
  </si>
  <si>
    <t>6137</t>
  </si>
  <si>
    <t>Sweeney</t>
  </si>
  <si>
    <t>Tommy Sweeney</t>
  </si>
  <si>
    <t>4928</t>
  </si>
  <si>
    <t>Anas</t>
  </si>
  <si>
    <t>Hasic</t>
  </si>
  <si>
    <t>Anas Hasic</t>
  </si>
  <si>
    <t>3959</t>
  </si>
  <si>
    <t>Greg Roman</t>
  </si>
  <si>
    <t>00-0034775</t>
  </si>
  <si>
    <t>Christian Kirk</t>
  </si>
  <si>
    <t>5590</t>
  </si>
  <si>
    <t>00-0034330</t>
  </si>
  <si>
    <t>Jordan Smallwood</t>
  </si>
  <si>
    <t>00-0026144</t>
  </si>
  <si>
    <t>Darren McFadden</t>
  </si>
  <si>
    <t>1987-08-27</t>
  </si>
  <si>
    <t>Tolbert</t>
  </si>
  <si>
    <t>Mike Tolbert</t>
  </si>
  <si>
    <t>1985-11-23</t>
  </si>
  <si>
    <t>Hanie</t>
  </si>
  <si>
    <t>Caleb Hanie</t>
  </si>
  <si>
    <t>1985-09-11</t>
  </si>
  <si>
    <t>00-0031428</t>
  </si>
  <si>
    <t>Allen Robinson</t>
  </si>
  <si>
    <t>4744</t>
  </si>
  <si>
    <t>Barrett Burns</t>
  </si>
  <si>
    <t>1456</t>
  </si>
  <si>
    <t>00-0030091</t>
  </si>
  <si>
    <t>Tavarres King</t>
  </si>
  <si>
    <t>2922</t>
  </si>
  <si>
    <t>Mahina</t>
  </si>
  <si>
    <t>Devin Mahina</t>
  </si>
  <si>
    <t>389</t>
  </si>
  <si>
    <t>Cassel</t>
  </si>
  <si>
    <t>00-0023662</t>
  </si>
  <si>
    <t>Matt Cassel</t>
  </si>
  <si>
    <t>1982-05-17</t>
  </si>
  <si>
    <t>Clement</t>
  </si>
  <si>
    <t>00-0033725</t>
  </si>
  <si>
    <t>Corey Clement</t>
  </si>
  <si>
    <t>6016</t>
  </si>
  <si>
    <t>Dax Raymond</t>
  </si>
  <si>
    <t>5278</t>
  </si>
  <si>
    <t>Jarvion</t>
  </si>
  <si>
    <t>00-0034205</t>
  </si>
  <si>
    <t>Jarvion Franklin</t>
  </si>
  <si>
    <t>4641</t>
  </si>
  <si>
    <t>Keeon</t>
  </si>
  <si>
    <t>Keeon Johnson</t>
  </si>
  <si>
    <t>2038</t>
  </si>
  <si>
    <t>Jake Murphy</t>
  </si>
  <si>
    <t>638</t>
  </si>
  <si>
    <t>1988-07-19</t>
  </si>
  <si>
    <t>6359</t>
  </si>
  <si>
    <t>Worton</t>
  </si>
  <si>
    <t>CJ Worton</t>
  </si>
  <si>
    <t>6323</t>
  </si>
  <si>
    <t>Beck</t>
  </si>
  <si>
    <t>Andrew Beck</t>
  </si>
  <si>
    <t>1996-05-15</t>
  </si>
  <si>
    <t>2048</t>
  </si>
  <si>
    <t>Marion</t>
  </si>
  <si>
    <t>Grice</t>
  </si>
  <si>
    <t>Marion Grice</t>
  </si>
  <si>
    <t>00-0034679</t>
  </si>
  <si>
    <t>Mark Walton</t>
  </si>
  <si>
    <t>4364</t>
  </si>
  <si>
    <t>Karel</t>
  </si>
  <si>
    <t>Karel Hamilton</t>
  </si>
  <si>
    <t>4127</t>
  </si>
  <si>
    <t>Beathard</t>
  </si>
  <si>
    <t>00-0033936</t>
  </si>
  <si>
    <t>1993-11-16</t>
  </si>
  <si>
    <t>5828</t>
  </si>
  <si>
    <t>Diontae Spencer</t>
  </si>
  <si>
    <t>5094</t>
  </si>
  <si>
    <t>00-0034270</t>
  </si>
  <si>
    <t>Tyler Conklin</t>
  </si>
  <si>
    <t>1995-07-30</t>
  </si>
  <si>
    <t>5356</t>
  </si>
  <si>
    <t>Briscoe</t>
  </si>
  <si>
    <t>Jeremiah Briscoe</t>
  </si>
  <si>
    <t>2701</t>
  </si>
  <si>
    <t>AJ Cruz</t>
  </si>
  <si>
    <t>1991-02-20</t>
  </si>
  <si>
    <t>1842</t>
  </si>
  <si>
    <t>6147</t>
  </si>
  <si>
    <t>Thorson</t>
  </si>
  <si>
    <t>Clayton Thorson</t>
  </si>
  <si>
    <t>1007</t>
  </si>
  <si>
    <t>Kevin Brock</t>
  </si>
  <si>
    <t>1986-04-09</t>
  </si>
  <si>
    <t>Golladay</t>
  </si>
  <si>
    <t>00-0033932</t>
  </si>
  <si>
    <t>Kenny Golladay</t>
  </si>
  <si>
    <t>5296</t>
  </si>
  <si>
    <t>Wellman</t>
  </si>
  <si>
    <t>Elijah Wellman</t>
  </si>
  <si>
    <t>396</t>
  </si>
  <si>
    <t>Louis Murphy</t>
  </si>
  <si>
    <t>1987-05-11</t>
  </si>
  <si>
    <t>3440</t>
  </si>
  <si>
    <t>Woodrum</t>
  </si>
  <si>
    <t>00-0032658</t>
  </si>
  <si>
    <t>Josh Woodrum</t>
  </si>
  <si>
    <t>3561</t>
  </si>
  <si>
    <t>00-0032583</t>
  </si>
  <si>
    <t>Bryce Williams</t>
  </si>
  <si>
    <t>2221</t>
  </si>
  <si>
    <t>Solomon Patton</t>
  </si>
  <si>
    <t>4326</t>
  </si>
  <si>
    <t>Bug</t>
  </si>
  <si>
    <t>00-0033261</t>
  </si>
  <si>
    <t>Bug Howard</t>
  </si>
  <si>
    <t>6298</t>
  </si>
  <si>
    <t>Chandler Cox</t>
  </si>
  <si>
    <t>2650</t>
  </si>
  <si>
    <t>Ty Long</t>
  </si>
  <si>
    <t>4883</t>
  </si>
  <si>
    <t>Decosta</t>
  </si>
  <si>
    <t>Eric Decosta</t>
  </si>
  <si>
    <t>4481</t>
  </si>
  <si>
    <t>Pegula</t>
  </si>
  <si>
    <t>Terry Pegula</t>
  </si>
  <si>
    <t>4401</t>
  </si>
  <si>
    <t>Damore'ea</t>
  </si>
  <si>
    <t>Stringfellow</t>
  </si>
  <si>
    <t>00-0033417</t>
  </si>
  <si>
    <t>Damore'ea Stringfellow</t>
  </si>
  <si>
    <t>5269</t>
  </si>
  <si>
    <t>Codey</t>
  </si>
  <si>
    <t>McElroy</t>
  </si>
  <si>
    <t>00-0034735</t>
  </si>
  <si>
    <t>Codey McElroy</t>
  </si>
  <si>
    <t>1992-12-13</t>
  </si>
  <si>
    <t>5844</t>
  </si>
  <si>
    <t>Hockenson</t>
  </si>
  <si>
    <t>T.J. Hockenson</t>
  </si>
  <si>
    <t>1997-07-03</t>
  </si>
  <si>
    <t>2217</t>
  </si>
  <si>
    <t>Robert Herron</t>
  </si>
  <si>
    <t>2496</t>
  </si>
  <si>
    <t>00-0032068</t>
  </si>
  <si>
    <t>Malcolm Johnson</t>
  </si>
  <si>
    <t>465</t>
  </si>
  <si>
    <t>Pettigrew</t>
  </si>
  <si>
    <t>Brandon Pettigrew</t>
  </si>
  <si>
    <t>1985-02-23</t>
  </si>
  <si>
    <t>2412</t>
  </si>
  <si>
    <t>00-0031570</t>
  </si>
  <si>
    <t>Justin Hardy</t>
  </si>
  <si>
    <t>Meachem</t>
  </si>
  <si>
    <t>Robert Meachem</t>
  </si>
  <si>
    <t>1984-09-28</t>
  </si>
  <si>
    <t>5240</t>
  </si>
  <si>
    <t>Marx</t>
  </si>
  <si>
    <t>00-0034148</t>
  </si>
  <si>
    <t>Daniel Marx</t>
  </si>
  <si>
    <t>1995-10-07</t>
  </si>
  <si>
    <t>00-0023682</t>
  </si>
  <si>
    <t>Ryan Fitzpatrick</t>
  </si>
  <si>
    <t>1982-11-24</t>
  </si>
  <si>
    <t>1987-11-11</t>
  </si>
  <si>
    <t>3464</t>
  </si>
  <si>
    <t>North</t>
  </si>
  <si>
    <t>Marquez North</t>
  </si>
  <si>
    <t>2049</t>
  </si>
  <si>
    <t>Javontee</t>
  </si>
  <si>
    <t>Javontee Herndon</t>
  </si>
  <si>
    <t>4491</t>
  </si>
  <si>
    <t>Kemp</t>
  </si>
  <si>
    <t>00-0033481</t>
  </si>
  <si>
    <t>Marcus Kemp</t>
  </si>
  <si>
    <t>1231</t>
  </si>
  <si>
    <t>Scruggs</t>
  </si>
  <si>
    <t>Greg Scruggs</t>
  </si>
  <si>
    <t>00-0032257</t>
  </si>
  <si>
    <t>Duke Johnson</t>
  </si>
  <si>
    <t>5176</t>
  </si>
  <si>
    <t>Davon Grayson</t>
  </si>
  <si>
    <t>6081</t>
  </si>
  <si>
    <t>Kendall Blanton</t>
  </si>
  <si>
    <t>6362</t>
  </si>
  <si>
    <t>Dredrick</t>
  </si>
  <si>
    <t>Snelson</t>
  </si>
  <si>
    <t>Dredrick Snelson</t>
  </si>
  <si>
    <t>1527</t>
  </si>
  <si>
    <t>00-0030485</t>
  </si>
  <si>
    <t>Eddie Lacy</t>
  </si>
  <si>
    <t>6293</t>
  </si>
  <si>
    <t>Gillaspia</t>
  </si>
  <si>
    <t>Cullen Gillaspia</t>
  </si>
  <si>
    <t>3774</t>
  </si>
  <si>
    <t>Vander Laan</t>
  </si>
  <si>
    <t>00-0032689</t>
  </si>
  <si>
    <t>Jason Vander Laan</t>
  </si>
  <si>
    <t>5114</t>
  </si>
  <si>
    <t>4569</t>
  </si>
  <si>
    <t>00-0033655</t>
  </si>
  <si>
    <t>Brian Brown</t>
  </si>
  <si>
    <t>1994-10-22</t>
  </si>
  <si>
    <t>Cordarrelle</t>
  </si>
  <si>
    <t>00-0030578</t>
  </si>
  <si>
    <t>Cordarrelle Patterson</t>
  </si>
  <si>
    <t>1991-03-17</t>
  </si>
  <si>
    <t>6237</t>
  </si>
  <si>
    <t>Wilton</t>
  </si>
  <si>
    <t>Speight</t>
  </si>
  <si>
    <t>Wilton Speight</t>
  </si>
  <si>
    <t>377</t>
  </si>
  <si>
    <t>Donald Brown</t>
  </si>
  <si>
    <t>4153</t>
  </si>
  <si>
    <t>Leggett</t>
  </si>
  <si>
    <t>00-0033953</t>
  </si>
  <si>
    <t>Jordan Leggett</t>
  </si>
  <si>
    <t>5145</t>
  </si>
  <si>
    <t>McNitt</t>
  </si>
  <si>
    <t>00-0034149</t>
  </si>
  <si>
    <t>Luke McNitt</t>
  </si>
  <si>
    <t>2682</t>
  </si>
  <si>
    <t>Christion Jones</t>
  </si>
  <si>
    <t>5558</t>
  </si>
  <si>
    <t>00-0034240</t>
  </si>
  <si>
    <t>5985</t>
  </si>
  <si>
    <t>Foster Moreau</t>
  </si>
  <si>
    <t>5941</t>
  </si>
  <si>
    <t>1997-02-25</t>
  </si>
  <si>
    <t>6130</t>
  </si>
  <si>
    <t>Singletary</t>
  </si>
  <si>
    <t>Devin Singletary</t>
  </si>
  <si>
    <t>1997-09-03</t>
  </si>
  <si>
    <t>6163</t>
  </si>
  <si>
    <t>Alex Wesley</t>
  </si>
  <si>
    <t>00-0034440</t>
  </si>
  <si>
    <t>Justin Jackson</t>
  </si>
  <si>
    <t>4443</t>
  </si>
  <si>
    <t>Pharaoh</t>
  </si>
  <si>
    <t>00-0033439</t>
  </si>
  <si>
    <t>Pharaoh Brown</t>
  </si>
  <si>
    <t>1911</t>
  </si>
  <si>
    <t>00-0030663</t>
  </si>
  <si>
    <t>Willie Snead</t>
  </si>
  <si>
    <t>1992-10-17</t>
  </si>
  <si>
    <t>1592</t>
  </si>
  <si>
    <t>00-0029738</t>
  </si>
  <si>
    <t>Darren Fells</t>
  </si>
  <si>
    <t>5786</t>
  </si>
  <si>
    <t>Marcus Peterson</t>
  </si>
  <si>
    <t>1691</t>
  </si>
  <si>
    <t>Chuck Jacobs</t>
  </si>
  <si>
    <t>1990-05-11</t>
  </si>
  <si>
    <t>366</t>
  </si>
  <si>
    <t>00-0027006</t>
  </si>
  <si>
    <t>Kenny Britt</t>
  </si>
  <si>
    <t>764</t>
  </si>
  <si>
    <t>Hagan</t>
  </si>
  <si>
    <t>Derek Hagan</t>
  </si>
  <si>
    <t>6202</t>
  </si>
  <si>
    <t>Jakob</t>
  </si>
  <si>
    <t>Jakob Johnson</t>
  </si>
  <si>
    <t>2229</t>
  </si>
  <si>
    <t>00-0031395</t>
  </si>
  <si>
    <t>Garrett Gilbert</t>
  </si>
  <si>
    <t>3418</t>
  </si>
  <si>
    <t>Mekale</t>
  </si>
  <si>
    <t>00-0032351</t>
  </si>
  <si>
    <t>Mekale McKay</t>
  </si>
  <si>
    <t>2095</t>
  </si>
  <si>
    <t>Rashad Lawrence</t>
  </si>
  <si>
    <t>3920</t>
  </si>
  <si>
    <t>Binford</t>
  </si>
  <si>
    <t>Harvey Binford</t>
  </si>
  <si>
    <t>4314</t>
  </si>
  <si>
    <t>Mundt</t>
  </si>
  <si>
    <t>00-0033246</t>
  </si>
  <si>
    <t>Johnny Mundt</t>
  </si>
  <si>
    <t>1994-11-23</t>
  </si>
  <si>
    <t>3397</t>
  </si>
  <si>
    <t>Keith Marshall</t>
  </si>
  <si>
    <t>00-0030414</t>
  </si>
  <si>
    <t>Spencer Ware</t>
  </si>
  <si>
    <t>Garcon</t>
  </si>
  <si>
    <t>00-0026345</t>
  </si>
  <si>
    <t>Pierre Garcon</t>
  </si>
  <si>
    <t>3940</t>
  </si>
  <si>
    <t>Chase Price</t>
  </si>
  <si>
    <t>5010</t>
  </si>
  <si>
    <t>Dissly</t>
  </si>
  <si>
    <t>00-0034159</t>
  </si>
  <si>
    <t>Will Dissly</t>
  </si>
  <si>
    <t>53</t>
  </si>
  <si>
    <t>John Kuhn</t>
  </si>
  <si>
    <t>1982-09-09</t>
  </si>
  <si>
    <t>6049</t>
  </si>
  <si>
    <t>Tyre</t>
  </si>
  <si>
    <t>Tyre Brady</t>
  </si>
  <si>
    <t>2205</t>
  </si>
  <si>
    <t>Seantavious</t>
  </si>
  <si>
    <t>00-0030807</t>
  </si>
  <si>
    <t>Seantavious Jones</t>
  </si>
  <si>
    <t>2685</t>
  </si>
  <si>
    <t>00-0031697</t>
  </si>
  <si>
    <t>Jordan Taylor</t>
  </si>
  <si>
    <t>3129</t>
  </si>
  <si>
    <t>Pat Shurmur</t>
  </si>
  <si>
    <t>3612</t>
  </si>
  <si>
    <t>Valles</t>
  </si>
  <si>
    <t>00-0032508</t>
  </si>
  <si>
    <t>Hakeem Valles</t>
  </si>
  <si>
    <t>2373</t>
  </si>
  <si>
    <t>Clive</t>
  </si>
  <si>
    <t>Walford</t>
  </si>
  <si>
    <t>00-0032256</t>
  </si>
  <si>
    <t>Clive Walford</t>
  </si>
  <si>
    <t>3834</t>
  </si>
  <si>
    <t>00-0032926</t>
  </si>
  <si>
    <t>KJ Brent</t>
  </si>
  <si>
    <t>5699</t>
  </si>
  <si>
    <t>Matt Fleming</t>
  </si>
  <si>
    <t>716</t>
  </si>
  <si>
    <t>Maneri</t>
  </si>
  <si>
    <t>Steve Maneri</t>
  </si>
  <si>
    <t>999</t>
  </si>
  <si>
    <t>Marcus Easley</t>
  </si>
  <si>
    <t>1987-11-02</t>
  </si>
  <si>
    <t>4885</t>
  </si>
  <si>
    <t>Gutekunst</t>
  </si>
  <si>
    <t>Brian Gutekunst</t>
  </si>
  <si>
    <t>1262</t>
  </si>
  <si>
    <t>Tanney</t>
  </si>
  <si>
    <t>00-0029623</t>
  </si>
  <si>
    <t>Alex Tanney</t>
  </si>
  <si>
    <t>4756</t>
  </si>
  <si>
    <t>John Dorsey</t>
  </si>
  <si>
    <t>2219</t>
  </si>
  <si>
    <t>Patrick Murray</t>
  </si>
  <si>
    <t>1991-06-22</t>
  </si>
  <si>
    <t>6364</t>
  </si>
  <si>
    <t>Papi</t>
  </si>
  <si>
    <t>Papi White</t>
  </si>
  <si>
    <t>6164</t>
  </si>
  <si>
    <t>Kahale</t>
  </si>
  <si>
    <t>Warring</t>
  </si>
  <si>
    <t>Kahale Warring</t>
  </si>
  <si>
    <t>1997-03-23</t>
  </si>
  <si>
    <t>1165</t>
  </si>
  <si>
    <t>Adrien</t>
  </si>
  <si>
    <t>Adrien Robinson</t>
  </si>
  <si>
    <t>6002</t>
  </si>
  <si>
    <t>Qadree</t>
  </si>
  <si>
    <t>Ollison</t>
  </si>
  <si>
    <t>Qadree Ollison</t>
  </si>
  <si>
    <t>2569</t>
  </si>
  <si>
    <t>Jake Waters</t>
  </si>
  <si>
    <t>5282</t>
  </si>
  <si>
    <t>5878</t>
  </si>
  <si>
    <t>N'Keal</t>
  </si>
  <si>
    <t>N'Keal Harry</t>
  </si>
  <si>
    <t>1997-12-17</t>
  </si>
  <si>
    <t>682</t>
  </si>
  <si>
    <t>Darrel Young</t>
  </si>
  <si>
    <t>2442</t>
  </si>
  <si>
    <t>00-0032170</t>
  </si>
  <si>
    <t>Rashad Greene</t>
  </si>
  <si>
    <t>1996</t>
  </si>
  <si>
    <t>Tialavea</t>
  </si>
  <si>
    <t>DJ Tialavea</t>
  </si>
  <si>
    <t>1991-07-27</t>
  </si>
  <si>
    <t>3177</t>
  </si>
  <si>
    <t>00-0032966</t>
  </si>
  <si>
    <t>Corey Coleman</t>
  </si>
  <si>
    <t>4460</t>
  </si>
  <si>
    <t>Hikutini</t>
  </si>
  <si>
    <t>00-0033315</t>
  </si>
  <si>
    <t>Cole Hikutini</t>
  </si>
  <si>
    <t>00-0033594</t>
  </si>
  <si>
    <t>Chris Carson</t>
  </si>
  <si>
    <t>2104</t>
  </si>
  <si>
    <t>Ka'Deem</t>
  </si>
  <si>
    <t>Ka'Deem Carey</t>
  </si>
  <si>
    <t>1619</t>
  </si>
  <si>
    <t>00-0030155</t>
  </si>
  <si>
    <t>Demetrius Harris</t>
  </si>
  <si>
    <t>3128</t>
  </si>
  <si>
    <t>Jim Schwartz</t>
  </si>
  <si>
    <t>810</t>
  </si>
  <si>
    <t>Mallett</t>
  </si>
  <si>
    <t>Ryan Mallett</t>
  </si>
  <si>
    <t>1988-06-05</t>
  </si>
  <si>
    <t>1798</t>
  </si>
  <si>
    <t>Josh Huff</t>
  </si>
  <si>
    <t>4421</t>
  </si>
  <si>
    <t>00-0033387</t>
  </si>
  <si>
    <t>Jacob Hollister</t>
  </si>
  <si>
    <t>3981</t>
  </si>
  <si>
    <t>Pepper Johnson</t>
  </si>
  <si>
    <t>Thomas Howard</t>
  </si>
  <si>
    <t>1983-07-14</t>
  </si>
  <si>
    <t>6290</t>
  </si>
  <si>
    <t>1997-07-31</t>
  </si>
  <si>
    <t>4463</t>
  </si>
  <si>
    <t>McCloskey</t>
  </si>
  <si>
    <t>Tyler McCloskey</t>
  </si>
  <si>
    <t>00-0032411</t>
  </si>
  <si>
    <t>Kenneth Dixon</t>
  </si>
  <si>
    <t>1994-01-21</t>
  </si>
  <si>
    <t>2506</t>
  </si>
  <si>
    <t>1992-08-24</t>
  </si>
  <si>
    <t>5154</t>
  </si>
  <si>
    <t>Sherfield</t>
  </si>
  <si>
    <t>00-0034487</t>
  </si>
  <si>
    <t>Trent Sherfield</t>
  </si>
  <si>
    <t>1996-02-26</t>
  </si>
  <si>
    <t>415</t>
  </si>
  <si>
    <t>Earl Bennett</t>
  </si>
  <si>
    <t>1987-03-23</t>
  </si>
  <si>
    <t>3515</t>
  </si>
  <si>
    <t>00-0032653</t>
  </si>
  <si>
    <t>KJ Maye</t>
  </si>
  <si>
    <t>4169</t>
  </si>
  <si>
    <t>Jehu</t>
  </si>
  <si>
    <t>Chesson</t>
  </si>
  <si>
    <t>00-0033464</t>
  </si>
  <si>
    <t>Jehu Chesson</t>
  </si>
  <si>
    <t>857</t>
  </si>
  <si>
    <t>Yates</t>
  </si>
  <si>
    <t>TJ Yates</t>
  </si>
  <si>
    <t>1987-05-24</t>
  </si>
  <si>
    <t>3554</t>
  </si>
  <si>
    <t>David Reeves</t>
  </si>
  <si>
    <t>1992-12-15</t>
  </si>
  <si>
    <t>3922</t>
  </si>
  <si>
    <t>Montario</t>
  </si>
  <si>
    <t>Montario Hunter</t>
  </si>
  <si>
    <t>3019</t>
  </si>
  <si>
    <t>4108</t>
  </si>
  <si>
    <t>Carlos Henderson</t>
  </si>
  <si>
    <t>4880</t>
  </si>
  <si>
    <t>Mike Sullivan</t>
  </si>
  <si>
    <t>6712</t>
  </si>
  <si>
    <t>Marcus Simms</t>
  </si>
  <si>
    <t>1611</t>
  </si>
  <si>
    <t>Jordan Campbell</t>
  </si>
  <si>
    <t>1988-06-29</t>
  </si>
  <si>
    <t>541</t>
  </si>
  <si>
    <t>Damian Williams</t>
  </si>
  <si>
    <t>2602</t>
  </si>
  <si>
    <t>00-0031972</t>
  </si>
  <si>
    <t>Darius Jennings</t>
  </si>
  <si>
    <t>2790</t>
  </si>
  <si>
    <t>Nigel King</t>
  </si>
  <si>
    <t>Goff</t>
  </si>
  <si>
    <t>00-0033106</t>
  </si>
  <si>
    <t>Jared Goff</t>
  </si>
  <si>
    <t>1994-10-14</t>
  </si>
  <si>
    <t>00-0022942</t>
  </si>
  <si>
    <t>Philip Rivers</t>
  </si>
  <si>
    <t>1981-12-08</t>
  </si>
  <si>
    <t>3505</t>
  </si>
  <si>
    <t>Dom Williams</t>
  </si>
  <si>
    <t>2787</t>
  </si>
  <si>
    <t>David Porter</t>
  </si>
  <si>
    <t>5588</t>
  </si>
  <si>
    <t>00-0034313</t>
  </si>
  <si>
    <t>Paul Butler</t>
  </si>
  <si>
    <t>1993-04-26</t>
  </si>
  <si>
    <t>2514</t>
  </si>
  <si>
    <t>Backman</t>
  </si>
  <si>
    <t>Kennard Backman</t>
  </si>
  <si>
    <t>6591</t>
  </si>
  <si>
    <t>2615</t>
  </si>
  <si>
    <t>Doug McNeil</t>
  </si>
  <si>
    <t>3407</t>
  </si>
  <si>
    <t>Sandland</t>
  </si>
  <si>
    <t>Beau Sandland</t>
  </si>
  <si>
    <t>3516</t>
  </si>
  <si>
    <t>Mitch Mathews</t>
  </si>
  <si>
    <t>1991-04-15</t>
  </si>
  <si>
    <t>00-0034457</t>
  </si>
  <si>
    <t>Josh Adams</t>
  </si>
  <si>
    <t>3457</t>
  </si>
  <si>
    <t>Rashawn</t>
  </si>
  <si>
    <t>00-0032621</t>
  </si>
  <si>
    <t>Rashawn Scott</t>
  </si>
  <si>
    <t>3100</t>
  </si>
  <si>
    <t>Ronnie Shields</t>
  </si>
  <si>
    <t>1991-12-15</t>
  </si>
  <si>
    <t>5550</t>
  </si>
  <si>
    <t>J.D.</t>
  </si>
  <si>
    <t>00-0034294</t>
  </si>
  <si>
    <t>J.D. Moore</t>
  </si>
  <si>
    <t>2182</t>
  </si>
  <si>
    <t>00-0031359</t>
  </si>
  <si>
    <t>Kelvin Benjamin</t>
  </si>
  <si>
    <t>3819</t>
  </si>
  <si>
    <t>Taniela</t>
  </si>
  <si>
    <t>00-0032852</t>
  </si>
  <si>
    <t>Taniela Tupou</t>
  </si>
  <si>
    <t>6702</t>
  </si>
  <si>
    <t>Jacas</t>
  </si>
  <si>
    <t>Andrew Jacas</t>
  </si>
  <si>
    <t>3310</t>
  </si>
  <si>
    <t>Jordan Payton</t>
  </si>
  <si>
    <t>Devin Hester</t>
  </si>
  <si>
    <t>1982-11-04</t>
  </si>
  <si>
    <t>604</t>
  </si>
  <si>
    <t>Toby Gerhart</t>
  </si>
  <si>
    <t>1987-03-28</t>
  </si>
  <si>
    <t>5374</t>
  </si>
  <si>
    <t>00-0034386</t>
  </si>
  <si>
    <t>Justin Watson</t>
  </si>
  <si>
    <t>2380</t>
  </si>
  <si>
    <t>00-0032148</t>
  </si>
  <si>
    <t>Garrett Grayson</t>
  </si>
  <si>
    <t>86</t>
  </si>
  <si>
    <t>Rosario</t>
  </si>
  <si>
    <t>Dante Rosario</t>
  </si>
  <si>
    <t>1984-10-25</t>
  </si>
  <si>
    <t>2276</t>
  </si>
  <si>
    <t>Kevin Norwood</t>
  </si>
  <si>
    <t>00-0029263</t>
  </si>
  <si>
    <t>Russell Wilson</t>
  </si>
  <si>
    <t>1650</t>
  </si>
  <si>
    <t>Cameron Marshall</t>
  </si>
  <si>
    <t>2912</t>
  </si>
  <si>
    <t>Stangby</t>
  </si>
  <si>
    <t>Joshua Stangby</t>
  </si>
  <si>
    <t>00-0029613</t>
  </si>
  <si>
    <t>Doug Martin</t>
  </si>
  <si>
    <t>3914</t>
  </si>
  <si>
    <t>Dobson Collins</t>
  </si>
  <si>
    <t>1987-07-12</t>
  </si>
  <si>
    <t>3982</t>
  </si>
  <si>
    <t>McVay</t>
  </si>
  <si>
    <t>Sean McVay</t>
  </si>
  <si>
    <t>Spencer Larsen</t>
  </si>
  <si>
    <t>1984-03-04</t>
  </si>
  <si>
    <t>3684</t>
  </si>
  <si>
    <t>Derek Keaton</t>
  </si>
  <si>
    <t>1994-04-10</t>
  </si>
  <si>
    <t>5135</t>
  </si>
  <si>
    <t>Saeed</t>
  </si>
  <si>
    <t>Blacknall</t>
  </si>
  <si>
    <t>00-0034170</t>
  </si>
  <si>
    <t>Saeed Blacknall</t>
  </si>
  <si>
    <t>3086</t>
  </si>
  <si>
    <t>Coughlin</t>
  </si>
  <si>
    <t>Tom Coughlin</t>
  </si>
  <si>
    <t>team_name</t>
  </si>
  <si>
    <t>Baldrick's Cunning Plan</t>
  </si>
  <si>
    <t>The Meme Team</t>
  </si>
  <si>
    <t>Strange Brew</t>
  </si>
  <si>
    <t>Something Reeks</t>
  </si>
  <si>
    <t>Fantasy Team</t>
  </si>
  <si>
    <t>Player Name</t>
  </si>
  <si>
    <t>Value</t>
  </si>
  <si>
    <t>Player Position</t>
  </si>
  <si>
    <t>Player Team</t>
  </si>
  <si>
    <t>Keeper</t>
  </si>
  <si>
    <t>Starter</t>
  </si>
  <si>
    <t>Current Contract</t>
  </si>
  <si>
    <t>Bench</t>
  </si>
  <si>
    <t>WSH</t>
  </si>
  <si>
    <t>PK</t>
  </si>
  <si>
    <t>SD</t>
  </si>
  <si>
    <t>Steve Smith Sr.</t>
  </si>
  <si>
    <t>Robert Griffin</t>
  </si>
  <si>
    <t>David O</t>
  </si>
  <si>
    <t>A.J. Green</t>
  </si>
  <si>
    <t>LA</t>
  </si>
  <si>
    <t>David T</t>
  </si>
  <si>
    <t>C.J. Anderson</t>
  </si>
  <si>
    <t>DeAndre Washington</t>
  </si>
  <si>
    <t>Robert Kelley</t>
  </si>
  <si>
    <t>Odell Beckham Jr.</t>
  </si>
  <si>
    <t>T.J. Yeldon</t>
  </si>
  <si>
    <t>C.J. Prosise</t>
  </si>
  <si>
    <t>J.J. Nelson</t>
  </si>
  <si>
    <t>C.J. Spiller</t>
  </si>
  <si>
    <t>Duke Johnson Jr.</t>
  </si>
  <si>
    <t>DeVante Parker</t>
  </si>
  <si>
    <t>Ted Ginn Jr.</t>
  </si>
  <si>
    <t>TeamID</t>
  </si>
  <si>
    <t>OWNER</t>
  </si>
  <si>
    <t>PICK</t>
  </si>
  <si>
    <t>PLAYER, TEAM</t>
  </si>
  <si>
    <t>PLAYER</t>
  </si>
  <si>
    <t>TEAM</t>
  </si>
  <si>
    <t>POS</t>
  </si>
  <si>
    <t>PRICE</t>
  </si>
  <si>
    <t>KEEPER</t>
  </si>
  <si>
    <t>Last Contract</t>
  </si>
  <si>
    <t>Net Keeper Count</t>
  </si>
  <si>
    <t>THE MEME TEAM</t>
  </si>
  <si>
    <t>LeSean McCoy, Buf</t>
  </si>
  <si>
    <t>Buf</t>
  </si>
  <si>
    <t>DeMarco Murray, Ten</t>
  </si>
  <si>
    <t>Ten</t>
  </si>
  <si>
    <t>Jay Ajayi, Phi</t>
  </si>
  <si>
    <t>Phi</t>
  </si>
  <si>
    <t>Carlos Hyde, Cle</t>
  </si>
  <si>
    <t>Cle</t>
  </si>
  <si>
    <t>Emmanuel Sanders, Den</t>
  </si>
  <si>
    <t>Den</t>
  </si>
  <si>
    <t>Stefon Diggs, Min</t>
  </si>
  <si>
    <t>Min</t>
  </si>
  <si>
    <t>Adam Thielen, Min</t>
  </si>
  <si>
    <t>Delanie Walker, Ten</t>
  </si>
  <si>
    <t>Rishard Matthews, Ten</t>
  </si>
  <si>
    <t>Jameis Winston, TB</t>
  </si>
  <si>
    <t>Josh Doctson, Wsh</t>
  </si>
  <si>
    <t>Wsh</t>
  </si>
  <si>
    <t>Hunter Henry, LAC</t>
  </si>
  <si>
    <t>Cairo Santos, NYJ</t>
  </si>
  <si>
    <t>Tyler Lockett, Sea</t>
  </si>
  <si>
    <t>Sea</t>
  </si>
  <si>
    <t>Robby Anderson, NYJ</t>
  </si>
  <si>
    <t>Tyler Boyd, Cin</t>
  </si>
  <si>
    <t>Cin</t>
  </si>
  <si>
    <t>Geronimo Allison, GB</t>
  </si>
  <si>
    <t>JuJu Smith-Schuster, Pit</t>
  </si>
  <si>
    <t>Pit</t>
  </si>
  <si>
    <t>Mike Williams, LAC</t>
  </si>
  <si>
    <t>Jeremy McNichols, SF</t>
  </si>
  <si>
    <t>Tyrod Taylor, Cle</t>
  </si>
  <si>
    <t>Jamaal Charles, Den</t>
  </si>
  <si>
    <t>T.J. Yeldon, Jax</t>
  </si>
  <si>
    <t>Jax</t>
  </si>
  <si>
    <t>FISTFUL OF BENJAMIN</t>
  </si>
  <si>
    <t>Antonio Brown, Pit</t>
  </si>
  <si>
    <t>Devonta Freeman, Atl</t>
  </si>
  <si>
    <t>Atl</t>
  </si>
  <si>
    <t>T.Y. Hilton, Ind</t>
  </si>
  <si>
    <t>Ind</t>
  </si>
  <si>
    <t>Michael Crabtree, Bal</t>
  </si>
  <si>
    <t>Bal</t>
  </si>
  <si>
    <t>Kelvin Benjamin, Buf</t>
  </si>
  <si>
    <t>Greg Olsen, Car</t>
  </si>
  <si>
    <t>Car</t>
  </si>
  <si>
    <t>Drew Brees, NO</t>
  </si>
  <si>
    <t>Paul Perkins, NYG</t>
  </si>
  <si>
    <t>Rob Kelley, Wsh</t>
  </si>
  <si>
    <t>Tyrell Williams, LAC</t>
  </si>
  <si>
    <t>Darren Sproles, Phi</t>
  </si>
  <si>
    <t>Jacquizz Rodgers, TB</t>
  </si>
  <si>
    <t>Matthew Stafford, Det</t>
  </si>
  <si>
    <t>Det</t>
  </si>
  <si>
    <t>Caleb Sturgis, LAC</t>
  </si>
  <si>
    <t>Paul Richardson, Wsh</t>
  </si>
  <si>
    <t>D'Onta Foreman, Hou</t>
  </si>
  <si>
    <t>Hou</t>
  </si>
  <si>
    <t>Jake Butt, Den</t>
  </si>
  <si>
    <t>Joe Williams, SF</t>
  </si>
  <si>
    <t>Wayne Gallman, NYG</t>
  </si>
  <si>
    <t>ArDarius Stewart, NYJ</t>
  </si>
  <si>
    <t>ArDarius Stewart</t>
  </si>
  <si>
    <t>Dede Westbrook, Jax</t>
  </si>
  <si>
    <t>Andy Dalton, Cin</t>
  </si>
  <si>
    <t>Chris Carson, Sea</t>
  </si>
  <si>
    <t>Vance McDonald, Pit</t>
  </si>
  <si>
    <t>NINO AND THE TWERKS</t>
  </si>
  <si>
    <t>Melvin Gordon, LAC</t>
  </si>
  <si>
    <t>Demaryius Thomas, Den</t>
  </si>
  <si>
    <t>Tom Brady, NE</t>
  </si>
  <si>
    <t>Jamison Crowder, Wsh</t>
  </si>
  <si>
    <t>Mike Gillislee, NE</t>
  </si>
  <si>
    <t>Chris Hogan, NE</t>
  </si>
  <si>
    <t>Martellus Bennett, NE</t>
  </si>
  <si>
    <t>Matt Bryant, Atl</t>
  </si>
  <si>
    <t>Nelson Agholor, Phi</t>
  </si>
  <si>
    <t>Will Fuller V</t>
  </si>
  <si>
    <t>Tavon Austin, LAR</t>
  </si>
  <si>
    <t>Jaelen Strong, Jax</t>
  </si>
  <si>
    <t>Cameron Meredith, NO</t>
  </si>
  <si>
    <t>John Ross, Cin</t>
  </si>
  <si>
    <t>David Njoku, Cle</t>
  </si>
  <si>
    <t>Deshaun Watson, Hou</t>
  </si>
  <si>
    <t>Adrian Peterson, Ari</t>
  </si>
  <si>
    <t>Ari</t>
  </si>
  <si>
    <t>Cam Newton, Car</t>
  </si>
  <si>
    <t>Thomas Rawls, NYJ</t>
  </si>
  <si>
    <t>Danny Amendola, Mia</t>
  </si>
  <si>
    <t>Mia</t>
  </si>
  <si>
    <t>Jonathan Stewart, NYG</t>
  </si>
  <si>
    <t>Randall Cobb, GB</t>
  </si>
  <si>
    <t>Latavius Murray, Min</t>
  </si>
  <si>
    <t>R E L A X</t>
  </si>
  <si>
    <t>Le'Veon Bell, Pit</t>
  </si>
  <si>
    <t>Jordy Nelson, Oak</t>
  </si>
  <si>
    <t>Oak</t>
  </si>
  <si>
    <t>Michael Thomas, NO</t>
  </si>
  <si>
    <t>Ezekiel Elliott, Dal</t>
  </si>
  <si>
    <t>Dal</t>
  </si>
  <si>
    <t>Davante Adams, GB</t>
  </si>
  <si>
    <t>DeVante Parker, Mia</t>
  </si>
  <si>
    <t>Rex Burkhead, NE</t>
  </si>
  <si>
    <t>Matt Prater, Det</t>
  </si>
  <si>
    <t>Marqise Lee, Jax</t>
  </si>
  <si>
    <t>Cameron Brate, TB</t>
  </si>
  <si>
    <t>Jared Cook, Oak</t>
  </si>
  <si>
    <t>Eli Rogers, Pit</t>
  </si>
  <si>
    <t>O.J. Howard</t>
  </si>
  <si>
    <t>Marlon Mack, Ind</t>
  </si>
  <si>
    <t>Mitchell Trubisky</t>
  </si>
  <si>
    <t>Chi</t>
  </si>
  <si>
    <t>James Conner, Pit</t>
  </si>
  <si>
    <t>Chris Godwin, TB</t>
  </si>
  <si>
    <t>Keenan Allen, LAC</t>
  </si>
  <si>
    <t>Eric Ebron, Ind</t>
  </si>
  <si>
    <t>Aaron Jones, GB</t>
  </si>
  <si>
    <t>Kasen Williams, Cle</t>
  </si>
  <si>
    <t>Matt Breida, SF</t>
  </si>
  <si>
    <t>Tarik Cohen, Chi</t>
  </si>
  <si>
    <t>DeShone Kizer, GB</t>
  </si>
  <si>
    <t>DeShone Kizer</t>
  </si>
  <si>
    <t>HOUSE OF ROMANOV</t>
  </si>
  <si>
    <t>David Johnson, Ari</t>
  </si>
  <si>
    <t>Mike Evans, TB</t>
  </si>
  <si>
    <t>Jordan Howard, Chi</t>
  </si>
  <si>
    <t>Doug Baldwin, Sea</t>
  </si>
  <si>
    <t>Brandin Cooks, LAR</t>
  </si>
  <si>
    <t>Bilal Powell, NYJ</t>
  </si>
  <si>
    <t>Martavis Bryant, Pit</t>
  </si>
  <si>
    <t>Frank Gore, Mia</t>
  </si>
  <si>
    <t>Willie Snead, NO</t>
  </si>
  <si>
    <t>Kirk Cousins, Min</t>
  </si>
  <si>
    <t>Zach Ertz, Phi</t>
  </si>
  <si>
    <t>Dustin Hopkins, Wsh</t>
  </si>
  <si>
    <t>Kenny Stills, Mia</t>
  </si>
  <si>
    <t>Eli Manning, NYG</t>
  </si>
  <si>
    <t>Breshad Perriman, Bal</t>
  </si>
  <si>
    <t>Taylor Gabriel, Chi</t>
  </si>
  <si>
    <t>C.J. Fiedorowicz, Hou</t>
  </si>
  <si>
    <t>C.J. Fiedorowicz</t>
  </si>
  <si>
    <t>Jeremy Kerley, NYJ</t>
  </si>
  <si>
    <t>Jermaine Gresham, Ari</t>
  </si>
  <si>
    <t>Adam Humphries, TB</t>
  </si>
  <si>
    <t>Kenneth Dixon, Bal</t>
  </si>
  <si>
    <t>Alvin Kamara, NO</t>
  </si>
  <si>
    <t>Wendell Smallwood, Phi</t>
  </si>
  <si>
    <t>Chester Rogers, Ind</t>
  </si>
  <si>
    <t>TACO EBDBBNB-CLE</t>
  </si>
  <si>
    <t>Dez Bryant, Dal</t>
  </si>
  <si>
    <t>Terrelle Pryor Sr., NYJ</t>
  </si>
  <si>
    <t>Isaiah Crowell, NYJ</t>
  </si>
  <si>
    <t>Golden Tate, Det</t>
  </si>
  <si>
    <t>Travis Kelce, KC</t>
  </si>
  <si>
    <t>Tyreek Hill, KC</t>
  </si>
  <si>
    <t>Duke Johnson Jr., Cle</t>
  </si>
  <si>
    <t>Kenny Britt, NE</t>
  </si>
  <si>
    <t>James White, NE</t>
  </si>
  <si>
    <t>Ted Ginn Jr., NO</t>
  </si>
  <si>
    <t>Justin Tucker, Bal</t>
  </si>
  <si>
    <t>Carson Wentz, Phi</t>
  </si>
  <si>
    <t>Terrance Williams, Dal</t>
  </si>
  <si>
    <t>Laquon Treadwell, Min</t>
  </si>
  <si>
    <t>Charles Clay, Buf</t>
  </si>
  <si>
    <t>Christian McCaffrey, Car</t>
  </si>
  <si>
    <t>Carlos Henderson, Den</t>
  </si>
  <si>
    <t>Amara Darboh, Sea</t>
  </si>
  <si>
    <t>Darren McFadden, Dal</t>
  </si>
  <si>
    <t>Andrew Luck, Ind</t>
  </si>
  <si>
    <t>Allen Robinson, Chi</t>
  </si>
  <si>
    <t>C.J. Prosise, Sea</t>
  </si>
  <si>
    <t>Mark Ingram, NO</t>
  </si>
  <si>
    <t>Mark Ingram II</t>
  </si>
  <si>
    <t>Philip Rivers, LAC</t>
  </si>
  <si>
    <t>BALDRICK'S CUNNING PLAN</t>
  </si>
  <si>
    <t>Julio Jones, Atl</t>
  </si>
  <si>
    <t>Lamar Miller, Hou</t>
  </si>
  <si>
    <t>Jarvis Landry, Cle</t>
  </si>
  <si>
    <t>Dak Prescott, Dal</t>
  </si>
  <si>
    <t>Corey Coleman, Cle</t>
  </si>
  <si>
    <t>Derek Carr, Oak</t>
  </si>
  <si>
    <t>Kevin White, Chi</t>
  </si>
  <si>
    <t>Jack Doyle, Ind</t>
  </si>
  <si>
    <t>Robert Woods, LAR</t>
  </si>
  <si>
    <t>DeAndre Washington, Oak</t>
  </si>
  <si>
    <t>Cole Beasley, Dal</t>
  </si>
  <si>
    <t>Devontae Booker, Den</t>
  </si>
  <si>
    <t>Tim Hightower, SF</t>
  </si>
  <si>
    <t>Wil Lutz, NO</t>
  </si>
  <si>
    <t>Jonathan Williams, NO</t>
  </si>
  <si>
    <t>Coby Fleener, NO</t>
  </si>
  <si>
    <t>Braxton Miller, Hou</t>
  </si>
  <si>
    <t>Kenyan Drake, Mia</t>
  </si>
  <si>
    <t>Quincy Enunwa, NYJ</t>
  </si>
  <si>
    <t>Corey Davis, Ten</t>
  </si>
  <si>
    <t>Kareem Hunt, KC</t>
  </si>
  <si>
    <t>Gerald Everett, LAR</t>
  </si>
  <si>
    <t>Elijah McGuire, NYJ</t>
  </si>
  <si>
    <t>READ OPTION ILLITERACY</t>
  </si>
  <si>
    <t>Pierre Garcon, SF</t>
  </si>
  <si>
    <t>Terrance West, Bal</t>
  </si>
  <si>
    <t>Mike Wallace, Phi</t>
  </si>
  <si>
    <t>Kyle Rudolph, Min</t>
  </si>
  <si>
    <t>LeGarrette Blount, Det</t>
  </si>
  <si>
    <t>Derrick Henry, Ten</t>
  </si>
  <si>
    <t>Jason Witten, Dal</t>
  </si>
  <si>
    <t>Joe Flacco, Bal</t>
  </si>
  <si>
    <t>Malcolm Mitchell, NE</t>
  </si>
  <si>
    <t>Jimmy Garoppolo, SF</t>
  </si>
  <si>
    <t>Spencer Ware, KC</t>
  </si>
  <si>
    <t>Graham Gano, Car</t>
  </si>
  <si>
    <t>Dalvin Cook, Min</t>
  </si>
  <si>
    <t>Zay Jones, Buf</t>
  </si>
  <si>
    <t>Patrick Mahomes, KC</t>
  </si>
  <si>
    <t>Taywan Taylor, Ten</t>
  </si>
  <si>
    <t>Rob Gronkowski, NE</t>
  </si>
  <si>
    <t>Amari Cooper, Oak</t>
  </si>
  <si>
    <t>Alshon Jeffery, Phi</t>
  </si>
  <si>
    <t>Russell Wilson, Sea</t>
  </si>
  <si>
    <t>Brandon Marshall, NYG</t>
  </si>
  <si>
    <t>Giovani Bernard, Cin</t>
  </si>
  <si>
    <t>Charcandrick West, KC</t>
  </si>
  <si>
    <t>Marvin Jones Jr.</t>
  </si>
  <si>
    <t>GAWDDAMN TRASH PANDAS</t>
  </si>
  <si>
    <t>Aaron Rodgers, GB</t>
  </si>
  <si>
    <t>Matt Ryan, Atl</t>
  </si>
  <si>
    <t>Jeremy Maclin, Bal</t>
  </si>
  <si>
    <t>Jimmy Graham, GB</t>
  </si>
  <si>
    <t>Tevin Coleman, Atl</t>
  </si>
  <si>
    <t>Jordan Matthews, NE</t>
  </si>
  <si>
    <t>Kendall Wright, Min</t>
  </si>
  <si>
    <t>Mohamed Sanu, Atl</t>
  </si>
  <si>
    <t>J.J. Nelson, Ari</t>
  </si>
  <si>
    <t>Jamaal Williams, GB</t>
  </si>
  <si>
    <t>Leonard Fournette, Jax</t>
  </si>
  <si>
    <t>Evan Engram, NYG</t>
  </si>
  <si>
    <t>Stephen Gostkowski, NE</t>
  </si>
  <si>
    <t>Todd Gurley II</t>
  </si>
  <si>
    <t>Marshawn Lynch, Oak</t>
  </si>
  <si>
    <t>Eddie Lacy, Sea</t>
  </si>
  <si>
    <t>Donte Moncrief, Jax</t>
  </si>
  <si>
    <t>Matt Forte, NYJ</t>
  </si>
  <si>
    <t>John Brown, Bal</t>
  </si>
  <si>
    <t>Torrey Smith, Car</t>
  </si>
  <si>
    <t>Austin Hooper, Atl</t>
  </si>
  <si>
    <t>Julius Thomas, Mia</t>
  </si>
  <si>
    <t>Devin Funchess, Car</t>
  </si>
  <si>
    <t>Dan Bailey, Dal</t>
  </si>
  <si>
    <t>STRANGE BREW</t>
  </si>
  <si>
    <t>Larry Fitzgerald, Ari</t>
  </si>
  <si>
    <t>Ty Montgomery, GB</t>
  </si>
  <si>
    <t>Danny Woodhead, Bal</t>
  </si>
  <si>
    <t>Theo Riddick, Det</t>
  </si>
  <si>
    <t>Ameer Abdullah, Det</t>
  </si>
  <si>
    <t>DeSean Jackson, TB</t>
  </si>
  <si>
    <t>Tyler Eifert, Cin</t>
  </si>
  <si>
    <t>Marcus Mariota, Ten</t>
  </si>
  <si>
    <t>Ben Roethlisberger, Pit</t>
  </si>
  <si>
    <t>Sterling Shepard, NYG</t>
  </si>
  <si>
    <t>Jared Goff, LAR</t>
  </si>
  <si>
    <t>Dwayne Washington, Det</t>
  </si>
  <si>
    <t>Joe Mixon, Cin</t>
  </si>
  <si>
    <t>Kenny Golladay, Det</t>
  </si>
  <si>
    <t>Samaje Perine, Wsh</t>
  </si>
  <si>
    <t>Cooper Kupp, LAR</t>
  </si>
  <si>
    <t>Curtis Samuel, Car</t>
  </si>
  <si>
    <t>DeAndre Hopkins, Hou</t>
  </si>
  <si>
    <t>Jordan Reed, Wsh</t>
  </si>
  <si>
    <t>Sammy Watkins, KC</t>
  </si>
  <si>
    <t>Doug Martin, Oak</t>
  </si>
  <si>
    <t>Eric Decker, Ten</t>
  </si>
  <si>
    <t>Blair Walsh, Sea</t>
  </si>
  <si>
    <t>Jeremy Hill, NE</t>
  </si>
  <si>
    <t>PickName</t>
  </si>
  <si>
    <t>Round</t>
  </si>
  <si>
    <t>Pick</t>
  </si>
  <si>
    <t>Owner</t>
  </si>
  <si>
    <t>Player</t>
  </si>
  <si>
    <t>Pos</t>
  </si>
  <si>
    <t>Team</t>
  </si>
  <si>
    <t>Salary</t>
  </si>
  <si>
    <t>TeamName</t>
  </si>
  <si>
    <t>1.1</t>
  </si>
  <si>
    <t>THE MEME TEAM (0-0)</t>
  </si>
  <si>
    <t>1.2</t>
  </si>
  <si>
    <t>POLISH BULLFIGHTERS (0-0)</t>
  </si>
  <si>
    <t>1.3</t>
  </si>
  <si>
    <t>NINO AND THE TWERKS (0-0)</t>
  </si>
  <si>
    <t>1.4</t>
  </si>
  <si>
    <t>R E L A X (0-0)</t>
  </si>
  <si>
    <t>1.5</t>
  </si>
  <si>
    <t>HOUSE OF ROMANOV (0-0)</t>
  </si>
  <si>
    <t>1.6</t>
  </si>
  <si>
    <t>TACO EBDBBNB-CLE (0-0)</t>
  </si>
  <si>
    <t>1.7</t>
  </si>
  <si>
    <t>BALDRICK'S CUNNING PLAN (0-0)</t>
  </si>
  <si>
    <t>1.8</t>
  </si>
  <si>
    <t>LUCK EY, GURL (0-0)</t>
  </si>
  <si>
    <t>1.9</t>
  </si>
  <si>
    <t>GAWDDAMN TRASH PANDAS (0-0)</t>
  </si>
  <si>
    <t>1.10</t>
  </si>
  <si>
    <t>STRANGE BREW (0-0)</t>
  </si>
  <si>
    <t>2.1</t>
  </si>
  <si>
    <t>2.2</t>
  </si>
  <si>
    <t>2.3</t>
  </si>
  <si>
    <t>2.4</t>
  </si>
  <si>
    <t>2.5</t>
  </si>
  <si>
    <t>2.6</t>
  </si>
  <si>
    <t>2.7</t>
  </si>
  <si>
    <t>D'onta Foreman</t>
  </si>
  <si>
    <t>2.8</t>
  </si>
  <si>
    <t>2.9</t>
  </si>
  <si>
    <t>2.10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</si>
  <si>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</si>
  <si>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</si>
  <si>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</si>
  <si>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</si>
  <si>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</si>
  <si>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</si>
  <si>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</si>
  <si>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</si>
  <si>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</si>
  <si>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</si>
  <si>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4.2</t>
  </si>
  <si>
    <t>4.3</t>
  </si>
  <si>
    <t>4.4</t>
  </si>
  <si>
    <t>4.5</t>
  </si>
  <si>
    <t>4.8</t>
  </si>
  <si>
    <t>5.1</t>
  </si>
  <si>
    <t>6.1</t>
  </si>
  <si>
    <t>Jerick McKinnon, SF</t>
  </si>
  <si>
    <t>Keelan Cole, Jax</t>
  </si>
  <si>
    <t>Alex Smith, Wsh</t>
  </si>
  <si>
    <t>Robbie Gould, SF</t>
  </si>
  <si>
    <t>Saquon Barkley, NYG</t>
  </si>
  <si>
    <t>Michael Gallup, Dal</t>
  </si>
  <si>
    <t>WE ARE ALL DOOMED!</t>
  </si>
  <si>
    <t>Dion Lewis, Ten</t>
  </si>
  <si>
    <t>Corey Clement, Phi</t>
  </si>
  <si>
    <t>George Kittle, SF</t>
  </si>
  <si>
    <t>Auden Tate, Cin</t>
  </si>
  <si>
    <t>Ian Thomas, Car</t>
  </si>
  <si>
    <t>Ito Smith, Atl</t>
  </si>
  <si>
    <t>Royce Freeman, Den</t>
  </si>
  <si>
    <t>John Kelly, LAR</t>
  </si>
  <si>
    <t>Josh Allen, Buf</t>
  </si>
  <si>
    <t>Dante Pettis, SF</t>
  </si>
  <si>
    <t>Josh Rosen, Ari</t>
  </si>
  <si>
    <t>Demaryius Thomas, Hou</t>
  </si>
  <si>
    <t>Adrian Peterson, Wsh</t>
  </si>
  <si>
    <t>Hayden Hurst, Bal</t>
  </si>
  <si>
    <t>Sony Michel, NE</t>
  </si>
  <si>
    <t>Christian Kirk, Ari</t>
  </si>
  <si>
    <t>Antonio Callaway, Cle</t>
  </si>
  <si>
    <t>Mark Walton, Cin</t>
  </si>
  <si>
    <t>Carlos Hyde, Jax</t>
  </si>
  <si>
    <t>Greg Zuerlein, LAR</t>
  </si>
  <si>
    <t>Blake Bortles, Jax</t>
  </si>
  <si>
    <t>Marquez Valdes-Scantling, GB</t>
  </si>
  <si>
    <t>Trenton Cannon, NYJ</t>
  </si>
  <si>
    <t>Justin Jackson, LAC</t>
  </si>
  <si>
    <t>Bo Scarbrough, FA</t>
  </si>
  <si>
    <t>FA</t>
  </si>
  <si>
    <t>Roc Thomas, Min</t>
  </si>
  <si>
    <t>Jaylen Samuels, Pit</t>
  </si>
  <si>
    <t>Jordan Akins, Hou</t>
  </si>
  <si>
    <t>Josh Adams, Phi</t>
  </si>
  <si>
    <t>Akrum Wadley, Ten</t>
  </si>
  <si>
    <t>Alex Collins, Bal</t>
  </si>
  <si>
    <t>Marquise Goodwin, SF</t>
  </si>
  <si>
    <t>Chris Thompson, Wsh</t>
  </si>
  <si>
    <t>Trey Burton, Chi</t>
  </si>
  <si>
    <t>Jake Elliott, Phi</t>
  </si>
  <si>
    <t>Case Keenum, Den</t>
  </si>
  <si>
    <t>Marcell Ateman, Oak</t>
  </si>
  <si>
    <t>Nick Chubb, Cle</t>
  </si>
  <si>
    <t>Anthony Miller, Chi</t>
  </si>
  <si>
    <t>Nyheim Hines, Ind</t>
  </si>
  <si>
    <t>Dallas Goedert, Phi</t>
  </si>
  <si>
    <t>SCROTE SQUAD</t>
  </si>
  <si>
    <t>Golden Tate, Phi</t>
  </si>
  <si>
    <t>Ty Montgomery, Bal</t>
  </si>
  <si>
    <t>Chris Boswell, Pit</t>
  </si>
  <si>
    <t>Courtland Sutton, Den</t>
  </si>
  <si>
    <t>Allen Hurns, Dal</t>
  </si>
  <si>
    <t>Rishard Matthews, NYJ</t>
  </si>
  <si>
    <t>Jaron Brown, Sea</t>
  </si>
  <si>
    <t>Derrius Guice, Wsh</t>
  </si>
  <si>
    <t>Chase Edmonds, Ari</t>
  </si>
  <si>
    <t>Sam Darnold, NYJ</t>
  </si>
  <si>
    <t>Tre'Quan Smith, NO</t>
  </si>
  <si>
    <t>Calvin Ridley, Atl</t>
  </si>
  <si>
    <t>Mike Gesicki, Mia</t>
  </si>
  <si>
    <t>Deon Cain, Ind</t>
  </si>
  <si>
    <t>Kerryon Johnson, Det</t>
  </si>
  <si>
    <t>DaeSean Hamilton, Den</t>
  </si>
  <si>
    <t>DaeSean Hamilton</t>
  </si>
  <si>
    <t>Amari Cooper, Dal</t>
  </si>
  <si>
    <t>Brandon Marshall, NO</t>
  </si>
  <si>
    <t>Travis Benjamin, LAC</t>
  </si>
  <si>
    <t>Brandon McManus, Den</t>
  </si>
  <si>
    <t>LeShun Daniels Jr., GB</t>
  </si>
  <si>
    <t>LeShun Daniels Jr.</t>
  </si>
  <si>
    <t>Keke Coutee, Hou</t>
  </si>
  <si>
    <t>Rashaad Penny, Sea</t>
  </si>
  <si>
    <t>James Washington, Pit</t>
  </si>
  <si>
    <t>J'Mon Moore, GB</t>
  </si>
  <si>
    <t>J'Mon Moore</t>
  </si>
  <si>
    <t>Julian Edelman, NE</t>
  </si>
  <si>
    <t>Dez Bryant, NO</t>
  </si>
  <si>
    <t>Dan Bailey, Min</t>
  </si>
  <si>
    <t>Josh Gordon, NE</t>
  </si>
  <si>
    <t>Peyton Barber, TB</t>
  </si>
  <si>
    <t>Harrison Butker, KC</t>
  </si>
  <si>
    <t>Austin Seferian-Jenkins, Jax</t>
  </si>
  <si>
    <t>Dalton Schultz, Dal</t>
  </si>
  <si>
    <t>Mason Rudolph, Pit</t>
  </si>
  <si>
    <t>Kalen Ballage, Mia</t>
  </si>
  <si>
    <t>Jordan Wilkins, Ind</t>
  </si>
  <si>
    <t>Baker Mayfield, Cle</t>
  </si>
  <si>
    <t>Equanimeous St. Brown, GB</t>
  </si>
  <si>
    <t>Austin Ekeler, LAC</t>
  </si>
  <si>
    <t>Auction</t>
  </si>
  <si>
    <t>Undrafted</t>
  </si>
  <si>
    <t>Rookie</t>
  </si>
  <si>
    <t>1.01</t>
  </si>
  <si>
    <t>3.01</t>
  </si>
  <si>
    <t>1.02</t>
  </si>
  <si>
    <t>3.02</t>
  </si>
  <si>
    <t>1.03</t>
  </si>
  <si>
    <t>3.03</t>
  </si>
  <si>
    <t>1.04</t>
  </si>
  <si>
    <t>3.04</t>
  </si>
  <si>
    <t>1.05</t>
  </si>
  <si>
    <t>3.05</t>
  </si>
  <si>
    <t>1.06</t>
  </si>
  <si>
    <t>3.06</t>
  </si>
  <si>
    <t>1.07</t>
  </si>
  <si>
    <t>3.07</t>
  </si>
  <si>
    <t>1.08</t>
  </si>
  <si>
    <t>3.08</t>
  </si>
  <si>
    <t>1.09</t>
  </si>
  <si>
    <t>3.09</t>
  </si>
  <si>
    <t>2.01</t>
  </si>
  <si>
    <t>4.01</t>
  </si>
  <si>
    <t>2.02</t>
  </si>
  <si>
    <t>4.02</t>
  </si>
  <si>
    <t>2.03</t>
  </si>
  <si>
    <t>4.03</t>
  </si>
  <si>
    <t>2.04</t>
  </si>
  <si>
    <t>4.04</t>
  </si>
  <si>
    <t>2.05</t>
  </si>
  <si>
    <t>4.05</t>
  </si>
  <si>
    <t>2.06</t>
  </si>
  <si>
    <t>4.06</t>
  </si>
  <si>
    <t>2.07</t>
  </si>
  <si>
    <t>4.07</t>
  </si>
  <si>
    <t>2.08</t>
  </si>
  <si>
    <t>4.08</t>
  </si>
  <si>
    <t>2.09</t>
  </si>
  <si>
    <t>4.09</t>
  </si>
  <si>
    <t>4.10</t>
  </si>
  <si>
    <t>5.01</t>
  </si>
  <si>
    <t>7.01</t>
  </si>
  <si>
    <t>pass</t>
  </si>
  <si>
    <t>5.02</t>
  </si>
  <si>
    <t>7.02</t>
  </si>
  <si>
    <t>5.03</t>
  </si>
  <si>
    <t>7.03</t>
  </si>
  <si>
    <t>5.04</t>
  </si>
  <si>
    <t>7.04</t>
  </si>
  <si>
    <t>Tre'quan Smith</t>
  </si>
  <si>
    <t>5.05</t>
  </si>
  <si>
    <t>7.05</t>
  </si>
  <si>
    <t>5.06</t>
  </si>
  <si>
    <t>7.06</t>
  </si>
  <si>
    <t>5.07</t>
  </si>
  <si>
    <t>7.07</t>
  </si>
  <si>
    <t>5.08</t>
  </si>
  <si>
    <t>7.08</t>
  </si>
  <si>
    <t>5.09</t>
  </si>
  <si>
    <t>7.09</t>
  </si>
  <si>
    <t>5.10</t>
  </si>
  <si>
    <t>7.10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</si>
  <si>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</si>
  <si>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</si>
  <si>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</si>
  <si>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</si>
  <si>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</si>
  <si>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</si>
  <si>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</si>
  <si>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</si>
  <si>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</si>
  <si>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6.10</t>
  </si>
  <si>
    <t>Team ID</t>
  </si>
  <si>
    <t>Sean Christopherson</t>
  </si>
  <si>
    <t>House of Romanov</t>
  </si>
  <si>
    <t>David Tabachnick</t>
  </si>
  <si>
    <t>Scrote Squad</t>
  </si>
  <si>
    <t>Jonny Max</t>
  </si>
  <si>
    <t>Gregory Germano</t>
  </si>
  <si>
    <t>Josh Hellstrom</t>
  </si>
  <si>
    <t>Adam Pranger</t>
  </si>
  <si>
    <t>GawdDamn Trash Pandas</t>
  </si>
  <si>
    <t>Joe Nienalt</t>
  </si>
  <si>
    <t>Nino and The Twerks</t>
  </si>
  <si>
    <t>David Opp</t>
  </si>
  <si>
    <t>We Are All Doomed!</t>
  </si>
  <si>
    <t>Robert Noradki</t>
  </si>
  <si>
    <t>Read Option Illiteracy</t>
  </si>
  <si>
    <t>SKYE BURLINGAME</t>
  </si>
  <si>
    <t>Year</t>
  </si>
  <si>
    <t>PASSING COMP</t>
  </si>
  <si>
    <t>PASSING ATT</t>
  </si>
  <si>
    <t>PASSING YDS</t>
  </si>
  <si>
    <t>PASSING TD</t>
  </si>
  <si>
    <t>PASSING INT</t>
  </si>
  <si>
    <t>RUSH ATT</t>
  </si>
  <si>
    <t>RUSH YDS</t>
  </si>
  <si>
    <t>RUSH TD</t>
  </si>
  <si>
    <t>REC</t>
  </si>
  <si>
    <t>REC YDS</t>
  </si>
  <si>
    <t>REC TD</t>
  </si>
  <si>
    <t>PROJ TOTAL PTS</t>
  </si>
  <si>
    <t>ReplacementValue</t>
  </si>
  <si>
    <t>VAR</t>
  </si>
  <si>
    <t>VAR/G</t>
  </si>
  <si>
    <t>LastProj</t>
  </si>
  <si>
    <t>VAR/G CHG</t>
  </si>
  <si>
    <t>Keeper?</t>
  </si>
  <si>
    <t>RFA?</t>
  </si>
  <si>
    <t>VAWG</t>
  </si>
  <si>
    <t>VAWG $</t>
  </si>
  <si>
    <t>Total Free Agent $ Pool</t>
  </si>
  <si>
    <t>Free Agent $/VARG</t>
  </si>
  <si>
    <t>Optimal $/VARG</t>
  </si>
  <si>
    <t>Balance Point VARG</t>
  </si>
  <si>
    <t>Total VARG</t>
  </si>
  <si>
    <t>Was</t>
  </si>
  <si>
    <t>$/VAWG</t>
  </si>
  <si>
    <t>RFA</t>
  </si>
  <si>
    <t>T.J. Logan</t>
  </si>
  <si>
    <t>A.J. Derby</t>
  </si>
  <si>
    <t>J.D. McKissic</t>
  </si>
  <si>
    <t>Benny Cunningham</t>
  </si>
  <si>
    <t>Joshua Bellamy</t>
  </si>
  <si>
    <t>C.J. Uzomah</t>
  </si>
  <si>
    <t>C.J. Ham</t>
  </si>
  <si>
    <t>Danny Vitale</t>
  </si>
  <si>
    <t>C.J. Beathard</t>
  </si>
  <si>
    <t>Stephen Hauschka</t>
  </si>
  <si>
    <t>E.J. Bibbs</t>
  </si>
  <si>
    <t>Josh Perkins</t>
  </si>
  <si>
    <t>D.J. Tialavea</t>
  </si>
  <si>
    <t>Devin Lewis Fuller</t>
  </si>
  <si>
    <t>Moritz Bohringer</t>
  </si>
  <si>
    <t>Max McCaffrey</t>
  </si>
  <si>
    <t>DeAndrew White</t>
  </si>
  <si>
    <t>Rashad Greene Sr.</t>
  </si>
  <si>
    <t>Seantavius Jones</t>
  </si>
  <si>
    <t>Kalif Raymond</t>
  </si>
  <si>
    <t>JoJo Natson</t>
  </si>
  <si>
    <t>DeAngelo Yancey</t>
  </si>
  <si>
    <t>Cecil Shorts III</t>
  </si>
  <si>
    <t>Shaq Evans</t>
  </si>
  <si>
    <t>B.J. Daniels</t>
  </si>
  <si>
    <t>George Atkinson III</t>
  </si>
  <si>
    <t>D.J. Foster</t>
  </si>
  <si>
    <t>Matthew Dayes</t>
  </si>
  <si>
    <t>Bobby Rainey Jr.</t>
  </si>
  <si>
    <t>T.J. Yates</t>
  </si>
  <si>
    <t>SOURCE</t>
  </si>
  <si>
    <t>Current $</t>
  </si>
  <si>
    <t>Contract</t>
  </si>
  <si>
    <t>FFA Year?</t>
  </si>
  <si>
    <t>$↑ VAR</t>
  </si>
  <si>
    <t>KEEPER / RFA</t>
  </si>
  <si>
    <t>RFA $</t>
  </si>
  <si>
    <t>Opt Value</t>
  </si>
  <si>
    <t>VAW/G</t>
  </si>
  <si>
    <t>VAWG Market $</t>
  </si>
  <si>
    <t>VAWG Value</t>
  </si>
  <si>
    <t>Pure Inflated $</t>
  </si>
  <si>
    <t>Keeper $</t>
  </si>
  <si>
    <t>Keeper + RFA</t>
  </si>
  <si>
    <t>Roster Size</t>
  </si>
  <si>
    <t>Keepers #</t>
  </si>
  <si>
    <t>RFA #</t>
  </si>
  <si>
    <t>Min Salary</t>
  </si>
  <si>
    <t>VARG (K)</t>
  </si>
  <si>
    <t>VARG (non K)</t>
  </si>
  <si>
    <t>Total VAR/G</t>
  </si>
  <si>
    <t>Total Keeper VAR/G</t>
  </si>
  <si>
    <t>Total Free Agent VAR/G</t>
  </si>
  <si>
    <t>Total Rookie VAR/G</t>
  </si>
  <si>
    <t>Total Non Rookie Free Agent VAR/G</t>
  </si>
  <si>
    <t>Total Salary Cap</t>
  </si>
  <si>
    <t>Keeper Salary</t>
  </si>
  <si>
    <t>Optimal Keeper Salary</t>
  </si>
  <si>
    <t>Keepers $/VARG</t>
  </si>
  <si>
    <t>Free Agent Slots</t>
  </si>
  <si>
    <t>Estimated Inflation Rate</t>
  </si>
  <si>
    <t>Keeper VARG</t>
  </si>
  <si>
    <t>Keepers</t>
  </si>
  <si>
    <t>Free Agent VARG</t>
  </si>
  <si>
    <t>Free Agent Pool</t>
  </si>
  <si>
    <t>Free Agent VAWG</t>
  </si>
  <si>
    <t>Free Agent $/VAW</t>
  </si>
  <si>
    <t>Odell Beckham Jr, NYG</t>
  </si>
  <si>
    <t>OJ Howard, TB</t>
  </si>
  <si>
    <t>AJ Green, Cin</t>
  </si>
  <si>
    <t>CJ Anderson, Car</t>
  </si>
  <si>
    <t>CJ Anderson, Den</t>
  </si>
  <si>
    <t>Ronald Jones II, TB</t>
  </si>
  <si>
    <t>Marvin Jones, Det</t>
  </si>
  <si>
    <t>Lamar Jackson, Bal</t>
  </si>
  <si>
    <t>Will Fuller, Hou</t>
  </si>
  <si>
    <t>D.J. Moore, Car</t>
  </si>
  <si>
    <t>D.J. Chark, Jax</t>
  </si>
  <si>
    <t>Todd Gurley, LAR</t>
  </si>
  <si>
    <t>Mitch Trubisky, Chi</t>
  </si>
  <si>
    <t>search_full_name</t>
  </si>
  <si>
    <t>danieljones</t>
  </si>
  <si>
    <t>chrisgragg</t>
  </si>
  <si>
    <t>charonepeake</t>
  </si>
  <si>
    <t>kelvinfisherjr</t>
  </si>
  <si>
    <t>mannywilkins</t>
  </si>
  <si>
    <t>michaelthomas</t>
  </si>
  <si>
    <t>tajhboyd</t>
  </si>
  <si>
    <t>charlesscarff</t>
  </si>
  <si>
    <t>danielrodriguez</t>
  </si>
  <si>
    <t>cardalejones</t>
  </si>
  <si>
    <t>malikturner</t>
  </si>
  <si>
    <t>markhelfrich</t>
  </si>
  <si>
    <t>rayhorton</t>
  </si>
  <si>
    <t>torrenceallen</t>
  </si>
  <si>
    <t>andrewfurney</t>
  </si>
  <si>
    <t>brandenoliver</t>
  </si>
  <si>
    <t>rianlindell</t>
  </si>
  <si>
    <t>terryrobiskie</t>
  </si>
  <si>
    <t>ryanbroyles</t>
  </si>
  <si>
    <t>calvinridley</t>
  </si>
  <si>
    <t>rileymccarron</t>
  </si>
  <si>
    <t>brandonwilds</t>
  </si>
  <si>
    <t>drewbelcher</t>
  </si>
  <si>
    <t>albertwilson</t>
  </si>
  <si>
    <t>deanspanos</t>
  </si>
  <si>
    <t>trenttaylor</t>
  </si>
  <si>
    <t>mycolepruitt</t>
  </si>
  <si>
    <t>brianparker</t>
  </si>
  <si>
    <t>tommybohanon</t>
  </si>
  <si>
    <t>chrisswain</t>
  </si>
  <si>
    <t>kenttaylor</t>
  </si>
  <si>
    <t>johnkelly</t>
  </si>
  <si>
    <t>carltonagudosi</t>
  </si>
  <si>
    <t>alexbarnes</t>
  </si>
  <si>
    <t>coltmccoy</t>
  </si>
  <si>
    <t>acesanders</t>
  </si>
  <si>
    <t>georgegodsey</t>
  </si>
  <si>
    <t>jonathangrimes</t>
  </si>
  <si>
    <t>aaronhernandez</t>
  </si>
  <si>
    <t>devantemays</t>
  </si>
  <si>
    <t>michaelclark</t>
  </si>
  <si>
    <t>sambergen</t>
  </si>
  <si>
    <t>kylecoleman</t>
  </si>
  <si>
    <t>joshmcdaniels</t>
  </si>
  <si>
    <t>nickharwell</t>
  </si>
  <si>
    <t>chrislacy</t>
  </si>
  <si>
    <t>geraldeverett</t>
  </si>
  <si>
    <t>cooperrush</t>
  </si>
  <si>
    <t>teoredding</t>
  </si>
  <si>
    <t>stanleywilliams</t>
  </si>
  <si>
    <t>devineozigbo</t>
  </si>
  <si>
    <t>brandondillon</t>
  </si>
  <si>
    <t>leontecarroo</t>
  </si>
  <si>
    <t>mackbrown</t>
  </si>
  <si>
    <t>kassimosgood</t>
  </si>
  <si>
    <t>benedwards</t>
  </si>
  <si>
    <t>marcedeslewis</t>
  </si>
  <si>
    <t>chaserettig</t>
  </si>
  <si>
    <t>jordynelson</t>
  </si>
  <si>
    <t>coreydavis</t>
  </si>
  <si>
    <t>isaiahsearight</t>
  </si>
  <si>
    <t>olamidezaccheaus</t>
  </si>
  <si>
    <t>zachzenner</t>
  </si>
  <si>
    <t>trentsteelman</t>
  </si>
  <si>
    <t>sammiecoates</t>
  </si>
  <si>
    <t>taylorheinicke</t>
  </si>
  <si>
    <t>mattlinehan</t>
  </si>
  <si>
    <t>patricklaird</t>
  </si>
  <si>
    <t>ryannall</t>
  </si>
  <si>
    <t>stephenbaggett</t>
  </si>
  <si>
    <t>joshuadobbs</t>
  </si>
  <si>
    <t>johnchiles</t>
  </si>
  <si>
    <t>mikenolan</t>
  </si>
  <si>
    <t>julianwilliams</t>
  </si>
  <si>
    <t>jamesfranklin</t>
  </si>
  <si>
    <t>reginalddiggs</t>
  </si>
  <si>
    <t>kelseyyoung</t>
  </si>
  <si>
    <t>gregolsen</t>
  </si>
  <si>
    <t>johndefilippo</t>
  </si>
  <si>
    <t>garrettdickerson</t>
  </si>
  <si>
    <t>kevincone</t>
  </si>
  <si>
    <t>ajgreen</t>
  </si>
  <si>
    <t>jonahtrinnaman</t>
  </si>
  <si>
    <t>jedcollins</t>
  </si>
  <si>
    <t>dustinvaughan</t>
  </si>
  <si>
    <t>marceljensen</t>
  </si>
  <si>
    <t>jordannorwood</t>
  </si>
  <si>
    <t>bryanbennett</t>
  </si>
  <si>
    <t>mattasiata</t>
  </si>
  <si>
    <t>danielhelm</t>
  </si>
  <si>
    <t>michaelrector</t>
  </si>
  <si>
    <t>markdominik</t>
  </si>
  <si>
    <t>reggiedunn</t>
  </si>
  <si>
    <t>vancejoseph</t>
  </si>
  <si>
    <t>jaydonmickens</t>
  </si>
  <si>
    <t>kharilee</t>
  </si>
  <si>
    <t>zachertz</t>
  </si>
  <si>
    <t>camnewton</t>
  </si>
  <si>
    <t>terrellepryor</t>
  </si>
  <si>
    <t>andredavis</t>
  </si>
  <si>
    <t>shaqroland</t>
  </si>
  <si>
    <t>rashardmendenhall</t>
  </si>
  <si>
    <t>andreholmes</t>
  </si>
  <si>
    <t>mikepettine</t>
  </si>
  <si>
    <t>jameswhite</t>
  </si>
  <si>
    <t>johnmorton</t>
  </si>
  <si>
    <t>chandlerharnish</t>
  </si>
  <si>
    <t>shanewimann</t>
  </si>
  <si>
    <t>demornaypiersonel</t>
  </si>
  <si>
    <t>dontrellhilliard</t>
  </si>
  <si>
    <t>kyleshurmur</t>
  </si>
  <si>
    <t>cethancarter</t>
  </si>
  <si>
    <t>zachsudfeld</t>
  </si>
  <si>
    <t>andrewwellock</t>
  </si>
  <si>
    <t>kevincoyle</t>
  </si>
  <si>
    <t>jovondurante</t>
  </si>
  <si>
    <t>rosstravis</t>
  </si>
  <si>
    <t>sebastianjanikowski</t>
  </si>
  <si>
    <t>thomasrawls</t>
  </si>
  <si>
    <t>younghoekoo</t>
  </si>
  <si>
    <t>davidjohnson</t>
  </si>
  <si>
    <t>robertwoods</t>
  </si>
  <si>
    <t>ryangriffin</t>
  </si>
  <si>
    <t>tonypollard</t>
  </si>
  <si>
    <t>ricksmith</t>
  </si>
  <si>
    <t>robbiegould</t>
  </si>
  <si>
    <t>chriswarreniii</t>
  </si>
  <si>
    <t>tylerferguson</t>
  </si>
  <si>
    <t>careyspear</t>
  </si>
  <si>
    <t>joshharris</t>
  </si>
  <si>
    <t>nicoevans</t>
  </si>
  <si>
    <t>nickrose</t>
  </si>
  <si>
    <t>mattbreida</t>
  </si>
  <si>
    <t>jakebrowning</t>
  </si>
  <si>
    <t>demarcusrobinson</t>
  </si>
  <si>
    <t>marioalford</t>
  </si>
  <si>
    <t>connorjessop</t>
  </si>
  <si>
    <t>brandonlloyd</t>
  </si>
  <si>
    <t>jojonatson</t>
  </si>
  <si>
    <t>cedricpeerman</t>
  </si>
  <si>
    <t>darrinpeterson</t>
  </si>
  <si>
    <t>johndiarse</t>
  </si>
  <si>
    <t>rajionneal</t>
  </si>
  <si>
    <t>jamesbutler</t>
  </si>
  <si>
    <t>brandonwilliams</t>
  </si>
  <si>
    <t>rogergoodell</t>
  </si>
  <si>
    <t>alexross</t>
  </si>
  <si>
    <t>brandonross</t>
  </si>
  <si>
    <t>martyhurney</t>
  </si>
  <si>
    <t>andrejohnson</t>
  </si>
  <si>
    <t>austindavis</t>
  </si>
  <si>
    <t>russellhansbrough</t>
  </si>
  <si>
    <t>justinstockton</t>
  </si>
  <si>
    <t>sethlobato</t>
  </si>
  <si>
    <t>johncarlson</t>
  </si>
  <si>
    <t>valentineholmes</t>
  </si>
  <si>
    <t>juwanthompson</t>
  </si>
  <si>
    <t>elijenkins</t>
  </si>
  <si>
    <t>johnrobinsonwoodgett</t>
  </si>
  <si>
    <t>rashadjennings</t>
  </si>
  <si>
    <t>kirkcousins</t>
  </si>
  <si>
    <t>keyarrisgarrett</t>
  </si>
  <si>
    <t>kadronboone</t>
  </si>
  <si>
    <t>andrewilliams</t>
  </si>
  <si>
    <t>dexterwilliams</t>
  </si>
  <si>
    <t>juroncriner</t>
  </si>
  <si>
    <t>tylerdavis</t>
  </si>
  <si>
    <t>paulmcroberts</t>
  </si>
  <si>
    <t>lawrencethomas</t>
  </si>
  <si>
    <t>damienwilliams</t>
  </si>
  <si>
    <t>ryannassib</t>
  </si>
  <si>
    <t>ericdungey</t>
  </si>
  <si>
    <t>billobrien</t>
  </si>
  <si>
    <t>ahmadbradshaw</t>
  </si>
  <si>
    <t>joesommers</t>
  </si>
  <si>
    <t>kylemiller</t>
  </si>
  <si>
    <t>demarcomurray</t>
  </si>
  <si>
    <t>alexsmith</t>
  </si>
  <si>
    <t>rickyortiz</t>
  </si>
  <si>
    <t>colestoudt</t>
  </si>
  <si>
    <t>brianstpierre</t>
  </si>
  <si>
    <t>tyjohnson</t>
  </si>
  <si>
    <t>kevinoconnell</t>
  </si>
  <si>
    <t>jacesternberger</t>
  </si>
  <si>
    <t>jamisoncrowder</t>
  </si>
  <si>
    <t>jeffking</t>
  </si>
  <si>
    <t>taylorgabriel</t>
  </si>
  <si>
    <t>joshmorgan</t>
  </si>
  <si>
    <t>johnwolford</t>
  </si>
  <si>
    <t>frankohouse</t>
  </si>
  <si>
    <t>terrencefranks</t>
  </si>
  <si>
    <t>devontaebooker</t>
  </si>
  <si>
    <t>kevinsnead</t>
  </si>
  <si>
    <t>jamaristaples</t>
  </si>
  <si>
    <t>randallcobb</t>
  </si>
  <si>
    <t>krisrichard</t>
  </si>
  <si>
    <t>paulguenther</t>
  </si>
  <si>
    <t>mattryan</t>
  </si>
  <si>
    <t>brockosweiler</t>
  </si>
  <si>
    <t>anthonyboone</t>
  </si>
  <si>
    <t>kaelinclay</t>
  </si>
  <si>
    <t>coreybrown</t>
  </si>
  <si>
    <t>marcusthigpen</t>
  </si>
  <si>
    <t>keithford</t>
  </si>
  <si>
    <t>tevinwestbrook</t>
  </si>
  <si>
    <t>benroethlisberger</t>
  </si>
  <si>
    <t>hunterhenry</t>
  </si>
  <si>
    <t>marcuslucas</t>
  </si>
  <si>
    <t>brycepetty</t>
  </si>
  <si>
    <t>gavinlutman</t>
  </si>
  <si>
    <t>coryharkey</t>
  </si>
  <si>
    <t>gregmanusky</t>
  </si>
  <si>
    <t>connorharris</t>
  </si>
  <si>
    <t>stevendunbar</t>
  </si>
  <si>
    <t>marceliassutton</t>
  </si>
  <si>
    <t>dontrewilson</t>
  </si>
  <si>
    <t>stevekeim</t>
  </si>
  <si>
    <t>aaronrodgers</t>
  </si>
  <si>
    <t>tjjones</t>
  </si>
  <si>
    <t>domcapers</t>
  </si>
  <si>
    <t>zachterrell</t>
  </si>
  <si>
    <t>ljscott</t>
  </si>
  <si>
    <t>justintukes</t>
  </si>
  <si>
    <t>danbailey</t>
  </si>
  <si>
    <t>sidneyrice</t>
  </si>
  <si>
    <t>amaradarboh</t>
  </si>
  <si>
    <t>landryjones</t>
  </si>
  <si>
    <t>mikeestes</t>
  </si>
  <si>
    <t>ryanmalleck</t>
  </si>
  <si>
    <t>brandoncottom</t>
  </si>
  <si>
    <t>johnharris</t>
  </si>
  <si>
    <t>andrecaldwell</t>
  </si>
  <si>
    <t>arianfoster</t>
  </si>
  <si>
    <t>mattspaeth</t>
  </si>
  <si>
    <t>deandrecarter</t>
  </si>
  <si>
    <t>cairosantos</t>
  </si>
  <si>
    <t>anquanboldin</t>
  </si>
  <si>
    <t>jameiswinston</t>
  </si>
  <si>
    <t>jakerudock</t>
  </si>
  <si>
    <t>colbypearson</t>
  </si>
  <si>
    <t>andyreid</t>
  </si>
  <si>
    <t>cedrickwilson</t>
  </si>
  <si>
    <t>shanesmith</t>
  </si>
  <si>
    <t>courtlandsutton</t>
  </si>
  <si>
    <t>mosefrazier</t>
  </si>
  <si>
    <t>trevorgraham</t>
  </si>
  <si>
    <t>freddavis</t>
  </si>
  <si>
    <t>harrydouglas</t>
  </si>
  <si>
    <t>parriscampbell</t>
  </si>
  <si>
    <t>tjthorpe</t>
  </si>
  <si>
    <t>reggiebell</t>
  </si>
  <si>
    <t>fredwilliams</t>
  </si>
  <si>
    <t>devlinhodges</t>
  </si>
  <si>
    <t>swayzewaters</t>
  </si>
  <si>
    <t>charlessims</t>
  </si>
  <si>
    <t>darrinreaves</t>
  </si>
  <si>
    <t>jamaaljones</t>
  </si>
  <si>
    <t>damounpatterson</t>
  </si>
  <si>
    <t>leeward</t>
  </si>
  <si>
    <t>phildawson</t>
  </si>
  <si>
    <t>kivoncartwright</t>
  </si>
  <si>
    <t>kerryonjohnson</t>
  </si>
  <si>
    <t>patrickmahomes</t>
  </si>
  <si>
    <t>dukewilliams</t>
  </si>
  <si>
    <t>tonymoeaki</t>
  </si>
  <si>
    <t>tjrahming</t>
  </si>
  <si>
    <t>jaycutler</t>
  </si>
  <si>
    <t>bruceellington</t>
  </si>
  <si>
    <t>louanarumo</t>
  </si>
  <si>
    <t>fozzywhittaker</t>
  </si>
  <si>
    <t>michaelfloyd</t>
  </si>
  <si>
    <t>calvinjohnson</t>
  </si>
  <si>
    <t>traviscoons</t>
  </si>
  <si>
    <t>quintonflowers</t>
  </si>
  <si>
    <t>austinhill</t>
  </si>
  <si>
    <t>rossdwelley</t>
  </si>
  <si>
    <t>dicklebeau</t>
  </si>
  <si>
    <t>shakimphillips</t>
  </si>
  <si>
    <t>gregdortch</t>
  </si>
  <si>
    <t>tajwilliams</t>
  </si>
  <si>
    <t>mikemularkey</t>
  </si>
  <si>
    <t>jalenhurd</t>
  </si>
  <si>
    <t>freddiemartino</t>
  </si>
  <si>
    <t>ericfrohnapfel</t>
  </si>
  <si>
    <t>ryquellarmstead</t>
  </si>
  <si>
    <t>ericebron</t>
  </si>
  <si>
    <t>claytonwilson</t>
  </si>
  <si>
    <t>zacholstad</t>
  </si>
  <si>
    <t>brandonsilvers</t>
  </si>
  <si>
    <t>nickfolk</t>
  </si>
  <si>
    <t>tyronjohnson</t>
  </si>
  <si>
    <t>rickspielman</t>
  </si>
  <si>
    <t>pauldepodesta</t>
  </si>
  <si>
    <t>michaelroberts</t>
  </si>
  <si>
    <t>deontezalexander</t>
  </si>
  <si>
    <t>benniefowler</t>
  </si>
  <si>
    <t>dorialgreenbeckham</t>
  </si>
  <si>
    <t>mikeweber</t>
  </si>
  <si>
    <t>mikenugent</t>
  </si>
  <si>
    <t>ericdecker</t>
  </si>
  <si>
    <t>andrewopoku</t>
  </si>
  <si>
    <t>marquisegoodwin</t>
  </si>
  <si>
    <t>terrygodwin</t>
  </si>
  <si>
    <t>jawonchisholm</t>
  </si>
  <si>
    <t>sonymichel</t>
  </si>
  <si>
    <t>brislyestime</t>
  </si>
  <si>
    <t>joiquebell</t>
  </si>
  <si>
    <t>matthazel</t>
  </si>
  <si>
    <t>nyheimhines</t>
  </si>
  <si>
    <t>fredtrevillion</t>
  </si>
  <si>
    <t>davidfales</t>
  </si>
  <si>
    <t>keelancole</t>
  </si>
  <si>
    <t>andrewbonnet</t>
  </si>
  <si>
    <t>troywilliams</t>
  </si>
  <si>
    <t>sheltongibson</t>
  </si>
  <si>
    <t>asantecleveland</t>
  </si>
  <si>
    <t>luisperez</t>
  </si>
  <si>
    <t>masonschreck</t>
  </si>
  <si>
    <t>jasonavant</t>
  </si>
  <si>
    <t>damonsheehyguiseppi</t>
  </si>
  <si>
    <t>adamzaruba</t>
  </si>
  <si>
    <t>redfordjones</t>
  </si>
  <si>
    <t>derelwalker</t>
  </si>
  <si>
    <t>micahwright</t>
  </si>
  <si>
    <t>elijahmarks</t>
  </si>
  <si>
    <t>brycebrown</t>
  </si>
  <si>
    <t>fitzgeraldtoussaint</t>
  </si>
  <si>
    <t>lamarmiller</t>
  </si>
  <si>
    <t>kenzampese</t>
  </si>
  <si>
    <t>deonyelder</t>
  </si>
  <si>
    <t>braloncherry</t>
  </si>
  <si>
    <t>tjyeldon</t>
  </si>
  <si>
    <t>henryhynoski</t>
  </si>
  <si>
    <t>ericwallace</t>
  </si>
  <si>
    <t>ducestaley</t>
  </si>
  <si>
    <t>tyreemayfield</t>
  </si>
  <si>
    <t>natewashington</t>
  </si>
  <si>
    <t>mariohull</t>
  </si>
  <si>
    <t>andreellington</t>
  </si>
  <si>
    <t>zachlaskey</t>
  </si>
  <si>
    <t>robertsaleh</t>
  </si>
  <si>
    <t>rashadross</t>
  </si>
  <si>
    <t>kamrynpettway</t>
  </si>
  <si>
    <t>keevanlucas</t>
  </si>
  <si>
    <t>joebacci</t>
  </si>
  <si>
    <t>mylesgaskin</t>
  </si>
  <si>
    <t>jaylensamuels</t>
  </si>
  <si>
    <t>tymontgomery</t>
  </si>
  <si>
    <t>quincyadeboyejo</t>
  </si>
  <si>
    <t>marcusbaugh</t>
  </si>
  <si>
    <t>jacktabb</t>
  </si>
  <si>
    <t>michaelwalker</t>
  </si>
  <si>
    <t>mikekafka</t>
  </si>
  <si>
    <t>jordanwilliams</t>
  </si>
  <si>
    <t>darrencarrington</t>
  </si>
  <si>
    <t>joshsmith</t>
  </si>
  <si>
    <t>shaynegraham</t>
  </si>
  <si>
    <t>kaseycloss</t>
  </si>
  <si>
    <t>jordanellis</t>
  </si>
  <si>
    <t>benjohnson</t>
  </si>
  <si>
    <t>jordanwesterkamp</t>
  </si>
  <si>
    <t>tylerclutts</t>
  </si>
  <si>
    <t>robertdavis</t>
  </si>
  <si>
    <t>tomkennedy</t>
  </si>
  <si>
    <t>krishawnhogan</t>
  </si>
  <si>
    <t>shawnpoindexter</t>
  </si>
  <si>
    <t>stormjohnson</t>
  </si>
  <si>
    <t>mattbarkley</t>
  </si>
  <si>
    <t>devinstreet</t>
  </si>
  <si>
    <t>coleherdman</t>
  </si>
  <si>
    <t>noahbrown</t>
  </si>
  <si>
    <t>garybarnidge</t>
  </si>
  <si>
    <t>parkerhesse</t>
  </si>
  <si>
    <t>joekerridge</t>
  </si>
  <si>
    <t>walterpowell</t>
  </si>
  <si>
    <t>joephilbin</t>
  </si>
  <si>
    <t>teddybridgewater</t>
  </si>
  <si>
    <t>loganstokes</t>
  </si>
  <si>
    <t>colinkaepernick</t>
  </si>
  <si>
    <t>chrisbriggs</t>
  </si>
  <si>
    <t>amyadamsstrunk</t>
  </si>
  <si>
    <t>evanspencer</t>
  </si>
  <si>
    <t>nickbellore</t>
  </si>
  <si>
    <t>boscarbrough</t>
  </si>
  <si>
    <t>taylorpontius</t>
  </si>
  <si>
    <t>codyfajardo</t>
  </si>
  <si>
    <t>taywantaylor</t>
  </si>
  <si>
    <t>lesliefrazier</t>
  </si>
  <si>
    <t>changailey</t>
  </si>
  <si>
    <t>reggiewayne</t>
  </si>
  <si>
    <t>markdavis</t>
  </si>
  <si>
    <t>matthasselbeck</t>
  </si>
  <si>
    <t>nicshimonek</t>
  </si>
  <si>
    <t>rayrice</t>
  </si>
  <si>
    <t>milesboykin</t>
  </si>
  <si>
    <t>ricardolouis</t>
  </si>
  <si>
    <t>lukestocker</t>
  </si>
  <si>
    <t>keithmumphery</t>
  </si>
  <si>
    <t>roddywhite</t>
  </si>
  <si>
    <t>jasonmoore</t>
  </si>
  <si>
    <t>tylermurphy</t>
  </si>
  <si>
    <t>taylormcnamara</t>
  </si>
  <si>
    <t>norvturner</t>
  </si>
  <si>
    <t>todddowning</t>
  </si>
  <si>
    <t>joshjacobs</t>
  </si>
  <si>
    <t>kevinsmith</t>
  </si>
  <si>
    <t>brandoncoleman</t>
  </si>
  <si>
    <t>trequansmith</t>
  </si>
  <si>
    <t>austinekeler</t>
  </si>
  <si>
    <t>keenanallen</t>
  </si>
  <si>
    <t>dariuspowe</t>
  </si>
  <si>
    <t>ronquaviontarver</t>
  </si>
  <si>
    <t>valdezshowers</t>
  </si>
  <si>
    <t>chasereynolds</t>
  </si>
  <si>
    <t>ericsaubert</t>
  </si>
  <si>
    <t>sambradford</t>
  </si>
  <si>
    <t>brandonreilly</t>
  </si>
  <si>
    <t>lenardtillery</t>
  </si>
  <si>
    <t>mikezimmer</t>
  </si>
  <si>
    <t>jordanlasley</t>
  </si>
  <si>
    <t>austinpettis</t>
  </si>
  <si>
    <t>jamaalcharles</t>
  </si>
  <si>
    <t>stevespagnuolo</t>
  </si>
  <si>
    <t>kyleallen</t>
  </si>
  <si>
    <t>daltonsturm</t>
  </si>
  <si>
    <t>tandondoss</t>
  </si>
  <si>
    <t>keonhatcher</t>
  </si>
  <si>
    <t>stedmanbailey</t>
  </si>
  <si>
    <t>matthewmccrane</t>
  </si>
  <si>
    <t>drewbrees</t>
  </si>
  <si>
    <t>antoniogates</t>
  </si>
  <si>
    <t>ralphwebb</t>
  </si>
  <si>
    <t>thomasduarte</t>
  </si>
  <si>
    <t>aboutoure</t>
  </si>
  <si>
    <t>jtbarrett</t>
  </si>
  <si>
    <t>blakebortles</t>
  </si>
  <si>
    <t>antoinewesley</t>
  </si>
  <si>
    <t>blakejackson</t>
  </si>
  <si>
    <t>devontaejackson</t>
  </si>
  <si>
    <t>cedriconeal</t>
  </si>
  <si>
    <t>jordanwilkins</t>
  </si>
  <si>
    <t>geoffswaim</t>
  </si>
  <si>
    <t>kennortonjr</t>
  </si>
  <si>
    <t>kendrickbourne</t>
  </si>
  <si>
    <t>terronward</t>
  </si>
  <si>
    <t>jaygruden</t>
  </si>
  <si>
    <t>marcusleak</t>
  </si>
  <si>
    <t>jeretsmith</t>
  </si>
  <si>
    <t>ryansuccop</t>
  </si>
  <si>
    <t>rashaadpenny</t>
  </si>
  <si>
    <t>lavancetaylor</t>
  </si>
  <si>
    <t>lavellehawkins</t>
  </si>
  <si>
    <t>sashibrown</t>
  </si>
  <si>
    <t>brianhartline</t>
  </si>
  <si>
    <t>davidmarvin</t>
  </si>
  <si>
    <t>robkelley</t>
  </si>
  <si>
    <t>jimmaymundine</t>
  </si>
  <si>
    <t>cameronbatson</t>
  </si>
  <si>
    <t>kevonnmabon</t>
  </si>
  <si>
    <t>chrisherndon</t>
  </si>
  <si>
    <t>davanteadams</t>
  </si>
  <si>
    <t>devinlucien</t>
  </si>
  <si>
    <t>tonylippett</t>
  </si>
  <si>
    <t>larryclark</t>
  </si>
  <si>
    <t>brandonbostick</t>
  </si>
  <si>
    <t>nicjacobs</t>
  </si>
  <si>
    <t>travariscadet</t>
  </si>
  <si>
    <t>zachmiller</t>
  </si>
  <si>
    <t>christhompson</t>
  </si>
  <si>
    <t>martavisbryant</t>
  </si>
  <si>
    <t>mjmcfarland</t>
  </si>
  <si>
    <t>johnnystanton</t>
  </si>
  <si>
    <t>nickbrossette</t>
  </si>
  <si>
    <t>gregsalas</t>
  </si>
  <si>
    <t>derrickwillies</t>
  </si>
  <si>
    <t>joshhill</t>
  </si>
  <si>
    <t>stephenlouis</t>
  </si>
  <si>
    <t>sammywatkins</t>
  </si>
  <si>
    <t>elirogers</t>
  </si>
  <si>
    <t>bobmcnair</t>
  </si>
  <si>
    <t>steveunderwood</t>
  </si>
  <si>
    <t>shanecarden</t>
  </si>
  <si>
    <t>mattlengel</t>
  </si>
  <si>
    <t>joeyiosefa</t>
  </si>
  <si>
    <t>tylervarga</t>
  </si>
  <si>
    <t>lancedunbar</t>
  </si>
  <si>
    <t>briancallahan</t>
  </si>
  <si>
    <t>knowshonmoreno</t>
  </si>
  <si>
    <t>rileycooper</t>
  </si>
  <si>
    <t>zachdorazio</t>
  </si>
  <si>
    <t>mikejohnson</t>
  </si>
  <si>
    <t>broganroback</t>
  </si>
  <si>
    <t>rjarcher</t>
  </si>
  <si>
    <t>keeseanjohnson</t>
  </si>
  <si>
    <t>austinseibert</t>
  </si>
  <si>
    <t>markthompson</t>
  </si>
  <si>
    <t>shaquelleevans</t>
  </si>
  <si>
    <t>braxtonberrios</t>
  </si>
  <si>
    <t>ejbibbs</t>
  </si>
  <si>
    <t>jacebillingsley</t>
  </si>
  <si>
    <t>justinberger</t>
  </si>
  <si>
    <t>tonywashington</t>
  </si>
  <si>
    <t>treywilliams</t>
  </si>
  <si>
    <t>timboyle</t>
  </si>
  <si>
    <t>kenyandrake</t>
  </si>
  <si>
    <t>jimmywilliams</t>
  </si>
  <si>
    <t>darrelldaniels</t>
  </si>
  <si>
    <t>jimmiehunt</t>
  </si>
  <si>
    <t>vernondavis</t>
  </si>
  <si>
    <t>ianbunting</t>
  </si>
  <si>
    <t>freddiestevenson</t>
  </si>
  <si>
    <t>justintucker</t>
  </si>
  <si>
    <t>toddhaley</t>
  </si>
  <si>
    <t>kamaraiken</t>
  </si>
  <si>
    <t>anthonyfirkser</t>
  </si>
  <si>
    <t>jonbrown</t>
  </si>
  <si>
    <t>johncrockett</t>
  </si>
  <si>
    <t>malcolmmitchell</t>
  </si>
  <si>
    <t>joshmalone</t>
  </si>
  <si>
    <t>isaiahburse</t>
  </si>
  <si>
    <t>jaxonshipley</t>
  </si>
  <si>
    <t>dequanhampton</t>
  </si>
  <si>
    <t>chadbeebe</t>
  </si>
  <si>
    <t>jerickmckinnon</t>
  </si>
  <si>
    <t>charcandrickwest</t>
  </si>
  <si>
    <t>spencerschnell</t>
  </si>
  <si>
    <t>dezbryant</t>
  </si>
  <si>
    <t>owendaniels</t>
  </si>
  <si>
    <t>ianthomas</t>
  </si>
  <si>
    <t>stevenmitchelljr</t>
  </si>
  <si>
    <t>stevesarkisian</t>
  </si>
  <si>
    <t>cecilshorts</t>
  </si>
  <si>
    <t>jimdray</t>
  </si>
  <si>
    <t>colehedlund</t>
  </si>
  <si>
    <t>kdcannon</t>
  </si>
  <si>
    <t>isaacwhitney</t>
  </si>
  <si>
    <t>lakedawson</t>
  </si>
  <si>
    <t>anthonysherman</t>
  </si>
  <si>
    <t>fredbrown</t>
  </si>
  <si>
    <t>nikitawhitlock</t>
  </si>
  <si>
    <t>chadhansen</t>
  </si>
  <si>
    <t>davidmorgan</t>
  </si>
  <si>
    <t>kelvintaylor</t>
  </si>
  <si>
    <t>jameswilder</t>
  </si>
  <si>
    <t>damareacrockett</t>
  </si>
  <si>
    <t>tylergaffney</t>
  </si>
  <si>
    <t>vancemcdonald</t>
  </si>
  <si>
    <t>darriussims</t>
  </si>
  <si>
    <t>jefftuel</t>
  </si>
  <si>
    <t>terrywilliams</t>
  </si>
  <si>
    <t>brycelove</t>
  </si>
  <si>
    <t>dawsonknox</t>
  </si>
  <si>
    <t>deonteharris</t>
  </si>
  <si>
    <t>andrewpeacock</t>
  </si>
  <si>
    <t>eldridgemassington</t>
  </si>
  <si>
    <t>jacobyford</t>
  </si>
  <si>
    <t>miltonwilliams</t>
  </si>
  <si>
    <t>tomtelesco</t>
  </si>
  <si>
    <t>ryanswitzer</t>
  </si>
  <si>
    <t>frankyokafor</t>
  </si>
  <si>
    <t>royhelu</t>
  </si>
  <si>
    <t>huntersharp</t>
  </si>
  <si>
    <t>zacstacy</t>
  </si>
  <si>
    <t>isaiahmckenzie</t>
  </si>
  <si>
    <t>mikahholder</t>
  </si>
  <si>
    <t>rushelshelliii</t>
  </si>
  <si>
    <t>trayveonwilliams</t>
  </si>
  <si>
    <t>paullasike</t>
  </si>
  <si>
    <t>montellowens</t>
  </si>
  <si>
    <t>djmontgomery</t>
  </si>
  <si>
    <t>armonbinns</t>
  </si>
  <si>
    <t>jerelladams</t>
  </si>
  <si>
    <t>benjarvusgreenellis</t>
  </si>
  <si>
    <t>pierrethomas</t>
  </si>
  <si>
    <t>jordanmatthews</t>
  </si>
  <si>
    <t>rexryan</t>
  </si>
  <si>
    <t>cobyfleener</t>
  </si>
  <si>
    <t>johnbaron</t>
  </si>
  <si>
    <t>jaylee</t>
  </si>
  <si>
    <t>rhettellison</t>
  </si>
  <si>
    <t>mikemunchak</t>
  </si>
  <si>
    <t>joshferguson</t>
  </si>
  <si>
    <t>adamfuehne</t>
  </si>
  <si>
    <t>gabeholmes</t>
  </si>
  <si>
    <t>aldrickrobinson</t>
  </si>
  <si>
    <t>cyrilgrayson</t>
  </si>
  <si>
    <t>shahidkhan</t>
  </si>
  <si>
    <t>willratelle</t>
  </si>
  <si>
    <t>billybrown</t>
  </si>
  <si>
    <t>saalimhakim</t>
  </si>
  <si>
    <t>jacobtamme</t>
  </si>
  <si>
    <t>cooperhelfet</t>
  </si>
  <si>
    <t>vicfangio</t>
  </si>
  <si>
    <t>garrettgraham</t>
  </si>
  <si>
    <t>lavernjacobs</t>
  </si>
  <si>
    <t>herbwaters</t>
  </si>
  <si>
    <t>tevinjones</t>
  </si>
  <si>
    <t>mattpatricia</t>
  </si>
  <si>
    <t>daikielshorts</t>
  </si>
  <si>
    <t>terylaustin</t>
  </si>
  <si>
    <t>chrismoore</t>
  </si>
  <si>
    <t>derekcarr</t>
  </si>
  <si>
    <t>chrisboswell</t>
  </si>
  <si>
    <t>jayajayi</t>
  </si>
  <si>
    <t>justincrawford</t>
  </si>
  <si>
    <t>tracarson</t>
  </si>
  <si>
    <t>brentcelek</t>
  </si>
  <si>
    <t>michaelwilliams</t>
  </si>
  <si>
    <t>rasharddavis</t>
  </si>
  <si>
    <t>brandonjacobs</t>
  </si>
  <si>
    <t>marshawnlynch</t>
  </si>
  <si>
    <t>rickysealsjones</t>
  </si>
  <si>
    <t>freddiebrown</t>
  </si>
  <si>
    <t>kekecoutee</t>
  </si>
  <si>
    <t>brandondoughty</t>
  </si>
  <si>
    <t>tylerlockett</t>
  </si>
  <si>
    <t>emoryblake</t>
  </si>
  <si>
    <t>drewmorgan</t>
  </si>
  <si>
    <t>richardsmith</t>
  </si>
  <si>
    <t>juniorhemingway</t>
  </si>
  <si>
    <t>andydalton</t>
  </si>
  <si>
    <t>blakemack</t>
  </si>
  <si>
    <t>mattmcgloin</t>
  </si>
  <si>
    <t>jalengreene</t>
  </si>
  <si>
    <t>jacobybrissett</t>
  </si>
  <si>
    <t>dennisallen</t>
  </si>
  <si>
    <t>antonesmith</t>
  </si>
  <si>
    <t>stephenross</t>
  </si>
  <si>
    <t>ryanfinley</t>
  </si>
  <si>
    <t>jerrichocotchery</t>
  </si>
  <si>
    <t>jeffcumberland</t>
  </si>
  <si>
    <t>brandonbrowndukes</t>
  </si>
  <si>
    <t>brandonmcmanus</t>
  </si>
  <si>
    <t>giorgiotavecchio</t>
  </si>
  <si>
    <t>shakeirryan</t>
  </si>
  <si>
    <t>brycetreggs</t>
  </si>
  <si>
    <t>joehornjr</t>
  </si>
  <si>
    <t>titusdavis</t>
  </si>
  <si>
    <t>davidausberry</t>
  </si>
  <si>
    <t>danielwilliams</t>
  </si>
  <si>
    <t>davidwilliams</t>
  </si>
  <si>
    <t>terrellsinkfield</t>
  </si>
  <si>
    <t>leonwashington</t>
  </si>
  <si>
    <t>fredjackson</t>
  </si>
  <si>
    <t>troyfumagalli</t>
  </si>
  <si>
    <t>cyrusgray</t>
  </si>
  <si>
    <t>shaunhill</t>
  </si>
  <si>
    <t>troymangen</t>
  </si>
  <si>
    <t>lexhilliard</t>
  </si>
  <si>
    <t>brianflores</t>
  </si>
  <si>
    <t>joelicata</t>
  </si>
  <si>
    <t>shayfields</t>
  </si>
  <si>
    <t>jesterweah</t>
  </si>
  <si>
    <t>ronniebrown</t>
  </si>
  <si>
    <t>jahwanedwards</t>
  </si>
  <si>
    <t>richardgordon</t>
  </si>
  <si>
    <t>dallasclark</t>
  </si>
  <si>
    <t>elijhaapenny</t>
  </si>
  <si>
    <t>deandrethompkins</t>
  </si>
  <si>
    <t>johnelway</t>
  </si>
  <si>
    <t>dextermccluster</t>
  </si>
  <si>
    <t>antwangoodley</t>
  </si>
  <si>
    <t>cortrellesimpson</t>
  </si>
  <si>
    <t>robblanchflower</t>
  </si>
  <si>
    <t>ricogathers</t>
  </si>
  <si>
    <t>darrenandrews</t>
  </si>
  <si>
    <t>benjamincunningham</t>
  </si>
  <si>
    <t>kevinkolb</t>
  </si>
  <si>
    <t>raphaelleonard</t>
  </si>
  <si>
    <t>ishmaelzamora</t>
  </si>
  <si>
    <t>brettfavre</t>
  </si>
  <si>
    <t>bruceallen</t>
  </si>
  <si>
    <t>traviskelce</t>
  </si>
  <si>
    <t>floydallen</t>
  </si>
  <si>
    <t>jadams</t>
  </si>
  <si>
    <t>mitchleidner</t>
  </si>
  <si>
    <t>brandonzylstra</t>
  </si>
  <si>
    <t>javoriusallen</t>
  </si>
  <si>
    <t>aaronmurray</t>
  </si>
  <si>
    <t>jdmckissic</t>
  </si>
  <si>
    <t>isaiahcrowell</t>
  </si>
  <si>
    <t>rileyridley</t>
  </si>
  <si>
    <t>ryanwilliams</t>
  </si>
  <si>
    <t>jeremymaclin</t>
  </si>
  <si>
    <t>sethdevalve</t>
  </si>
  <si>
    <t>joshjohnson</t>
  </si>
  <si>
    <t>glenngronkowski</t>
  </si>
  <si>
    <t>odellbeckhamjr</t>
  </si>
  <si>
    <t>timwilson</t>
  </si>
  <si>
    <t>algernonbrown</t>
  </si>
  <si>
    <t>alexchisum</t>
  </si>
  <si>
    <t>buckyhodges</t>
  </si>
  <si>
    <t>davarisdaniels</t>
  </si>
  <si>
    <t>johnursua</t>
  </si>
  <si>
    <t>garykubiak</t>
  </si>
  <si>
    <t>mikewhite</t>
  </si>
  <si>
    <t>leronmcclain</t>
  </si>
  <si>
    <t>brandonshippen</t>
  </si>
  <si>
    <t>nickfitzgerald</t>
  </si>
  <si>
    <t>monteeball</t>
  </si>
  <si>
    <t>amaricooper</t>
  </si>
  <si>
    <t>ervinphilips</t>
  </si>
  <si>
    <t>dennisparks</t>
  </si>
  <si>
    <t>dominiquewilliams</t>
  </si>
  <si>
    <t>ryantannehill</t>
  </si>
  <si>
    <t>andrewprice</t>
  </si>
  <si>
    <t>joeflacco</t>
  </si>
  <si>
    <t>dariusvictor</t>
  </si>
  <si>
    <t>austinhooper</t>
  </si>
  <si>
    <t>damierebyrd</t>
  </si>
  <si>
    <t>charliewhitehurst</t>
  </si>
  <si>
    <t>taylorsloat</t>
  </si>
  <si>
    <t>cameronmeredith</t>
  </si>
  <si>
    <t>deontayburnett</t>
  </si>
  <si>
    <t>tonyjohnson</t>
  </si>
  <si>
    <t>jeremystewart</t>
  </si>
  <si>
    <t>dontaestrickland</t>
  </si>
  <si>
    <t>hakeemnicks</t>
  </si>
  <si>
    <t>jordanthomas</t>
  </si>
  <si>
    <t>chrisbrown</t>
  </si>
  <si>
    <t>aaronjones</t>
  </si>
  <si>
    <t>armantiforeman</t>
  </si>
  <si>
    <t>gannonsinclair</t>
  </si>
  <si>
    <t>jimcaldwell</t>
  </si>
  <si>
    <t>joshbrown</t>
  </si>
  <si>
    <t>dezstewart</t>
  </si>
  <si>
    <t>toddmonken</t>
  </si>
  <si>
    <t>roberthughes</t>
  </si>
  <si>
    <t>daltoncrossan</t>
  </si>
  <si>
    <t>lorenzotaliaferro</t>
  </si>
  <si>
    <t>glencoffee</t>
  </si>
  <si>
    <t>devineredding</t>
  </si>
  <si>
    <t>nealsterling</t>
  </si>
  <si>
    <t>blakesims</t>
  </si>
  <si>
    <t>demariorichard</t>
  </si>
  <si>
    <t>camphillips</t>
  </si>
  <si>
    <t>tremcbride</t>
  </si>
  <si>
    <t>stephenmorris</t>
  </si>
  <si>
    <t>jaquangardner</t>
  </si>
  <si>
    <t>kylelauletta</t>
  </si>
  <si>
    <t>malikhenry</t>
  </si>
  <si>
    <t>joshdoctson</t>
  </si>
  <si>
    <t>jakobimeyers</t>
  </si>
  <si>
    <t>jeremybates</t>
  </si>
  <si>
    <t>isaiahpead</t>
  </si>
  <si>
    <t>bernardpierce</t>
  </si>
  <si>
    <t>camserigne</t>
  </si>
  <si>
    <t>barthouston</t>
  </si>
  <si>
    <t>jackdelrio</t>
  </si>
  <si>
    <t>tylerervin</t>
  </si>
  <si>
    <t>reginalddavis</t>
  </si>
  <si>
    <t>vickballard</t>
  </si>
  <si>
    <t>bryanwalters</t>
  </si>
  <si>
    <t>samcotton</t>
  </si>
  <si>
    <t>deebosamuel</t>
  </si>
  <si>
    <t>chrisgodwin</t>
  </si>
  <si>
    <t>brianriley</t>
  </si>
  <si>
    <t>ajouellette</t>
  </si>
  <si>
    <t>andrewturzilli</t>
  </si>
  <si>
    <t>tylerkroft</t>
  </si>
  <si>
    <t>ameerabdullah</t>
  </si>
  <si>
    <t>justinhunter</t>
  </si>
  <si>
    <t>mattforte</t>
  </si>
  <si>
    <t>anthonynash</t>
  </si>
  <si>
    <t>canaanseverin</t>
  </si>
  <si>
    <t>mattcolburn</t>
  </si>
  <si>
    <t>dancampbell</t>
  </si>
  <si>
    <t>tomcable</t>
  </si>
  <si>
    <t>rocthomas</t>
  </si>
  <si>
    <t>cjanderson</t>
  </si>
  <si>
    <t>thomasdimitroff</t>
  </si>
  <si>
    <t>andrewquarless</t>
  </si>
  <si>
    <t>evanperroni</t>
  </si>
  <si>
    <t>djsmith</t>
  </si>
  <si>
    <t>kellenmoore</t>
  </si>
  <si>
    <t>devontafreeman</t>
  </si>
  <si>
    <t>elliottfry</t>
  </si>
  <si>
    <t>davecaldwell</t>
  </si>
  <si>
    <t>justinjohnson</t>
  </si>
  <si>
    <t>jordanreed</t>
  </si>
  <si>
    <t>joshlambo</t>
  </si>
  <si>
    <t>kevinrader</t>
  </si>
  <si>
    <t>kurtwarner</t>
  </si>
  <si>
    <t>rodneysmith</t>
  </si>
  <si>
    <t>ronrivera</t>
  </si>
  <si>
    <t>chasemclaughlin</t>
  </si>
  <si>
    <t>calebsturgis</t>
  </si>
  <si>
    <t>nickwilliams</t>
  </si>
  <si>
    <t>jarredhaggins</t>
  </si>
  <si>
    <t>damarraultman</t>
  </si>
  <si>
    <t>rexburkhead</t>
  </si>
  <si>
    <t>maliktaylor</t>
  </si>
  <si>
    <t>jordanleslie</t>
  </si>
  <si>
    <t>javessblue</t>
  </si>
  <si>
    <t>jakekumerow</t>
  </si>
  <si>
    <t>chrisivory</t>
  </si>
  <si>
    <t>joshbellamy</t>
  </si>
  <si>
    <t>tarikcohen</t>
  </si>
  <si>
    <t>bralonaddison</t>
  </si>
  <si>
    <t>dannyamendola</t>
  </si>
  <si>
    <t>tarvarisjackson</t>
  </si>
  <si>
    <t>dillonmitchell</t>
  </si>
  <si>
    <t>joshmagee</t>
  </si>
  <si>
    <t>adamgase</t>
  </si>
  <si>
    <t>michaelbadgley</t>
  </si>
  <si>
    <t>garrettscantling</t>
  </si>
  <si>
    <t>mattmoore</t>
  </si>
  <si>
    <t>brandontate</t>
  </si>
  <si>
    <t>jordanpalmer</t>
  </si>
  <si>
    <t>marshallkoehn</t>
  </si>
  <si>
    <t>damondpowell</t>
  </si>
  <si>
    <t>rashaunallen</t>
  </si>
  <si>
    <t>ricardolockette</t>
  </si>
  <si>
    <t>jeffsmith</t>
  </si>
  <si>
    <t>deandresmelter</t>
  </si>
  <si>
    <t>noahfant</t>
  </si>
  <si>
    <t>josephmorgan</t>
  </si>
  <si>
    <t>casekeenum</t>
  </si>
  <si>
    <t>nickoleary</t>
  </si>
  <si>
    <t>stevewilks</t>
  </si>
  <si>
    <t>laquviontegonzalez</t>
  </si>
  <si>
    <t>natesudfeld</t>
  </si>
  <si>
    <t>patrickricard</t>
  </si>
  <si>
    <t>coreywashington</t>
  </si>
  <si>
    <t>austintraylor</t>
  </si>
  <si>
    <t>denariusmoore</t>
  </si>
  <si>
    <t>brianhoyer</t>
  </si>
  <si>
    <t>travisfulgham</t>
  </si>
  <si>
    <t>kennethfarrow</t>
  </si>
  <si>
    <t>mychalrivera</t>
  </si>
  <si>
    <t>jeffheuerman</t>
  </si>
  <si>
    <t>brandonlafell</t>
  </si>
  <si>
    <t>germonehopper</t>
  </si>
  <si>
    <t>jawilldavis</t>
  </si>
  <si>
    <t>kobemccrary</t>
  </si>
  <si>
    <t>bakermayfield</t>
  </si>
  <si>
    <t>nickmullens</t>
  </si>
  <si>
    <t>durhamsmythe</t>
  </si>
  <si>
    <t>tonybrooksjames</t>
  </si>
  <si>
    <t>ryandavis</t>
  </si>
  <si>
    <t>kaiforbath</t>
  </si>
  <si>
    <t>damionratley</t>
  </si>
  <si>
    <t>michaeldyer</t>
  </si>
  <si>
    <t>javonwims</t>
  </si>
  <si>
    <t>alexcollins</t>
  </si>
  <si>
    <t>chadwilliams</t>
  </si>
  <si>
    <t>jariuswright</t>
  </si>
  <si>
    <t>billlazor</t>
  </si>
  <si>
    <t>travislabhart</t>
  </si>
  <si>
    <t>visantheshiancoe</t>
  </si>
  <si>
    <t>skyedawson</t>
  </si>
  <si>
    <t>jimmyhaslam</t>
  </si>
  <si>
    <t>robertturbin</t>
  </si>
  <si>
    <t>rayhamilton</t>
  </si>
  <si>
    <t>christianponder</t>
  </si>
  <si>
    <t>michaelpalardy</t>
  </si>
  <si>
    <t>kendallwright</t>
  </si>
  <si>
    <t>anthonymanzolewis</t>
  </si>
  <si>
    <t>equanimeousstbrown</t>
  </si>
  <si>
    <t>zachhocker</t>
  </si>
  <si>
    <t>nateiese</t>
  </si>
  <si>
    <t>johnconner</t>
  </si>
  <si>
    <t>anthonydable</t>
  </si>
  <si>
    <t>kaimifairbairn</t>
  </si>
  <si>
    <t>davidrichards</t>
  </si>
  <si>
    <t>lancelewis</t>
  </si>
  <si>
    <t>ezekielelliott</t>
  </si>
  <si>
    <t>philliplindsay</t>
  </si>
  <si>
    <t>mharris</t>
  </si>
  <si>
    <t>calebscott</t>
  </si>
  <si>
    <t>sefoliufau</t>
  </si>
  <si>
    <t>devonbell</t>
  </si>
  <si>
    <t>reggiedavis</t>
  </si>
  <si>
    <t>anthonydixon</t>
  </si>
  <si>
    <t>blakeannen</t>
  </si>
  <si>
    <t>treyquinn</t>
  </si>
  <si>
    <t>desmondmartin</t>
  </si>
  <si>
    <t>justinmanton</t>
  </si>
  <si>
    <t>timsemisch</t>
  </si>
  <si>
    <t>colemurphy</t>
  </si>
  <si>
    <t>marshauncoprich</t>
  </si>
  <si>
    <t>jimmygaroppolo</t>
  </si>
  <si>
    <t>zacdysert</t>
  </si>
  <si>
    <t>cjduncan</t>
  </si>
  <si>
    <t>jakepowell</t>
  </si>
  <si>
    <t>jjnelson</t>
  </si>
  <si>
    <t>detrichclark</t>
  </si>
  <si>
    <t>scotmccloughan</t>
  </si>
  <si>
    <t>braxtondeaver</t>
  </si>
  <si>
    <t>nelsonspruce</t>
  </si>
  <si>
    <t>michaelpreston</t>
  </si>
  <si>
    <t>tevinreese</t>
  </si>
  <si>
    <t>juliojones</t>
  </si>
  <si>
    <t>reggiemckenzie</t>
  </si>
  <si>
    <t>erikswoope</t>
  </si>
  <si>
    <t>jacobyjones</t>
  </si>
  <si>
    <t>jayfeely</t>
  </si>
  <si>
    <t>mikeshula</t>
  </si>
  <si>
    <t>larryrose</t>
  </si>
  <si>
    <t>rasheedbailey</t>
  </si>
  <si>
    <t>demarcusayers</t>
  </si>
  <si>
    <t>davidwells</t>
  </si>
  <si>
    <t>tajmcgowan</t>
  </si>
  <si>
    <t>jakewieneke</t>
  </si>
  <si>
    <t>craigstevens</t>
  </si>
  <si>
    <t>roryanderson</t>
  </si>
  <si>
    <t>travisbenjamin</t>
  </si>
  <si>
    <t>adriancoxson</t>
  </si>
  <si>
    <t>aldrickrosas</t>
  </si>
  <si>
    <t>pharohcooper</t>
  </si>
  <si>
    <t>braedonbowman</t>
  </si>
  <si>
    <t>robertoaguayo</t>
  </si>
  <si>
    <t>adamvinatieri</t>
  </si>
  <si>
    <t>jeremysprinkle</t>
  </si>
  <si>
    <t>kevinwhite</t>
  </si>
  <si>
    <t>carloshyde</t>
  </si>
  <si>
    <t>demetriuswilson</t>
  </si>
  <si>
    <t>marcusgreen</t>
  </si>
  <si>
    <t>ronaldjonesii</t>
  </si>
  <si>
    <t>shanewynn</t>
  </si>
  <si>
    <t>eriklorig</t>
  </si>
  <si>
    <t>jasoncampbell</t>
  </si>
  <si>
    <t>jpholtz</t>
  </si>
  <si>
    <t>willismcgahee</t>
  </si>
  <si>
    <t>alriles</t>
  </si>
  <si>
    <t>jamariusway</t>
  </si>
  <si>
    <t>nicktruesdell</t>
  </si>
  <si>
    <t>austinappleby</t>
  </si>
  <si>
    <t>kellenwinslow</t>
  </si>
  <si>
    <t>kaincolter</t>
  </si>
  <si>
    <t>boobiedixon</t>
  </si>
  <si>
    <t>tonycreecy</t>
  </si>
  <si>
    <t>jamescasey</t>
  </si>
  <si>
    <t>damariscott</t>
  </si>
  <si>
    <t>julianallen</t>
  </si>
  <si>
    <t>duroncarter</t>
  </si>
  <si>
    <t>cpalmer</t>
  </si>
  <si>
    <t>traviswilson</t>
  </si>
  <si>
    <t>rayagnew</t>
  </si>
  <si>
    <t>lamarjackson</t>
  </si>
  <si>
    <t>joeldreessen</t>
  </si>
  <si>
    <t>louisriddick</t>
  </si>
  <si>
    <t>allenzaestaggers</t>
  </si>
  <si>
    <t>ojhoward</t>
  </si>
  <si>
    <t>cjuzomah</t>
  </si>
  <si>
    <t>dionsims</t>
  </si>
  <si>
    <t>drewstanton</t>
  </si>
  <si>
    <t>joshcaldwell</t>
  </si>
  <si>
    <t>andrelevrone</t>
  </si>
  <si>
    <t>julianhowsare</t>
  </si>
  <si>
    <t>chaseedmonds</t>
  </si>
  <si>
    <t>daikielshortsjr</t>
  </si>
  <si>
    <t>bjdaniels</t>
  </si>
  <si>
    <t>ambaettatawo</t>
  </si>
  <si>
    <t>paxtonlynch</t>
  </si>
  <si>
    <t>ishmaelhyman</t>
  </si>
  <si>
    <t>mickeyshuler</t>
  </si>
  <si>
    <t>daeseanhamilton</t>
  </si>
  <si>
    <t>josephrandle</t>
  </si>
  <si>
    <t>marvinlewis</t>
  </si>
  <si>
    <t>jessejames</t>
  </si>
  <si>
    <t>johnharbaugh</t>
  </si>
  <si>
    <t>joshlenz</t>
  </si>
  <si>
    <t>deandrewwhite</t>
  </si>
  <si>
    <t>bradchildress</t>
  </si>
  <si>
    <t>joshstewart</t>
  </si>
  <si>
    <t>chandlercatanzaro</t>
  </si>
  <si>
    <t>keshawnhill</t>
  </si>
  <si>
    <t>goldentate</t>
  </si>
  <si>
    <t>tommyarmstrongjr</t>
  </si>
  <si>
    <t>robryan</t>
  </si>
  <si>
    <t>zachmettenberger</t>
  </si>
  <si>
    <t>jeremyhill</t>
  </si>
  <si>
    <t>sergiobaileyii</t>
  </si>
  <si>
    <t>leseanmccoy</t>
  </si>
  <si>
    <t>dowellloggains</t>
  </si>
  <si>
    <t>trevionthompson</t>
  </si>
  <si>
    <t>stefondiggs</t>
  </si>
  <si>
    <t>jacquespatrick</t>
  </si>
  <si>
    <t>nathanielhackett</t>
  </si>
  <si>
    <t>andytanner</t>
  </si>
  <si>
    <t>robbyanderson</t>
  </si>
  <si>
    <t>derekwatt</t>
  </si>
  <si>
    <t>justindavis</t>
  </si>
  <si>
    <t>willtukuafu</t>
  </si>
  <si>
    <t>billbelichick</t>
  </si>
  <si>
    <t>deonlong</t>
  </si>
  <si>
    <t>marquisbundy</t>
  </si>
  <si>
    <t>mariomanningham</t>
  </si>
  <si>
    <t>quincyenunwa</t>
  </si>
  <si>
    <t>paullang</t>
  </si>
  <si>
    <t>arthurlynch</t>
  </si>
  <si>
    <t>janariongrant</t>
  </si>
  <si>
    <t>karloswilliams</t>
  </si>
  <si>
    <t>nickcaserio</t>
  </si>
  <si>
    <t>aaronburbridge</t>
  </si>
  <si>
    <t>mattdayes</t>
  </si>
  <si>
    <t>kellenclemens</t>
  </si>
  <si>
    <t>jaronbrown</t>
  </si>
  <si>
    <t>lamaratkins</t>
  </si>
  <si>
    <t>khalidhill</t>
  </si>
  <si>
    <t>jalenparmele</t>
  </si>
  <si>
    <t>shaundraughn</t>
  </si>
  <si>
    <t>sethroberts</t>
  </si>
  <si>
    <t>reggiebonnafon</t>
  </si>
  <si>
    <t>stankroenke</t>
  </si>
  <si>
    <t>danielcarlson</t>
  </si>
  <si>
    <t>dennisdixon</t>
  </si>
  <si>
    <t>benroberts</t>
  </si>
  <si>
    <t>malcolmlewis</t>
  </si>
  <si>
    <t>darwinthompson</t>
  </si>
  <si>
    <t>michaelcooper</t>
  </si>
  <si>
    <t>mikebrown</t>
  </si>
  <si>
    <t>felixjones</t>
  </si>
  <si>
    <t>dougwilliams</t>
  </si>
  <si>
    <t>anthonyratliffwilliams</t>
  </si>
  <si>
    <t>mattweiser</t>
  </si>
  <si>
    <t>glennwinston</t>
  </si>
  <si>
    <t>edeagan</t>
  </si>
  <si>
    <t>damienharris</t>
  </si>
  <si>
    <t>malikwilliams</t>
  </si>
  <si>
    <t>eddickson</t>
  </si>
  <si>
    <t>huejackson</t>
  </si>
  <si>
    <t>garrettjohnson</t>
  </si>
  <si>
    <t>jalenrichard</t>
  </si>
  <si>
    <t>tannerhudson</t>
  </si>
  <si>
    <t>kylerudolph</t>
  </si>
  <si>
    <t>jamesoshaughnessy</t>
  </si>
  <si>
    <t>chrisharper</t>
  </si>
  <si>
    <t>moralstephens</t>
  </si>
  <si>
    <t>miketannenbaum</t>
  </si>
  <si>
    <t>johnnyholton</t>
  </si>
  <si>
    <t>claytonhatfield</t>
  </si>
  <si>
    <t>scotttolzien</t>
  </si>
  <si>
    <t>davegettleman</t>
  </si>
  <si>
    <t>chadhenne</t>
  </si>
  <si>
    <t>stevenjackson</t>
  </si>
  <si>
    <t>jamizeolawale</t>
  </si>
  <si>
    <t>jakebutt</t>
  </si>
  <si>
    <t>tannerlee</t>
  </si>
  <si>
    <t>dannyanthrop</t>
  </si>
  <si>
    <t>willtye</t>
  </si>
  <si>
    <t>raygenesmith</t>
  </si>
  <si>
    <t>jevonirobinson</t>
  </si>
  <si>
    <t>charlesclay</t>
  </si>
  <si>
    <t>heathmiller</t>
  </si>
  <si>
    <t>joshharper</t>
  </si>
  <si>
    <t>michaelvick</t>
  </si>
  <si>
    <t>patdevlin</t>
  </si>
  <si>
    <t>pennyhart</t>
  </si>
  <si>
    <t>malcomfloyd</t>
  </si>
  <si>
    <t>joeyslye</t>
  </si>
  <si>
    <t>michaelgallup</t>
  </si>
  <si>
    <t>rodneyadams</t>
  </si>
  <si>
    <t>michaelford</t>
  </si>
  <si>
    <t>scottsimonson</t>
  </si>
  <si>
    <t>jeremyross</t>
  </si>
  <si>
    <t>curtissamuel</t>
  </si>
  <si>
    <t>blakerenaud</t>
  </si>
  <si>
    <t>leshundanielsjr</t>
  </si>
  <si>
    <t>aarongreen</t>
  </si>
  <si>
    <t>samajeperine</t>
  </si>
  <si>
    <t>devonteboyd</t>
  </si>
  <si>
    <t>jaleelscott</t>
  </si>
  <si>
    <t>jakeheaps</t>
  </si>
  <si>
    <t>michaelhoomanawanui</t>
  </si>
  <si>
    <t>johnbrown</t>
  </si>
  <si>
    <t>marvinbracy</t>
  </si>
  <si>
    <t>vinceyoung</t>
  </si>
  <si>
    <t>nilespaul</t>
  </si>
  <si>
    <t>reggiebush</t>
  </si>
  <si>
    <t>andyisabella</t>
  </si>
  <si>
    <t>antoniocallaway</t>
  </si>
  <si>
    <t>brycebobo</t>
  </si>
  <si>
    <t>phillipandersen</t>
  </si>
  <si>
    <t>kennethharper</t>
  </si>
  <si>
    <t>dancarpenter</t>
  </si>
  <si>
    <t>zachconque</t>
  </si>
  <si>
    <t>alexgray</t>
  </si>
  <si>
    <t>caseypierce</t>
  </si>
  <si>
    <t>ezellruffin</t>
  </si>
  <si>
    <t>johnniedixon</t>
  </si>
  <si>
    <t>damionwillis</t>
  </si>
  <si>
    <t>christianpowell</t>
  </si>
  <si>
    <t>kylermurray</t>
  </si>
  <si>
    <t>tonyromo</t>
  </si>
  <si>
    <t>jeremycox</t>
  </si>
  <si>
    <t>cjboard</t>
  </si>
  <si>
    <t>vincemayle</t>
  </si>
  <si>
    <t>bishopsankey</t>
  </si>
  <si>
    <t>deshaunwatson</t>
  </si>
  <si>
    <t>shawnoakman</t>
  </si>
  <si>
    <t>stephenhouston</t>
  </si>
  <si>
    <t>benmccord</t>
  </si>
  <si>
    <t>drewlock</t>
  </si>
  <si>
    <t>davidtepper</t>
  </si>
  <si>
    <t>garretthartley</t>
  </si>
  <si>
    <t>chasecoffman</t>
  </si>
  <si>
    <t>mackhollins</t>
  </si>
  <si>
    <t>matthewstafford</t>
  </si>
  <si>
    <t>ryanyurachek</t>
  </si>
  <si>
    <t>mecolehardman</t>
  </si>
  <si>
    <t>rickystanzi</t>
  </si>
  <si>
    <t>eliotwolf</t>
  </si>
  <si>
    <t>tyrellwilliams</t>
  </si>
  <si>
    <t>quintonpatton</t>
  </si>
  <si>
    <t>ruebenrandle</t>
  </si>
  <si>
    <t>marcmariani</t>
  </si>
  <si>
    <t>jonathanstewart</t>
  </si>
  <si>
    <t>trentbaalke</t>
  </si>
  <si>
    <t>pharoahmckever</t>
  </si>
  <si>
    <t>christianscotlandwilliamson</t>
  </si>
  <si>
    <t>ryanpace</t>
  </si>
  <si>
    <t>liljordanhumphrey</t>
  </si>
  <si>
    <t>clayburton</t>
  </si>
  <si>
    <t>devoncajuste</t>
  </si>
  <si>
    <t>evanengram</t>
  </si>
  <si>
    <t>martellusbennett</t>
  </si>
  <si>
    <t>torreysmith</t>
  </si>
  <si>
    <t>francisowusu</t>
  </si>
  <si>
    <t>dreamiussmith</t>
  </si>
  <si>
    <t>jakeemgrant</t>
  </si>
  <si>
    <t>andrewvollert</t>
  </si>
  <si>
    <t>benobomanu</t>
  </si>
  <si>
    <t>shonngreene</t>
  </si>
  <si>
    <t>synjyndays</t>
  </si>
  <si>
    <t>dustinhopkins</t>
  </si>
  <si>
    <t>jameswright</t>
  </si>
  <si>
    <t>georgefarmer</t>
  </si>
  <si>
    <t>jordanjohnson</t>
  </si>
  <si>
    <t>mikemiller</t>
  </si>
  <si>
    <t>jeansifrin</t>
  </si>
  <si>
    <t>andrewhawkins</t>
  </si>
  <si>
    <t>kylejuszczyk</t>
  </si>
  <si>
    <t>frankiehammond</t>
  </si>
  <si>
    <t>tyreejackson</t>
  </si>
  <si>
    <t>tedmonachino</t>
  </si>
  <si>
    <t>zayjones</t>
  </si>
  <si>
    <t>kenbrellthompkins</t>
  </si>
  <si>
    <t>robhousler</t>
  </si>
  <si>
    <t>timwhite</t>
  </si>
  <si>
    <t>chadkelly</t>
  </si>
  <si>
    <t>tannermcevoy</t>
  </si>
  <si>
    <t>trevorknight</t>
  </si>
  <si>
    <t>miketomlin</t>
  </si>
  <si>
    <t>dorrenmiller</t>
  </si>
  <si>
    <t>tombenson</t>
  </si>
  <si>
    <t>dionlewis</t>
  </si>
  <si>
    <t>matthewtucker</t>
  </si>
  <si>
    <t>marctrestman</t>
  </si>
  <si>
    <t>terrellwatson</t>
  </si>
  <si>
    <t>altonhoward</t>
  </si>
  <si>
    <t>connorbarth</t>
  </si>
  <si>
    <t>taiwanjones</t>
  </si>
  <si>
    <t>alonzomoore</t>
  </si>
  <si>
    <t>ventellbryant</t>
  </si>
  <si>
    <t>itosmith</t>
  </si>
  <si>
    <t>austincarr</t>
  </si>
  <si>
    <t>curtismodkins</t>
  </si>
  <si>
    <t>tedbolser</t>
  </si>
  <si>
    <t>markuswheaton</t>
  </si>
  <si>
    <t>elijahmcguire</t>
  </si>
  <si>
    <t>quronpratt</t>
  </si>
  <si>
    <t>colinthompson</t>
  </si>
  <si>
    <t>donnelpumphrey</t>
  </si>
  <si>
    <t>jalensimmons</t>
  </si>
  <si>
    <t>marquezwilliams</t>
  </si>
  <si>
    <t>danielfells</t>
  </si>
  <si>
    <t>mattlafleur</t>
  </si>
  <si>
    <t>mikehartline</t>
  </si>
  <si>
    <t>emiligwenagu</t>
  </si>
  <si>
    <t>ellisrichardson</t>
  </si>
  <si>
    <t>mikewallace</t>
  </si>
  <si>
    <t>mattprater</t>
  </si>
  <si>
    <t>aaronpeck</t>
  </si>
  <si>
    <t>jalinmarshall</t>
  </si>
  <si>
    <t>donatellaluckett</t>
  </si>
  <si>
    <t>seanryan</t>
  </si>
  <si>
    <t>dauricefountain</t>
  </si>
  <si>
    <t>paulbrowning</t>
  </si>
  <si>
    <t>tomobarski</t>
  </si>
  <si>
    <t>jefffisher</t>
  </si>
  <si>
    <t>trevoneboykin</t>
  </si>
  <si>
    <t>drewsample</t>
  </si>
  <si>
    <t>seyiajirotutu</t>
  </si>
  <si>
    <t>jasoncroom</t>
  </si>
  <si>
    <t>coreywillis</t>
  </si>
  <si>
    <t>adamshaheen</t>
  </si>
  <si>
    <t>marquisebrown</t>
  </si>
  <si>
    <t>rasheedwilliams</t>
  </si>
  <si>
    <t>jackdoyle</t>
  </si>
  <si>
    <t>kyleprater</t>
  </si>
  <si>
    <t>richardmullaney</t>
  </si>
  <si>
    <t>dontezford</t>
  </si>
  <si>
    <t>jordanhoward</t>
  </si>
  <si>
    <t>devanteparker</t>
  </si>
  <si>
    <t>chrisjohnson</t>
  </si>
  <si>
    <t>deandrewashington</t>
  </si>
  <si>
    <t>elijahholyfield</t>
  </si>
  <si>
    <t>darreusrogers</t>
  </si>
  <si>
    <t>kanodillon</t>
  </si>
  <si>
    <t>mattgay</t>
  </si>
  <si>
    <t>josephparker</t>
  </si>
  <si>
    <t>bennysnelljr</t>
  </si>
  <si>
    <t>jordantodman</t>
  </si>
  <si>
    <t>austintrainor</t>
  </si>
  <si>
    <t>justinsinz</t>
  </si>
  <si>
    <t>coreyknox</t>
  </si>
  <si>
    <t>ozzienewsome</t>
  </si>
  <si>
    <t>garretthudson</t>
  </si>
  <si>
    <t>addenham</t>
  </si>
  <si>
    <t>khalfanimuhammad</t>
  </si>
  <si>
    <t>chrisblewitt</t>
  </si>
  <si>
    <t>Ronald Jones</t>
  </si>
  <si>
    <t>ronaldjones</t>
  </si>
  <si>
    <t>stacycoley</t>
  </si>
  <si>
    <t>kerwynnwilliams</t>
  </si>
  <si>
    <t>vontaleach</t>
  </si>
  <si>
    <t>chesterrogers</t>
  </si>
  <si>
    <t>frankreich</t>
  </si>
  <si>
    <t>jeremykelley</t>
  </si>
  <si>
    <t>caylebjones</t>
  </si>
  <si>
    <t>cameronartispayne</t>
  </si>
  <si>
    <t>shermanbadie</t>
  </si>
  <si>
    <t>jeromefelton</t>
  </si>
  <si>
    <t>brianleonhardt</t>
  </si>
  <si>
    <t>jamesjones</t>
  </si>
  <si>
    <t>edwinbaker</t>
  </si>
  <si>
    <t>bjjohnson</t>
  </si>
  <si>
    <t>jamaalwilliams</t>
  </si>
  <si>
    <t>johnschneider</t>
  </si>
  <si>
    <t>danielthomas</t>
  </si>
  <si>
    <t>natebecker</t>
  </si>
  <si>
    <t>marcelreece</t>
  </si>
  <si>
    <t>davidcobb</t>
  </si>
  <si>
    <t>marlonmoore</t>
  </si>
  <si>
    <t>ajbrown</t>
  </si>
  <si>
    <t>karaunwhite</t>
  </si>
  <si>
    <t>jacobhuesman</t>
  </si>
  <si>
    <t>joeforson</t>
  </si>
  <si>
    <t>charlesholland</t>
  </si>
  <si>
    <t>dariusprince</t>
  </si>
  <si>
    <t>chadkanoff</t>
  </si>
  <si>
    <t>kentshelby</t>
  </si>
  <si>
    <t>lessnead</t>
  </si>
  <si>
    <t>alvinkamara</t>
  </si>
  <si>
    <t>domenikhixon</t>
  </si>
  <si>
    <t>briantyms</t>
  </si>
  <si>
    <t>ashtondulin</t>
  </si>
  <si>
    <t>dominiquebrown</t>
  </si>
  <si>
    <t>seanmcgrath</t>
  </si>
  <si>
    <t>michaelcox</t>
  </si>
  <si>
    <t>vincentbrown</t>
  </si>
  <si>
    <t>billybajema</t>
  </si>
  <si>
    <t>jonnusmith</t>
  </si>
  <si>
    <t>nickchubb</t>
  </si>
  <si>
    <t>georgepaton</t>
  </si>
  <si>
    <t>tylerhoppes</t>
  </si>
  <si>
    <t>brentonbersin</t>
  </si>
  <si>
    <t>dujuanharris</t>
  </si>
  <si>
    <t>deoncain</t>
  </si>
  <si>
    <t>jeremymcnichols</t>
  </si>
  <si>
    <t>naterobinson</t>
  </si>
  <si>
    <t>stevenscheu</t>
  </si>
  <si>
    <t>ricorichardson</t>
  </si>
  <si>
    <t>georgeatkinson</t>
  </si>
  <si>
    <t>kevinogletree</t>
  </si>
  <si>
    <t>josiahprice</t>
  </si>
  <si>
    <t>chrisbazile</t>
  </si>
  <si>
    <t>tomsavage</t>
  </si>
  <si>
    <t>kendrickings</t>
  </si>
  <si>
    <t>terrencemagee</t>
  </si>
  <si>
    <t>nickholley</t>
  </si>
  <si>
    <t>joewoods</t>
  </si>
  <si>
    <t>jarrettboykin</t>
  </si>
  <si>
    <t>rustonwebster</t>
  </si>
  <si>
    <t>mattflanagan</t>
  </si>
  <si>
    <t>adrianpeterson</t>
  </si>
  <si>
    <t>lavoncoleman</t>
  </si>
  <si>
    <t>prestonparker</t>
  </si>
  <si>
    <t>winstonmoss</t>
  </si>
  <si>
    <t>brianleonard</t>
  </si>
  <si>
    <t>dominiquedavis</t>
  </si>
  <si>
    <t>mikquandeane</t>
  </si>
  <si>
    <t>allenhurns</t>
  </si>
  <si>
    <t>deshonfoxx</t>
  </si>
  <si>
    <t>jalensaunders</t>
  </si>
  <si>
    <t>austinwillis</t>
  </si>
  <si>
    <t>nickfoles</t>
  </si>
  <si>
    <t>mattflynn</t>
  </si>
  <si>
    <t>logankilgore</t>
  </si>
  <si>
    <t>dariuswhite</t>
  </si>
  <si>
    <t>mikemcfarland</t>
  </si>
  <si>
    <t>masonrudolph</t>
  </si>
  <si>
    <t>khariblasingame</t>
  </si>
  <si>
    <t>lacoltanbester</t>
  </si>
  <si>
    <t>haydenhurst</t>
  </si>
  <si>
    <t>bricebutler</t>
  </si>
  <si>
    <t>williamstanback</t>
  </si>
  <si>
    <t>diontaejohnson</t>
  </si>
  <si>
    <t>mattlacosse</t>
  </si>
  <si>
    <t>devinfuller</t>
  </si>
  <si>
    <t>rogerlewis</t>
  </si>
  <si>
    <t>jalentolliver</t>
  </si>
  <si>
    <t>kathrynsmith</t>
  </si>
  <si>
    <t>silasredd</t>
  </si>
  <si>
    <t>antoniobrown</t>
  </si>
  <si>
    <t>tannergentry</t>
  </si>
  <si>
    <t>zanegonzalez</t>
  </si>
  <si>
    <t>jonasgray</t>
  </si>
  <si>
    <t>freddiekitchens</t>
  </si>
  <si>
    <t>jayprosch</t>
  </si>
  <si>
    <t>geraldchristian</t>
  </si>
  <si>
    <t>jermainekearse</t>
  </si>
  <si>
    <t>samrogers</t>
  </si>
  <si>
    <t>joshuacribbs</t>
  </si>
  <si>
    <t>masoncrosby</t>
  </si>
  <si>
    <t>tyrodtaylor</t>
  </si>
  <si>
    <t>larrydonnell</t>
  </si>
  <si>
    <t>griffwhalen</t>
  </si>
  <si>
    <t>markweisman</t>
  </si>
  <si>
    <t>jeromelane</t>
  </si>
  <si>
    <t>codyparkey</t>
  </si>
  <si>
    <t>milesshuler</t>
  </si>
  <si>
    <t>blakejarwin</t>
  </si>
  <si>
    <t>donnieernsberger</t>
  </si>
  <si>
    <t>marquezclark</t>
  </si>
  <si>
    <t>trevonwesco</t>
  </si>
  <si>
    <t>brandonbarden</t>
  </si>
  <si>
    <t>bryantmitchell</t>
  </si>
  <si>
    <t>romellobrooker</t>
  </si>
  <si>
    <t>antonyauclair</t>
  </si>
  <si>
    <t>connorshaw</t>
  </si>
  <si>
    <t>jalstonfowler</t>
  </si>
  <si>
    <t>jordanveasy</t>
  </si>
  <si>
    <t>trentoncannon</t>
  </si>
  <si>
    <t>brucemiller</t>
  </si>
  <si>
    <t>stepfantaylor</t>
  </si>
  <si>
    <t>brynrenner</t>
  </si>
  <si>
    <t>benkoyack</t>
  </si>
  <si>
    <t>rickyseale</t>
  </si>
  <si>
    <t>andyjones</t>
  </si>
  <si>
    <t>darrenwaller</t>
  </si>
  <si>
    <t>brucegradkowski</t>
  </si>
  <si>
    <t>darrensproles</t>
  </si>
  <si>
    <t>austinseferianjenkins</t>
  </si>
  <si>
    <t>ltsmith</t>
  </si>
  <si>
    <t>chasedaniel</t>
  </si>
  <si>
    <t>donteeadye</t>
  </si>
  <si>
    <t>grahamgano</t>
  </si>
  <si>
    <t>billycundiff</t>
  </si>
  <si>
    <t>ryansmith</t>
  </si>
  <si>
    <t>seanrenfree</t>
  </si>
  <si>
    <t>cobihamilton</t>
  </si>
  <si>
    <t>markandrews</t>
  </si>
  <si>
    <t>percyharvin</t>
  </si>
  <si>
    <t>milesaustin</t>
  </si>
  <si>
    <t>jordanakins</t>
  </si>
  <si>
    <t>eddieroyal</t>
  </si>
  <si>
    <t>bobbyrainey</t>
  </si>
  <si>
    <t>ryanlankford</t>
  </si>
  <si>
    <t>gusedwards</t>
  </si>
  <si>
    <t>akeemjudd</t>
  </si>
  <si>
    <t>justicecunningham</t>
  </si>
  <si>
    <t>chrishogan</t>
  </si>
  <si>
    <t>jimirsay</t>
  </si>
  <si>
    <t>woodyjohnson</t>
  </si>
  <si>
    <t>benjaminwatson</t>
  </si>
  <si>
    <t>darnellholland</t>
  </si>
  <si>
    <t>darriusshepherd</t>
  </si>
  <si>
    <t>irvsmithjr</t>
  </si>
  <si>
    <t>reggiewhitejr</t>
  </si>
  <si>
    <t>brandonbeane</t>
  </si>
  <si>
    <t>cameronposey</t>
  </si>
  <si>
    <t>anthonyjohnson</t>
  </si>
  <si>
    <t>joemixon</t>
  </si>
  <si>
    <t>trevorharman</t>
  </si>
  <si>
    <t>koreyrobertson</t>
  </si>
  <si>
    <t>hunterrenfrow</t>
  </si>
  <si>
    <t>trentedwards</t>
  </si>
  <si>
    <t>rannellhall</t>
  </si>
  <si>
    <t>ifeanyimomah</t>
  </si>
  <si>
    <t>marlonmack</t>
  </si>
  <si>
    <t>jhurellpressley</t>
  </si>
  <si>
    <t>mattblanchard</t>
  </si>
  <si>
    <t>clydegates</t>
  </si>
  <si>
    <t>derekanderson</t>
  </si>
  <si>
    <t>mikemccoy</t>
  </si>
  <si>
    <t>rickycollins</t>
  </si>
  <si>
    <t>laronbyrd</t>
  </si>
  <si>
    <t>marcustucker</t>
  </si>
  <si>
    <t>petecarroll</t>
  </si>
  <si>
    <t>levinorwood</t>
  </si>
  <si>
    <t>audentate</t>
  </si>
  <si>
    <t>acacedricware</t>
  </si>
  <si>
    <t>daltonschultz</t>
  </si>
  <si>
    <t>mandeldixon</t>
  </si>
  <si>
    <t>garrettcelek</t>
  </si>
  <si>
    <t>giovannipascascio</t>
  </si>
  <si>
    <t>toddwash</t>
  </si>
  <si>
    <t>edwilliams</t>
  </si>
  <si>
    <t>jmonmoore</t>
  </si>
  <si>
    <t>blairwalsh</t>
  </si>
  <si>
    <t>deandrehopkins</t>
  </si>
  <si>
    <t>kashifmoore</t>
  </si>
  <si>
    <t>moaliecox</t>
  </si>
  <si>
    <t>lancelenoir</t>
  </si>
  <si>
    <t>vyncintsmith</t>
  </si>
  <si>
    <t>ifyumodu</t>
  </si>
  <si>
    <t>noelthomasjr</t>
  </si>
  <si>
    <t>devonwylie</t>
  </si>
  <si>
    <t>brittangolden</t>
  </si>
  <si>
    <t>dernestjohnson</t>
  </si>
  <si>
    <t>sergiobailey</t>
  </si>
  <si>
    <t>khadarelhodge</t>
  </si>
  <si>
    <t>kevinhogan</t>
  </si>
  <si>
    <t>tylerslavin</t>
  </si>
  <si>
    <t>mikewilliams</t>
  </si>
  <si>
    <t>cierrewood</t>
  </si>
  <si>
    <t>scottlinehan</t>
  </si>
  <si>
    <t>timpatrick</t>
  </si>
  <si>
    <t>deandrereaves</t>
  </si>
  <si>
    <t>ajrichardson</t>
  </si>
  <si>
    <t>davidmoore</t>
  </si>
  <si>
    <t>terryswanson</t>
  </si>
  <si>
    <t>elimanning</t>
  </si>
  <si>
    <t>deanpees</t>
  </si>
  <si>
    <t>chrisking</t>
  </si>
  <si>
    <t>damarkuslodge</t>
  </si>
  <si>
    <t>kapribibbs</t>
  </si>
  <si>
    <t>tylereifert</t>
  </si>
  <si>
    <t>maxwittek</t>
  </si>
  <si>
    <t>marcusjohnson</t>
  </si>
  <si>
    <t>jhajuanseales</t>
  </si>
  <si>
    <t>jamirejordan</t>
  </si>
  <si>
    <t>kadensmith</t>
  </si>
  <si>
    <t>sionehouma</t>
  </si>
  <si>
    <t>austinproehl</t>
  </si>
  <si>
    <t>steviedonatell</t>
  </si>
  <si>
    <t>kennylawler</t>
  </si>
  <si>
    <t>dalyndawkins</t>
  </si>
  <si>
    <t>troyniklas</t>
  </si>
  <si>
    <t>jonathanduhart</t>
  </si>
  <si>
    <t>devierposey</t>
  </si>
  <si>
    <t>seanpayton</t>
  </si>
  <si>
    <t>robboras</t>
  </si>
  <si>
    <t>kaidelacruz</t>
  </si>
  <si>
    <t>adamthielen</t>
  </si>
  <si>
    <t>gusjohnson</t>
  </si>
  <si>
    <t>jccopeland</t>
  </si>
  <si>
    <t>marlonbrown</t>
  </si>
  <si>
    <t>rashaunsimonise</t>
  </si>
  <si>
    <t>dougmarrone</t>
  </si>
  <si>
    <t>austinramesh</t>
  </si>
  <si>
    <t>quinshaddavis</t>
  </si>
  <si>
    <t>robertgriffiniii</t>
  </si>
  <si>
    <t>rossmartin</t>
  </si>
  <si>
    <t>craigreynolds</t>
  </si>
  <si>
    <t>jasongarrett</t>
  </si>
  <si>
    <t>ericweems</t>
  </si>
  <si>
    <t>malachidupre</t>
  </si>
  <si>
    <t>timhightower</t>
  </si>
  <si>
    <t>emanuelbyrd</t>
  </si>
  <si>
    <t>jeremybutler</t>
  </si>
  <si>
    <t>nickvannett</t>
  </si>
  <si>
    <t>santanamoss</t>
  </si>
  <si>
    <t>jacobmaxwell</t>
  </si>
  <si>
    <t>terrymclaurin</t>
  </si>
  <si>
    <t>julianedelman</t>
  </si>
  <si>
    <t>gusbradley</t>
  </si>
  <si>
    <t>bradsmith</t>
  </si>
  <si>
    <t>jesperhorsted</t>
  </si>
  <si>
    <t>kennybell</t>
  </si>
  <si>
    <t>ernstbrunjr</t>
  </si>
  <si>
    <t>jahvidbest</t>
  </si>
  <si>
    <t>cameronbrate</t>
  </si>
  <si>
    <t>tobenopurum</t>
  </si>
  <si>
    <t>ajmccarron</t>
  </si>
  <si>
    <t>brandonstokley</t>
  </si>
  <si>
    <t>willutz</t>
  </si>
  <si>
    <t>johnnieleehiggins</t>
  </si>
  <si>
    <t>camsims</t>
  </si>
  <si>
    <t>jasonsanders</t>
  </si>
  <si>
    <t>ryanlangford</t>
  </si>
  <si>
    <t>earnestpettway</t>
  </si>
  <si>
    <t>demardllorens</t>
  </si>
  <si>
    <t>austinallen</t>
  </si>
  <si>
    <t>christianhackenberg</t>
  </si>
  <si>
    <t>ryangreen</t>
  </si>
  <si>
    <t>jarvislandry</t>
  </si>
  <si>
    <t>dougbaldwin</t>
  </si>
  <si>
    <t>davetoub</t>
  </si>
  <si>
    <t>jeffdriskel</t>
  </si>
  <si>
    <t>jjarcegawhiteside</t>
  </si>
  <si>
    <t>jamesbettcher</t>
  </si>
  <si>
    <t>dennispitta</t>
  </si>
  <si>
    <t>anthonymccoy</t>
  </si>
  <si>
    <t>robchudzinski</t>
  </si>
  <si>
    <t>joshmccown</t>
  </si>
  <si>
    <t>joemcknight</t>
  </si>
  <si>
    <t>treyedmunds</t>
  </si>
  <si>
    <t>stephengostkowski</t>
  </si>
  <si>
    <t>xavierubosi</t>
  </si>
  <si>
    <t>bilalpowell</t>
  </si>
  <si>
    <t>jalanmcclendon</t>
  </si>
  <si>
    <t>jakeroh</t>
  </si>
  <si>
    <t>kelvinharmon</t>
  </si>
  <si>
    <t>michaelegnew</t>
  </si>
  <si>
    <t>malcomekennedy</t>
  </si>
  <si>
    <t>derrickcoleman</t>
  </si>
  <si>
    <t>lukefalk</t>
  </si>
  <si>
    <t>alanbonner</t>
  </si>
  <si>
    <t>jeremylangford</t>
  </si>
  <si>
    <t>jasonwitten</t>
  </si>
  <si>
    <t>thomassperbeck</t>
  </si>
  <si>
    <t>marqueisgray</t>
  </si>
  <si>
    <t>justinblackmon</t>
  </si>
  <si>
    <t>terrancewest</t>
  </si>
  <si>
    <t>damongibson</t>
  </si>
  <si>
    <t>tylermcdonald</t>
  </si>
  <si>
    <t>dwaynebowe</t>
  </si>
  <si>
    <t>chrisogbonnaya</t>
  </si>
  <si>
    <t>michaelcolubiale</t>
  </si>
  <si>
    <t>kevinmonangai</t>
  </si>
  <si>
    <t>beaugardner</t>
  </si>
  <si>
    <t>taylorbertolet</t>
  </si>
  <si>
    <t>thaddeuslewis</t>
  </si>
  <si>
    <t>wendellsmallwood</t>
  </si>
  <si>
    <t>jjjones</t>
  </si>
  <si>
    <t>dezminlewis</t>
  </si>
  <si>
    <t>christianwade</t>
  </si>
  <si>
    <t>lacheseastrunk</t>
  </si>
  <si>
    <t>cjfiedorowicz</t>
  </si>
  <si>
    <t>giovanibernard</t>
  </si>
  <si>
    <t>theoriddick</t>
  </si>
  <si>
    <t>terrancewilliams</t>
  </si>
  <si>
    <t>romellguerrier</t>
  </si>
  <si>
    <t>charlesjohnson</t>
  </si>
  <si>
    <t>marvinhall</t>
  </si>
  <si>
    <t>coreygrant</t>
  </si>
  <si>
    <t>robertwheelwright</t>
  </si>
  <si>
    <t>joebarry</t>
  </si>
  <si>
    <t>delanceturner</t>
  </si>
  <si>
    <t>justicehill</t>
  </si>
  <si>
    <t>trayonegray</t>
  </si>
  <si>
    <t>johnnymanziel</t>
  </si>
  <si>
    <t>christianblake</t>
  </si>
  <si>
    <t>jamesstarks</t>
  </si>
  <si>
    <t>kurtbenkert</t>
  </si>
  <si>
    <t>alshonjeffery</t>
  </si>
  <si>
    <t>martezcarter</t>
  </si>
  <si>
    <t>mitchellhenry</t>
  </si>
  <si>
    <t>andyphillips</t>
  </si>
  <si>
    <t>darickrogers</t>
  </si>
  <si>
    <t>shanevereen</t>
  </si>
  <si>
    <t>mcleodbethelthompson</t>
  </si>
  <si>
    <t>seanculkin</t>
  </si>
  <si>
    <t>itaviusmathers</t>
  </si>
  <si>
    <t>marshallmorgan</t>
  </si>
  <si>
    <t>patrickskov</t>
  </si>
  <si>
    <t>haroldspears</t>
  </si>
  <si>
    <t>alfredblue</t>
  </si>
  <si>
    <t>troymainepope</t>
  </si>
  <si>
    <t>stephenhill</t>
  </si>
  <si>
    <t>brelanchancellor</t>
  </si>
  <si>
    <t>evanroyster</t>
  </si>
  <si>
    <t>dkmetcalf</t>
  </si>
  <si>
    <t>jaedengraham</t>
  </si>
  <si>
    <t>blakebell</t>
  </si>
  <si>
    <t>travisrudolph</t>
  </si>
  <si>
    <t>antonioandrews</t>
  </si>
  <si>
    <t>bernardreedy</t>
  </si>
  <si>
    <t>krisdurham</t>
  </si>
  <si>
    <t>weslunt</t>
  </si>
  <si>
    <t>jtalley</t>
  </si>
  <si>
    <t>jamesdevelin</t>
  </si>
  <si>
    <t>briangaine</t>
  </si>
  <si>
    <t>lamichaeljames</t>
  </si>
  <si>
    <t>joehorn</t>
  </si>
  <si>
    <t>quincymcduffie</t>
  </si>
  <si>
    <t>diandrecampbell</t>
  </si>
  <si>
    <t>treygriffey</t>
  </si>
  <si>
    <t>georgeaston</t>
  </si>
  <si>
    <t>nickbawden</t>
  </si>
  <si>
    <t>dorianbaker</t>
  </si>
  <si>
    <t>zeketurner</t>
  </si>
  <si>
    <t>aviuscapers</t>
  </si>
  <si>
    <t>quanbray</t>
  </si>
  <si>
    <t>taiwandeal</t>
  </si>
  <si>
    <t>leonardfournette</t>
  </si>
  <si>
    <t>coreyacosta</t>
  </si>
  <si>
    <t>adamhumphries</t>
  </si>
  <si>
    <t>shawnbane</t>
  </si>
  <si>
    <t>uzomanwachukwu</t>
  </si>
  <si>
    <t>benbraunecker</t>
  </si>
  <si>
    <t>seanmodster</t>
  </si>
  <si>
    <t>waynegallman</t>
  </si>
  <si>
    <t>davidfluellen</t>
  </si>
  <si>
    <t>deseanjackson</t>
  </si>
  <si>
    <t>alancross</t>
  </si>
  <si>
    <t>cjgermany</t>
  </si>
  <si>
    <t>billmusgrave</t>
  </si>
  <si>
    <t>russellgage</t>
  </si>
  <si>
    <t>jeffjanis</t>
  </si>
  <si>
    <t>jerryrichardson</t>
  </si>
  <si>
    <t>derrickhenry</t>
  </si>
  <si>
    <t>devingardner</t>
  </si>
  <si>
    <t>jarvisturner</t>
  </si>
  <si>
    <t>jimharbaugh</t>
  </si>
  <si>
    <t>mattjones</t>
  </si>
  <si>
    <t>fredross</t>
  </si>
  <si>
    <t>devinsmith</t>
  </si>
  <si>
    <t>trinitybenson</t>
  </si>
  <si>
    <t>jaelenstrong</t>
  </si>
  <si>
    <t>georgewinn</t>
  </si>
  <si>
    <t>brettmaher</t>
  </si>
  <si>
    <t>jordangay</t>
  </si>
  <si>
    <t>canonrooker</t>
  </si>
  <si>
    <t>milessanders</t>
  </si>
  <si>
    <t>steveishmael</t>
  </si>
  <si>
    <t>jalinmoore</t>
  </si>
  <si>
    <t>allenlazard</t>
  </si>
  <si>
    <t>paulperkins</t>
  </si>
  <si>
    <t>devinross</t>
  </si>
  <si>
    <t>marcellateman</t>
  </si>
  <si>
    <t>tylerhigbee</t>
  </si>
  <si>
    <t>kevindorsey</t>
  </si>
  <si>
    <t>gregjennings</t>
  </si>
  <si>
    <t>quayvonhicks</t>
  </si>
  <si>
    <t>dwayneharris</t>
  </si>
  <si>
    <t>ericwashington</t>
  </si>
  <si>
    <t>christianmccaffrey</t>
  </si>
  <si>
    <t>brianvogler</t>
  </si>
  <si>
    <t>tommyleelewis</t>
  </si>
  <si>
    <t>allenreisner</t>
  </si>
  <si>
    <t>kennystills</t>
  </si>
  <si>
    <t>terrymcdonough</t>
  </si>
  <si>
    <t>akrumwadley</t>
  </si>
  <si>
    <t>davidglidden</t>
  </si>
  <si>
    <t>stevenwroblewski</t>
  </si>
  <si>
    <t>malikearl</t>
  </si>
  <si>
    <t>terrywright</t>
  </si>
  <si>
    <t>jonveajohnson</t>
  </si>
  <si>
    <t>alexmcgough</t>
  </si>
  <si>
    <t>luckywhitehead</t>
  </si>
  <si>
    <t>jahadthomas</t>
  </si>
  <si>
    <t>demaryiusthomas</t>
  </si>
  <si>
    <t>jackheneghan</t>
  </si>
  <si>
    <t>braxtonmiller</t>
  </si>
  <si>
    <t>mwhite</t>
  </si>
  <si>
    <t>ardariusstewart</t>
  </si>
  <si>
    <t>jamessummers</t>
  </si>
  <si>
    <t>timflanders</t>
  </si>
  <si>
    <t>emanuelhall</t>
  </si>
  <si>
    <t>johnpagano</t>
  </si>
  <si>
    <t>kennethwalker</t>
  </si>
  <si>
    <t>ethanwolf</t>
  </si>
  <si>
    <t>alonzoharris</t>
  </si>
  <si>
    <t>cooperkupp</t>
  </si>
  <si>
    <t>johnlovett</t>
  </si>
  <si>
    <t>daviswebb</t>
  </si>
  <si>
    <t>brandonwegher</t>
  </si>
  <si>
    <t>josephfauria</t>
  </si>
  <si>
    <t>joshreynolds</t>
  </si>
  <si>
    <t>alexerickson</t>
  </si>
  <si>
    <t>henrypoggi</t>
  </si>
  <si>
    <t>gehrigdieter</t>
  </si>
  <si>
    <t>zurlontipton</t>
  </si>
  <si>
    <t>jaredabbrederis</t>
  </si>
  <si>
    <t>benmalena</t>
  </si>
  <si>
    <t>robgronkowski</t>
  </si>
  <si>
    <t>virgilgreen</t>
  </si>
  <si>
    <t>kevinwalter</t>
  </si>
  <si>
    <t>jakecoker</t>
  </si>
  <si>
    <t>jeromesmith</t>
  </si>
  <si>
    <t>paulrichardson</t>
  </si>
  <si>
    <t>gavinescobar</t>
  </si>
  <si>
    <t>robertmartin</t>
  </si>
  <si>
    <t>connorcook</t>
  </si>
  <si>
    <t>mauricejonesdrew</t>
  </si>
  <si>
    <t>zachline</t>
  </si>
  <si>
    <t>gregjones</t>
  </si>
  <si>
    <t>delaniewalker</t>
  </si>
  <si>
    <t>lukemccown</t>
  </si>
  <si>
    <t>issacblakeney</t>
  </si>
  <si>
    <t>jimmygraham</t>
  </si>
  <si>
    <t>deshonekizer</t>
  </si>
  <si>
    <t>danielbraverman</t>
  </si>
  <si>
    <t>wendallwilliams</t>
  </si>
  <si>
    <t>georgekittle</t>
  </si>
  <si>
    <t>tiongreen</t>
  </si>
  <si>
    <t>lukewillson</t>
  </si>
  <si>
    <t>bostonscott</t>
  </si>
  <si>
    <t>peytonmanning</t>
  </si>
  <si>
    <t>loganthomas</t>
  </si>
  <si>
    <t>devonjohnson</t>
  </si>
  <si>
    <t>jordanthompson</t>
  </si>
  <si>
    <t>thomasives</t>
  </si>
  <si>
    <t>danorlovsky</t>
  </si>
  <si>
    <t>cameronclear</t>
  </si>
  <si>
    <t>brianhill</t>
  </si>
  <si>
    <t>mikegillislee</t>
  </si>
  <si>
    <t>ldamianwashington</t>
  </si>
  <si>
    <t>chrismyarick</t>
  </si>
  <si>
    <t>brandonbarnes</t>
  </si>
  <si>
    <t>orsoncharles</t>
  </si>
  <si>
    <t>johnlynch</t>
  </si>
  <si>
    <t>rjshelton</t>
  </si>
  <si>
    <t>codythompson</t>
  </si>
  <si>
    <t>chrismanhertz</t>
  </si>
  <si>
    <t>justinsumpter</t>
  </si>
  <si>
    <t>michaelcampanaro</t>
  </si>
  <si>
    <t>deandregoolsby</t>
  </si>
  <si>
    <t>jordanscarlett</t>
  </si>
  <si>
    <t>austinwolf</t>
  </si>
  <si>
    <t>tonyjones</t>
  </si>
  <si>
    <t>jamalcustis</t>
  </si>
  <si>
    <t>gregorton</t>
  </si>
  <si>
    <t>danielbrown</t>
  </si>
  <si>
    <t>mattschaub</t>
  </si>
  <si>
    <t>phillipsims</t>
  </si>
  <si>
    <t>roycefreeman</t>
  </si>
  <si>
    <t>johnfranklin</t>
  </si>
  <si>
    <t>seanmcdermott</t>
  </si>
  <si>
    <t>laquontreadwell</t>
  </si>
  <si>
    <t>djwilliams</t>
  </si>
  <si>
    <t>brandongibson</t>
  </si>
  <si>
    <t>kennyhilliard</t>
  </si>
  <si>
    <t>colebeasley</t>
  </si>
  <si>
    <t>lukelundy</t>
  </si>
  <si>
    <t>tylerboyd</t>
  </si>
  <si>
    <t>kevinstefanski</t>
  </si>
  <si>
    <t>kalenballage</t>
  </si>
  <si>
    <t>khalidabdullah</t>
  </si>
  <si>
    <t>dontaforeman</t>
  </si>
  <si>
    <t>dedewestbrook</t>
  </si>
  <si>
    <t>tavonaustin</t>
  </si>
  <si>
    <t>deseansmith</t>
  </si>
  <si>
    <t>joedonduncan</t>
  </si>
  <si>
    <t>kylelewis</t>
  </si>
  <si>
    <t>rodstreater</t>
  </si>
  <si>
    <t>deangelowilliams</t>
  </si>
  <si>
    <t>johnphillips</t>
  </si>
  <si>
    <t>treymillard</t>
  </si>
  <si>
    <t>jeffmaehl</t>
  </si>
  <si>
    <t>marcross</t>
  </si>
  <si>
    <t>keenanreynolds</t>
  </si>
  <si>
    <t>nickkasa</t>
  </si>
  <si>
    <t>colinjeter</t>
  </si>
  <si>
    <t>leonardhankerson</t>
  </si>
  <si>
    <t>andrewgleichert</t>
  </si>
  <si>
    <t>jalenguyton</t>
  </si>
  <si>
    <t>larrypinkard</t>
  </si>
  <si>
    <t>deontethompson</t>
  </si>
  <si>
    <t>devantedavis</t>
  </si>
  <si>
    <t>marquezvaldesscantling</t>
  </si>
  <si>
    <t>taquanmizzell</t>
  </si>
  <si>
    <t>derriusguice</t>
  </si>
  <si>
    <t>joebanyard</t>
  </si>
  <si>
    <t>tylerbray</t>
  </si>
  <si>
    <t>isaacfruechte</t>
  </si>
  <si>
    <t>dallasgoedert</t>
  </si>
  <si>
    <t>deanthonythomas</t>
  </si>
  <si>
    <t>courtneyroby</t>
  </si>
  <si>
    <t>stephencarlson</t>
  </si>
  <si>
    <t>danherron</t>
  </si>
  <si>
    <t>byronmarshall</t>
  </si>
  <si>
    <t>joelstave</t>
  </si>
  <si>
    <t>detreznewsome</t>
  </si>
  <si>
    <t>jeremykerley</t>
  </si>
  <si>
    <t>marcusmarshall</t>
  </si>
  <si>
    <t>kelvinmcknight</t>
  </si>
  <si>
    <t>martinmayhew</t>
  </si>
  <si>
    <t>brandonmarshall</t>
  </si>
  <si>
    <t>vincentjackson</t>
  </si>
  <si>
    <t>jakestoneburner</t>
  </si>
  <si>
    <t>chrisconley</t>
  </si>
  <si>
    <t>dariusslayton</t>
  </si>
  <si>
    <t>halehentges</t>
  </si>
  <si>
    <t>gregzuerlein</t>
  </si>
  <si>
    <t>ronniehillman</t>
  </si>
  <si>
    <t>jazzferguson</t>
  </si>
  <si>
    <t>tedthompson</t>
  </si>
  <si>
    <t>nicksirianni</t>
  </si>
  <si>
    <t>connorhamlett</t>
  </si>
  <si>
    <t>davidgarrard</t>
  </si>
  <si>
    <t>stevesmith</t>
  </si>
  <si>
    <t>jameswashington</t>
  </si>
  <si>
    <t>austinjohnson</t>
  </si>
  <si>
    <t>anthonykelly</t>
  </si>
  <si>
    <t>taylorthompson</t>
  </si>
  <si>
    <t>evanbaylis</t>
  </si>
  <si>
    <t>dylancantrell</t>
  </si>
  <si>
    <t>zachpascal</t>
  </si>
  <si>
    <t>derekcarrier</t>
  </si>
  <si>
    <t>wessaxton</t>
  </si>
  <si>
    <t>deveonsmith</t>
  </si>
  <si>
    <t>vernonadams</t>
  </si>
  <si>
    <t>brettveach</t>
  </si>
  <si>
    <t>mikesmith</t>
  </si>
  <si>
    <t>tremadden</t>
  </si>
  <si>
    <t>jeromecunningham</t>
  </si>
  <si>
    <t>jordanchunn</t>
  </si>
  <si>
    <t>darrinlaufasa</t>
  </si>
  <si>
    <t>djmoore</t>
  </si>
  <si>
    <t>daniellasco</t>
  </si>
  <si>
    <t>alexbachman</t>
  </si>
  <si>
    <t>kalifphillips</t>
  </si>
  <si>
    <t>gunnerolszewski</t>
  </si>
  <si>
    <t>adamchoice</t>
  </si>
  <si>
    <t>evanberry</t>
  </si>
  <si>
    <t>terrellnewby</t>
  </si>
  <si>
    <t>chaselitton</t>
  </si>
  <si>
    <t>johnfox</t>
  </si>
  <si>
    <t>ryanizzo</t>
  </si>
  <si>
    <t>pephamilton</t>
  </si>
  <si>
    <t>ryanmathews</t>
  </si>
  <si>
    <t>andredebose</t>
  </si>
  <si>
    <t>jerrodjohnson</t>
  </si>
  <si>
    <t>legarretteblount</t>
  </si>
  <si>
    <t>alektorgersen</t>
  </si>
  <si>
    <t>skylerhoward</t>
  </si>
  <si>
    <t>joshallen</t>
  </si>
  <si>
    <t>arreliousbenn</t>
  </si>
  <si>
    <t>michaelcrabtree</t>
  </si>
  <si>
    <t>amircarlisle</t>
  </si>
  <si>
    <t>rivercracraft</t>
  </si>
  <si>
    <t>ryanwhalen</t>
  </si>
  <si>
    <t>tremason</t>
  </si>
  <si>
    <t>bentate</t>
  </si>
  <si>
    <t>jaceamaro</t>
  </si>
  <si>
    <t>colewick</t>
  </si>
  <si>
    <t>chrisowusu</t>
  </si>
  <si>
    <t>kenzeldoe</t>
  </si>
  <si>
    <t>joshrounds</t>
  </si>
  <si>
    <t>trevormoore</t>
  </si>
  <si>
    <t>aaronbailey</t>
  </si>
  <si>
    <t>kendallgaskins</t>
  </si>
  <si>
    <t>frankstephens</t>
  </si>
  <si>
    <t>wyatthouston</t>
  </si>
  <si>
    <t>rileyferguson</t>
  </si>
  <si>
    <t>richiebrockel</t>
  </si>
  <si>
    <t>michaelburton</t>
  </si>
  <si>
    <t>raheemmostert</t>
  </si>
  <si>
    <t>tyhilton</t>
  </si>
  <si>
    <t>rishardmatthews</t>
  </si>
  <si>
    <t>emmanuelsanders</t>
  </si>
  <si>
    <t>trentkirchner</t>
  </si>
  <si>
    <t>jesuswilson</t>
  </si>
  <si>
    <t>joshscobee</t>
  </si>
  <si>
    <t>brandonpowell</t>
  </si>
  <si>
    <t>dontrelleinman</t>
  </si>
  <si>
    <t>davidnelson</t>
  </si>
  <si>
    <t>lamarjordan</t>
  </si>
  <si>
    <t>ajderby</t>
  </si>
  <si>
    <t>jasonsnelling</t>
  </si>
  <si>
    <t>genosmith</t>
  </si>
  <si>
    <t>mauriceharris</t>
  </si>
  <si>
    <t>davidsillsv</t>
  </si>
  <si>
    <t>jonkitna</t>
  </si>
  <si>
    <t>codykessler</t>
  </si>
  <si>
    <t>henrykriegercoble</t>
  </si>
  <si>
    <t>chadoshea</t>
  </si>
  <si>
    <t>trentrichardson</t>
  </si>
  <si>
    <t>jareddangerfield</t>
  </si>
  <si>
    <t>geremydavis</t>
  </si>
  <si>
    <t>peytonhillis</t>
  </si>
  <si>
    <t>rashardhiggins</t>
  </si>
  <si>
    <t>markchapman</t>
  </si>
  <si>
    <t>ryanday</t>
  </si>
  <si>
    <t>juwannwinfree</t>
  </si>
  <si>
    <t>dannyetling</t>
  </si>
  <si>
    <t>arthurwilliams</t>
  </si>
  <si>
    <t>bradleysowell</t>
  </si>
  <si>
    <t>xavierrush</t>
  </si>
  <si>
    <t>calebwilson</t>
  </si>
  <si>
    <t>dontezbyrd</t>
  </si>
  <si>
    <t>dantepettis</t>
  </si>
  <si>
    <t>donjackson</t>
  </si>
  <si>
    <t>philliptanner</t>
  </si>
  <si>
    <t>howieroseman</t>
  </si>
  <si>
    <t>chrisgivens</t>
  </si>
  <si>
    <t>dorindickerson</t>
  </si>
  <si>
    <t>andrelindsey</t>
  </si>
  <si>
    <t>jonathanlloyd</t>
  </si>
  <si>
    <t>kenjonbarner</t>
  </si>
  <si>
    <t>rodsmith</t>
  </si>
  <si>
    <t>codyhollister</t>
  </si>
  <si>
    <t>claytonechard</t>
  </si>
  <si>
    <t>bearpascoe</t>
  </si>
  <si>
    <t>toddbowles</t>
  </si>
  <si>
    <t>kendalthompson</t>
  </si>
  <si>
    <t>cjham</t>
  </si>
  <si>
    <t>chasedixon</t>
  </si>
  <si>
    <t>jeromewashington</t>
  </si>
  <si>
    <t>samficken</t>
  </si>
  <si>
    <t>davidgrinnage</t>
  </si>
  <si>
    <t>codycore</t>
  </si>
  <si>
    <t>jonathankrause</t>
  </si>
  <si>
    <t>devingray</t>
  </si>
  <si>
    <t>kendallhunter</t>
  </si>
  <si>
    <t>djfoster</t>
  </si>
  <si>
    <t>johnpeters</t>
  </si>
  <si>
    <t>danlight</t>
  </si>
  <si>
    <t>brianbridgewater</t>
  </si>
  <si>
    <t>jalenwilliams</t>
  </si>
  <si>
    <t>dominiquejones</t>
  </si>
  <si>
    <t>brandonjohnson</t>
  </si>
  <si>
    <t>davidnjoku</t>
  </si>
  <si>
    <t>andrepatton</t>
  </si>
  <si>
    <t>brandonburks</t>
  </si>
  <si>
    <t>tashardchoice</t>
  </si>
  <si>
    <t>mikemeyer</t>
  </si>
  <si>
    <t>nickkeizer</t>
  </si>
  <si>
    <t>senecawallace</t>
  </si>
  <si>
    <t>darrinhall</t>
  </si>
  <si>
    <t>malcolmbrown</t>
  </si>
  <si>
    <t>matthewwright</t>
  </si>
  <si>
    <t>tylerrutenbeck</t>
  </si>
  <si>
    <t>hakeembutler</t>
  </si>
  <si>
    <t>phillipsupernaw</t>
  </si>
  <si>
    <t>michaelrobinson</t>
  </si>
  <si>
    <t>tylerthigpen</t>
  </si>
  <si>
    <t>benmcadoo</t>
  </si>
  <si>
    <t>kolbylistenbee</t>
  </si>
  <si>
    <t>jordanwilliamslambert</t>
  </si>
  <si>
    <t>robertfoster</t>
  </si>
  <si>
    <t>chrismatthews</t>
  </si>
  <si>
    <t>chrishubert</t>
  </si>
  <si>
    <t>evanrodriguez</t>
  </si>
  <si>
    <t>randyfichtner</t>
  </si>
  <si>
    <t>scottchandler</t>
  </si>
  <si>
    <t>breshadperriman</t>
  </si>
  <si>
    <t>connorneighbors</t>
  </si>
  <si>
    <t>seanmannion</t>
  </si>
  <si>
    <t>kermitwhitfield</t>
  </si>
  <si>
    <t>davidolson</t>
  </si>
  <si>
    <t>mikebercovici</t>
  </si>
  <si>
    <t>somavainuku</t>
  </si>
  <si>
    <t>bronsonhill</t>
  </si>
  <si>
    <t>mattsokol</t>
  </si>
  <si>
    <t>jakeelliott</t>
  </si>
  <si>
    <t>akeemhunt</t>
  </si>
  <si>
    <t>jacquizzrodgers</t>
  </si>
  <si>
    <t>budsasser</t>
  </si>
  <si>
    <t>kareemhunt</t>
  </si>
  <si>
    <t>dakprescott</t>
  </si>
  <si>
    <t>willjohnson</t>
  </si>
  <si>
    <t>dareogunbowale</t>
  </si>
  <si>
    <t>deantegray</t>
  </si>
  <si>
    <t>ryanhewitt</t>
  </si>
  <si>
    <t>isaacnauta</t>
  </si>
  <si>
    <t>nickstevens</t>
  </si>
  <si>
    <t>tristanvizcaino</t>
  </si>
  <si>
    <t>mikeglennon</t>
  </si>
  <si>
    <t>jaredcook</t>
  </si>
  <si>
    <t>camworthy</t>
  </si>
  <si>
    <t>mikethomas</t>
  </si>
  <si>
    <t>ryanspadola</t>
  </si>
  <si>
    <t>rossscheuerman</t>
  </si>
  <si>
    <t>daronbrown</t>
  </si>
  <si>
    <t>kellendavis</t>
  </si>
  <si>
    <t>artavisscott</t>
  </si>
  <si>
    <t>dresanderson</t>
  </si>
  <si>
    <t>vernonjohnson</t>
  </si>
  <si>
    <t>keavonmilton</t>
  </si>
  <si>
    <t>stevensimsjr</t>
  </si>
  <si>
    <t>garrettgriffin</t>
  </si>
  <si>
    <t>joelbouagnon</t>
  </si>
  <si>
    <t>kennycook</t>
  </si>
  <si>
    <t>donnieavery</t>
  </si>
  <si>
    <t>bradsorensen</t>
  </si>
  <si>
    <t>chrispantale</t>
  </si>
  <si>
    <t>austinwalter</t>
  </si>
  <si>
    <t>aaronlacombe</t>
  </si>
  <si>
    <t>jordancameron</t>
  </si>
  <si>
    <t>jacedavis</t>
  </si>
  <si>
    <t>tommystreeter</t>
  </si>
  <si>
    <t>jerrylovelocke</t>
  </si>
  <si>
    <t>tevaunsmith</t>
  </si>
  <si>
    <t>tarynchristion</t>
  </si>
  <si>
    <t>sterlingshepard</t>
  </si>
  <si>
    <t>marquesswilson</t>
  </si>
  <si>
    <t>jonathanwilliams</t>
  </si>
  <si>
    <t>malachijones</t>
  </si>
  <si>
    <t>ericrogers</t>
  </si>
  <si>
    <t>joshboyce</t>
  </si>
  <si>
    <t>adonisjennings</t>
  </si>
  <si>
    <t>blainegabbert</t>
  </si>
  <si>
    <t>jameljohnson</t>
  </si>
  <si>
    <t>austinfort</t>
  </si>
  <si>
    <t>nelsonagholor</t>
  </si>
  <si>
    <t>kyleorton</t>
  </si>
  <si>
    <t>austinduke</t>
  </si>
  <si>
    <t>andrewfranks</t>
  </si>
  <si>
    <t>deonbutler</t>
  </si>
  <si>
    <t>kayauneross</t>
  </si>
  <si>
    <t>joewilliams</t>
  </si>
  <si>
    <t>marksanchez</t>
  </si>
  <si>
    <t>trentonirwin</t>
  </si>
  <si>
    <t>jonrobinson</t>
  </si>
  <si>
    <t>aarondobson</t>
  </si>
  <si>
    <t>jongruden</t>
  </si>
  <si>
    <t>chaseford</t>
  </si>
  <si>
    <t>paulturner</t>
  </si>
  <si>
    <t>brandonmyers</t>
  </si>
  <si>
    <t>corbinlouks</t>
  </si>
  <si>
    <t>deangeloyancey</t>
  </si>
  <si>
    <t>jeffluc</t>
  </si>
  <si>
    <t>willgrier</t>
  </si>
  <si>
    <t>darriusheywardbey</t>
  </si>
  <si>
    <t>alexanderhollins</t>
  </si>
  <si>
    <t>bretthundley</t>
  </si>
  <si>
    <t>deangelohenderson</t>
  </si>
  <si>
    <t>jamiechilders</t>
  </si>
  <si>
    <t>dariongriswold</t>
  </si>
  <si>
    <t>alecingold</t>
  </si>
  <si>
    <t>josholiver</t>
  </si>
  <si>
    <t>rjharris</t>
  </si>
  <si>
    <t>romarmorris</t>
  </si>
  <si>
    <t>dontefoster</t>
  </si>
  <si>
    <t>loganpaulsen</t>
  </si>
  <si>
    <t>nickdeluca</t>
  </si>
  <si>
    <t>calebbluiett</t>
  </si>
  <si>
    <t>tjlinta</t>
  </si>
  <si>
    <t>andyjanovich</t>
  </si>
  <si>
    <t>colehunt</t>
  </si>
  <si>
    <t>levinetoilolo</t>
  </si>
  <si>
    <t>aaronripkowski</t>
  </si>
  <si>
    <t>taysomhill</t>
  </si>
  <si>
    <t>ryangrigson</t>
  </si>
  <si>
    <t>bradyquinn</t>
  </si>
  <si>
    <t>speedynoil</t>
  </si>
  <si>
    <t>nsimbawebster</t>
  </si>
  <si>
    <t>rodneyanderson</t>
  </si>
  <si>
    <t>desmondlawrence</t>
  </si>
  <si>
    <t>jeronhamm</t>
  </si>
  <si>
    <t>keenanbrown</t>
  </si>
  <si>
    <t>tobaispalmer</t>
  </si>
  <si>
    <t>ryangrant</t>
  </si>
  <si>
    <t>kierenduncan</t>
  </si>
  <si>
    <t>maxxwilliams</t>
  </si>
  <si>
    <t>brianquick</t>
  </si>
  <si>
    <t>danrooney</t>
  </si>
  <si>
    <t>dimitriflowers</t>
  </si>
  <si>
    <t>justinbrown</t>
  </si>
  <si>
    <t>phazahnodom</t>
  </si>
  <si>
    <t>chuckpagano</t>
  </si>
  <si>
    <t>trindonholliday</t>
  </si>
  <si>
    <t>lataviusmurray</t>
  </si>
  <si>
    <t>matthewcolburnii</t>
  </si>
  <si>
    <t>dougpederson</t>
  </si>
  <si>
    <t>ejmanuel</t>
  </si>
  <si>
    <t>christinemichael</t>
  </si>
  <si>
    <t>gabemarks</t>
  </si>
  <si>
    <t>ryanomalley</t>
  </si>
  <si>
    <t>jerryreese</t>
  </si>
  <si>
    <t>gumphayes</t>
  </si>
  <si>
    <t>rooseveltnix</t>
  </si>
  <si>
    <t>cjconrad</t>
  </si>
  <si>
    <t>peytonbarber</t>
  </si>
  <si>
    <t>colinlockett</t>
  </si>
  <si>
    <t>carsonmeier</t>
  </si>
  <si>
    <t>gregolson</t>
  </si>
  <si>
    <t>driarcher</t>
  </si>
  <si>
    <t>treywatts</t>
  </si>
  <si>
    <t>jamesquick</t>
  </si>
  <si>
    <t>dwayneallen</t>
  </si>
  <si>
    <t>lancemoore</t>
  </si>
  <si>
    <t>elijahhood</t>
  </si>
  <si>
    <t>brandonweeden</t>
  </si>
  <si>
    <t>geraldholmes</t>
  </si>
  <si>
    <t>cjprosise</t>
  </si>
  <si>
    <t>brandincooks</t>
  </si>
  <si>
    <t>eastonstick</t>
  </si>
  <si>
    <t>brandonradcliff</t>
  </si>
  <si>
    <t>joehansley</t>
  </si>
  <si>
    <t>carsonwentz</t>
  </si>
  <si>
    <t>darylrichardson</t>
  </si>
  <si>
    <t>reecehorn</t>
  </si>
  <si>
    <t>kylesloter</t>
  </si>
  <si>
    <t>stevanridley</t>
  </si>
  <si>
    <t>brandonallen</t>
  </si>
  <si>
    <t>myleswhite</t>
  </si>
  <si>
    <t>erictomlinson</t>
  </si>
  <si>
    <t>mattsimms</t>
  </si>
  <si>
    <t>jasonlicht</t>
  </si>
  <si>
    <t>bensonbrowne</t>
  </si>
  <si>
    <t>timwright</t>
  </si>
  <si>
    <t>santonioholmes</t>
  </si>
  <si>
    <t>shaqhill</t>
  </si>
  <si>
    <t>michaelbennett</t>
  </si>
  <si>
    <t>jeromesimpson</t>
  </si>
  <si>
    <t>mikemccarthy</t>
  </si>
  <si>
    <t>mattburke</t>
  </si>
  <si>
    <t>dontemoncrief</t>
  </si>
  <si>
    <t>shaunsuisham</t>
  </si>
  <si>
    <t>antwanegrant</t>
  </si>
  <si>
    <t>kylebrindza</t>
  </si>
  <si>
    <t>patrickdimarco</t>
  </si>
  <si>
    <t>durronneal</t>
  </si>
  <si>
    <t>braylonbell</t>
  </si>
  <si>
    <t>crockettgillmore</t>
  </si>
  <si>
    <t>brettrypien</t>
  </si>
  <si>
    <t>frankgore</t>
  </si>
  <si>
    <t>kenwhisenhunt</t>
  </si>
  <si>
    <t>tjgraham</t>
  </si>
  <si>
    <t>rickdennison</t>
  </si>
  <si>
    <t>chrisboyd</t>
  </si>
  <si>
    <t>devinfunchess</t>
  </si>
  <si>
    <t>adamdrake</t>
  </si>
  <si>
    <t>alexbayer</t>
  </si>
  <si>
    <t>chrispolk</t>
  </si>
  <si>
    <t>stevejohnson</t>
  </si>
  <si>
    <t>matthewmulligan</t>
  </si>
  <si>
    <t>randybullock</t>
  </si>
  <si>
    <t>levontewhitfield</t>
  </si>
  <si>
    <t>dcolquitt</t>
  </si>
  <si>
    <t>jasonmyers</t>
  </si>
  <si>
    <t>tjlogan</t>
  </si>
  <si>
    <t>juliusthomas</t>
  </si>
  <si>
    <t>keithwenning</t>
  </si>
  <si>
    <t>martymornhinweg</t>
  </si>
  <si>
    <t>mikeboone</t>
  </si>
  <si>
    <t>chandlerworthy</t>
  </si>
  <si>
    <t>saquonbarkley</t>
  </si>
  <si>
    <t>joshcrockett</t>
  </si>
  <si>
    <t>weswelker</t>
  </si>
  <si>
    <t>benhartsock</t>
  </si>
  <si>
    <t>richardrodgers</t>
  </si>
  <si>
    <t>chipkelly</t>
  </si>
  <si>
    <t>dirkkoetter</t>
  </si>
  <si>
    <t>jameswilliams</t>
  </si>
  <si>
    <t>joshrosen</t>
  </si>
  <si>
    <t>nickeasley</t>
  </si>
  <si>
    <t>harrisonbutker</t>
  </si>
  <si>
    <t>elkanahdillon</t>
  </si>
  <si>
    <t>kierosmall</t>
  </si>
  <si>
    <t>mikegesicki</t>
  </si>
  <si>
    <t>gerellrobinson</t>
  </si>
  <si>
    <t>ervinphillips</t>
  </si>
  <si>
    <t>timcook</t>
  </si>
  <si>
    <t>justinperillo</t>
  </si>
  <si>
    <t>travonmcmillian</t>
  </si>
  <si>
    <t>anthonymahoungou</t>
  </si>
  <si>
    <t>ladainiantomlinson</t>
  </si>
  <si>
    <t>anthonyezeakunne</t>
  </si>
  <si>
    <t>peterpujals</t>
  </si>
  <si>
    <t>nathanpeterman</t>
  </si>
  <si>
    <t>dariusdavis</t>
  </si>
  <si>
    <t>khiryrobinson</t>
  </si>
  <si>
    <t>jerodevans</t>
  </si>
  <si>
    <t>taylorcornelius</t>
  </si>
  <si>
    <t>jonathonrumph</t>
  </si>
  <si>
    <t>johnlunsford</t>
  </si>
  <si>
    <t>orleansdarkwa</t>
  </si>
  <si>
    <t>bradleymarquez</t>
  </si>
  <si>
    <t>erickettani</t>
  </si>
  <si>
    <t>jordanfranks</t>
  </si>
  <si>
    <t>tylerrenew</t>
  </si>
  <si>
    <t>michaelhill</t>
  </si>
  <si>
    <t>matthewslater</t>
  </si>
  <si>
    <t>brandonbolden</t>
  </si>
  <si>
    <t>travishomer</t>
  </si>
  <si>
    <t>davidpaulson</t>
  </si>
  <si>
    <t>dustinkeller</t>
  </si>
  <si>
    <t>damarisjohnson</t>
  </si>
  <si>
    <t>nyqwanmurray</t>
  </si>
  <si>
    <t>mikejames</t>
  </si>
  <si>
    <t>bradsmelley</t>
  </si>
  <si>
    <t>danarnold</t>
  </si>
  <si>
    <t>ajjenkins</t>
  </si>
  <si>
    <t>dylanthompson</t>
  </si>
  <si>
    <t>xavierturner</t>
  </si>
  <si>
    <t>jaylensmith</t>
  </si>
  <si>
    <t>jeffbadet</t>
  </si>
  <si>
    <t>jakelampman</t>
  </si>
  <si>
    <t>collinmooney</t>
  </si>
  <si>
    <t>kniledavis</t>
  </si>
  <si>
    <t>jorvorskielane</t>
  </si>
  <si>
    <t>keelandoss</t>
  </si>
  <si>
    <t>nicktoon</t>
  </si>
  <si>
    <t>nickboyle</t>
  </si>
  <si>
    <t>jamesconner</t>
  </si>
  <si>
    <t>tracemcsorley</t>
  </si>
  <si>
    <t>denardrobinson</t>
  </si>
  <si>
    <t>joshreese</t>
  </si>
  <si>
    <t>alexellis</t>
  </si>
  <si>
    <t>timtebow</t>
  </si>
  <si>
    <t>jasonreese</t>
  </si>
  <si>
    <t>kylecarter</t>
  </si>
  <si>
    <t>marqiselee</t>
  </si>
  <si>
    <t>jonathanamosa</t>
  </si>
  <si>
    <t>austinroberts</t>
  </si>
  <si>
    <t>kyleshanahan</t>
  </si>
  <si>
    <t>greglittle</t>
  </si>
  <si>
    <t>dalvincook</t>
  </si>
  <si>
    <t>mikeevans</t>
  </si>
  <si>
    <t>zacbrooks</t>
  </si>
  <si>
    <t>marquescolston</t>
  </si>
  <si>
    <t>ryanmueller</t>
  </si>
  <si>
    <t>davidmontgomery</t>
  </si>
  <si>
    <t>mattbryant</t>
  </si>
  <si>
    <t>nicknovak</t>
  </si>
  <si>
    <t>maxwellmccaffrey</t>
  </si>
  <si>
    <t>mikemaccagnan</t>
  </si>
  <si>
    <t>isaaczico</t>
  </si>
  <si>
    <t>alecbloom</t>
  </si>
  <si>
    <t>zachgentry</t>
  </si>
  <si>
    <t>ericmangini</t>
  </si>
  <si>
    <t>brianburt</t>
  </si>
  <si>
    <t>justinthomas</t>
  </si>
  <si>
    <t>alstevissquirewell</t>
  </si>
  <si>
    <t>mattheweaton</t>
  </si>
  <si>
    <t>chrisezeala</t>
  </si>
  <si>
    <t>carsonpalmer</t>
  </si>
  <si>
    <t>quentonbundrage</t>
  </si>
  <si>
    <t>keithtowbridge</t>
  </si>
  <si>
    <t>temarrickhemingway</t>
  </si>
  <si>
    <t>larryfitzgerald</t>
  </si>
  <si>
    <t>jarrydhayne</t>
  </si>
  <si>
    <t>leesmith</t>
  </si>
  <si>
    <t>alexandermattison</t>
  </si>
  <si>
    <t>joshgordon</t>
  </si>
  <si>
    <t>tyroneswoopes</t>
  </si>
  <si>
    <t>antwaanrandleel</t>
  </si>
  <si>
    <t>marchiemurdock</t>
  </si>
  <si>
    <t>randalltelfer</t>
  </si>
  <si>
    <t>nathanpalmer</t>
  </si>
  <si>
    <t>braylonheard</t>
  </si>
  <si>
    <t>keithsmith</t>
  </si>
  <si>
    <t>weshills</t>
  </si>
  <si>
    <t>konradreuland</t>
  </si>
  <si>
    <t>russellshepard</t>
  </si>
  <si>
    <t>loganwoodside</t>
  </si>
  <si>
    <t>treyburton</t>
  </si>
  <si>
    <t>keithkirkwood</t>
  </si>
  <si>
    <t>montaycrockett</t>
  </si>
  <si>
    <t>davidwatford</t>
  </si>
  <si>
    <t>travisharvey</t>
  </si>
  <si>
    <t>marcusmurphy</t>
  </si>
  <si>
    <t>michealspurlock</t>
  </si>
  <si>
    <t>brucearians</t>
  </si>
  <si>
    <t>dwaynewashington</t>
  </si>
  <si>
    <t>jakemcgee</t>
  </si>
  <si>
    <t>jimoneil</t>
  </si>
  <si>
    <t>joecallahan</t>
  </si>
  <si>
    <t>damiancopeland</t>
  </si>
  <si>
    <t>tevincoleman</t>
  </si>
  <si>
    <t>isaiahford</t>
  </si>
  <si>
    <t>alexarmah</t>
  </si>
  <si>
    <t>stephenanderson</t>
  </si>
  <si>
    <t>demitriusbronson</t>
  </si>
  <si>
    <t>isiahferguson</t>
  </si>
  <si>
    <t>mitchellpaige</t>
  </si>
  <si>
    <t>davidblough</t>
  </si>
  <si>
    <t>drewanderson</t>
  </si>
  <si>
    <t>rickyjeune</t>
  </si>
  <si>
    <t>tombrady</t>
  </si>
  <si>
    <t>byronpringle</t>
  </si>
  <si>
    <t>alfredmorris</t>
  </si>
  <si>
    <t>anthonyfasano</t>
  </si>
  <si>
    <t>jaredmurphy</t>
  </si>
  <si>
    <t>scottorndoff</t>
  </si>
  <si>
    <t>daviondavis</t>
  </si>
  <si>
    <t>jermainegresham</t>
  </si>
  <si>
    <t>ladariusgreen</t>
  </si>
  <si>
    <t>mikedavis</t>
  </si>
  <si>
    <t>prestonwilliams</t>
  </si>
  <si>
    <t>quadreehenderson</t>
  </si>
  <si>
    <t>mattnagy</t>
  </si>
  <si>
    <t>nickschuessler</t>
  </si>
  <si>
    <t>daviskoppenhaver</t>
  </si>
  <si>
    <t>emmanuelbutler</t>
  </si>
  <si>
    <t>keshawnmartin</t>
  </si>
  <si>
    <t>trevorwood</t>
  </si>
  <si>
    <t>carltonmitchell</t>
  </si>
  <si>
    <t>marcusmariota</t>
  </si>
  <si>
    <t>xaviergrimble</t>
  </si>
  <si>
    <t>jtluper</t>
  </si>
  <si>
    <t>alonzorussell</t>
  </si>
  <si>
    <t>anthonymiller</t>
  </si>
  <si>
    <t>tonystevens</t>
  </si>
  <si>
    <t>brandonbogotay</t>
  </si>
  <si>
    <t>greggwilliams</t>
  </si>
  <si>
    <t>ryanotten</t>
  </si>
  <si>
    <t>hutsonmason</t>
  </si>
  <si>
    <t>justinforsett</t>
  </si>
  <si>
    <t>dougwhaley</t>
  </si>
  <si>
    <t>jimtomsula</t>
  </si>
  <si>
    <t>andrewluck</t>
  </si>
  <si>
    <t>gabehughes</t>
  </si>
  <si>
    <t>manassehgarner</t>
  </si>
  <si>
    <t>ryanlindley</t>
  </si>
  <si>
    <t>ryantaylor</t>
  </si>
  <si>
    <t>kahlillewis</t>
  </si>
  <si>
    <t>geronimoallison</t>
  </si>
  <si>
    <t>clayharbor</t>
  </si>
  <si>
    <t>justiceliggins</t>
  </si>
  <si>
    <t>gregjoseph</t>
  </si>
  <si>
    <t>jarrodwest</t>
  </si>
  <si>
    <t>ahmadfulwood</t>
  </si>
  <si>
    <t>daneevans</t>
  </si>
  <si>
    <t>victorcruz</t>
  </si>
  <si>
    <t>jameshanna</t>
  </si>
  <si>
    <t>raylawry</t>
  </si>
  <si>
    <t>wadephillips</t>
  </si>
  <si>
    <t>lancekendricks</t>
  </si>
  <si>
    <t>coreyfuller</t>
  </si>
  <si>
    <t>jamalrobinson</t>
  </si>
  <si>
    <t>markenmichel</t>
  </si>
  <si>
    <t>joshfreeman</t>
  </si>
  <si>
    <t>marquisewilliams</t>
  </si>
  <si>
    <t>rexgrossman</t>
  </si>
  <si>
    <t>tyreekhill</t>
  </si>
  <si>
    <t>jarveonwilliams</t>
  </si>
  <si>
    <t>jackiebattle</t>
  </si>
  <si>
    <t>jarrettstidham</t>
  </si>
  <si>
    <t>montymadaris</t>
  </si>
  <si>
    <t>shaunwilson</t>
  </si>
  <si>
    <t>samdarnold</t>
  </si>
  <si>
    <t>darrelwilliams</t>
  </si>
  <si>
    <t>kasenwilliams</t>
  </si>
  <si>
    <t>trevordavis</t>
  </si>
  <si>
    <t>jaelonacklin</t>
  </si>
  <si>
    <t>simmiecobbs</t>
  </si>
  <si>
    <t>cjspiller</t>
  </si>
  <si>
    <t>trevorsiemian</t>
  </si>
  <si>
    <t>byronleftwich</t>
  </si>
  <si>
    <t>jujusmithschuster</t>
  </si>
  <si>
    <t>codylatimer</t>
  </si>
  <si>
    <t>darylvirgies</t>
  </si>
  <si>
    <t>tonyscheffler</t>
  </si>
  <si>
    <t>senoriseperry</t>
  </si>
  <si>
    <t>gjkinne</t>
  </si>
  <si>
    <t>leveonbell</t>
  </si>
  <si>
    <t>dariusjackson</t>
  </si>
  <si>
    <t>dannywoodhead</t>
  </si>
  <si>
    <t>bradkaaya</t>
  </si>
  <si>
    <t>nicksharga</t>
  </si>
  <si>
    <t>andreroberts</t>
  </si>
  <si>
    <t>anthonylynn</t>
  </si>
  <si>
    <t>jimmyclausen</t>
  </si>
  <si>
    <t>travindural</t>
  </si>
  <si>
    <t>bobquinn</t>
  </si>
  <si>
    <t>tommysweeney</t>
  </si>
  <si>
    <t>anashasic</t>
  </si>
  <si>
    <t>gregroman</t>
  </si>
  <si>
    <t>christiankirk</t>
  </si>
  <si>
    <t>jordansmallwood</t>
  </si>
  <si>
    <t>darrenmcfadden</t>
  </si>
  <si>
    <t>miketolbert</t>
  </si>
  <si>
    <t>calebhanie</t>
  </si>
  <si>
    <t>barrettburns</t>
  </si>
  <si>
    <t>tavarresking</t>
  </si>
  <si>
    <t>devinmahina</t>
  </si>
  <si>
    <t>mattcassel</t>
  </si>
  <si>
    <t>coreyclement</t>
  </si>
  <si>
    <t>daxraymond</t>
  </si>
  <si>
    <t>jarvionfranklin</t>
  </si>
  <si>
    <t>keeonjohnson</t>
  </si>
  <si>
    <t>jakemurphy</t>
  </si>
  <si>
    <t>kylewilliams</t>
  </si>
  <si>
    <t>cjworton</t>
  </si>
  <si>
    <t>andrewbeck</t>
  </si>
  <si>
    <t>mariongrice</t>
  </si>
  <si>
    <t>markwalton</t>
  </si>
  <si>
    <t>karelhamilton</t>
  </si>
  <si>
    <t>cjbeathard</t>
  </si>
  <si>
    <t>diontaespencer</t>
  </si>
  <si>
    <t>tylerconklin</t>
  </si>
  <si>
    <t>jeremiahbriscoe</t>
  </si>
  <si>
    <t>ajcruz</t>
  </si>
  <si>
    <t>derrickjohnson</t>
  </si>
  <si>
    <t>claytonthorson</t>
  </si>
  <si>
    <t>kevinbrock</t>
  </si>
  <si>
    <t>kennygolladay</t>
  </si>
  <si>
    <t>elijahwellman</t>
  </si>
  <si>
    <t>louismurphy</t>
  </si>
  <si>
    <t>joshwoodrum</t>
  </si>
  <si>
    <t>brycewilliams</t>
  </si>
  <si>
    <t>solomonpatton</t>
  </si>
  <si>
    <t>bughoward</t>
  </si>
  <si>
    <t>chandlercox</t>
  </si>
  <si>
    <t>tylong</t>
  </si>
  <si>
    <t>ericdecosta</t>
  </si>
  <si>
    <t>terrypegula</t>
  </si>
  <si>
    <t>damoreeastringfellow</t>
  </si>
  <si>
    <t>codeymcelroy</t>
  </si>
  <si>
    <t>tjhockenson</t>
  </si>
  <si>
    <t>robertherron</t>
  </si>
  <si>
    <t>malcolmjohnson</t>
  </si>
  <si>
    <t>brandonpettigrew</t>
  </si>
  <si>
    <t>justinhardy</t>
  </si>
  <si>
    <t>robertmeachem</t>
  </si>
  <si>
    <t>danielmarx</t>
  </si>
  <si>
    <t>ryanfitzpatrick</t>
  </si>
  <si>
    <t>marqueznorth</t>
  </si>
  <si>
    <t>javonteeherndon</t>
  </si>
  <si>
    <t>marcuskemp</t>
  </si>
  <si>
    <t>gregscruggs</t>
  </si>
  <si>
    <t>dukejohnson</t>
  </si>
  <si>
    <t>davongrayson</t>
  </si>
  <si>
    <t>kendallblanton</t>
  </si>
  <si>
    <t>dredricksnelson</t>
  </si>
  <si>
    <t>eddielacy</t>
  </si>
  <si>
    <t>cullengillaspia</t>
  </si>
  <si>
    <t>jasonvanderlaan</t>
  </si>
  <si>
    <t>brianbrown</t>
  </si>
  <si>
    <t>cordarrellepatterson</t>
  </si>
  <si>
    <t>wiltonspeight</t>
  </si>
  <si>
    <t>donaldbrown</t>
  </si>
  <si>
    <t>jordanleggett</t>
  </si>
  <si>
    <t>lukemcnitt</t>
  </si>
  <si>
    <t>christionjones</t>
  </si>
  <si>
    <t>marcusmartin</t>
  </si>
  <si>
    <t>fostermoreau</t>
  </si>
  <si>
    <t>devinsingletary</t>
  </si>
  <si>
    <t>alexwesley</t>
  </si>
  <si>
    <t>justinjackson</t>
  </si>
  <si>
    <t>pharaohbrown</t>
  </si>
  <si>
    <t>darrenfells</t>
  </si>
  <si>
    <t>marcuspeterson</t>
  </si>
  <si>
    <t>chuckjacobs</t>
  </si>
  <si>
    <t>kennybritt</t>
  </si>
  <si>
    <t>derekhagan</t>
  </si>
  <si>
    <t>jakobjohnson</t>
  </si>
  <si>
    <t>garrettgilbert</t>
  </si>
  <si>
    <t>mekalemckay</t>
  </si>
  <si>
    <t>rashadlawrence</t>
  </si>
  <si>
    <t>harveybinford</t>
  </si>
  <si>
    <t>johnnymundt</t>
  </si>
  <si>
    <t>keithmarshall</t>
  </si>
  <si>
    <t>spencerware</t>
  </si>
  <si>
    <t>pierregarcon</t>
  </si>
  <si>
    <t>chaseprice</t>
  </si>
  <si>
    <t>willdissly</t>
  </si>
  <si>
    <t>johnkuhn</t>
  </si>
  <si>
    <t>tyrebrady</t>
  </si>
  <si>
    <t>seantaviousjones</t>
  </si>
  <si>
    <t>jordantaylor</t>
  </si>
  <si>
    <t>patshurmur</t>
  </si>
  <si>
    <t>hakeemvalles</t>
  </si>
  <si>
    <t>clivewalford</t>
  </si>
  <si>
    <t>kjbrent</t>
  </si>
  <si>
    <t>mattfleming</t>
  </si>
  <si>
    <t>stevemaneri</t>
  </si>
  <si>
    <t>marcuseasley</t>
  </si>
  <si>
    <t>briangutekunst</t>
  </si>
  <si>
    <t>alextanney</t>
  </si>
  <si>
    <t>johndorsey</t>
  </si>
  <si>
    <t>patrickmurray</t>
  </si>
  <si>
    <t>papiwhite</t>
  </si>
  <si>
    <t>kahalewarring</t>
  </si>
  <si>
    <t>adrienrobinson</t>
  </si>
  <si>
    <t>qadreeollison</t>
  </si>
  <si>
    <t>jakewaters</t>
  </si>
  <si>
    <t>nkealharry</t>
  </si>
  <si>
    <t>darrelyoung</t>
  </si>
  <si>
    <t>rashadgreene</t>
  </si>
  <si>
    <t>djtialavea</t>
  </si>
  <si>
    <t>coreycoleman</t>
  </si>
  <si>
    <t>colehikutini</t>
  </si>
  <si>
    <t>chriscarson</t>
  </si>
  <si>
    <t>kadeemcarey</t>
  </si>
  <si>
    <t>demetriusharris</t>
  </si>
  <si>
    <t>jimschwartz</t>
  </si>
  <si>
    <t>ryanmallett</t>
  </si>
  <si>
    <t>joshhuff</t>
  </si>
  <si>
    <t>jacobhollister</t>
  </si>
  <si>
    <t>pepperjohnson</t>
  </si>
  <si>
    <t>thomashoward</t>
  </si>
  <si>
    <t>tylermccloskey</t>
  </si>
  <si>
    <t>kennethdixon</t>
  </si>
  <si>
    <t>joshrobinson</t>
  </si>
  <si>
    <t>trentsherfield</t>
  </si>
  <si>
    <t>earlbennett</t>
  </si>
  <si>
    <t>kjmaye</t>
  </si>
  <si>
    <t>jehuchesson</t>
  </si>
  <si>
    <t>tjyates</t>
  </si>
  <si>
    <t>davidreeves</t>
  </si>
  <si>
    <t>montariohunter</t>
  </si>
  <si>
    <t>carloshenderson</t>
  </si>
  <si>
    <t>mikesullivan</t>
  </si>
  <si>
    <t>marcussimms</t>
  </si>
  <si>
    <t>jordancampbell</t>
  </si>
  <si>
    <t>damianwilliams</t>
  </si>
  <si>
    <t>dariusjennings</t>
  </si>
  <si>
    <t>nigelking</t>
  </si>
  <si>
    <t>jaredgoff</t>
  </si>
  <si>
    <t>philiprivers</t>
  </si>
  <si>
    <t>domwilliams</t>
  </si>
  <si>
    <t>davidporter</t>
  </si>
  <si>
    <t>paulbutler</t>
  </si>
  <si>
    <t>kennardbackman</t>
  </si>
  <si>
    <t>dougmcneil</t>
  </si>
  <si>
    <t>beausandland</t>
  </si>
  <si>
    <t>mitchmathews</t>
  </si>
  <si>
    <t>joshadams</t>
  </si>
  <si>
    <t>rashawnscott</t>
  </si>
  <si>
    <t>ronnieshields</t>
  </si>
  <si>
    <t>jdmoore</t>
  </si>
  <si>
    <t>kelvinbenjamin</t>
  </si>
  <si>
    <t>tanielatupou</t>
  </si>
  <si>
    <t>andrewjacas</t>
  </si>
  <si>
    <t>jordanpayton</t>
  </si>
  <si>
    <t>devinhester</t>
  </si>
  <si>
    <t>tobygerhart</t>
  </si>
  <si>
    <t>justinwatson</t>
  </si>
  <si>
    <t>garrettgrayson</t>
  </si>
  <si>
    <t>danterosario</t>
  </si>
  <si>
    <t>kevinnorwood</t>
  </si>
  <si>
    <t>russellwilson</t>
  </si>
  <si>
    <t>cameronmarshall</t>
  </si>
  <si>
    <t>joshuastangby</t>
  </si>
  <si>
    <t>dougmartin</t>
  </si>
  <si>
    <t>dobsoncollins</t>
  </si>
  <si>
    <t>seanmcvay</t>
  </si>
  <si>
    <t>spencerlarsen</t>
  </si>
  <si>
    <t>derekkeaton</t>
  </si>
  <si>
    <t>saeedblacknall</t>
  </si>
  <si>
    <t>tomcoughlin</t>
  </si>
  <si>
    <t>round</t>
  </si>
  <si>
    <t>pick</t>
  </si>
  <si>
    <t>owner</t>
  </si>
  <si>
    <t>original_owner</t>
  </si>
  <si>
    <t>ordinal</t>
  </si>
  <si>
    <t>pick_name</t>
  </si>
  <si>
    <t>placeholder_name</t>
  </si>
  <si>
    <t>salary</t>
  </si>
  <si>
    <t>Pick 1.01</t>
  </si>
  <si>
    <t>Pick 1.02</t>
  </si>
  <si>
    <t>Pick 1.03</t>
  </si>
  <si>
    <t>Pick 1.04</t>
  </si>
  <si>
    <t>Pick 1.05 (from hellj85)</t>
  </si>
  <si>
    <t>Pick 1.06 (from GentlemanBrewer)</t>
  </si>
  <si>
    <t>Pick 1.07</t>
  </si>
  <si>
    <t>Pick 1.08 (from Tabackerack)</t>
  </si>
  <si>
    <t>Pick 1.09</t>
  </si>
  <si>
    <t>Pick 1.10</t>
  </si>
  <si>
    <t>Pick 2.01 (from Bobno123)</t>
  </si>
  <si>
    <t>Pick 2.02</t>
  </si>
  <si>
    <t>Pick 2.03</t>
  </si>
  <si>
    <t>Pick 2.04</t>
  </si>
  <si>
    <t>Pick 2.05</t>
  </si>
  <si>
    <t>Pick 2.06 (from GentlemanBrewer)</t>
  </si>
  <si>
    <t>Pick 2.07 (from gregdg82)</t>
  </si>
  <si>
    <t>Pick 2.08</t>
  </si>
  <si>
    <t>Pick 2.10</t>
  </si>
  <si>
    <t>Pick 3.01 (from Bobno123)</t>
  </si>
  <si>
    <t>Pick 3.02</t>
  </si>
  <si>
    <t>Pick 3.03</t>
  </si>
  <si>
    <t>Pick 3.04</t>
  </si>
  <si>
    <t>Pick 3.05</t>
  </si>
  <si>
    <t>Pick 3.06</t>
  </si>
  <si>
    <t>Pick 3.07</t>
  </si>
  <si>
    <t>Pick 3.08</t>
  </si>
  <si>
    <t>Pick 3.09</t>
  </si>
  <si>
    <t>Pick 4.01 (from Bobno123)</t>
  </si>
  <si>
    <t>Pick 4.02</t>
  </si>
  <si>
    <t>Pick 4.03</t>
  </si>
  <si>
    <t>Pick 4.04</t>
  </si>
  <si>
    <t>Pick 4.05 (from hellj85)</t>
  </si>
  <si>
    <t>Pick 4.06</t>
  </si>
  <si>
    <t>Pick 4.07</t>
  </si>
  <si>
    <t>Pick 4.08</t>
  </si>
  <si>
    <t>Pick 4.09</t>
  </si>
  <si>
    <t>Pick 4.10</t>
  </si>
  <si>
    <t>Pick 5.01</t>
  </si>
  <si>
    <t>Pick 5.02</t>
  </si>
  <si>
    <t>Pick 5.03</t>
  </si>
  <si>
    <t>Pick 5.04</t>
  </si>
  <si>
    <t>Pick 5.05 (from hellj85)</t>
  </si>
  <si>
    <t>Pick 5.06 (from GentlemanBrewer)</t>
  </si>
  <si>
    <t>Pick 5.07</t>
  </si>
  <si>
    <t>Pick 5.08</t>
  </si>
  <si>
    <t>Pick 5.09</t>
  </si>
  <si>
    <t>Pick 5.10</t>
  </si>
  <si>
    <t>Pick 6.01</t>
  </si>
  <si>
    <t>Pick 6.02</t>
  </si>
  <si>
    <t>Pick 6.03</t>
  </si>
  <si>
    <t>Pick 6.04</t>
  </si>
  <si>
    <t>Pick 6.06</t>
  </si>
  <si>
    <t>Pick 6.07</t>
  </si>
  <si>
    <t>Pick 6.08</t>
  </si>
  <si>
    <t>Pick 6.09 (from zombull)</t>
  </si>
  <si>
    <t>Pick 6.10</t>
  </si>
  <si>
    <t>Pick 7.01</t>
  </si>
  <si>
    <t>Pick 7.02</t>
  </si>
  <si>
    <t>Pick 7.03</t>
  </si>
  <si>
    <t>Pick 7.04 (from joe9alt)</t>
  </si>
  <si>
    <t>Pick 7.06</t>
  </si>
  <si>
    <t>Pick 7.07</t>
  </si>
  <si>
    <t>Pick 7.08</t>
  </si>
  <si>
    <t>Pick 7.09</t>
  </si>
  <si>
    <t>Pick 7.10</t>
  </si>
  <si>
    <t>owner_roster_id</t>
  </si>
  <si>
    <t>source</t>
  </si>
  <si>
    <t>Roster</t>
  </si>
  <si>
    <t>$ to VARG</t>
  </si>
  <si>
    <t>TJ Hockenson</t>
  </si>
  <si>
    <t>LeVeon Bell</t>
  </si>
  <si>
    <t>DOnta Foreman</t>
  </si>
  <si>
    <t>Odell Beckham</t>
  </si>
  <si>
    <t>TY Hilton</t>
  </si>
  <si>
    <t>DJ Moore</t>
  </si>
  <si>
    <t>NKeal Harry</t>
  </si>
  <si>
    <t>DK Metcalf</t>
  </si>
  <si>
    <t>ECR</t>
  </si>
  <si>
    <t>PS</t>
  </si>
  <si>
    <t>9.10</t>
  </si>
  <si>
    <t>DB</t>
  </si>
  <si>
    <t>I'll Always Have Parris</t>
  </si>
  <si>
    <t>PUP</t>
  </si>
  <si>
    <t>Physically Unable to Perform</t>
  </si>
  <si>
    <t>Did Not Report</t>
  </si>
  <si>
    <t>1998-11-30</t>
  </si>
  <si>
    <t>Pick 2.09 (from zombull)</t>
  </si>
  <si>
    <t>Pick 3.10 (from Jonnymaxed)</t>
  </si>
  <si>
    <t>Pick 6.05 (from hellj85)</t>
  </si>
  <si>
    <t>Pick 7.05 (from hellj85)</t>
  </si>
  <si>
    <t>season</t>
  </si>
  <si>
    <t>draft_id</t>
  </si>
  <si>
    <t>draft_type</t>
  </si>
  <si>
    <t>rookie</t>
  </si>
  <si>
    <t>412322101316296704</t>
  </si>
  <si>
    <t>1996-04-18</t>
  </si>
  <si>
    <t>1997-07-23</t>
  </si>
  <si>
    <t>1995-07-06</t>
  </si>
  <si>
    <t>6722</t>
  </si>
  <si>
    <t>Dave Deguglielmo</t>
  </si>
  <si>
    <t>Deguglielmo</t>
  </si>
  <si>
    <t>davedeguglielmo</t>
  </si>
  <si>
    <t>1995-02-15</t>
  </si>
  <si>
    <t>1996-03-22</t>
  </si>
  <si>
    <t>1995-12-13</t>
  </si>
  <si>
    <t>1997-10-22</t>
  </si>
  <si>
    <t>1995-09-07</t>
  </si>
  <si>
    <t>1997-12-04</t>
  </si>
  <si>
    <t>1996-11-17</t>
  </si>
  <si>
    <t>1996-08-30</t>
  </si>
  <si>
    <t>1997-03-22</t>
  </si>
  <si>
    <t>1997-04-16</t>
  </si>
  <si>
    <t>1997-04-21</t>
  </si>
  <si>
    <t>1997-04-12</t>
  </si>
  <si>
    <t>1992-04-24</t>
  </si>
  <si>
    <t>1996-12-30</t>
  </si>
  <si>
    <t>6727</t>
  </si>
  <si>
    <t>Joe Walker</t>
  </si>
  <si>
    <t>1996-01-12</t>
  </si>
  <si>
    <t>joewalker</t>
  </si>
  <si>
    <t>1996-05-28</t>
  </si>
  <si>
    <t>1996-08-16</t>
  </si>
  <si>
    <t>1995-02-12</t>
  </si>
  <si>
    <t>1997-05-15</t>
  </si>
  <si>
    <t>1996-03-10</t>
  </si>
  <si>
    <t>6730</t>
  </si>
  <si>
    <t>Jordan Ta'amu</t>
  </si>
  <si>
    <t>1997-12-10</t>
  </si>
  <si>
    <t>Ta'amu</t>
  </si>
  <si>
    <t>jordantaamu</t>
  </si>
  <si>
    <t>1995-01-29</t>
  </si>
  <si>
    <t>1995-06-02</t>
  </si>
  <si>
    <t>1996-06-15</t>
  </si>
  <si>
    <t>1995-12-14</t>
  </si>
  <si>
    <t>6723</t>
  </si>
  <si>
    <t>Vincent Testaverde</t>
  </si>
  <si>
    <t>Testaverde</t>
  </si>
  <si>
    <t>vincenttestaverde</t>
  </si>
  <si>
    <t>1996-06-01</t>
  </si>
  <si>
    <t>1995-06-09</t>
  </si>
  <si>
    <t>1995-11-13</t>
  </si>
  <si>
    <t>1996-10-07</t>
  </si>
  <si>
    <t>1996-06-25</t>
  </si>
  <si>
    <t>1997-02-23</t>
  </si>
  <si>
    <t>1996-08-19</t>
  </si>
  <si>
    <t>1996-07-31</t>
  </si>
  <si>
    <t>1997-03-31</t>
  </si>
  <si>
    <t>1996-08-17</t>
  </si>
  <si>
    <t>1995-12-10</t>
  </si>
  <si>
    <t>1996-11-24</t>
  </si>
  <si>
    <t>1996-05-09</t>
  </si>
  <si>
    <t>1997-07-28</t>
  </si>
  <si>
    <t>1994-12-24</t>
  </si>
  <si>
    <t>6728</t>
  </si>
  <si>
    <t>Jackson Harris</t>
  </si>
  <si>
    <t>jacksonharris</t>
  </si>
  <si>
    <t>1997-08-31</t>
  </si>
  <si>
    <t>5460</t>
  </si>
  <si>
    <t>Kaare Vedvik</t>
  </si>
  <si>
    <t>00-0034202</t>
  </si>
  <si>
    <t>P,K</t>
  </si>
  <si>
    <t>Vedvik</t>
  </si>
  <si>
    <t>kaarevedvik</t>
  </si>
  <si>
    <t>Kaare</t>
  </si>
  <si>
    <t>1995-11-10</t>
  </si>
  <si>
    <t>1995-10-27</t>
  </si>
  <si>
    <t>1997-12-18</t>
  </si>
  <si>
    <t>1996-08-05</t>
  </si>
  <si>
    <t>Position</t>
  </si>
  <si>
    <t>Rank</t>
  </si>
  <si>
    <t>Name</t>
  </si>
  <si>
    <t>Bye</t>
  </si>
  <si>
    <t>ECR vs ADP</t>
  </si>
  <si>
    <t>ECR Tier</t>
  </si>
  <si>
    <t>Elite</t>
  </si>
  <si>
    <t>Start</t>
  </si>
  <si>
    <t>Played</t>
  </si>
  <si>
    <t>Low Value</t>
  </si>
  <si>
    <t>Mean Value</t>
  </si>
  <si>
    <t>High Value</t>
  </si>
  <si>
    <t>Value Tier</t>
  </si>
  <si>
    <t>$Low</t>
  </si>
  <si>
    <t>$Mean</t>
  </si>
  <si>
    <t>$High</t>
  </si>
  <si>
    <t>StdDev</t>
  </si>
  <si>
    <t>-0.20</t>
  </si>
  <si>
    <t>8</t>
  </si>
  <si>
    <t>56.7</t>
  </si>
  <si>
    <t>0.10</t>
  </si>
  <si>
    <t>58.4</t>
  </si>
  <si>
    <t>-0.30</t>
  </si>
  <si>
    <t>73.4</t>
  </si>
  <si>
    <t>12</t>
  </si>
  <si>
    <t>-0.60</t>
  </si>
  <si>
    <t>10</t>
  </si>
  <si>
    <t>86.0</t>
  </si>
  <si>
    <t>0.40</t>
  </si>
  <si>
    <t>0.00</t>
  </si>
  <si>
    <t>82.8</t>
  </si>
  <si>
    <t>1.30</t>
  </si>
  <si>
    <t>100.0</t>
  </si>
  <si>
    <t>0.90</t>
  </si>
  <si>
    <t>15</t>
  </si>
  <si>
    <t>93.1</t>
  </si>
  <si>
    <t>-0.10</t>
  </si>
  <si>
    <t>106.5</t>
  </si>
  <si>
    <t>0.70</t>
  </si>
  <si>
    <t>113.3</t>
  </si>
  <si>
    <t>3.50</t>
  </si>
  <si>
    <t>123.3</t>
  </si>
  <si>
    <t>1.20</t>
  </si>
  <si>
    <t>117.6</t>
  </si>
  <si>
    <t>135.7</t>
  </si>
  <si>
    <t>-1.60</t>
  </si>
  <si>
    <t>18</t>
  </si>
  <si>
    <t>139.1</t>
  </si>
  <si>
    <t>161.7</t>
  </si>
  <si>
    <t>2.50</t>
  </si>
  <si>
    <t>20</t>
  </si>
  <si>
    <t>169.3</t>
  </si>
  <si>
    <t>2.90</t>
  </si>
  <si>
    <t>21</t>
  </si>
  <si>
    <t>177.4</t>
  </si>
  <si>
    <t>13.70</t>
  </si>
  <si>
    <t>22</t>
  </si>
  <si>
    <t>187.1</t>
  </si>
  <si>
    <t>1.50</t>
  </si>
  <si>
    <t>192.8</t>
  </si>
  <si>
    <t>7.40</t>
  </si>
  <si>
    <t>242.9</t>
  </si>
  <si>
    <t>7.90</t>
  </si>
  <si>
    <t>#N/A</t>
  </si>
  <si>
    <t>230.5</t>
  </si>
  <si>
    <t>12.40</t>
  </si>
  <si>
    <t>0.20</t>
  </si>
  <si>
    <t>6.7</t>
  </si>
  <si>
    <t>2</t>
  </si>
  <si>
    <t>19.6</t>
  </si>
  <si>
    <t>-0.80</t>
  </si>
  <si>
    <t>3</t>
  </si>
  <si>
    <t>14.3</t>
  </si>
  <si>
    <t>-0.70</t>
  </si>
  <si>
    <t>29.9</t>
  </si>
  <si>
    <t>30.8</t>
  </si>
  <si>
    <t>6</t>
  </si>
  <si>
    <t>33.9</t>
  </si>
  <si>
    <t>47.8</t>
  </si>
  <si>
    <t>-1.00</t>
  </si>
  <si>
    <t>64.5</t>
  </si>
  <si>
    <t>9</t>
  </si>
  <si>
    <t>66.4</t>
  </si>
  <si>
    <t>63.8</t>
  </si>
  <si>
    <t>-1.70</t>
  </si>
  <si>
    <t>1.90</t>
  </si>
  <si>
    <t>68.6</t>
  </si>
  <si>
    <t>94.3</t>
  </si>
  <si>
    <t>-0.90</t>
  </si>
  <si>
    <t>13</t>
  </si>
  <si>
    <t>-1.50</t>
  </si>
  <si>
    <t>78.0</t>
  </si>
  <si>
    <t>116.3</t>
  </si>
  <si>
    <t>130.8</t>
  </si>
  <si>
    <t>-2.10</t>
  </si>
  <si>
    <t>1.00</t>
  </si>
  <si>
    <t>122.8</t>
  </si>
  <si>
    <t>166.8</t>
  </si>
  <si>
    <t>134.1</t>
  </si>
  <si>
    <t>0.30</t>
  </si>
  <si>
    <t>168.0</t>
  </si>
  <si>
    <t>145.4</t>
  </si>
  <si>
    <t>-2.30</t>
  </si>
  <si>
    <t>166.5</t>
  </si>
  <si>
    <t>162.9</t>
  </si>
  <si>
    <t>-3.40</t>
  </si>
  <si>
    <t>214.6</t>
  </si>
  <si>
    <t>3.60</t>
  </si>
  <si>
    <t>194.8</t>
  </si>
  <si>
    <t>6.70</t>
  </si>
  <si>
    <t>200.0</t>
  </si>
  <si>
    <t>218.4</t>
  </si>
  <si>
    <t>4.20</t>
  </si>
  <si>
    <t>213.2</t>
  </si>
  <si>
    <t>10.50</t>
  </si>
  <si>
    <t>290.1</t>
  </si>
  <si>
    <t>-1.30</t>
  </si>
  <si>
    <t>213.7</t>
  </si>
  <si>
    <t>-9.40</t>
  </si>
  <si>
    <t>232.3</t>
  </si>
  <si>
    <t>316.3</t>
  </si>
  <si>
    <t>-3.00</t>
  </si>
  <si>
    <t>215.2</t>
  </si>
  <si>
    <t>314.9</t>
  </si>
  <si>
    <t>278.1</t>
  </si>
  <si>
    <t>286.3</t>
  </si>
  <si>
    <t>224.8</t>
  </si>
  <si>
    <t>287.7</t>
  </si>
  <si>
    <t>265.1</t>
  </si>
  <si>
    <t>334.8</t>
  </si>
  <si>
    <t>-4.90</t>
  </si>
  <si>
    <t>271.6</t>
  </si>
  <si>
    <t>-2.50</t>
  </si>
  <si>
    <t>Benny Snell</t>
  </si>
  <si>
    <t>316.6</t>
  </si>
  <si>
    <t>318.2</t>
  </si>
  <si>
    <t>1.40</t>
  </si>
  <si>
    <t>317.3</t>
  </si>
  <si>
    <t>237.5</t>
  </si>
  <si>
    <t>3.00</t>
  </si>
  <si>
    <t>310.8</t>
  </si>
  <si>
    <t>332.9</t>
  </si>
  <si>
    <t>303.3</t>
  </si>
  <si>
    <t>340.8</t>
  </si>
  <si>
    <t>307.0</t>
  </si>
  <si>
    <t>331.9</t>
  </si>
  <si>
    <t>377.7</t>
  </si>
  <si>
    <t>-14.90</t>
  </si>
  <si>
    <t>357.4</t>
  </si>
  <si>
    <t>304.0</t>
  </si>
  <si>
    <t>383.6</t>
  </si>
  <si>
    <t>305.3</t>
  </si>
  <si>
    <t>343.2</t>
  </si>
  <si>
    <t>267.1</t>
  </si>
  <si>
    <t>320.2</t>
  </si>
  <si>
    <t>375.4</t>
  </si>
  <si>
    <t>278.8</t>
  </si>
  <si>
    <t>306.2</t>
  </si>
  <si>
    <t>16.3</t>
  </si>
  <si>
    <t>10.6</t>
  </si>
  <si>
    <t>14.0</t>
  </si>
  <si>
    <t>-0.50</t>
  </si>
  <si>
    <t>28.9</t>
  </si>
  <si>
    <t>0.80</t>
  </si>
  <si>
    <t>31.6</t>
  </si>
  <si>
    <t>-0.40</t>
  </si>
  <si>
    <t>34.4</t>
  </si>
  <si>
    <t>39.0</t>
  </si>
  <si>
    <t>70.0</t>
  </si>
  <si>
    <t>61.9</t>
  </si>
  <si>
    <t>1.70</t>
  </si>
  <si>
    <t>74.6</t>
  </si>
  <si>
    <t>2.00</t>
  </si>
  <si>
    <t>100.5</t>
  </si>
  <si>
    <t>114.2</t>
  </si>
  <si>
    <t>2.60</t>
  </si>
  <si>
    <t>138.4</t>
  </si>
  <si>
    <t>-1.80</t>
  </si>
  <si>
    <t>136.9</t>
  </si>
  <si>
    <t>4.70</t>
  </si>
  <si>
    <t>135.5</t>
  </si>
  <si>
    <t>3.40</t>
  </si>
  <si>
    <t>132.6</t>
  </si>
  <si>
    <t>152.0</t>
  </si>
  <si>
    <t>5.30</t>
  </si>
  <si>
    <t>7.30</t>
  </si>
  <si>
    <t>206.3</t>
  </si>
  <si>
    <t>11.40</t>
  </si>
  <si>
    <t>217.2</t>
  </si>
  <si>
    <t>5.60</t>
  </si>
  <si>
    <t>172.0</t>
  </si>
  <si>
    <t>4.00</t>
  </si>
  <si>
    <t>197.7</t>
  </si>
  <si>
    <t>TreQuan Smith</t>
  </si>
  <si>
    <t>4.80</t>
  </si>
  <si>
    <t>222.0</t>
  </si>
  <si>
    <t>4.60</t>
  </si>
  <si>
    <t>209.8</t>
  </si>
  <si>
    <t>AJ Brown</t>
  </si>
  <si>
    <t>160.1</t>
  </si>
  <si>
    <t>205.7</t>
  </si>
  <si>
    <t>3.20</t>
  </si>
  <si>
    <t>240.0</t>
  </si>
  <si>
    <t>6.80</t>
  </si>
  <si>
    <t>209.2</t>
  </si>
  <si>
    <t>237.0</t>
  </si>
  <si>
    <t>245.2</t>
  </si>
  <si>
    <t>DJ Chark</t>
  </si>
  <si>
    <t>2.80</t>
  </si>
  <si>
    <t>261.1</t>
  </si>
  <si>
    <t>3.30</t>
  </si>
  <si>
    <t>242.7</t>
  </si>
  <si>
    <t>8.80</t>
  </si>
  <si>
    <t>258.5</t>
  </si>
  <si>
    <t>-3.70</t>
  </si>
  <si>
    <t>KeeSean Johnson</t>
  </si>
  <si>
    <t>339.8</t>
  </si>
  <si>
    <t>218.5</t>
  </si>
  <si>
    <t>-13.10</t>
  </si>
  <si>
    <t>283.7</t>
  </si>
  <si>
    <t>245.5</t>
  </si>
  <si>
    <t>7.50</t>
  </si>
  <si>
    <t>304.2</t>
  </si>
  <si>
    <t>321.5</t>
  </si>
  <si>
    <t>-5.10</t>
  </si>
  <si>
    <t>303.5</t>
  </si>
  <si>
    <t>Equanimeous St Brown</t>
  </si>
  <si>
    <t>265.2</t>
  </si>
  <si>
    <t>291.9</t>
  </si>
  <si>
    <t>Gary Jennings</t>
  </si>
  <si>
    <t>250.5</t>
  </si>
  <si>
    <t>311.9</t>
  </si>
  <si>
    <t>366.8</t>
  </si>
  <si>
    <t>348.2</t>
  </si>
  <si>
    <t>-8.00</t>
  </si>
  <si>
    <t>343.0</t>
  </si>
  <si>
    <t>324.1</t>
  </si>
  <si>
    <t>281.7</t>
  </si>
  <si>
    <t>277.1</t>
  </si>
  <si>
    <t>285.6</t>
  </si>
  <si>
    <t>323.9</t>
  </si>
  <si>
    <t>-4.20</t>
  </si>
  <si>
    <t>11.6</t>
  </si>
  <si>
    <t>35.9</t>
  </si>
  <si>
    <t>134.7</t>
  </si>
  <si>
    <t>156.8</t>
  </si>
  <si>
    <t>156.0</t>
  </si>
  <si>
    <t>146.4</t>
  </si>
  <si>
    <t>156.3</t>
  </si>
  <si>
    <t>173.4</t>
  </si>
  <si>
    <t>210.7</t>
  </si>
  <si>
    <t>6.90</t>
  </si>
  <si>
    <t>246.6</t>
  </si>
  <si>
    <t>8.70</t>
  </si>
  <si>
    <t>212.6</t>
  </si>
  <si>
    <t>7.70</t>
  </si>
  <si>
    <t>224.4</t>
  </si>
  <si>
    <t>259.4</t>
  </si>
  <si>
    <t>4.90</t>
  </si>
  <si>
    <t>251.9</t>
  </si>
  <si>
    <t>315.3</t>
  </si>
  <si>
    <t>299.3</t>
  </si>
  <si>
    <t>-2.80</t>
  </si>
  <si>
    <t>BeerName</t>
  </si>
  <si>
    <t>SleeperName</t>
  </si>
  <si>
    <t>Count</t>
  </si>
  <si>
    <t>player_count</t>
  </si>
  <si>
    <t>override</t>
  </si>
  <si>
    <t>Inflated Value</t>
  </si>
  <si>
    <t>Marquis Young</t>
  </si>
  <si>
    <t>6742</t>
  </si>
  <si>
    <t>marquisyoung</t>
  </si>
  <si>
    <t>Micky Crum</t>
  </si>
  <si>
    <t>6737</t>
  </si>
  <si>
    <t>1995-10-13</t>
  </si>
  <si>
    <t>Crum</t>
  </si>
  <si>
    <t>mickycrum</t>
  </si>
  <si>
    <t>Micky</t>
  </si>
  <si>
    <t>6735</t>
  </si>
  <si>
    <t>Cedric Benson</t>
  </si>
  <si>
    <t>6738</t>
  </si>
  <si>
    <t>1982-12-28</t>
  </si>
  <si>
    <t>cedricbenson</t>
  </si>
  <si>
    <t>Johnnymaxed</t>
  </si>
  <si>
    <t>Leveon Bell</t>
  </si>
  <si>
    <t>n/a</t>
  </si>
  <si>
    <t>Order</t>
  </si>
  <si>
    <t>Low $</t>
  </si>
  <si>
    <t>Mean $</t>
  </si>
  <si>
    <t>High $</t>
  </si>
  <si>
    <t>Actual</t>
  </si>
  <si>
    <t>VARG $</t>
  </si>
  <si>
    <t>VARG Avail</t>
  </si>
  <si>
    <t>$ Available</t>
  </si>
  <si>
    <t>$</t>
  </si>
  <si>
    <t>$/Varg</t>
  </si>
  <si>
    <t>Stanford Sailing</t>
  </si>
  <si>
    <t>Baldricks Cunning</t>
  </si>
  <si>
    <t>Skye Burlingame</t>
  </si>
  <si>
    <t>RFA Order</t>
  </si>
  <si>
    <t>RFA $$/VARG</t>
  </si>
  <si>
    <t xml:space="preserve"> 00-0035710</t>
  </si>
  <si>
    <t xml:space="preserve"> 00-0035077</t>
  </si>
  <si>
    <t xml:space="preserve"> 00-0035119</t>
  </si>
  <si>
    <t xml:space="preserve"> 00-0035484</t>
  </si>
  <si>
    <t xml:space="preserve"> 00-0035184</t>
  </si>
  <si>
    <t xml:space="preserve"> 00-0035102</t>
  </si>
  <si>
    <t xml:space="preserve"> 00-0035013</t>
  </si>
  <si>
    <t xml:space="preserve"> 00-0035718</t>
  </si>
  <si>
    <t xml:space="preserve"> 00-0035208</t>
  </si>
  <si>
    <t xml:space="preserve"> 00-0035342</t>
  </si>
  <si>
    <t xml:space="preserve"> 00-0035428</t>
  </si>
  <si>
    <t xml:space="preserve"> 00-0034103</t>
  </si>
  <si>
    <t xml:space="preserve"> 00-0035163</t>
  </si>
  <si>
    <t xml:space="preserve"> 00-0035261</t>
  </si>
  <si>
    <t xml:space="preserve"> 00-0035100</t>
  </si>
  <si>
    <t xml:space="preserve"> 00-0035725</t>
  </si>
  <si>
    <t xml:space="preserve"> 00-0034995</t>
  </si>
  <si>
    <t xml:space="preserve"> 00-0035537</t>
  </si>
  <si>
    <t xml:space="preserve"> 00-0035671</t>
  </si>
  <si>
    <t xml:space="preserve"> 00-0034418</t>
  </si>
  <si>
    <t xml:space="preserve"> 00-0035639</t>
  </si>
  <si>
    <t xml:space="preserve"> 00-0035577</t>
  </si>
  <si>
    <t xml:space="preserve"> 00-0032945</t>
  </si>
  <si>
    <t xml:space="preserve"> 00-0034927</t>
  </si>
  <si>
    <t xml:space="preserve"> 00-0035500</t>
  </si>
  <si>
    <t xml:space="preserve"> 00-0034971</t>
  </si>
  <si>
    <t xml:space="preserve"> 00-0035268</t>
  </si>
  <si>
    <t xml:space="preserve"> 00-0035457</t>
  </si>
  <si>
    <t xml:space="preserve"> 00-0034715</t>
  </si>
  <si>
    <t xml:space="preserve"> 00-0035313</t>
  </si>
  <si>
    <t xml:space="preserve"> 00-0030187</t>
  </si>
  <si>
    <t xml:space="preserve"> 00-0035311</t>
  </si>
  <si>
    <t xml:space="preserve"> 00-0035374</t>
  </si>
  <si>
    <t xml:space="preserve"> 00-0032876</t>
  </si>
  <si>
    <t xml:space="preserve"> 00-0035396</t>
  </si>
  <si>
    <t xml:space="preserve"> 00-0035544</t>
  </si>
  <si>
    <t xml:space="preserve"> 00-0035035</t>
  </si>
  <si>
    <t xml:space="preserve"> 00-0035109</t>
  </si>
  <si>
    <t xml:space="preserve"> 00-0035572</t>
  </si>
  <si>
    <t>stephenhauschka</t>
  </si>
  <si>
    <t xml:space="preserve"> 00-0035703</t>
  </si>
  <si>
    <t>Duplicate</t>
  </si>
  <si>
    <t xml:space="preserve"> 00-0035432</t>
  </si>
  <si>
    <t xml:space="preserve"> 00-0035700</t>
  </si>
  <si>
    <t>Greg Ward</t>
  </si>
  <si>
    <t>6744</t>
  </si>
  <si>
    <t>00-0033733</t>
  </si>
  <si>
    <t>gregward</t>
  </si>
  <si>
    <t xml:space="preserve"> 00-0035126</t>
  </si>
  <si>
    <t xml:space="preserve"> 00-0033855</t>
  </si>
  <si>
    <t xml:space="preserve"> 00-0034961</t>
  </si>
  <si>
    <t xml:space="preserve"> 00-0035287</t>
  </si>
  <si>
    <t xml:space="preserve"> 00-0035145</t>
  </si>
  <si>
    <t xml:space="preserve"> 00-0035067</t>
  </si>
  <si>
    <t xml:space="preserve"> 00-0034081</t>
  </si>
  <si>
    <t xml:space="preserve"> 00-0035448</t>
  </si>
  <si>
    <t xml:space="preserve"> 00-0035256</t>
  </si>
  <si>
    <t xml:space="preserve"> 00-0035689</t>
  </si>
  <si>
    <t xml:space="preserve"> 00-0035215</t>
  </si>
  <si>
    <t xml:space="preserve"> 00-0035291</t>
  </si>
  <si>
    <t xml:space="preserve"> 00-0035045</t>
  </si>
  <si>
    <t xml:space="preserve"> 00-0035652</t>
  </si>
  <si>
    <t>Derrick Kelly II</t>
  </si>
  <si>
    <t>6752</t>
  </si>
  <si>
    <t>Kelly II</t>
  </si>
  <si>
    <t>derrickkellyii</t>
  </si>
  <si>
    <t xml:space="preserve"> 00-0035479</t>
  </si>
  <si>
    <t xml:space="preserve"> 00-0035590</t>
  </si>
  <si>
    <t xml:space="preserve"> 00-0035597</t>
  </si>
  <si>
    <t xml:space="preserve"> 00-0035471</t>
  </si>
  <si>
    <t xml:space="preserve"> 00-0035031</t>
  </si>
  <si>
    <t xml:space="preserve"> 00-0034960</t>
  </si>
  <si>
    <t xml:space="preserve"> 00-0035719</t>
  </si>
  <si>
    <t xml:space="preserve"> 00-0035092</t>
  </si>
  <si>
    <t xml:space="preserve"> 00-0035358</t>
  </si>
  <si>
    <t xml:space="preserve"> 00-0035480</t>
  </si>
  <si>
    <t xml:space="preserve"> 00-0035002</t>
  </si>
  <si>
    <t xml:space="preserve"> 00-0025708</t>
  </si>
  <si>
    <t xml:space="preserve"> 00-0035510</t>
  </si>
  <si>
    <t xml:space="preserve"> 00-0035644</t>
  </si>
  <si>
    <t xml:space="preserve"> 00-0035592</t>
  </si>
  <si>
    <t xml:space="preserve"> 00-0035551</t>
  </si>
  <si>
    <t xml:space="preserve"> 00-0035658</t>
  </si>
  <si>
    <t xml:space="preserve"> 00-0035296</t>
  </si>
  <si>
    <t xml:space="preserve"> 00-0033149</t>
  </si>
  <si>
    <t xml:space="preserve"> 00-0034922</t>
  </si>
  <si>
    <t xml:space="preserve"> 00-0035438</t>
  </si>
  <si>
    <t xml:space="preserve"> 00-0035309</t>
  </si>
  <si>
    <t xml:space="preserve"> 00-0035148</t>
  </si>
  <si>
    <t xml:space="preserve"> 00-0035520</t>
  </si>
  <si>
    <t xml:space="preserve"> 00-0035657</t>
  </si>
  <si>
    <t xml:space="preserve"> 00-0035547</t>
  </si>
  <si>
    <t xml:space="preserve"> 00-0035022</t>
  </si>
  <si>
    <t xml:space="preserve"> 00-0035192</t>
  </si>
  <si>
    <t xml:space="preserve"> 00-0035527</t>
  </si>
  <si>
    <t xml:space="preserve"> 00-0033766</t>
  </si>
  <si>
    <t xml:space="preserve"> 00-0035450</t>
  </si>
  <si>
    <t xml:space="preserve"> 00-0035401</t>
  </si>
  <si>
    <t xml:space="preserve"> 00-0035228</t>
  </si>
  <si>
    <t xml:space="preserve"> 00-0035704</t>
  </si>
  <si>
    <t xml:space="preserve"> 00-0035596</t>
  </si>
  <si>
    <t xml:space="preserve"> 00-0035140</t>
  </si>
  <si>
    <t xml:space="preserve"> 00-0035406</t>
  </si>
  <si>
    <t xml:space="preserve"> 00-0035548</t>
  </si>
  <si>
    <t xml:space="preserve"> 00-0032694</t>
  </si>
  <si>
    <t xml:space="preserve"> 00-0035631</t>
  </si>
  <si>
    <t xml:space="preserve"> 00-0035662</t>
  </si>
  <si>
    <t xml:space="preserve"> 00-0035269</t>
  </si>
  <si>
    <t xml:space="preserve"> 00-0035217</t>
  </si>
  <si>
    <t xml:space="preserve"> 00-0035329</t>
  </si>
  <si>
    <t xml:space="preserve"> 00-0035322</t>
  </si>
  <si>
    <t xml:space="preserve"> 00-0035676</t>
  </si>
  <si>
    <t xml:space="preserve"> 00-0035021</t>
  </si>
  <si>
    <t xml:space="preserve"> 00-0035099</t>
  </si>
  <si>
    <t xml:space="preserve"> 00-0035216</t>
  </si>
  <si>
    <t xml:space="preserve"> 00-0035399</t>
  </si>
  <si>
    <t xml:space="preserve"> 00-0035259</t>
  </si>
  <si>
    <t xml:space="preserve"> 00-0034901</t>
  </si>
  <si>
    <t xml:space="preserve"> 00-0035181</t>
  </si>
  <si>
    <t xml:space="preserve"> 00-0034970</t>
  </si>
  <si>
    <t xml:space="preserve"> 00-0035019</t>
  </si>
  <si>
    <t xml:space="preserve"> 00-0035474</t>
  </si>
  <si>
    <t xml:space="preserve"> 00-0034983</t>
  </si>
  <si>
    <t xml:space="preserve"> 00-0035716</t>
  </si>
  <si>
    <t xml:space="preserve"> 00-0029576</t>
  </si>
  <si>
    <t xml:space="preserve"> 00-0029336</t>
  </si>
  <si>
    <t xml:space="preserve"> 00-0035628</t>
  </si>
  <si>
    <t xml:space="preserve"> 00-0035491</t>
  </si>
  <si>
    <t xml:space="preserve"> 00-0035475</t>
  </si>
  <si>
    <t xml:space="preserve"> 00-0034988</t>
  </si>
  <si>
    <t xml:space="preserve"> 00-0031044</t>
  </si>
  <si>
    <t xml:space="preserve"> 00-0035325</t>
  </si>
  <si>
    <t xml:space="preserve"> 00-0035567</t>
  </si>
  <si>
    <t xml:space="preserve"> 00-0035659</t>
  </si>
  <si>
    <t xml:space="preserve"> 00-0035562</t>
  </si>
  <si>
    <t>Teez Tabor</t>
  </si>
  <si>
    <t>6751</t>
  </si>
  <si>
    <t>Tabor</t>
  </si>
  <si>
    <t>teeztabor</t>
  </si>
  <si>
    <t>Teez</t>
  </si>
  <si>
    <t xml:space="preserve"> 00-0035664</t>
  </si>
  <si>
    <t xml:space="preserve"> 00-0035246</t>
  </si>
  <si>
    <t>Josh Gable</t>
  </si>
  <si>
    <t>6754</t>
  </si>
  <si>
    <t>Gable</t>
  </si>
  <si>
    <t>joshgable</t>
  </si>
  <si>
    <t xml:space="preserve"> 00-0035297</t>
  </si>
  <si>
    <t xml:space="preserve"> 00-0035728</t>
  </si>
  <si>
    <t xml:space="preserve"> 00-0034975</t>
  </si>
  <si>
    <t xml:space="preserve"> 00-0034099</t>
  </si>
  <si>
    <t xml:space="preserve"> 00-0035640</t>
  </si>
  <si>
    <t xml:space="preserve"> 00-0035589</t>
  </si>
  <si>
    <t>Derrick Gore</t>
  </si>
  <si>
    <t>6753</t>
  </si>
  <si>
    <t>derrickgore</t>
  </si>
  <si>
    <t xml:space="preserve"> 00-0035114</t>
  </si>
  <si>
    <t xml:space="preserve"> 00-0035394</t>
  </si>
  <si>
    <t xml:space="preserve"> 00-0031934</t>
  </si>
  <si>
    <t xml:space="preserve"> 00-0034930</t>
  </si>
  <si>
    <t xml:space="preserve"> 00-0031560</t>
  </si>
  <si>
    <t xml:space="preserve"> 00-0035243</t>
  </si>
  <si>
    <t xml:space="preserve"> 00-0035505</t>
  </si>
  <si>
    <t xml:space="preserve"> 00-0035097</t>
  </si>
  <si>
    <t xml:space="preserve"> 00-0035417</t>
  </si>
  <si>
    <t xml:space="preserve"> 00-0035070</t>
  </si>
  <si>
    <t xml:space="preserve"> 00-0035161</t>
  </si>
  <si>
    <t xml:space="preserve"> 00-0035074</t>
  </si>
  <si>
    <t xml:space="preserve"> 00-0035345</t>
  </si>
  <si>
    <t xml:space="preserve"> 00-0035164</t>
  </si>
  <si>
    <t xml:space="preserve"> 00-0035275</t>
  </si>
  <si>
    <t xml:space="preserve"> 00-0035454</t>
  </si>
  <si>
    <t xml:space="preserve"> 00-0035414</t>
  </si>
  <si>
    <t xml:space="preserve"> 00-0035039</t>
  </si>
  <si>
    <t xml:space="preserve"> 00-0035209</t>
  </si>
  <si>
    <t xml:space="preserve"> 00-0034949</t>
  </si>
  <si>
    <t xml:space="preserve"> 00-0035535</t>
  </si>
  <si>
    <t xml:space="preserve"> 00-0035025</t>
  </si>
  <si>
    <t xml:space="preserve"> 00-0035090</t>
  </si>
  <si>
    <t xml:space="preserve"> 00-0035602</t>
  </si>
  <si>
    <t>Rico Gafford</t>
  </si>
  <si>
    <t>5197</t>
  </si>
  <si>
    <t>1996-05-23</t>
  </si>
  <si>
    <t>00-0034660</t>
  </si>
  <si>
    <t>Gafford</t>
  </si>
  <si>
    <t>ricogafford</t>
  </si>
  <si>
    <t xml:space="preserve"> 00-0035645</t>
  </si>
  <si>
    <t xml:space="preserve"> 00-0035086</t>
  </si>
  <si>
    <t xml:space="preserve"> 00-0035359</t>
  </si>
  <si>
    <t xml:space="preserve"> 00-0035593</t>
  </si>
  <si>
    <t xml:space="preserve"> 00-0035320</t>
  </si>
  <si>
    <t xml:space="preserve"> 00-0033386</t>
  </si>
  <si>
    <t xml:space="preserve"> 00-0035043</t>
  </si>
  <si>
    <t xml:space="preserve"> 00-0035529</t>
  </si>
  <si>
    <t>1992-04-25</t>
  </si>
  <si>
    <t xml:space="preserve"> 00-0035436</t>
  </si>
  <si>
    <t xml:space="preserve"> 00-0035539</t>
  </si>
  <si>
    <t xml:space="preserve"> 00-0034909</t>
  </si>
  <si>
    <t xml:space="preserve"> 00-0034928</t>
  </si>
  <si>
    <t xml:space="preserve"> 00-0035187</t>
  </si>
  <si>
    <t>1997-02-06</t>
  </si>
  <si>
    <t xml:space="preserve"> 00-0035232</t>
  </si>
  <si>
    <t xml:space="preserve"> 00-0034932</t>
  </si>
  <si>
    <t xml:space="preserve"> 00-0035341</t>
  </si>
  <si>
    <t xml:space="preserve"> 00-0035251</t>
  </si>
  <si>
    <t xml:space="preserve"> 00-0035104</t>
  </si>
  <si>
    <t xml:space="preserve"> 00-0035125</t>
  </si>
  <si>
    <t xml:space="preserve"> 00-0035249</t>
  </si>
  <si>
    <t xml:space="preserve"> 00-0035621</t>
  </si>
  <si>
    <t xml:space="preserve"> 00-0035299</t>
  </si>
  <si>
    <t xml:space="preserve"> 00-0035605</t>
  </si>
  <si>
    <t xml:space="preserve"> 00-0035009</t>
  </si>
  <si>
    <t>1995-06-29</t>
  </si>
  <si>
    <t xml:space="preserve"> 00-0035367</t>
  </si>
  <si>
    <t xml:space="preserve"> 00-0035282</t>
  </si>
  <si>
    <t xml:space="preserve"> 00-0033092</t>
  </si>
  <si>
    <t xml:space="preserve"> 00-0029151</t>
  </si>
  <si>
    <t xml:space="preserve"> 00-0034955</t>
  </si>
  <si>
    <t xml:space="preserve"> 00-0035353</t>
  </si>
  <si>
    <t xml:space="preserve"> 00-0035594</t>
  </si>
  <si>
    <t xml:space="preserve"> 00-0035494</t>
  </si>
  <si>
    <t xml:space="preserve"> 00-0035120</t>
  </si>
  <si>
    <t xml:space="preserve"> 00-0035146</t>
  </si>
  <si>
    <t xml:space="preserve"> 00-0035685</t>
  </si>
  <si>
    <t xml:space="preserve"> 00-0035222</t>
  </si>
  <si>
    <t xml:space="preserve"> 00-0034972</t>
  </si>
  <si>
    <t xml:space="preserve"> 00-0035489</t>
  </si>
  <si>
    <t xml:space="preserve"> 00-0035040</t>
  </si>
  <si>
    <t xml:space="preserve"> 00-0035483</t>
  </si>
  <si>
    <t xml:space="preserve"> 00-0035101</t>
  </si>
  <si>
    <t xml:space="preserve"> 00-0035289</t>
  </si>
  <si>
    <t xml:space="preserve"> 00-0035350</t>
  </si>
  <si>
    <t xml:space="preserve"> 00-0034943</t>
  </si>
  <si>
    <t xml:space="preserve"> 00-0032609</t>
  </si>
  <si>
    <t xml:space="preserve"> 00-0035264</t>
  </si>
  <si>
    <t xml:space="preserve"> 00-0035308</t>
  </si>
  <si>
    <t xml:space="preserve"> 00-0035058</t>
  </si>
  <si>
    <t xml:space="preserve"> 00-0034959</t>
  </si>
  <si>
    <t xml:space="preserve"> 00-0031319</t>
  </si>
  <si>
    <t xml:space="preserve"> 00-0035283</t>
  </si>
  <si>
    <t xml:space="preserve"> 00-0034119</t>
  </si>
  <si>
    <t xml:space="preserve"> 00-0035310</t>
  </si>
  <si>
    <t xml:space="preserve"> 00-0031543</t>
  </si>
  <si>
    <t xml:space="preserve"> 00-0035229</t>
  </si>
  <si>
    <t xml:space="preserve"> 00-0034748</t>
  </si>
  <si>
    <t xml:space="preserve"> 00-0035603</t>
  </si>
  <si>
    <t xml:space="preserve"> 00-0035304</t>
  </si>
  <si>
    <t xml:space="preserve"> 00-0034981</t>
  </si>
  <si>
    <t xml:space="preserve"> 00-0035154</t>
  </si>
  <si>
    <t xml:space="preserve"> 00-0035250</t>
  </si>
  <si>
    <t xml:space="preserve"> 00-0035018</t>
  </si>
  <si>
    <t xml:space="preserve"> 00-0035726</t>
  </si>
  <si>
    <t xml:space="preserve"> 00-0035376</t>
  </si>
  <si>
    <t xml:space="preserve"> 00-0035660</t>
  </si>
  <si>
    <t xml:space="preserve"> 00-0035273</t>
  </si>
  <si>
    <t xml:space="preserve"> 00-0035624</t>
  </si>
  <si>
    <t xml:space="preserve"> 00-0035298</t>
  </si>
  <si>
    <t xml:space="preserve"> 00-0035701</t>
  </si>
  <si>
    <t xml:space="preserve"> 00-0035553</t>
  </si>
  <si>
    <t>518286976965267456</t>
  </si>
  <si>
    <t>Quarantine Warriors</t>
  </si>
  <si>
    <t>Anthony Gordon</t>
  </si>
  <si>
    <t>6898</t>
  </si>
  <si>
    <t>1996-08-28</t>
  </si>
  <si>
    <t>anthonygordon</t>
  </si>
  <si>
    <t>Mike Warren</t>
  </si>
  <si>
    <t>6992</t>
  </si>
  <si>
    <t>1998-11-12</t>
  </si>
  <si>
    <t>Warren</t>
  </si>
  <si>
    <t>mikewarren</t>
  </si>
  <si>
    <t xml:space="preserve"> 00-0035512</t>
  </si>
  <si>
    <t>Jon Hilliman</t>
  </si>
  <si>
    <t>jonhilliman</t>
  </si>
  <si>
    <t>Darrynton Evans</t>
  </si>
  <si>
    <t>7064</t>
  </si>
  <si>
    <t>1998-07-09</t>
  </si>
  <si>
    <t>darryntonevans</t>
  </si>
  <si>
    <t>Darrynton</t>
  </si>
  <si>
    <t>Hasise Dubois</t>
  </si>
  <si>
    <t>7108</t>
  </si>
  <si>
    <t>Dubois</t>
  </si>
  <si>
    <t>hasisedubois</t>
  </si>
  <si>
    <t>Hasise</t>
  </si>
  <si>
    <t>Lirim Hajrullahu</t>
  </si>
  <si>
    <t>7094</t>
  </si>
  <si>
    <t>1990-04-24</t>
  </si>
  <si>
    <t>Hajrullahu</t>
  </si>
  <si>
    <t>lirimhajrullahu</t>
  </si>
  <si>
    <t>Lirim</t>
  </si>
  <si>
    <t>Ginn Jr.</t>
  </si>
  <si>
    <t>tedginnjr</t>
  </si>
  <si>
    <t>Kirk Merritt</t>
  </si>
  <si>
    <t>7351</t>
  </si>
  <si>
    <t>1997-01-05</t>
  </si>
  <si>
    <t>Merritt</t>
  </si>
  <si>
    <t>kirkmerritt</t>
  </si>
  <si>
    <t>1994-04-21</t>
  </si>
  <si>
    <t>Brandon Polk</t>
  </si>
  <si>
    <t>7340</t>
  </si>
  <si>
    <t>1996-12-10</t>
  </si>
  <si>
    <t>brandonpolk</t>
  </si>
  <si>
    <t>Zack Moss</t>
  </si>
  <si>
    <t>6845</t>
  </si>
  <si>
    <t>1997-12-15</t>
  </si>
  <si>
    <t>zackmoss</t>
  </si>
  <si>
    <t>Zack</t>
  </si>
  <si>
    <t>Cole McDonald</t>
  </si>
  <si>
    <t>6954</t>
  </si>
  <si>
    <t>1998-05-20</t>
  </si>
  <si>
    <t>colemcdonald</t>
  </si>
  <si>
    <t>Earnest Edwards IV</t>
  </si>
  <si>
    <t>7334</t>
  </si>
  <si>
    <t>1998-03-30</t>
  </si>
  <si>
    <t>Edwards IV</t>
  </si>
  <si>
    <t>earnestedwardsiv</t>
  </si>
  <si>
    <t>LV</t>
  </si>
  <si>
    <t>Caleb Repp</t>
  </si>
  <si>
    <t>7176</t>
  </si>
  <si>
    <t>Repp</t>
  </si>
  <si>
    <t>calebrepp</t>
  </si>
  <si>
    <t>Salvon Ahmed</t>
  </si>
  <si>
    <t>6918</t>
  </si>
  <si>
    <t>1998-12-29</t>
  </si>
  <si>
    <t>Ahmed</t>
  </si>
  <si>
    <t>salvonahmed</t>
  </si>
  <si>
    <t>Salvon</t>
  </si>
  <si>
    <t>1982-12-06</t>
  </si>
  <si>
    <t xml:space="preserve"> 00-0035387</t>
  </si>
  <si>
    <t>Antonio Gandy-Golden</t>
  </si>
  <si>
    <t>6906</t>
  </si>
  <si>
    <t>1998-04-11</t>
  </si>
  <si>
    <t>Gandy-Golden</t>
  </si>
  <si>
    <t>antoniogandygolden</t>
  </si>
  <si>
    <t>153</t>
  </si>
  <si>
    <t>JoJo</t>
  </si>
  <si>
    <t>Derrick Dillon</t>
  </si>
  <si>
    <t>7100</t>
  </si>
  <si>
    <t>1995-10-28</t>
  </si>
  <si>
    <t>derrickdillon</t>
  </si>
  <si>
    <t>Shea Patterson</t>
  </si>
  <si>
    <t>7063</t>
  </si>
  <si>
    <t>1997-01-17</t>
  </si>
  <si>
    <t>sheapatterson</t>
  </si>
  <si>
    <t>Shea</t>
  </si>
  <si>
    <t>Ramiz Ahmed</t>
  </si>
  <si>
    <t>7105</t>
  </si>
  <si>
    <t>1995-07-27</t>
  </si>
  <si>
    <t>ramizahmed</t>
  </si>
  <si>
    <t>Ramiz</t>
  </si>
  <si>
    <t>7131</t>
  </si>
  <si>
    <t>1997-04-02</t>
  </si>
  <si>
    <t>Jordan Harris</t>
  </si>
  <si>
    <t>6779</t>
  </si>
  <si>
    <t>jordanharris</t>
  </si>
  <si>
    <t>Josh Hokit</t>
  </si>
  <si>
    <t>7420</t>
  </si>
  <si>
    <t>Hokit</t>
  </si>
  <si>
    <t>joshhokit</t>
  </si>
  <si>
    <t>Brycen Hopkins</t>
  </si>
  <si>
    <t>6926</t>
  </si>
  <si>
    <t>brycenhopkins</t>
  </si>
  <si>
    <t>Brycen</t>
  </si>
  <si>
    <t>Jake Luton</t>
  </si>
  <si>
    <t>7084</t>
  </si>
  <si>
    <t>Luton</t>
  </si>
  <si>
    <t>jakeluton</t>
  </si>
  <si>
    <t>Dezmon Patmon</t>
  </si>
  <si>
    <t>6985</t>
  </si>
  <si>
    <t>1998-08-06</t>
  </si>
  <si>
    <t>Patmon</t>
  </si>
  <si>
    <t>dezmonpatmon</t>
  </si>
  <si>
    <t>Dezmon</t>
  </si>
  <si>
    <t>Urban Meyer</t>
  </si>
  <si>
    <t>6761</t>
  </si>
  <si>
    <t>urbanmeyer</t>
  </si>
  <si>
    <t>Urban</t>
  </si>
  <si>
    <t xml:space="preserve"> 00-0035546</t>
  </si>
  <si>
    <t>Rodrigo Blankenship</t>
  </si>
  <si>
    <t>7062</t>
  </si>
  <si>
    <t>1997-01-29</t>
  </si>
  <si>
    <t>Blankenship</t>
  </si>
  <si>
    <t>rodrigoblankenship</t>
  </si>
  <si>
    <t>Rodrigo</t>
  </si>
  <si>
    <t>John Hurst</t>
  </si>
  <si>
    <t>7455</t>
  </si>
  <si>
    <t>johnhurst</t>
  </si>
  <si>
    <t>DeAndre Carter</t>
  </si>
  <si>
    <t>Nick Vogel</t>
  </si>
  <si>
    <t>7201</t>
  </si>
  <si>
    <t>Vogel</t>
  </si>
  <si>
    <t>nickvogel</t>
  </si>
  <si>
    <t>1993-05-13</t>
  </si>
  <si>
    <t>Dante Scarnecchia</t>
  </si>
  <si>
    <t>6773</t>
  </si>
  <si>
    <t>Scarnecchia</t>
  </si>
  <si>
    <t>dantescarnecchia</t>
  </si>
  <si>
    <t xml:space="preserve"> 00-0034918</t>
  </si>
  <si>
    <t>Dominik Eberle</t>
  </si>
  <si>
    <t>7314</t>
  </si>
  <si>
    <t>Eberle</t>
  </si>
  <si>
    <t>dominikeberle</t>
  </si>
  <si>
    <t>Joe Burrow</t>
  </si>
  <si>
    <t>6770</t>
  </si>
  <si>
    <t>Burrow</t>
  </si>
  <si>
    <t>joeburrow</t>
  </si>
  <si>
    <t>George Campbell</t>
  </si>
  <si>
    <t>7387</t>
  </si>
  <si>
    <t>georgecampbell</t>
  </si>
  <si>
    <t xml:space="preserve"> 00-0035653</t>
  </si>
  <si>
    <t>1995-03-20</t>
  </si>
  <si>
    <t>Maurice Ffrench</t>
  </si>
  <si>
    <t>7234</t>
  </si>
  <si>
    <t>1998-01-01</t>
  </si>
  <si>
    <t>Ffrench</t>
  </si>
  <si>
    <t>mauriceffrench</t>
  </si>
  <si>
    <t xml:space="preserve"> 00-0034915</t>
  </si>
  <si>
    <t>Easop Winston Jr.</t>
  </si>
  <si>
    <t>7337</t>
  </si>
  <si>
    <t>Winston Jr.</t>
  </si>
  <si>
    <t>easopwinstonjr</t>
  </si>
  <si>
    <t>Easop</t>
  </si>
  <si>
    <t>Nick Bowers</t>
  </si>
  <si>
    <t>7308</t>
  </si>
  <si>
    <t>1996-05-26</t>
  </si>
  <si>
    <t>Bowers</t>
  </si>
  <si>
    <t>nickbowers</t>
  </si>
  <si>
    <t>Adam Trautman</t>
  </si>
  <si>
    <t>6869</t>
  </si>
  <si>
    <t>1997-02-05</t>
  </si>
  <si>
    <t>Trautman</t>
  </si>
  <si>
    <t>adamtrautman</t>
  </si>
  <si>
    <t xml:space="preserve"> 00-0035034</t>
  </si>
  <si>
    <t>Joshua Kelley</t>
  </si>
  <si>
    <t>7045</t>
  </si>
  <si>
    <t>joshuakelley</t>
  </si>
  <si>
    <t>Justin Rohrwasser</t>
  </si>
  <si>
    <t>7121</t>
  </si>
  <si>
    <t>1996-12-07</t>
  </si>
  <si>
    <t>Rohrwasser</t>
  </si>
  <si>
    <t>justinrohrwasser</t>
  </si>
  <si>
    <t>1989-05-12</t>
  </si>
  <si>
    <t>1994-05-01</t>
  </si>
  <si>
    <t>Chase Harrell</t>
  </si>
  <si>
    <t>7481</t>
  </si>
  <si>
    <t>Harrell</t>
  </si>
  <si>
    <t>chaseharrell</t>
  </si>
  <si>
    <t>Tajaé Sharpe</t>
  </si>
  <si>
    <t>tajaésharpe</t>
  </si>
  <si>
    <t>Tajaé</t>
  </si>
  <si>
    <t>1992-04-28</t>
  </si>
  <si>
    <t xml:space="preserve"> 00-0034935</t>
  </si>
  <si>
    <t>Rico Dowdle</t>
  </si>
  <si>
    <t>7021</t>
  </si>
  <si>
    <t>1998-01-06</t>
  </si>
  <si>
    <t>Dowdle</t>
  </si>
  <si>
    <t>ricodowdle</t>
  </si>
  <si>
    <t>Dalton Schoen</t>
  </si>
  <si>
    <t>7320</t>
  </si>
  <si>
    <t>Schoen</t>
  </si>
  <si>
    <t>daltonschoen</t>
  </si>
  <si>
    <t>K.J. Hill</t>
  </si>
  <si>
    <t>6866</t>
  </si>
  <si>
    <t>1997-09-15</t>
  </si>
  <si>
    <t>kjhill</t>
  </si>
  <si>
    <t>K.J.</t>
  </si>
  <si>
    <t>Brian Herrien</t>
  </si>
  <si>
    <t>7001</t>
  </si>
  <si>
    <t>1998-02-07</t>
  </si>
  <si>
    <t>Herrien</t>
  </si>
  <si>
    <t>brianherrien</t>
  </si>
  <si>
    <t>Ingram II</t>
  </si>
  <si>
    <t>markingramii</t>
  </si>
  <si>
    <t>Napoleon Maxwell</t>
  </si>
  <si>
    <t>7475</t>
  </si>
  <si>
    <t>napoleonmaxwell</t>
  </si>
  <si>
    <t>Napoleon</t>
  </si>
  <si>
    <t>D'Andre Swift</t>
  </si>
  <si>
    <t>6790</t>
  </si>
  <si>
    <t>1999-01-14</t>
  </si>
  <si>
    <t>Swift</t>
  </si>
  <si>
    <t>dandreswift</t>
  </si>
  <si>
    <t>D'Andre</t>
  </si>
  <si>
    <t xml:space="preserve"> 00-0035460</t>
  </si>
  <si>
    <t>KeeSean</t>
  </si>
  <si>
    <t>E.J.</t>
  </si>
  <si>
    <t>DeMichael Harris</t>
  </si>
  <si>
    <t>7279</t>
  </si>
  <si>
    <t>1998-07-12</t>
  </si>
  <si>
    <t>demichaelharris</t>
  </si>
  <si>
    <t>DeMichael</t>
  </si>
  <si>
    <t>Jalen McCleskey</t>
  </si>
  <si>
    <t>7173</t>
  </si>
  <si>
    <t>1997-08-06</t>
  </si>
  <si>
    <t>McCleskey</t>
  </si>
  <si>
    <t>jalenmccleskey</t>
  </si>
  <si>
    <t>Parker Houston</t>
  </si>
  <si>
    <t>7397</t>
  </si>
  <si>
    <t>1997-12-06</t>
  </si>
  <si>
    <t>parkerhouston</t>
  </si>
  <si>
    <t xml:space="preserve"> 00-0035587</t>
  </si>
  <si>
    <t>Spencer Nigh</t>
  </si>
  <si>
    <t>7212</t>
  </si>
  <si>
    <t>1997-01-18</t>
  </si>
  <si>
    <t>Nigh</t>
  </si>
  <si>
    <t>spencernigh</t>
  </si>
  <si>
    <t xml:space="preserve"> 00-0035171</t>
  </si>
  <si>
    <t>Henry Ruggs III</t>
  </si>
  <si>
    <t>6789</t>
  </si>
  <si>
    <t>1999-01-24</t>
  </si>
  <si>
    <t>Ruggs III</t>
  </si>
  <si>
    <t>henryruggsiii</t>
  </si>
  <si>
    <t>Omar Bayless</t>
  </si>
  <si>
    <t>7080</t>
  </si>
  <si>
    <t>Bayless</t>
  </si>
  <si>
    <t>omarbayless</t>
  </si>
  <si>
    <t>Omar</t>
  </si>
  <si>
    <t>Brian Lewerke</t>
  </si>
  <si>
    <t>7008</t>
  </si>
  <si>
    <t>1996-10-24</t>
  </si>
  <si>
    <t>Lewerke</t>
  </si>
  <si>
    <t>brianlewerke</t>
  </si>
  <si>
    <t>Artavis Pierce</t>
  </si>
  <si>
    <t>7227</t>
  </si>
  <si>
    <t>1996-05-17</t>
  </si>
  <si>
    <t>artavispierce</t>
  </si>
  <si>
    <t>Quartney Davis</t>
  </si>
  <si>
    <t>6879</t>
  </si>
  <si>
    <t>1998-04-07</t>
  </si>
  <si>
    <t>quartneydavis</t>
  </si>
  <si>
    <t>Quartney</t>
  </si>
  <si>
    <t>joshperkins</t>
  </si>
  <si>
    <t>Harrison Bryant</t>
  </si>
  <si>
    <t>6850</t>
  </si>
  <si>
    <t>1998-04-23</t>
  </si>
  <si>
    <t>harrisonbryant</t>
  </si>
  <si>
    <t>Mohamed Sanu Sr.</t>
  </si>
  <si>
    <t>Sanu Sr.</t>
  </si>
  <si>
    <t>mohamedsanusr</t>
  </si>
  <si>
    <t>Darius Anderson</t>
  </si>
  <si>
    <t>7038</t>
  </si>
  <si>
    <t>1997-09-10</t>
  </si>
  <si>
    <t>dariusanderson</t>
  </si>
  <si>
    <t>Tony Jones Jr.</t>
  </si>
  <si>
    <t>6984</t>
  </si>
  <si>
    <t>1997-11-24</t>
  </si>
  <si>
    <t>Jones Jr.</t>
  </si>
  <si>
    <t>tonyjonesjr</t>
  </si>
  <si>
    <t>Andre Baccellia</t>
  </si>
  <si>
    <t>7233</t>
  </si>
  <si>
    <t>Baccellia</t>
  </si>
  <si>
    <t>andrebaccellia</t>
  </si>
  <si>
    <t>Jake Fromm</t>
  </si>
  <si>
    <t>6822</t>
  </si>
  <si>
    <t>1998-07-30</t>
  </si>
  <si>
    <t>Fromm</t>
  </si>
  <si>
    <t>jakefromm</t>
  </si>
  <si>
    <t>1992-09-28</t>
  </si>
  <si>
    <t xml:space="preserve"> 00-0035610</t>
  </si>
  <si>
    <t xml:space="preserve"> 00-0035601</t>
  </si>
  <si>
    <t>Bryce Sterk</t>
  </si>
  <si>
    <t>7353</t>
  </si>
  <si>
    <t>1996-09-11</t>
  </si>
  <si>
    <t>TE,DL</t>
  </si>
  <si>
    <t>Sterk</t>
  </si>
  <si>
    <t>brycesterk</t>
  </si>
  <si>
    <t>marvinjonesjr</t>
  </si>
  <si>
    <t>Shane Leatherbury</t>
  </si>
  <si>
    <t>7161</t>
  </si>
  <si>
    <t>Leatherbury</t>
  </si>
  <si>
    <t>shaneleatherbury</t>
  </si>
  <si>
    <t xml:space="preserve"> 00-0035385</t>
  </si>
  <si>
    <t xml:space="preserve"> 00-0035366</t>
  </si>
  <si>
    <t xml:space="preserve"> 00-0035635</t>
  </si>
  <si>
    <t>Sewo Olonilua</t>
  </si>
  <si>
    <t>7055</t>
  </si>
  <si>
    <t>1997-11-27</t>
  </si>
  <si>
    <t>Olonilua</t>
  </si>
  <si>
    <t>sewoolonilua</t>
  </si>
  <si>
    <t>Sewo</t>
  </si>
  <si>
    <t>Patrick Taylor</t>
  </si>
  <si>
    <t>6963</t>
  </si>
  <si>
    <t>1998-04-29</t>
  </si>
  <si>
    <t>patricktaylor</t>
  </si>
  <si>
    <t>1996-07-21</t>
  </si>
  <si>
    <t>Juwan Green</t>
  </si>
  <si>
    <t>7174</t>
  </si>
  <si>
    <t>1998-07-01</t>
  </si>
  <si>
    <t>juwangreen</t>
  </si>
  <si>
    <t>Beckham Jr.</t>
  </si>
  <si>
    <t>Nathan Cottrell</t>
  </si>
  <si>
    <t>7466</t>
  </si>
  <si>
    <t>Cottrell</t>
  </si>
  <si>
    <t>nathancottrell</t>
  </si>
  <si>
    <t>Levante Bellamy</t>
  </si>
  <si>
    <t>6959</t>
  </si>
  <si>
    <t>1996-11-28</t>
  </si>
  <si>
    <t>levantebellamy</t>
  </si>
  <si>
    <t>Levante</t>
  </si>
  <si>
    <t>Darion Clark</t>
  </si>
  <si>
    <t>6762</t>
  </si>
  <si>
    <t>1994-04-09</t>
  </si>
  <si>
    <t>darionclark</t>
  </si>
  <si>
    <t xml:space="preserve"> 00-0035569</t>
  </si>
  <si>
    <t>Aaron Fuller</t>
  </si>
  <si>
    <t>6967</t>
  </si>
  <si>
    <t>1997-09-30</t>
  </si>
  <si>
    <t>aaronfuller</t>
  </si>
  <si>
    <t>Joe Brady</t>
  </si>
  <si>
    <t>6767</t>
  </si>
  <si>
    <t>joebrady</t>
  </si>
  <si>
    <t>Malcolm Perry</t>
  </si>
  <si>
    <t>7109</t>
  </si>
  <si>
    <t>1997-04-19</t>
  </si>
  <si>
    <t>WR,QB</t>
  </si>
  <si>
    <t>malcolmperry</t>
  </si>
  <si>
    <t>James Proche</t>
  </si>
  <si>
    <t>6957</t>
  </si>
  <si>
    <t>1996-09-21</t>
  </si>
  <si>
    <t>Proche</t>
  </si>
  <si>
    <t>jamesproche</t>
  </si>
  <si>
    <t>Jerry Jeudy</t>
  </si>
  <si>
    <t>6783</t>
  </si>
  <si>
    <t>1999-04-24</t>
  </si>
  <si>
    <t>Jeudy</t>
  </si>
  <si>
    <t>jerryjeudy</t>
  </si>
  <si>
    <t xml:space="preserve"> 00-0035583</t>
  </si>
  <si>
    <t>Isaiah Zuber</t>
  </si>
  <si>
    <t>7458</t>
  </si>
  <si>
    <t>1997-04-15</t>
  </si>
  <si>
    <t>Zuber</t>
  </si>
  <si>
    <t>isaiahzuber</t>
  </si>
  <si>
    <t>Steven Montez</t>
  </si>
  <si>
    <t>7013</t>
  </si>
  <si>
    <t>Montez</t>
  </si>
  <si>
    <t>stevenmontez</t>
  </si>
  <si>
    <t>Pete Guerriero</t>
  </si>
  <si>
    <t>7079</t>
  </si>
  <si>
    <t>Guerriero</t>
  </si>
  <si>
    <t>peteguerriero</t>
  </si>
  <si>
    <t>Joe Webb III</t>
  </si>
  <si>
    <t>Webb III</t>
  </si>
  <si>
    <t>joewebbiii</t>
  </si>
  <si>
    <t xml:space="preserve"> 00-0034921</t>
  </si>
  <si>
    <t>Ryan Becker</t>
  </si>
  <si>
    <t>7162</t>
  </si>
  <si>
    <t>1997-12-23</t>
  </si>
  <si>
    <t>ryanbecker</t>
  </si>
  <si>
    <t>7101</t>
  </si>
  <si>
    <t>1996-02-28</t>
  </si>
  <si>
    <t>Bronson Rechsteiner</t>
  </si>
  <si>
    <t>7190</t>
  </si>
  <si>
    <t>1997-10-24</t>
  </si>
  <si>
    <t>Rechsteiner</t>
  </si>
  <si>
    <t>bronsonrechsteiner</t>
  </si>
  <si>
    <t>Reggie Begelton</t>
  </si>
  <si>
    <t>6763</t>
  </si>
  <si>
    <t>1993-08-31</t>
  </si>
  <si>
    <t>Begelton</t>
  </si>
  <si>
    <t>reggiebegelton</t>
  </si>
  <si>
    <t>Jeff Cotton</t>
  </si>
  <si>
    <t>7319</t>
  </si>
  <si>
    <t>1997-04-17</t>
  </si>
  <si>
    <t>jeffcotton</t>
  </si>
  <si>
    <t>Jauan Jennings</t>
  </si>
  <si>
    <t>7049</t>
  </si>
  <si>
    <t>1997-07-10</t>
  </si>
  <si>
    <t>jauanjennings</t>
  </si>
  <si>
    <t>Jauan</t>
  </si>
  <si>
    <t xml:space="preserve"> 00-0032482</t>
  </si>
  <si>
    <t>Khalil Tate</t>
  </si>
  <si>
    <t>7401</t>
  </si>
  <si>
    <t>1998-10-23</t>
  </si>
  <si>
    <t>khaliltate</t>
  </si>
  <si>
    <t>Khalil</t>
  </si>
  <si>
    <t>311</t>
  </si>
  <si>
    <t>Ed Dodds</t>
  </si>
  <si>
    <t>6765</t>
  </si>
  <si>
    <t>Dodds</t>
  </si>
  <si>
    <t>eddodds</t>
  </si>
  <si>
    <t>Mike Lafleur</t>
  </si>
  <si>
    <t>6758</t>
  </si>
  <si>
    <t>mikelafleur</t>
  </si>
  <si>
    <t xml:space="preserve"> 00-0034965</t>
  </si>
  <si>
    <t>Matt Cole</t>
  </si>
  <si>
    <t>7352</t>
  </si>
  <si>
    <t>1996-11-07</t>
  </si>
  <si>
    <t>mattcole</t>
  </si>
  <si>
    <t>Zimari Manning</t>
  </si>
  <si>
    <t>7211</t>
  </si>
  <si>
    <t>zimarimanning</t>
  </si>
  <si>
    <t>Zimari</t>
  </si>
  <si>
    <t>Freddie Swain</t>
  </si>
  <si>
    <t>7135</t>
  </si>
  <si>
    <t>1998-08-04</t>
  </si>
  <si>
    <t>freddieswain</t>
  </si>
  <si>
    <t>Jacob Breeland</t>
  </si>
  <si>
    <t>7015</t>
  </si>
  <si>
    <t>1996-09-20</t>
  </si>
  <si>
    <t>Breeland</t>
  </si>
  <si>
    <t>jacobbreeland</t>
  </si>
  <si>
    <t>Anthony McFarland Jr.</t>
  </si>
  <si>
    <t>6878</t>
  </si>
  <si>
    <t>1999-03-04</t>
  </si>
  <si>
    <t>McFarland Jr.</t>
  </si>
  <si>
    <t>anthonymcfarlandjr</t>
  </si>
  <si>
    <t>Thaddeus Moss</t>
  </si>
  <si>
    <t>6919</t>
  </si>
  <si>
    <t>1998-05-14</t>
  </si>
  <si>
    <t>thaddeusmoss</t>
  </si>
  <si>
    <t>Mason Fine</t>
  </si>
  <si>
    <t>7102</t>
  </si>
  <si>
    <t>Fine</t>
  </si>
  <si>
    <t>masonfine</t>
  </si>
  <si>
    <t>Jalen Reagor</t>
  </si>
  <si>
    <t>6798</t>
  </si>
  <si>
    <t>1999-01-01</t>
  </si>
  <si>
    <t>Reagor</t>
  </si>
  <si>
    <t>jalenreagor</t>
  </si>
  <si>
    <t>Cam Akers</t>
  </si>
  <si>
    <t>6938</t>
  </si>
  <si>
    <t>1999-06-22</t>
  </si>
  <si>
    <t>Akers</t>
  </si>
  <si>
    <t>camakers</t>
  </si>
  <si>
    <t>1989-02-08</t>
  </si>
  <si>
    <t>Jake Bentley</t>
  </si>
  <si>
    <t>7073</t>
  </si>
  <si>
    <t>Bentley</t>
  </si>
  <si>
    <t>jakebentley</t>
  </si>
  <si>
    <t>Tom Flacco</t>
  </si>
  <si>
    <t>7099</t>
  </si>
  <si>
    <t>tomflacco</t>
  </si>
  <si>
    <t>Tyler Huntley</t>
  </si>
  <si>
    <t>7083</t>
  </si>
  <si>
    <t>1998-02-03</t>
  </si>
  <si>
    <t>Huntley</t>
  </si>
  <si>
    <t>tylerhuntley</t>
  </si>
  <si>
    <t xml:space="preserve"> 00-0035740</t>
  </si>
  <si>
    <t>J.P. Holtz</t>
  </si>
  <si>
    <t>J.P.</t>
  </si>
  <si>
    <t xml:space="preserve"> 00-0035706</t>
  </si>
  <si>
    <t>Jonathan Taylor</t>
  </si>
  <si>
    <t>6813</t>
  </si>
  <si>
    <t>1999-01-19</t>
  </si>
  <si>
    <t>jonathantaylor</t>
  </si>
  <si>
    <t xml:space="preserve"> 00-0035733</t>
  </si>
  <si>
    <t>Charlie Woerner</t>
  </si>
  <si>
    <t>7075</t>
  </si>
  <si>
    <t>1997-10-16</t>
  </si>
  <si>
    <t>Woerner</t>
  </si>
  <si>
    <t>charliewoerner</t>
  </si>
  <si>
    <t>Da'Mari Scott</t>
  </si>
  <si>
    <t>Da'Mari</t>
  </si>
  <si>
    <t>Chase Claypool</t>
  </si>
  <si>
    <t>6886</t>
  </si>
  <si>
    <t>1998-07-07</t>
  </si>
  <si>
    <t>Claypool</t>
  </si>
  <si>
    <t>chaseclaypool</t>
  </si>
  <si>
    <t>Austin MacGinnis</t>
  </si>
  <si>
    <t>7095</t>
  </si>
  <si>
    <t>1995-05-04</t>
  </si>
  <si>
    <t>MacGinnis</t>
  </si>
  <si>
    <t>austinmacginnis</t>
  </si>
  <si>
    <t>O.J.</t>
  </si>
  <si>
    <t xml:space="preserve"> 00-0035691</t>
  </si>
  <si>
    <t>Denzel Mims</t>
  </si>
  <si>
    <t>6849</t>
  </si>
  <si>
    <t>1997-10-10</t>
  </si>
  <si>
    <t>Mims</t>
  </si>
  <si>
    <t>denzelmims</t>
  </si>
  <si>
    <t>Denzel</t>
  </si>
  <si>
    <t>DaeSean</t>
  </si>
  <si>
    <t>DeAndrew</t>
  </si>
  <si>
    <t>Isaiah Coulter</t>
  </si>
  <si>
    <t>7085</t>
  </si>
  <si>
    <t>1998-09-18</t>
  </si>
  <si>
    <t>Coulter</t>
  </si>
  <si>
    <t>isaiahcoulter</t>
  </si>
  <si>
    <t>Darius Bradwell</t>
  </si>
  <si>
    <t>7316</t>
  </si>
  <si>
    <t>Bradwell</t>
  </si>
  <si>
    <t>dariusbradwell</t>
  </si>
  <si>
    <t>Alizé Mack</t>
  </si>
  <si>
    <t>alizémack</t>
  </si>
  <si>
    <t>Alizé</t>
  </si>
  <si>
    <t>Jared Pinkney</t>
  </si>
  <si>
    <t>6834</t>
  </si>
  <si>
    <t>1997-08-21</t>
  </si>
  <si>
    <t>Pinkney</t>
  </si>
  <si>
    <t>jaredpinkney</t>
  </si>
  <si>
    <t>Ty'Son Williams</t>
  </si>
  <si>
    <t>7098</t>
  </si>
  <si>
    <t>tysonwilliams</t>
  </si>
  <si>
    <t>Ty'Son</t>
  </si>
  <si>
    <t>Josiah Deguara</t>
  </si>
  <si>
    <t>7050</t>
  </si>
  <si>
    <t>1997-02-14</t>
  </si>
  <si>
    <t>Deguara</t>
  </si>
  <si>
    <t>josiahdeguara</t>
  </si>
  <si>
    <t>Broc Rutter</t>
  </si>
  <si>
    <t>7418</t>
  </si>
  <si>
    <t>1997-04-03</t>
  </si>
  <si>
    <t>Rutter</t>
  </si>
  <si>
    <t>brocrutter</t>
  </si>
  <si>
    <t>Broc</t>
  </si>
  <si>
    <t>Jody Fortson</t>
  </si>
  <si>
    <t>jodyfortson</t>
  </si>
  <si>
    <t>Jody</t>
  </si>
  <si>
    <t>Josh Pearson</t>
  </si>
  <si>
    <t>7452</t>
  </si>
  <si>
    <t>1997-06-13</t>
  </si>
  <si>
    <t>joshpearson</t>
  </si>
  <si>
    <t>Ben DiNucci</t>
  </si>
  <si>
    <t>7143</t>
  </si>
  <si>
    <t>DiNucci</t>
  </si>
  <si>
    <t>bendinucci</t>
  </si>
  <si>
    <t>Chris Rowland</t>
  </si>
  <si>
    <t>7175</t>
  </si>
  <si>
    <t>Rowland</t>
  </si>
  <si>
    <t>chrisrowland</t>
  </si>
  <si>
    <t>A.J. Dillon</t>
  </si>
  <si>
    <t>6828</t>
  </si>
  <si>
    <t>1998-05-02</t>
  </si>
  <si>
    <t>ajdillon</t>
  </si>
  <si>
    <t>Sirgeo Hoffman</t>
  </si>
  <si>
    <t>7393</t>
  </si>
  <si>
    <t>Hoffman</t>
  </si>
  <si>
    <t>sirgeohoffman</t>
  </si>
  <si>
    <t>Sirgeo</t>
  </si>
  <si>
    <t>James Robinson</t>
  </si>
  <si>
    <t>6955</t>
  </si>
  <si>
    <t>jamesrobinson</t>
  </si>
  <si>
    <t>Rashad Medaris</t>
  </si>
  <si>
    <t>7395</t>
  </si>
  <si>
    <t>Medaris</t>
  </si>
  <si>
    <t>rashadmedaris</t>
  </si>
  <si>
    <t>Alex Van Pelt</t>
  </si>
  <si>
    <t>6776</t>
  </si>
  <si>
    <t>Van Pelt</t>
  </si>
  <si>
    <t>alexvanpelt</t>
  </si>
  <si>
    <t>1995-02-23</t>
  </si>
  <si>
    <t>Sandro Platzgummer</t>
  </si>
  <si>
    <t>7412</t>
  </si>
  <si>
    <t>Platzgummer</t>
  </si>
  <si>
    <t>sandroplatzgummer</t>
  </si>
  <si>
    <t>Sandro</t>
  </si>
  <si>
    <t>Justice Shelton-Mosley</t>
  </si>
  <si>
    <t>7299</t>
  </si>
  <si>
    <t>Shelton-Mosley</t>
  </si>
  <si>
    <t>justicesheltonmosley</t>
  </si>
  <si>
    <t>Gurley II</t>
  </si>
  <si>
    <t>toddgurleyii</t>
  </si>
  <si>
    <t xml:space="preserve"> 00-0035427</t>
  </si>
  <si>
    <t>C.J. Board</t>
  </si>
  <si>
    <t>Tucker McCann</t>
  </si>
  <si>
    <t>7446</t>
  </si>
  <si>
    <t>1997-11-10</t>
  </si>
  <si>
    <t>McCann</t>
  </si>
  <si>
    <t>tuckermccann</t>
  </si>
  <si>
    <t>James Morgan</t>
  </si>
  <si>
    <t>7081</t>
  </si>
  <si>
    <t>1997-02-28</t>
  </si>
  <si>
    <t>jamesmorgan</t>
  </si>
  <si>
    <t>Kerrith Whyte</t>
  </si>
  <si>
    <t>Whyte</t>
  </si>
  <si>
    <t>kerrithwhyte</t>
  </si>
  <si>
    <t>274</t>
  </si>
  <si>
    <t>Lil'Jordan Humphrey</t>
  </si>
  <si>
    <t>1998-04-19</t>
  </si>
  <si>
    <t>Lil'Jordan</t>
  </si>
  <si>
    <t>Jordan Love</t>
  </si>
  <si>
    <t>6804</t>
  </si>
  <si>
    <t>1998-11-02</t>
  </si>
  <si>
    <t>jordanlove</t>
  </si>
  <si>
    <t>Brandon Wright</t>
  </si>
  <si>
    <t>7296</t>
  </si>
  <si>
    <t>1997-02-18</t>
  </si>
  <si>
    <t>brandonwright</t>
  </si>
  <si>
    <t>mitchelltrubisky</t>
  </si>
  <si>
    <t>Austin Mack</t>
  </si>
  <si>
    <t>6873</t>
  </si>
  <si>
    <t>austinmack</t>
  </si>
  <si>
    <t xml:space="preserve"> 00-0035356</t>
  </si>
  <si>
    <t>Jake Bargas</t>
  </si>
  <si>
    <t>7358</t>
  </si>
  <si>
    <t>Bargas</t>
  </si>
  <si>
    <t>jakebargas</t>
  </si>
  <si>
    <t>Bruce Anderson III</t>
  </si>
  <si>
    <t>Anderson III</t>
  </si>
  <si>
    <t>bruceandersoniii</t>
  </si>
  <si>
    <t>Brendan Langley</t>
  </si>
  <si>
    <t>4130</t>
  </si>
  <si>
    <t>1994-10-16</t>
  </si>
  <si>
    <t>00-0033552</t>
  </si>
  <si>
    <t>Langley</t>
  </si>
  <si>
    <t>brendanlangley</t>
  </si>
  <si>
    <t>Brendan</t>
  </si>
  <si>
    <t>Javon Leake</t>
  </si>
  <si>
    <t>6966</t>
  </si>
  <si>
    <t>1998-08-01</t>
  </si>
  <si>
    <t>Leake</t>
  </si>
  <si>
    <t>javonleake</t>
  </si>
  <si>
    <t>J'Mar Smith</t>
  </si>
  <si>
    <t>7156</t>
  </si>
  <si>
    <t>1996-09-24</t>
  </si>
  <si>
    <t>jmarsmith</t>
  </si>
  <si>
    <t>J'Mar</t>
  </si>
  <si>
    <t>Dalton Keene</t>
  </si>
  <si>
    <t>7082</t>
  </si>
  <si>
    <t>1999-04-14</t>
  </si>
  <si>
    <t>Keene</t>
  </si>
  <si>
    <t>daltonkeene</t>
  </si>
  <si>
    <t>Albert Okwuegbunam</t>
  </si>
  <si>
    <t>6843</t>
  </si>
  <si>
    <t>1998-04-25</t>
  </si>
  <si>
    <t>Okwuegbunam</t>
  </si>
  <si>
    <t>albertokwuegbunam</t>
  </si>
  <si>
    <t xml:space="preserve"> 00-0035057</t>
  </si>
  <si>
    <t>Darnell Mooney</t>
  </si>
  <si>
    <t>7090</t>
  </si>
  <si>
    <t>1997-10-29</t>
  </si>
  <si>
    <t>darnellmooney</t>
  </si>
  <si>
    <t>Kevin Davidson</t>
  </si>
  <si>
    <t>7243</t>
  </si>
  <si>
    <t>Davidson</t>
  </si>
  <si>
    <t>kevindavidson</t>
  </si>
  <si>
    <t>Tra Barnett</t>
  </si>
  <si>
    <t>7097</t>
  </si>
  <si>
    <t>1997-09-14</t>
  </si>
  <si>
    <t>Barnett</t>
  </si>
  <si>
    <t>trabarnett</t>
  </si>
  <si>
    <t>DeVante</t>
  </si>
  <si>
    <t>1997-11-30</t>
  </si>
  <si>
    <t xml:space="preserve"> 00-0035442</t>
  </si>
  <si>
    <t xml:space="preserve"> 00-0035574</t>
  </si>
  <si>
    <t>Jordan Jones</t>
  </si>
  <si>
    <t>7264</t>
  </si>
  <si>
    <t>jordanjones</t>
  </si>
  <si>
    <t>Donald Parham Jr.</t>
  </si>
  <si>
    <t>Parham Jr.</t>
  </si>
  <si>
    <t>donaldparhamjr</t>
  </si>
  <si>
    <t>Sam Sloman</t>
  </si>
  <si>
    <t>7152</t>
  </si>
  <si>
    <t>1997-09-19</t>
  </si>
  <si>
    <t>Sloman</t>
  </si>
  <si>
    <t>samsloman</t>
  </si>
  <si>
    <t>B.J. Johnson</t>
  </si>
  <si>
    <t>B.J.</t>
  </si>
  <si>
    <t>Buddy Howell</t>
  </si>
  <si>
    <t>Howell</t>
  </si>
  <si>
    <t>buddyhowell</t>
  </si>
  <si>
    <t>Buddy</t>
  </si>
  <si>
    <t>Quez Watkins</t>
  </si>
  <si>
    <t>6927</t>
  </si>
  <si>
    <t>1998-06-09</t>
  </si>
  <si>
    <t>quezwatkins</t>
  </si>
  <si>
    <t>Quez</t>
  </si>
  <si>
    <t>Reggie Corbin</t>
  </si>
  <si>
    <t>6978</t>
  </si>
  <si>
    <t>reggiecorbin</t>
  </si>
  <si>
    <t>Cheyenne O'Grady</t>
  </si>
  <si>
    <t>6982</t>
  </si>
  <si>
    <t>O'Grady</t>
  </si>
  <si>
    <t>cheyenneogrady</t>
  </si>
  <si>
    <t>Cheyenne</t>
  </si>
  <si>
    <t>Bobby Holly</t>
  </si>
  <si>
    <t>7315</t>
  </si>
  <si>
    <t>Holly</t>
  </si>
  <si>
    <t>bobbyholly</t>
  </si>
  <si>
    <t>Manasseh Bailey</t>
  </si>
  <si>
    <t>7400</t>
  </si>
  <si>
    <t>1997-06-27</t>
  </si>
  <si>
    <t>manassehbailey</t>
  </si>
  <si>
    <t>Jeff Wilson Jr.</t>
  </si>
  <si>
    <t>Wilson Jr.</t>
  </si>
  <si>
    <t>jeffwilsonjr</t>
  </si>
  <si>
    <t>Michael Dereus</t>
  </si>
  <si>
    <t>7457</t>
  </si>
  <si>
    <t>Dereus</t>
  </si>
  <si>
    <t>michaeldereus</t>
  </si>
  <si>
    <t>Jeff Thomas</t>
  </si>
  <si>
    <t>7076</t>
  </si>
  <si>
    <t>jeffthomas</t>
  </si>
  <si>
    <t>Lawrence Cager</t>
  </si>
  <si>
    <t>7106</t>
  </si>
  <si>
    <t>1997-08-20</t>
  </si>
  <si>
    <t>Cager</t>
  </si>
  <si>
    <t>lawrencecager</t>
  </si>
  <si>
    <t xml:space="preserve"> 00-0033508</t>
  </si>
  <si>
    <t>Nakia Griffin-Stewart</t>
  </si>
  <si>
    <t>7359</t>
  </si>
  <si>
    <t>Griffin-Stewart</t>
  </si>
  <si>
    <t>nakiagriffinstewart</t>
  </si>
  <si>
    <t>Nakia</t>
  </si>
  <si>
    <t>Stanley Morgan</t>
  </si>
  <si>
    <t>stanleymorgan</t>
  </si>
  <si>
    <t xml:space="preserve"> 00-0035604</t>
  </si>
  <si>
    <t>1992-09-13</t>
  </si>
  <si>
    <t>Ahmad Wagner</t>
  </si>
  <si>
    <t>7228</t>
  </si>
  <si>
    <t>1996-12-21</t>
  </si>
  <si>
    <t>Wagner</t>
  </si>
  <si>
    <t>ahmadwagner</t>
  </si>
  <si>
    <t>1995-09-06</t>
  </si>
  <si>
    <t>Darvin Kidsy Jr.</t>
  </si>
  <si>
    <t>Kidsy Jr.</t>
  </si>
  <si>
    <t>darvinkidsyjr</t>
  </si>
  <si>
    <t>1987-10-24</t>
  </si>
  <si>
    <t>K.J. Osborn</t>
  </si>
  <si>
    <t>7066</t>
  </si>
  <si>
    <t>1997-06-10</t>
  </si>
  <si>
    <t>Osborn</t>
  </si>
  <si>
    <t>kjosborn</t>
  </si>
  <si>
    <t>Raymond Calais</t>
  </si>
  <si>
    <t>6988</t>
  </si>
  <si>
    <t>1998-04-02</t>
  </si>
  <si>
    <t>Calais</t>
  </si>
  <si>
    <t>raymondcalais</t>
  </si>
  <si>
    <t xml:space="preserve"> 00-0035405</t>
  </si>
  <si>
    <t>Stephen Sullivan</t>
  </si>
  <si>
    <t>6970</t>
  </si>
  <si>
    <t>stephensullivan</t>
  </si>
  <si>
    <t xml:space="preserve"> 00-0035735</t>
  </si>
  <si>
    <t>Chris Finke</t>
  </si>
  <si>
    <t>7092</t>
  </si>
  <si>
    <t>1996-05-02</t>
  </si>
  <si>
    <t>Finke</t>
  </si>
  <si>
    <t>chrisfinke</t>
  </si>
  <si>
    <t>Ke'Shawn Vaughn</t>
  </si>
  <si>
    <t>6885</t>
  </si>
  <si>
    <t>1997-05-04</t>
  </si>
  <si>
    <t>Vaughn</t>
  </si>
  <si>
    <t>keshawnvaughn</t>
  </si>
  <si>
    <t>Ke'Shawn</t>
  </si>
  <si>
    <t>Riley Neal</t>
  </si>
  <si>
    <t>7158</t>
  </si>
  <si>
    <t>rileyneal</t>
  </si>
  <si>
    <t>P.J. Walker</t>
  </si>
  <si>
    <t>pjwalker</t>
  </si>
  <si>
    <t>P.J.</t>
  </si>
  <si>
    <t>Aca'Cedric Ware</t>
  </si>
  <si>
    <t>1997-06-29</t>
  </si>
  <si>
    <t>Aca'Cedric</t>
  </si>
  <si>
    <t>Eddy Piñeiro</t>
  </si>
  <si>
    <t>Piñeiro</t>
  </si>
  <si>
    <t>eddypiñeiro</t>
  </si>
  <si>
    <t>J'Mon</t>
  </si>
  <si>
    <t>Giovanni Ricci</t>
  </si>
  <si>
    <t>7216</t>
  </si>
  <si>
    <t>1996-10-16</t>
  </si>
  <si>
    <t>Ricci</t>
  </si>
  <si>
    <t>giovanniricci</t>
  </si>
  <si>
    <t>Josh Hammond</t>
  </si>
  <si>
    <t>7287</t>
  </si>
  <si>
    <t>1998-07-24</t>
  </si>
  <si>
    <t>joshhammond</t>
  </si>
  <si>
    <t>Xavier Jones</t>
  </si>
  <si>
    <t>7088</t>
  </si>
  <si>
    <t>xavierjones</t>
  </si>
  <si>
    <t>KhaDarel Hodge</t>
  </si>
  <si>
    <t>KhaDarel</t>
  </si>
  <si>
    <t>Tommy Hudson</t>
  </si>
  <si>
    <t>7439</t>
  </si>
  <si>
    <t>1997-02-22</t>
  </si>
  <si>
    <t>tommyhudson</t>
  </si>
  <si>
    <t>Kalija Lipscomb</t>
  </si>
  <si>
    <t>6832</t>
  </si>
  <si>
    <t>1997-10-06</t>
  </si>
  <si>
    <t>Lipscomb</t>
  </si>
  <si>
    <t>kalijalipscomb</t>
  </si>
  <si>
    <t>Kalija</t>
  </si>
  <si>
    <t>DaMarkus Lodge</t>
  </si>
  <si>
    <t>DaMarkus</t>
  </si>
  <si>
    <t>CeeDee Lamb</t>
  </si>
  <si>
    <t>6786</t>
  </si>
  <si>
    <t>1999-04-08</t>
  </si>
  <si>
    <t>Lamb</t>
  </si>
  <si>
    <t>ceedeelamb</t>
  </si>
  <si>
    <t>CeeDee</t>
  </si>
  <si>
    <t>Quintez Cephus</t>
  </si>
  <si>
    <t>6895</t>
  </si>
  <si>
    <t>1998-04-01</t>
  </si>
  <si>
    <t>Cephus</t>
  </si>
  <si>
    <t>quintezcephus</t>
  </si>
  <si>
    <t>Quintez</t>
  </si>
  <si>
    <t>Cole Kmet</t>
  </si>
  <si>
    <t>6826</t>
  </si>
  <si>
    <t>1999-03-10</t>
  </si>
  <si>
    <t>Kmet</t>
  </si>
  <si>
    <t>colekmet</t>
  </si>
  <si>
    <t>Nick Westbrook-Ikhine</t>
  </si>
  <si>
    <t>7496</t>
  </si>
  <si>
    <t>Westbrook-Ikhine</t>
  </si>
  <si>
    <t>nickwestbrookikhine</t>
  </si>
  <si>
    <t>Darrell Henderson Jr.</t>
  </si>
  <si>
    <t>Henderson Jr.</t>
  </si>
  <si>
    <t>darrellhendersonjr</t>
  </si>
  <si>
    <t>Van Jefferson</t>
  </si>
  <si>
    <t>6853</t>
  </si>
  <si>
    <t>1996-07-26</t>
  </si>
  <si>
    <t>Jefferson</t>
  </si>
  <si>
    <t>vanjefferson</t>
  </si>
  <si>
    <t>Van</t>
  </si>
  <si>
    <t>J.J. Molson</t>
  </si>
  <si>
    <t>7071</t>
  </si>
  <si>
    <t>Molson</t>
  </si>
  <si>
    <t>jjmolson</t>
  </si>
  <si>
    <t>J.J.</t>
  </si>
  <si>
    <t>Tyler Mabry</t>
  </si>
  <si>
    <t>7427</t>
  </si>
  <si>
    <t>Mabry</t>
  </si>
  <si>
    <t>tylermabry</t>
  </si>
  <si>
    <t>Richie James Jr.</t>
  </si>
  <si>
    <t>James Jr.</t>
  </si>
  <si>
    <t>richiejamesjr</t>
  </si>
  <si>
    <t>Nate Wieting</t>
  </si>
  <si>
    <t>7245</t>
  </si>
  <si>
    <t>1997-02-20</t>
  </si>
  <si>
    <t>Wieting</t>
  </si>
  <si>
    <t>natewieting</t>
  </si>
  <si>
    <t>J.J. Arcega-Whiteside</t>
  </si>
  <si>
    <t>Patrick Carr</t>
  </si>
  <si>
    <t>7425</t>
  </si>
  <si>
    <t>1995-09-22</t>
  </si>
  <si>
    <t>patrickcarr</t>
  </si>
  <si>
    <t xml:space="preserve"> 00-0035182</t>
  </si>
  <si>
    <t>Tony Brown</t>
  </si>
  <si>
    <t>7078</t>
  </si>
  <si>
    <t>1997-08-08</t>
  </si>
  <si>
    <t>tonybrown</t>
  </si>
  <si>
    <t>1988-10-27</t>
  </si>
  <si>
    <t>Reggie Gilliam</t>
  </si>
  <si>
    <t>7204</t>
  </si>
  <si>
    <t>Gilliam</t>
  </si>
  <si>
    <t>reggiegilliam</t>
  </si>
  <si>
    <t xml:space="preserve"> 00-0035552</t>
  </si>
  <si>
    <t>1994-01-20</t>
  </si>
  <si>
    <t>J.K. Dobbins</t>
  </si>
  <si>
    <t>6806</t>
  </si>
  <si>
    <t>1998-12-17</t>
  </si>
  <si>
    <t>Dobbins</t>
  </si>
  <si>
    <t>jkdobbins</t>
  </si>
  <si>
    <t>J.K.</t>
  </si>
  <si>
    <t xml:space="preserve"> 00-0035176</t>
  </si>
  <si>
    <t>Trishton Jackson</t>
  </si>
  <si>
    <t>7009</t>
  </si>
  <si>
    <t>1998-03-09</t>
  </si>
  <si>
    <t>trishtonjackson</t>
  </si>
  <si>
    <t>Trishton</t>
  </si>
  <si>
    <t>Donovan Peoples-Jones</t>
  </si>
  <si>
    <t>6824</t>
  </si>
  <si>
    <t>1999-02-19</t>
  </si>
  <si>
    <t>Peoples-Jones</t>
  </si>
  <si>
    <t>donovanpeoplesjones</t>
  </si>
  <si>
    <t>Donovan</t>
  </si>
  <si>
    <t>Cameron Scarlett</t>
  </si>
  <si>
    <t>7435</t>
  </si>
  <si>
    <t>cameronscarlett</t>
  </si>
  <si>
    <t>Kendall Hinton</t>
  </si>
  <si>
    <t>7210</t>
  </si>
  <si>
    <t>1997-02-19</t>
  </si>
  <si>
    <t>Hinton</t>
  </si>
  <si>
    <t>kendallhinton</t>
  </si>
  <si>
    <t>DK</t>
  </si>
  <si>
    <t>Bisi Johnson</t>
  </si>
  <si>
    <t>bisijohnson</t>
  </si>
  <si>
    <t>Stephen Guidry</t>
  </si>
  <si>
    <t>7462</t>
  </si>
  <si>
    <t>1997-03-25</t>
  </si>
  <si>
    <t>Guidry</t>
  </si>
  <si>
    <t>stephenguidry</t>
  </si>
  <si>
    <t>Lamical Perine</t>
  </si>
  <si>
    <t>6908</t>
  </si>
  <si>
    <t>1998-01-30</t>
  </si>
  <si>
    <t>lamicalperine</t>
  </si>
  <si>
    <t>Lamical</t>
  </si>
  <si>
    <t>Shannon Brooks</t>
  </si>
  <si>
    <t>7104</t>
  </si>
  <si>
    <t>shannonbrooks</t>
  </si>
  <si>
    <t>Shannon</t>
  </si>
  <si>
    <t>Victor Bolden</t>
  </si>
  <si>
    <t>victorbolden</t>
  </si>
  <si>
    <t xml:space="preserve"> 00-0035723</t>
  </si>
  <si>
    <t xml:space="preserve"> 00-0034946</t>
  </si>
  <si>
    <t>garyjennings</t>
  </si>
  <si>
    <t xml:space="preserve"> 00-0035038</t>
  </si>
  <si>
    <t xml:space="preserve"> 00-0035194</t>
  </si>
  <si>
    <t>J.J. Koski</t>
  </si>
  <si>
    <t>7339</t>
  </si>
  <si>
    <t>1996-12-27</t>
  </si>
  <si>
    <t>Koski</t>
  </si>
  <si>
    <t>jjkoski</t>
  </si>
  <si>
    <t>1992-01-28</t>
  </si>
  <si>
    <t>Romeo Crennel</t>
  </si>
  <si>
    <t>6775</t>
  </si>
  <si>
    <t>Crennel</t>
  </si>
  <si>
    <t>romeocrennel</t>
  </si>
  <si>
    <t>Romeo</t>
  </si>
  <si>
    <t>Jake Dolegala</t>
  </si>
  <si>
    <t>jakedolegala</t>
  </si>
  <si>
    <t>Anthony Weaver</t>
  </si>
  <si>
    <t>6772</t>
  </si>
  <si>
    <t>Weaver</t>
  </si>
  <si>
    <t>anthonyweaver</t>
  </si>
  <si>
    <t>7437</t>
  </si>
  <si>
    <t>1998-10-15</t>
  </si>
  <si>
    <t>Hunter Bryant</t>
  </si>
  <si>
    <t>6846</t>
  </si>
  <si>
    <t>1998-08-20</t>
  </si>
  <si>
    <t>hunterbryant</t>
  </si>
  <si>
    <t>1994-01-04</t>
  </si>
  <si>
    <t>Scotty Washington</t>
  </si>
  <si>
    <t>7237</t>
  </si>
  <si>
    <t>scottywashington</t>
  </si>
  <si>
    <t>Scotty</t>
  </si>
  <si>
    <t>JoJo Ward</t>
  </si>
  <si>
    <t>7370</t>
  </si>
  <si>
    <t>jojoward</t>
  </si>
  <si>
    <t>Phillip Dorsett II</t>
  </si>
  <si>
    <t>Dorsett II</t>
  </si>
  <si>
    <t>phillipdorsettii</t>
  </si>
  <si>
    <t>Jaylon Moore</t>
  </si>
  <si>
    <t>7191</t>
  </si>
  <si>
    <t>1997-07-01</t>
  </si>
  <si>
    <t>jaylonmoore</t>
  </si>
  <si>
    <t>Jaylon</t>
  </si>
  <si>
    <t>Jon'Vea Johnson</t>
  </si>
  <si>
    <t>Jon'Vea</t>
  </si>
  <si>
    <t>Tee Higgins</t>
  </si>
  <si>
    <t>6801</t>
  </si>
  <si>
    <t>1999-01-18</t>
  </si>
  <si>
    <t>teehiggins</t>
  </si>
  <si>
    <t>Tee</t>
  </si>
  <si>
    <t>1987-12-25</t>
  </si>
  <si>
    <t>Juwan Johnson</t>
  </si>
  <si>
    <t>7002</t>
  </si>
  <si>
    <t>1996-09-13</t>
  </si>
  <si>
    <t>juwanjohnson</t>
  </si>
  <si>
    <t>Adrian Killins Jr.</t>
  </si>
  <si>
    <t>7093</t>
  </si>
  <si>
    <t>1998-01-02</t>
  </si>
  <si>
    <t>Killins Jr.</t>
  </si>
  <si>
    <t>adriankillinsjr</t>
  </si>
  <si>
    <t>TE,RB,QB</t>
  </si>
  <si>
    <t>A.J. Hines</t>
  </si>
  <si>
    <t>7074</t>
  </si>
  <si>
    <t>ajhines</t>
  </si>
  <si>
    <t>DeeJay Dallas</t>
  </si>
  <si>
    <t>6931</t>
  </si>
  <si>
    <t>1998-09-16</t>
  </si>
  <si>
    <t>deejaydallas</t>
  </si>
  <si>
    <t>DeeJay</t>
  </si>
  <si>
    <t>Luke Sellers</t>
  </si>
  <si>
    <t>7258</t>
  </si>
  <si>
    <t>Sellers</t>
  </si>
  <si>
    <t>lukesellers</t>
  </si>
  <si>
    <t>1988-08-03</t>
  </si>
  <si>
    <t>Dylan Stapleton</t>
  </si>
  <si>
    <t>7272</t>
  </si>
  <si>
    <t>1998-05-27</t>
  </si>
  <si>
    <t>Stapleton</t>
  </si>
  <si>
    <t>dylanstapleton</t>
  </si>
  <si>
    <t>DeShone</t>
  </si>
  <si>
    <t>Bryan Edwards</t>
  </si>
  <si>
    <t>6870</t>
  </si>
  <si>
    <t>1998-11-13</t>
  </si>
  <si>
    <t>bryanedwards</t>
  </si>
  <si>
    <t>Tyler Bass</t>
  </si>
  <si>
    <t>7042</t>
  </si>
  <si>
    <t>Bass</t>
  </si>
  <si>
    <t>tylerbass</t>
  </si>
  <si>
    <t>R.J. Shelton</t>
  </si>
  <si>
    <t>R.J.</t>
  </si>
  <si>
    <t>Eno Benjamin</t>
  </si>
  <si>
    <t>6951</t>
  </si>
  <si>
    <t>1999-04-13</t>
  </si>
  <si>
    <t>enobenjamin</t>
  </si>
  <si>
    <t>Eno</t>
  </si>
  <si>
    <t>Melvin Gordon III</t>
  </si>
  <si>
    <t>Gordon III</t>
  </si>
  <si>
    <t>melvingordoniii</t>
  </si>
  <si>
    <t>Nick Tiano</t>
  </si>
  <si>
    <t>7465</t>
  </si>
  <si>
    <t>Tiano</t>
  </si>
  <si>
    <t>nicktiano</t>
  </si>
  <si>
    <t>kalifraymond</t>
  </si>
  <si>
    <t>1995-07-08</t>
  </si>
  <si>
    <t>Case Cookus</t>
  </si>
  <si>
    <t>7376</t>
  </si>
  <si>
    <t>Cookus</t>
  </si>
  <si>
    <t>casecookus</t>
  </si>
  <si>
    <t>Ben Ellefson</t>
  </si>
  <si>
    <t>7288</t>
  </si>
  <si>
    <t>Ellefson</t>
  </si>
  <si>
    <t>benellefson</t>
  </si>
  <si>
    <t>Karan Higdon Jr.</t>
  </si>
  <si>
    <t>Higdon Jr.</t>
  </si>
  <si>
    <t>karanhigdonjr</t>
  </si>
  <si>
    <t>Laviska Shenault Jr.</t>
  </si>
  <si>
    <t>6814</t>
  </si>
  <si>
    <t>1998-10-05</t>
  </si>
  <si>
    <t>Shenault Jr.</t>
  </si>
  <si>
    <t>laviskashenaultjr</t>
  </si>
  <si>
    <t>Laviska</t>
  </si>
  <si>
    <t>Dom Wood-Anderson</t>
  </si>
  <si>
    <t>6993</t>
  </si>
  <si>
    <t>1998-02-09</t>
  </si>
  <si>
    <t>Wood-Anderson</t>
  </si>
  <si>
    <t>domwoodanderson</t>
  </si>
  <si>
    <t>Dan Chisena</t>
  </si>
  <si>
    <t>7357</t>
  </si>
  <si>
    <t>Chisena</t>
  </si>
  <si>
    <t>danchisena</t>
  </si>
  <si>
    <t>Joe Reed</t>
  </si>
  <si>
    <t>6913</t>
  </si>
  <si>
    <t>1998-01-04</t>
  </si>
  <si>
    <t>joereed</t>
  </si>
  <si>
    <t>Lynn Bowden Jr.</t>
  </si>
  <si>
    <t>6909</t>
  </si>
  <si>
    <t>1997-10-14</t>
  </si>
  <si>
    <t>Bowden Jr.</t>
  </si>
  <si>
    <t>lynnbowdenjr</t>
  </si>
  <si>
    <t>DJ Chark Jr.</t>
  </si>
  <si>
    <t>Chark Jr.</t>
  </si>
  <si>
    <t>djcharkjr</t>
  </si>
  <si>
    <t>Joe Judge</t>
  </si>
  <si>
    <t>6759</t>
  </si>
  <si>
    <t>Judge</t>
  </si>
  <si>
    <t>joejudge</t>
  </si>
  <si>
    <t>John Hightower</t>
  </si>
  <si>
    <t>7086</t>
  </si>
  <si>
    <t>1996-05-31</t>
  </si>
  <si>
    <t>johnhightower</t>
  </si>
  <si>
    <t>Connor Slomka</t>
  </si>
  <si>
    <t>7464</t>
  </si>
  <si>
    <t>1997-05-30</t>
  </si>
  <si>
    <t>Slomka</t>
  </si>
  <si>
    <t>connorslomka</t>
  </si>
  <si>
    <t>Tua Tagovailoa</t>
  </si>
  <si>
    <t>6768</t>
  </si>
  <si>
    <t>1998-03-02</t>
  </si>
  <si>
    <t>Tagovailoa</t>
  </si>
  <si>
    <t>tuatagovailoa</t>
  </si>
  <si>
    <t>Tua</t>
  </si>
  <si>
    <t>Jermiah Braswell</t>
  </si>
  <si>
    <t>7394</t>
  </si>
  <si>
    <t>Braswell</t>
  </si>
  <si>
    <t>jermiahbraswell</t>
  </si>
  <si>
    <t>Jermiah</t>
  </si>
  <si>
    <t>Andrew Berry</t>
  </si>
  <si>
    <t>6766</t>
  </si>
  <si>
    <t>andrewberry</t>
  </si>
  <si>
    <t>Cody White</t>
  </si>
  <si>
    <t>7039</t>
  </si>
  <si>
    <t>1998-11-28</t>
  </si>
  <si>
    <t>codywhite</t>
  </si>
  <si>
    <t>Siaosi Mariner</t>
  </si>
  <si>
    <t>7309</t>
  </si>
  <si>
    <t>1997-01-25</t>
  </si>
  <si>
    <t>Mariner</t>
  </si>
  <si>
    <t>siaosimariner</t>
  </si>
  <si>
    <t>Siaosi</t>
  </si>
  <si>
    <t>Benny Lemay</t>
  </si>
  <si>
    <t>7048</t>
  </si>
  <si>
    <t>Lemay</t>
  </si>
  <si>
    <t>bennylemay</t>
  </si>
  <si>
    <t>Kendrick Rogers</t>
  </si>
  <si>
    <t>7035</t>
  </si>
  <si>
    <t>kendrickrogers</t>
  </si>
  <si>
    <t>Scottie Phillips</t>
  </si>
  <si>
    <t>7005</t>
  </si>
  <si>
    <t>scottiephillips</t>
  </si>
  <si>
    <t>Scottie</t>
  </si>
  <si>
    <t>Sean Riley</t>
  </si>
  <si>
    <t>7368</t>
  </si>
  <si>
    <t>1997-10-31</t>
  </si>
  <si>
    <t>seanriley</t>
  </si>
  <si>
    <t>Eli Wolf</t>
  </si>
  <si>
    <t>7065</t>
  </si>
  <si>
    <t>1997-03-11</t>
  </si>
  <si>
    <t>eliwolf</t>
  </si>
  <si>
    <t>Colby Parkinson</t>
  </si>
  <si>
    <t>6865</t>
  </si>
  <si>
    <t>1999-01-08</t>
  </si>
  <si>
    <t>Parkinson</t>
  </si>
  <si>
    <t>colbyparkinson</t>
  </si>
  <si>
    <t>Chris Streveler</t>
  </si>
  <si>
    <t>6778</t>
  </si>
  <si>
    <t>1995-01-06</t>
  </si>
  <si>
    <t>Streveler</t>
  </si>
  <si>
    <t>chrisstreveler</t>
  </si>
  <si>
    <t>Travis Jonsen</t>
  </si>
  <si>
    <t>7454</t>
  </si>
  <si>
    <t>Jonsen</t>
  </si>
  <si>
    <t>travisjonsen</t>
  </si>
  <si>
    <t>Moritz Böhringer</t>
  </si>
  <si>
    <t>1993-10-16</t>
  </si>
  <si>
    <t>Böhringer</t>
  </si>
  <si>
    <t>moritzböhringer</t>
  </si>
  <si>
    <t>Jalen Hurts</t>
  </si>
  <si>
    <t>6904</t>
  </si>
  <si>
    <t>Hurts</t>
  </si>
  <si>
    <t>jalenhurts</t>
  </si>
  <si>
    <t xml:space="preserve"> 00-0035614</t>
  </si>
  <si>
    <t>Phil Snow</t>
  </si>
  <si>
    <t>6771</t>
  </si>
  <si>
    <t>Snow</t>
  </si>
  <si>
    <t>philsnow</t>
  </si>
  <si>
    <t>Brandon Aiyuk</t>
  </si>
  <si>
    <t>6803</t>
  </si>
  <si>
    <t>1998-03-17</t>
  </si>
  <si>
    <t>Aiyuk</t>
  </si>
  <si>
    <t>brandonaiyuk</t>
  </si>
  <si>
    <t>Devin Asiasi</t>
  </si>
  <si>
    <t>6956</t>
  </si>
  <si>
    <t>1997-08-14</t>
  </si>
  <si>
    <t>Asiasi</t>
  </si>
  <si>
    <t>devinasiasi</t>
  </si>
  <si>
    <t>Nate Stanley</t>
  </si>
  <si>
    <t>6892</t>
  </si>
  <si>
    <t>1997-08-26</t>
  </si>
  <si>
    <t>natestanley</t>
  </si>
  <si>
    <t>Tyler Johnson</t>
  </si>
  <si>
    <t>6960</t>
  </si>
  <si>
    <t>1998-08-25</t>
  </si>
  <si>
    <t>tylerjohnson</t>
  </si>
  <si>
    <t>Aaron Parker</t>
  </si>
  <si>
    <t>7091</t>
  </si>
  <si>
    <t>1998-05-21</t>
  </si>
  <si>
    <t>aaronparker</t>
  </si>
  <si>
    <t>1993-05-15</t>
  </si>
  <si>
    <t>Tyler Simmons</t>
  </si>
  <si>
    <t>7274</t>
  </si>
  <si>
    <t>1997-12-30</t>
  </si>
  <si>
    <t>tylersimmons</t>
  </si>
  <si>
    <t xml:space="preserve"> 00-0035189</t>
  </si>
  <si>
    <t>Marquez Callaway</t>
  </si>
  <si>
    <t>6989</t>
  </si>
  <si>
    <t>1998-03-27</t>
  </si>
  <si>
    <t>marquezcallaway</t>
  </si>
  <si>
    <t>Fuller V</t>
  </si>
  <si>
    <t>willfullerv</t>
  </si>
  <si>
    <t>dannyvitale</t>
  </si>
  <si>
    <t>Kristian Wilkerson</t>
  </si>
  <si>
    <t>7438</t>
  </si>
  <si>
    <t>Wilkerson</t>
  </si>
  <si>
    <t>kristianwilkerson</t>
  </si>
  <si>
    <t>Kristian</t>
  </si>
  <si>
    <t>Jared Rice</t>
  </si>
  <si>
    <t>7317</t>
  </si>
  <si>
    <t>1995-12-28</t>
  </si>
  <si>
    <t>jaredrice</t>
  </si>
  <si>
    <t>Johnathon Johnson</t>
  </si>
  <si>
    <t>7414</t>
  </si>
  <si>
    <t>johnathonjohnson</t>
  </si>
  <si>
    <t>Johnathon</t>
  </si>
  <si>
    <t>Isaiah Wright</t>
  </si>
  <si>
    <t>7407</t>
  </si>
  <si>
    <t>isaiahwright</t>
  </si>
  <si>
    <t>Tyrie Cleveland</t>
  </si>
  <si>
    <t>7032</t>
  </si>
  <si>
    <t>1997-09-20</t>
  </si>
  <si>
    <t>tyriecleveland</t>
  </si>
  <si>
    <t>Tyrie</t>
  </si>
  <si>
    <t>K.J. Hamler</t>
  </si>
  <si>
    <t>6805</t>
  </si>
  <si>
    <t>1999-07-08</t>
  </si>
  <si>
    <t>Hamler</t>
  </si>
  <si>
    <t>kjhamler</t>
  </si>
  <si>
    <t>Marvelle Ross</t>
  </si>
  <si>
    <t>7286</t>
  </si>
  <si>
    <t>marvelleross</t>
  </si>
  <si>
    <t>Marvelle</t>
  </si>
  <si>
    <t>Rysen John</t>
  </si>
  <si>
    <t>7379</t>
  </si>
  <si>
    <t>rysenjohn</t>
  </si>
  <si>
    <t>Rysen</t>
  </si>
  <si>
    <t>TreVontae Hights</t>
  </si>
  <si>
    <t>7217</t>
  </si>
  <si>
    <t>Hights</t>
  </si>
  <si>
    <t>trevontaehights</t>
  </si>
  <si>
    <t>TreVontae</t>
  </si>
  <si>
    <t>Aleva Hifo</t>
  </si>
  <si>
    <t>7235</t>
  </si>
  <si>
    <t>Hifo</t>
  </si>
  <si>
    <t>alevahifo</t>
  </si>
  <si>
    <t>Aleva</t>
  </si>
  <si>
    <t>Dwayne Haskins Jr.</t>
  </si>
  <si>
    <t>Haskins Jr.</t>
  </si>
  <si>
    <t>dwaynehaskinsjr</t>
  </si>
  <si>
    <t>Binjimen Victor</t>
  </si>
  <si>
    <t>6939</t>
  </si>
  <si>
    <t>1997-01-15</t>
  </si>
  <si>
    <t>binjimenvictor</t>
  </si>
  <si>
    <t>Binjimen</t>
  </si>
  <si>
    <t>Mikey Daniel</t>
  </si>
  <si>
    <t>7172</t>
  </si>
  <si>
    <t>1996-11-03</t>
  </si>
  <si>
    <t>mikeydaniel</t>
  </si>
  <si>
    <t>Mikey</t>
  </si>
  <si>
    <t>Ray-Ray McCloud III</t>
  </si>
  <si>
    <t>McCloud III</t>
  </si>
  <si>
    <t>rayraymccloudiii</t>
  </si>
  <si>
    <t>1991-07-30</t>
  </si>
  <si>
    <t>Noah Togiai</t>
  </si>
  <si>
    <t>7404</t>
  </si>
  <si>
    <t>Togiai</t>
  </si>
  <si>
    <t>noahtogiai</t>
  </si>
  <si>
    <t>Kaleb Barker</t>
  </si>
  <si>
    <t>7096</t>
  </si>
  <si>
    <t>Barker</t>
  </si>
  <si>
    <t>kalebbarker</t>
  </si>
  <si>
    <t>Kaleb</t>
  </si>
  <si>
    <t>Anthony Jones</t>
  </si>
  <si>
    <t>7424</t>
  </si>
  <si>
    <t>anthonyjones</t>
  </si>
  <si>
    <t>1990-01-18</t>
  </si>
  <si>
    <t>Will Hastings</t>
  </si>
  <si>
    <t>7367</t>
  </si>
  <si>
    <t>1996-07-30</t>
  </si>
  <si>
    <t>Hastings</t>
  </si>
  <si>
    <t>willhastings</t>
  </si>
  <si>
    <t xml:space="preserve"> 00-0035606</t>
  </si>
  <si>
    <t>James Gilbert Jr.</t>
  </si>
  <si>
    <t>7336</t>
  </si>
  <si>
    <t>Gilbert Jr.</t>
  </si>
  <si>
    <t>jamesgilbertjr</t>
  </si>
  <si>
    <t>Robert Tonyan</t>
  </si>
  <si>
    <t>Tonyan</t>
  </si>
  <si>
    <t>roberttonyan</t>
  </si>
  <si>
    <t>Jalen Morton</t>
  </si>
  <si>
    <t>7262</t>
  </si>
  <si>
    <t>jalenmorton</t>
  </si>
  <si>
    <t>Jack Easterby</t>
  </si>
  <si>
    <t>6774</t>
  </si>
  <si>
    <t>Easterby</t>
  </si>
  <si>
    <t>jackeasterby</t>
  </si>
  <si>
    <t>1989-04-30</t>
  </si>
  <si>
    <t>Graham Harrell</t>
  </si>
  <si>
    <t>6769</t>
  </si>
  <si>
    <t>1985-05-22</t>
  </si>
  <si>
    <t>grahamharrell</t>
  </si>
  <si>
    <t>Devwah Whaley</t>
  </si>
  <si>
    <t>7236</t>
  </si>
  <si>
    <t>1997-11-03</t>
  </si>
  <si>
    <t>devwahwhaley</t>
  </si>
  <si>
    <t>Devwah</t>
  </si>
  <si>
    <t>1997-02-09</t>
  </si>
  <si>
    <t>Sean McKeon</t>
  </si>
  <si>
    <t>6964</t>
  </si>
  <si>
    <t>1997-12-28</t>
  </si>
  <si>
    <t>McKeon</t>
  </si>
  <si>
    <t>seanmckeon</t>
  </si>
  <si>
    <t>Reid Sinnett</t>
  </si>
  <si>
    <t>7159</t>
  </si>
  <si>
    <t>Sinnett</t>
  </si>
  <si>
    <t>reidsinnett</t>
  </si>
  <si>
    <t>Mitchell Wilcox</t>
  </si>
  <si>
    <t>6894</t>
  </si>
  <si>
    <t>Wilcox</t>
  </si>
  <si>
    <t>mitchellwilcox</t>
  </si>
  <si>
    <t xml:space="preserve"> 00-0035212</t>
  </si>
  <si>
    <t>Seth Dawkins</t>
  </si>
  <si>
    <t>7426</t>
  </si>
  <si>
    <t>1998-08-16</t>
  </si>
  <si>
    <t>sethdawkins</t>
  </si>
  <si>
    <t xml:space="preserve"> 00-0035730</t>
  </si>
  <si>
    <t xml:space="preserve"> 00-0035121</t>
  </si>
  <si>
    <t>Joe Houston</t>
  </si>
  <si>
    <t>6780</t>
  </si>
  <si>
    <t>joehouston</t>
  </si>
  <si>
    <t>Devin Duvernay</t>
  </si>
  <si>
    <t>6847</t>
  </si>
  <si>
    <t>1997-09-12</t>
  </si>
  <si>
    <t>Duvernay</t>
  </si>
  <si>
    <t>devinduvernay</t>
  </si>
  <si>
    <t>Gabe Nabers</t>
  </si>
  <si>
    <t>7318</t>
  </si>
  <si>
    <t>1997-11-05</t>
  </si>
  <si>
    <t>Nabers</t>
  </si>
  <si>
    <t>gabenabers</t>
  </si>
  <si>
    <t>Tommy Stevens</t>
  </si>
  <si>
    <t>7149</t>
  </si>
  <si>
    <t>tommystevens</t>
  </si>
  <si>
    <t xml:space="preserve"> 00-0035524</t>
  </si>
  <si>
    <t>Justin Jefferson</t>
  </si>
  <si>
    <t>6794</t>
  </si>
  <si>
    <t>1999-01-16</t>
  </si>
  <si>
    <t>justinjefferson</t>
  </si>
  <si>
    <t xml:space="preserve"> 00-0035078</t>
  </si>
  <si>
    <t>Tavien Feaster</t>
  </si>
  <si>
    <t>7103</t>
  </si>
  <si>
    <t>1997-12-31</t>
  </si>
  <si>
    <t>Feaster</t>
  </si>
  <si>
    <t>tavienfeaster</t>
  </si>
  <si>
    <t>Tavien</t>
  </si>
  <si>
    <t>Antonio Gibson</t>
  </si>
  <si>
    <t>6945</t>
  </si>
  <si>
    <t>1998-06-23</t>
  </si>
  <si>
    <t>antoniogibson</t>
  </si>
  <si>
    <t>Tavonn Salter</t>
  </si>
  <si>
    <t>6755</t>
  </si>
  <si>
    <t>1996-03-01</t>
  </si>
  <si>
    <t>Salter</t>
  </si>
  <si>
    <t>tavonnsalter</t>
  </si>
  <si>
    <t>Tavonn</t>
  </si>
  <si>
    <t>Charlie Taumoepeau</t>
  </si>
  <si>
    <t>6932</t>
  </si>
  <si>
    <t>1998-03-25</t>
  </si>
  <si>
    <t>Taumoepeau</t>
  </si>
  <si>
    <t>charlietaumoepeau</t>
  </si>
  <si>
    <t>Gardner Minshew II</t>
  </si>
  <si>
    <t>Minshew II</t>
  </si>
  <si>
    <t>gardnerminshewii</t>
  </si>
  <si>
    <t>Farrod Green</t>
  </si>
  <si>
    <t>7483</t>
  </si>
  <si>
    <t>farrodgreen</t>
  </si>
  <si>
    <t>Farrod</t>
  </si>
  <si>
    <t xml:space="preserve"> 00-0035083</t>
  </si>
  <si>
    <t xml:space="preserve"> 00-0035170</t>
  </si>
  <si>
    <t>Mason Kinsey</t>
  </si>
  <si>
    <t>7436</t>
  </si>
  <si>
    <t>1998-08-29</t>
  </si>
  <si>
    <t>Kinsey</t>
  </si>
  <si>
    <t>masonkinsey</t>
  </si>
  <si>
    <t>Kyle Markway</t>
  </si>
  <si>
    <t>7378</t>
  </si>
  <si>
    <t>1997-03-04</t>
  </si>
  <si>
    <t>Markway</t>
  </si>
  <si>
    <t>kylemarkway</t>
  </si>
  <si>
    <t>JaMycal Hasty</t>
  </si>
  <si>
    <t>6996</t>
  </si>
  <si>
    <t>Hasty</t>
  </si>
  <si>
    <t>jamycalhasty</t>
  </si>
  <si>
    <t>JaMycal</t>
  </si>
  <si>
    <t>Jonathan Ward</t>
  </si>
  <si>
    <t>7087</t>
  </si>
  <si>
    <t>jonathanward</t>
  </si>
  <si>
    <t xml:space="preserve"> 00-0035200</t>
  </si>
  <si>
    <t>Jacob Eason</t>
  </si>
  <si>
    <t>6823</t>
  </si>
  <si>
    <t>1997-11-17</t>
  </si>
  <si>
    <t>Eason</t>
  </si>
  <si>
    <t>jacobeason</t>
  </si>
  <si>
    <t>Cam Sutton</t>
  </si>
  <si>
    <t>7218</t>
  </si>
  <si>
    <t>camsutton</t>
  </si>
  <si>
    <t>J.J. Taylor</t>
  </si>
  <si>
    <t>6973</t>
  </si>
  <si>
    <t>jjtaylor</t>
  </si>
  <si>
    <t>Damion Jeanpiere</t>
  </si>
  <si>
    <t xml:space="preserve"> 00-0035443</t>
  </si>
  <si>
    <t>Jeanpiere</t>
  </si>
  <si>
    <t>damionjeanpiere</t>
  </si>
  <si>
    <t>Josh Love</t>
  </si>
  <si>
    <t>7157</t>
  </si>
  <si>
    <t>joshlove</t>
  </si>
  <si>
    <t>John Ross III</t>
  </si>
  <si>
    <t>1995-11-27</t>
  </si>
  <si>
    <t>Ross III</t>
  </si>
  <si>
    <t>johnrossiii</t>
  </si>
  <si>
    <t>Darrell Stewart</t>
  </si>
  <si>
    <t>7056</t>
  </si>
  <si>
    <t>1996-07-14</t>
  </si>
  <si>
    <t>darrellstewart</t>
  </si>
  <si>
    <t>James Looney</t>
  </si>
  <si>
    <t>5322</t>
  </si>
  <si>
    <t>1995-05-15</t>
  </si>
  <si>
    <t>00-0034284</t>
  </si>
  <si>
    <t>Looney</t>
  </si>
  <si>
    <t>jameslooney</t>
  </si>
  <si>
    <t>Allen Robinson II</t>
  </si>
  <si>
    <t>Robinson II</t>
  </si>
  <si>
    <t>allenrobinsonii</t>
  </si>
  <si>
    <t>Gabriel Davis</t>
  </si>
  <si>
    <t>6943</t>
  </si>
  <si>
    <t>1999-04-01</t>
  </si>
  <si>
    <t>gabrieldavis</t>
  </si>
  <si>
    <t xml:space="preserve"> 00-0035206</t>
  </si>
  <si>
    <t>Clyde Edwards-Helaire</t>
  </si>
  <si>
    <t>6820</t>
  </si>
  <si>
    <t>1999-04-11</t>
  </si>
  <si>
    <t>Edwards-Helaire</t>
  </si>
  <si>
    <t>clydeedwardshelaire</t>
  </si>
  <si>
    <t>Ja'Marcus Bradley</t>
  </si>
  <si>
    <t>7244</t>
  </si>
  <si>
    <t>1996-12-11</t>
  </si>
  <si>
    <t>jamarcusbradley</t>
  </si>
  <si>
    <t>Ja'Marcus</t>
  </si>
  <si>
    <t>Antonio Williams</t>
  </si>
  <si>
    <t>7203</t>
  </si>
  <si>
    <t>antoniowilliams</t>
  </si>
  <si>
    <t>Bryce Perkins</t>
  </si>
  <si>
    <t>7335</t>
  </si>
  <si>
    <t>1996-12-20</t>
  </si>
  <si>
    <t>bryceperkins</t>
  </si>
  <si>
    <t>Devin Phelps</t>
  </si>
  <si>
    <t>7396</t>
  </si>
  <si>
    <t>Phelps</t>
  </si>
  <si>
    <t>devinphelps</t>
  </si>
  <si>
    <t>Michael Pittman Jr.</t>
  </si>
  <si>
    <t>6819</t>
  </si>
  <si>
    <t>1997-10-05</t>
  </si>
  <si>
    <t>Pittman Jr.</t>
  </si>
  <si>
    <t>michaelpittmanjr</t>
  </si>
  <si>
    <t>Collin Johnson</t>
  </si>
  <si>
    <t>6857</t>
  </si>
  <si>
    <t>1997-09-23</t>
  </si>
  <si>
    <t>collinjohnson</t>
  </si>
  <si>
    <t xml:space="preserve"> 00-0035037</t>
  </si>
  <si>
    <t>Isaiah Hodgins</t>
  </si>
  <si>
    <t>6920</t>
  </si>
  <si>
    <t>1998-10-21</t>
  </si>
  <si>
    <t>Hodgins</t>
  </si>
  <si>
    <t>isaiahhodgins</t>
  </si>
  <si>
    <t>Felton Davis</t>
  </si>
  <si>
    <t>feltondavis</t>
  </si>
  <si>
    <t>Willie Snead IV</t>
  </si>
  <si>
    <t>Snead IV</t>
  </si>
  <si>
    <t>williesneadiv</t>
  </si>
  <si>
    <t xml:space="preserve"> 00-0035361</t>
  </si>
  <si>
    <t>Justin Herbert</t>
  </si>
  <si>
    <t>6797</t>
  </si>
  <si>
    <t>1998-03-10</t>
  </si>
  <si>
    <t>Herbert</t>
  </si>
  <si>
    <t>justinherbert</t>
  </si>
  <si>
    <t>Duplicate Player</t>
  </si>
  <si>
    <t>duplicateplayer</t>
  </si>
  <si>
    <t>Jason Huntley</t>
  </si>
  <si>
    <t>7107</t>
  </si>
  <si>
    <t>1998-04-20</t>
  </si>
  <si>
    <t>jasonhuntley</t>
  </si>
  <si>
    <t>Kelly Bryant</t>
  </si>
  <si>
    <t>7110</t>
  </si>
  <si>
    <t>1996-09-25</t>
  </si>
  <si>
    <t>kellybryant</t>
  </si>
  <si>
    <t>Scotty Miller</t>
  </si>
  <si>
    <t>scottymiller</t>
  </si>
  <si>
    <t>Charles Jones</t>
  </si>
  <si>
    <t>charlesjones</t>
  </si>
  <si>
    <t>Jake Burt</t>
  </si>
  <si>
    <t>7460</t>
  </si>
  <si>
    <t>1996-08-25</t>
  </si>
  <si>
    <t>jakeburt</t>
  </si>
  <si>
    <t>518286976965267457</t>
  </si>
  <si>
    <t>Pick 1.01 (from Tabackerack)</t>
  </si>
  <si>
    <t>Pick 1.03 (from GentlemanBrewer)</t>
  </si>
  <si>
    <t>Pick 1.06</t>
  </si>
  <si>
    <t>Pick 1.08</t>
  </si>
  <si>
    <t>Pick 1.09 (from joe9alt)</t>
  </si>
  <si>
    <t>Pick 2.01</t>
  </si>
  <si>
    <t>Pick 2.02 (from gregdg82)</t>
  </si>
  <si>
    <t>Pick 2.03 (from GentlemanBrewer)</t>
  </si>
  <si>
    <t>Pick 2.05 (from hellj85)</t>
  </si>
  <si>
    <t>Pick 2.06</t>
  </si>
  <si>
    <t>Pick 2.07</t>
  </si>
  <si>
    <t>Pick 2.08 (from demboys26)</t>
  </si>
  <si>
    <t>Pick 2.09</t>
  </si>
  <si>
    <t>Pick 3.01</t>
  </si>
  <si>
    <t>Pick 3.02 (from gregdg82)</t>
  </si>
  <si>
    <t>Pick 3.08 (from demboys26)</t>
  </si>
  <si>
    <t>Pick 3.09 (from joe9alt)</t>
  </si>
  <si>
    <t>Pick 3.10</t>
  </si>
  <si>
    <t>Pick 4.01</t>
  </si>
  <si>
    <t>Pick 4.05</t>
  </si>
  <si>
    <t>Pick 4.08 (from demboys26)</t>
  </si>
  <si>
    <t>Pick 4.10 (from Jonnymaxed)</t>
  </si>
  <si>
    <t>Pick 5.05</t>
  </si>
  <si>
    <t>Pick 5.06</t>
  </si>
  <si>
    <t>Pick 6.09</t>
  </si>
  <si>
    <t>Pick 7.04</t>
  </si>
  <si>
    <t>Pick 7.05</t>
  </si>
  <si>
    <t>Average</t>
  </si>
  <si>
    <t>Stdev</t>
  </si>
  <si>
    <t>Tier</t>
  </si>
  <si>
    <t>ECRAvg</t>
  </si>
  <si>
    <t>ADP</t>
  </si>
  <si>
    <t>ECR vs. ADP</t>
  </si>
  <si>
    <t>12|07</t>
  </si>
  <si>
    <t>3|08</t>
  </si>
  <si>
    <t>1|05</t>
  </si>
  <si>
    <t>11|01</t>
  </si>
  <si>
    <t>14|04</t>
  </si>
  <si>
    <t>16|02</t>
  </si>
  <si>
    <t>4|10</t>
  </si>
  <si>
    <t>26|02</t>
  </si>
  <si>
    <t>25|01</t>
  </si>
  <si>
    <t>20|09</t>
  </si>
  <si>
    <t>20|01</t>
  </si>
  <si>
    <t>6|01</t>
  </si>
  <si>
    <t>20|03</t>
  </si>
  <si>
    <t>9|08</t>
  </si>
  <si>
    <t>12|03</t>
  </si>
  <si>
    <t>10|08</t>
  </si>
  <si>
    <t>5|09</t>
  </si>
  <si>
    <t>19|05</t>
  </si>
  <si>
    <t>5|03</t>
  </si>
  <si>
    <t>22|09</t>
  </si>
  <si>
    <t>21|08</t>
  </si>
  <si>
    <t>26|09</t>
  </si>
  <si>
    <t>24|10</t>
  </si>
  <si>
    <t>16|06</t>
  </si>
  <si>
    <t>18|07</t>
  </si>
  <si>
    <t>10|10</t>
  </si>
  <si>
    <t>2|08</t>
  </si>
  <si>
    <t>4|01</t>
  </si>
  <si>
    <t>13|07</t>
  </si>
  <si>
    <t>2|07</t>
  </si>
  <si>
    <t>25|02</t>
  </si>
  <si>
    <t>13|05</t>
  </si>
  <si>
    <t>13|10</t>
  </si>
  <si>
    <t>1|04</t>
  </si>
  <si>
    <t>12|02</t>
  </si>
  <si>
    <t>2|03</t>
  </si>
  <si>
    <t>20|04</t>
  </si>
  <si>
    <t>5|08</t>
  </si>
  <si>
    <t>25|09</t>
  </si>
  <si>
    <t>13|08</t>
  </si>
  <si>
    <t>6|09</t>
  </si>
  <si>
    <t>14|06</t>
  </si>
  <si>
    <t>29|03</t>
  </si>
  <si>
    <t>7|10</t>
  </si>
  <si>
    <t>10|09</t>
  </si>
  <si>
    <t>25|04</t>
  </si>
  <si>
    <t>7|04</t>
  </si>
  <si>
    <t>8|10</t>
  </si>
  <si>
    <t>28|01</t>
  </si>
  <si>
    <t>28|04</t>
  </si>
  <si>
    <t>4|02</t>
  </si>
  <si>
    <t>2|02</t>
  </si>
  <si>
    <t>17|09</t>
  </si>
  <si>
    <t>11|06</t>
  </si>
  <si>
    <t>11|02</t>
  </si>
  <si>
    <t>3|09</t>
  </si>
  <si>
    <t>24|02</t>
  </si>
  <si>
    <t>2|01</t>
  </si>
  <si>
    <t>11|09</t>
  </si>
  <si>
    <t>5|10</t>
  </si>
  <si>
    <t>30|06</t>
  </si>
  <si>
    <t>23|09</t>
  </si>
  <si>
    <t>5|07</t>
  </si>
  <si>
    <t>1|06</t>
  </si>
  <si>
    <t>3|01</t>
  </si>
  <si>
    <t>9|05</t>
  </si>
  <si>
    <t>1|02</t>
  </si>
  <si>
    <t>22|01</t>
  </si>
  <si>
    <t>22|06</t>
  </si>
  <si>
    <t>10|05</t>
  </si>
  <si>
    <t>8|06</t>
  </si>
  <si>
    <t>30|07</t>
  </si>
  <si>
    <t>8|08</t>
  </si>
  <si>
    <t>6|05</t>
  </si>
  <si>
    <t>17|06</t>
  </si>
  <si>
    <t>21|05</t>
  </si>
  <si>
    <t>14|09</t>
  </si>
  <si>
    <t>9|04</t>
  </si>
  <si>
    <t>6|04</t>
  </si>
  <si>
    <t>10|07</t>
  </si>
  <si>
    <t>23|08</t>
  </si>
  <si>
    <t>5|06</t>
  </si>
  <si>
    <t>19|10</t>
  </si>
  <si>
    <t>11|08</t>
  </si>
  <si>
    <t>10|04</t>
  </si>
  <si>
    <t>13|09</t>
  </si>
  <si>
    <t>4|04</t>
  </si>
  <si>
    <t>4|07</t>
  </si>
  <si>
    <t>24|04</t>
  </si>
  <si>
    <t>6|10</t>
  </si>
  <si>
    <t>25|06</t>
  </si>
  <si>
    <t>DAndre Swift</t>
  </si>
  <si>
    <t>JK Dobbins</t>
  </si>
  <si>
    <t>KeShawn Vaughn</t>
  </si>
  <si>
    <t>AJ Dillon</t>
  </si>
  <si>
    <t>Anthony McFarland</t>
  </si>
  <si>
    <t>Lynn Bowden</t>
  </si>
  <si>
    <t>Eno Ben</t>
  </si>
  <si>
    <t>Jeff Wilson</t>
  </si>
  <si>
    <t>Michael Boone</t>
  </si>
  <si>
    <t>TJ Logan</t>
  </si>
  <si>
    <t>Michael Davis</t>
  </si>
  <si>
    <t>Dan Vitale</t>
  </si>
  <si>
    <t>Michael Gesicki</t>
  </si>
  <si>
    <t>Irv Smith</t>
  </si>
  <si>
    <t>20|10</t>
  </si>
  <si>
    <t>CJ Uzomah</t>
  </si>
  <si>
    <t>James OShaughnessy</t>
  </si>
  <si>
    <t>Jason Vander</t>
  </si>
  <si>
    <t>JP Holtz</t>
  </si>
  <si>
    <t>Michael Evans</t>
  </si>
  <si>
    <t>3|03</t>
  </si>
  <si>
    <t>Henry Ruggs</t>
  </si>
  <si>
    <t>Michael Pittman</t>
  </si>
  <si>
    <t>17|05</t>
  </si>
  <si>
    <t>Steven Sims</t>
  </si>
  <si>
    <t>24|03</t>
  </si>
  <si>
    <t>Laviska Shenault</t>
  </si>
  <si>
    <t>23|07</t>
  </si>
  <si>
    <t>KJ Hamler</t>
  </si>
  <si>
    <t>Scott Miller</t>
  </si>
  <si>
    <t>Khadarel Hodge</t>
  </si>
  <si>
    <t>Travis Ben</t>
  </si>
  <si>
    <t>KJ Osborn</t>
  </si>
  <si>
    <t>DaMari Scott</t>
  </si>
  <si>
    <t>KJ Hill</t>
  </si>
  <si>
    <t>Justin Hardee</t>
  </si>
  <si>
    <t>2020 $</t>
  </si>
  <si>
    <t>RosterIndex</t>
  </si>
  <si>
    <t>DraftIndex</t>
  </si>
  <si>
    <t>=</t>
  </si>
  <si>
    <t>3|06</t>
  </si>
  <si>
    <t>9|10</t>
  </si>
  <si>
    <t>13|06</t>
  </si>
  <si>
    <t>15|02</t>
  </si>
  <si>
    <t>12|10</t>
  </si>
  <si>
    <t>18|09</t>
  </si>
  <si>
    <t>18|03</t>
  </si>
  <si>
    <t>18|08</t>
  </si>
  <si>
    <t>27|09</t>
  </si>
  <si>
    <t>28|08</t>
  </si>
  <si>
    <t>9|06</t>
  </si>
  <si>
    <t>21|01</t>
  </si>
  <si>
    <t>16|04</t>
  </si>
  <si>
    <t>35|04</t>
  </si>
  <si>
    <t>26|08</t>
  </si>
  <si>
    <t>6|06</t>
  </si>
  <si>
    <t>24|07</t>
  </si>
  <si>
    <t>7|07</t>
  </si>
  <si>
    <t>1|08</t>
  </si>
  <si>
    <t>6|02</t>
  </si>
  <si>
    <t>8|03</t>
  </si>
  <si>
    <t>16|08</t>
  </si>
  <si>
    <t>3|04</t>
  </si>
  <si>
    <t>26|04</t>
  </si>
  <si>
    <t>28|03</t>
  </si>
  <si>
    <t>20|07</t>
  </si>
  <si>
    <t>5|02</t>
  </si>
  <si>
    <t>8|09</t>
  </si>
  <si>
    <t>17|01</t>
  </si>
  <si>
    <t>11|05</t>
  </si>
  <si>
    <t>2|06</t>
  </si>
  <si>
    <t>25|03</t>
  </si>
  <si>
    <t>24|06</t>
  </si>
  <si>
    <t>21|03</t>
  </si>
  <si>
    <t>8|04</t>
  </si>
  <si>
    <t>19|03</t>
  </si>
  <si>
    <t>26|05</t>
  </si>
  <si>
    <t>20|02</t>
  </si>
  <si>
    <t>15|04</t>
  </si>
  <si>
    <t>26|06</t>
  </si>
  <si>
    <t>19|01</t>
  </si>
  <si>
    <t>24|09</t>
  </si>
  <si>
    <t>15|01</t>
  </si>
  <si>
    <t>13|04</t>
  </si>
  <si>
    <t>31|04</t>
  </si>
  <si>
    <t>27|07</t>
  </si>
  <si>
    <t>7|09</t>
  </si>
  <si>
    <t>16|03</t>
  </si>
  <si>
    <t>22|03</t>
  </si>
  <si>
    <t>19|02</t>
  </si>
  <si>
    <t>27|05</t>
  </si>
  <si>
    <t>15|03</t>
  </si>
  <si>
    <t>12|01</t>
  </si>
  <si>
    <t>30|03</t>
  </si>
  <si>
    <t>28|07</t>
  </si>
  <si>
    <t>24|01</t>
  </si>
  <si>
    <t>29|07</t>
  </si>
  <si>
    <t>27|08</t>
  </si>
  <si>
    <t>1|01</t>
  </si>
  <si>
    <t>15|05</t>
  </si>
  <si>
    <t>5|04</t>
  </si>
  <si>
    <t>22|02</t>
  </si>
  <si>
    <t>8|05</t>
  </si>
  <si>
    <t>22|08</t>
  </si>
  <si>
    <t>19|04</t>
  </si>
  <si>
    <t>29|04</t>
  </si>
  <si>
    <t>7|02</t>
  </si>
  <si>
    <t>17|10</t>
  </si>
  <si>
    <t>20|08</t>
  </si>
  <si>
    <t>12|05</t>
  </si>
  <si>
    <t>27|10</t>
  </si>
  <si>
    <t>13|03</t>
  </si>
  <si>
    <t>30|09</t>
  </si>
  <si>
    <t>32|09</t>
  </si>
  <si>
    <t>27|01</t>
  </si>
  <si>
    <t>7|05</t>
  </si>
  <si>
    <t>32|03</t>
  </si>
  <si>
    <t>16|05</t>
  </si>
  <si>
    <t>Pick 3.07 (from zombull)</t>
  </si>
  <si>
    <t>Pick 4.07 (from zombull)</t>
  </si>
  <si>
    <t>Blake Gillikin</t>
  </si>
  <si>
    <t>NA</t>
  </si>
  <si>
    <t>DNR</t>
  </si>
  <si>
    <t>Voluntary Opt Out</t>
  </si>
  <si>
    <t xml:space="preserve">5755
</t>
  </si>
  <si>
    <t>COV</t>
  </si>
  <si>
    <t>Reserve/COVID-19</t>
  </si>
  <si>
    <t>1997-03-10</t>
  </si>
  <si>
    <t>Non-Football Illness</t>
  </si>
  <si>
    <t>Commissioner Exempt List</t>
  </si>
  <si>
    <t>Johnny Townsend</t>
  </si>
  <si>
    <t>5381</t>
  </si>
  <si>
    <t>P</t>
  </si>
  <si>
    <t>00-0034684</t>
  </si>
  <si>
    <t>Townsend</t>
  </si>
  <si>
    <t>johnnytownsend</t>
  </si>
  <si>
    <t>Jacob Schum</t>
  </si>
  <si>
    <t>1399</t>
  </si>
  <si>
    <t>1989-01-11</t>
  </si>
  <si>
    <t>Schum</t>
  </si>
  <si>
    <t>jacobschum</t>
  </si>
  <si>
    <t>Spencer Lanning</t>
  </si>
  <si>
    <t>1707</t>
  </si>
  <si>
    <t>1988-05-21</t>
  </si>
  <si>
    <t>Lanning</t>
  </si>
  <si>
    <t>spencerlanning</t>
  </si>
  <si>
    <t>Steve Weatherford</t>
  </si>
  <si>
    <t>484</t>
  </si>
  <si>
    <t>1982-12-17</t>
  </si>
  <si>
    <t>Weatherford</t>
  </si>
  <si>
    <t>steveweatherford</t>
  </si>
  <si>
    <t>Michael Turk</t>
  </si>
  <si>
    <t>7072</t>
  </si>
  <si>
    <t>Turk</t>
  </si>
  <si>
    <t>michaelturk</t>
  </si>
  <si>
    <t>Brandon Fields</t>
  </si>
  <si>
    <t>1984-05-21</t>
  </si>
  <si>
    <t>brandonfields</t>
  </si>
  <si>
    <t>Drew Kaser</t>
  </si>
  <si>
    <t>3335</t>
  </si>
  <si>
    <t>1993-02-11</t>
  </si>
  <si>
    <t>00-0032896</t>
  </si>
  <si>
    <t>Kaser</t>
  </si>
  <si>
    <t>drewkaser</t>
  </si>
  <si>
    <t>Brock Miller</t>
  </si>
  <si>
    <t>4918</t>
  </si>
  <si>
    <t xml:space="preserve"> 00-0033189</t>
  </si>
  <si>
    <t>brockmiller</t>
  </si>
  <si>
    <t>Ben Turk</t>
  </si>
  <si>
    <t>4890</t>
  </si>
  <si>
    <t>benturk</t>
  </si>
  <si>
    <t>Kenny Allen</t>
  </si>
  <si>
    <t>4343</t>
  </si>
  <si>
    <t>kennyallen</t>
  </si>
  <si>
    <t>Taylor Symmank</t>
  </si>
  <si>
    <t>3984</t>
  </si>
  <si>
    <t>Symmank</t>
  </si>
  <si>
    <t>taylorsymmank</t>
  </si>
  <si>
    <t>Austin Barnard</t>
  </si>
  <si>
    <t>5617</t>
  </si>
  <si>
    <t>00-0034651</t>
  </si>
  <si>
    <t>Barnard</t>
  </si>
  <si>
    <t>austinbarnard</t>
  </si>
  <si>
    <t>Jake Bailey</t>
  </si>
  <si>
    <t>6093</t>
  </si>
  <si>
    <t>1997-06-18</t>
  </si>
  <si>
    <t xml:space="preserve"> 00-0035280</t>
  </si>
  <si>
    <t>jakebailey</t>
  </si>
  <si>
    <t>Pat McAfee</t>
  </si>
  <si>
    <t>378</t>
  </si>
  <si>
    <t>McAfee</t>
  </si>
  <si>
    <t>patmcafee</t>
  </si>
  <si>
    <t>AJ Hughes</t>
  </si>
  <si>
    <t>4912</t>
  </si>
  <si>
    <t>ajhughes</t>
  </si>
  <si>
    <t>Shane Lechler</t>
  </si>
  <si>
    <t>307</t>
  </si>
  <si>
    <t>1976-08-07</t>
  </si>
  <si>
    <t>00-0019714</t>
  </si>
  <si>
    <t>Lechler</t>
  </si>
  <si>
    <t>shanelechler</t>
  </si>
  <si>
    <t>Sean Smith</t>
  </si>
  <si>
    <t>6736</t>
  </si>
  <si>
    <t>P,DB</t>
  </si>
  <si>
    <t>seansmith</t>
  </si>
  <si>
    <t>Tress Way</t>
  </si>
  <si>
    <t>1506</t>
  </si>
  <si>
    <t>1990-04-18</t>
  </si>
  <si>
    <t>00-0030140</t>
  </si>
  <si>
    <t>tressway</t>
  </si>
  <si>
    <t>Tress</t>
  </si>
  <si>
    <t>Cameron Nizialek</t>
  </si>
  <si>
    <t>6739</t>
  </si>
  <si>
    <t>Nizialek</t>
  </si>
  <si>
    <t>cameronnizialek</t>
  </si>
  <si>
    <t>Brett Kern</t>
  </si>
  <si>
    <t>497</t>
  </si>
  <si>
    <t>1986-02-17</t>
  </si>
  <si>
    <t>00-0025825</t>
  </si>
  <si>
    <t>Kern</t>
  </si>
  <si>
    <t>brettkern</t>
  </si>
  <si>
    <t>Shane Tripucka</t>
  </si>
  <si>
    <t>5413</t>
  </si>
  <si>
    <t>00-0034576</t>
  </si>
  <si>
    <t>Tripucka</t>
  </si>
  <si>
    <t>shanetripucka</t>
  </si>
  <si>
    <t>Trevor Daniel</t>
  </si>
  <si>
    <t>5206</t>
  </si>
  <si>
    <t>00-0034626</t>
  </si>
  <si>
    <t>trevordaniel</t>
  </si>
  <si>
    <t>Peter Mortell</t>
  </si>
  <si>
    <t>3726</t>
  </si>
  <si>
    <t>1992-12-29</t>
  </si>
  <si>
    <t>Mortell</t>
  </si>
  <si>
    <t>petermortell</t>
  </si>
  <si>
    <t>Brad Wing</t>
  </si>
  <si>
    <t>1337</t>
  </si>
  <si>
    <t>Wing</t>
  </si>
  <si>
    <t>bradwing</t>
  </si>
  <si>
    <t>Austin Rehkow</t>
  </si>
  <si>
    <t>4540</t>
  </si>
  <si>
    <t>Rehkow</t>
  </si>
  <si>
    <t>austinrehkow</t>
  </si>
  <si>
    <t>Ryan Santoso</t>
  </si>
  <si>
    <t>5692</t>
  </si>
  <si>
    <t>1995-08-26</t>
  </si>
  <si>
    <t>00-0034648</t>
  </si>
  <si>
    <t>Santoso</t>
  </si>
  <si>
    <t>ryansantoso</t>
  </si>
  <si>
    <t>AJ Cole</t>
  </si>
  <si>
    <t>6555</t>
  </si>
  <si>
    <t xml:space="preserve"> 00-0035190</t>
  </si>
  <si>
    <t>ajcole</t>
  </si>
  <si>
    <t>Mike Scifres</t>
  </si>
  <si>
    <t>1980-10-08</t>
  </si>
  <si>
    <t>Scifres</t>
  </si>
  <si>
    <t>mikescifres</t>
  </si>
  <si>
    <t>Sam Irwin-Hill</t>
  </si>
  <si>
    <t>4062</t>
  </si>
  <si>
    <t xml:space="preserve"> 00-0033218</t>
  </si>
  <si>
    <t>Irwin-Hill</t>
  </si>
  <si>
    <t>samirwinhill</t>
  </si>
  <si>
    <t>Ryan Winslow</t>
  </si>
  <si>
    <t>5639</t>
  </si>
  <si>
    <t>00-0034606</t>
  </si>
  <si>
    <t>ryanwinslow</t>
  </si>
  <si>
    <t>Sam Koch</t>
  </si>
  <si>
    <t>1982-08-13</t>
  </si>
  <si>
    <t>00-0024417</t>
  </si>
  <si>
    <t>Koch</t>
  </si>
  <si>
    <t>samkoch</t>
  </si>
  <si>
    <t>Bradley Pinion</t>
  </si>
  <si>
    <t>2468</t>
  </si>
  <si>
    <t>00-0032065</t>
  </si>
  <si>
    <t>Pinion</t>
  </si>
  <si>
    <t>bradleypinion</t>
  </si>
  <si>
    <t>Richie Leone</t>
  </si>
  <si>
    <t>1873</t>
  </si>
  <si>
    <t>1992-03-10</t>
  </si>
  <si>
    <t>Leone</t>
  </si>
  <si>
    <t>richieleone</t>
  </si>
  <si>
    <t>Colton Schmidt</t>
  </si>
  <si>
    <t>1713</t>
  </si>
  <si>
    <t>1990-10-27</t>
  </si>
  <si>
    <t>00-0030551</t>
  </si>
  <si>
    <t>Schmidt</t>
  </si>
  <si>
    <t>coltonschmidt</t>
  </si>
  <si>
    <t>Colton</t>
  </si>
  <si>
    <t>2984</t>
  </si>
  <si>
    <t>Lachlan Edwards</t>
  </si>
  <si>
    <t>3390</t>
  </si>
  <si>
    <t>00-0032449</t>
  </si>
  <si>
    <t>lachlanedwards</t>
  </si>
  <si>
    <t>Lachlan</t>
  </si>
  <si>
    <t>Britton Colquitt</t>
  </si>
  <si>
    <t>385</t>
  </si>
  <si>
    <t>1985-03-20</t>
  </si>
  <si>
    <t>00-0026516</t>
  </si>
  <si>
    <t>brittoncolquitt</t>
  </si>
  <si>
    <t>Britton</t>
  </si>
  <si>
    <t>Corey Bojorquez</t>
  </si>
  <si>
    <t>5721</t>
  </si>
  <si>
    <t>00-0034721</t>
  </si>
  <si>
    <t>Bojorquez</t>
  </si>
  <si>
    <t>coreybojorquez</t>
  </si>
  <si>
    <t>Justin Vogel</t>
  </si>
  <si>
    <t>4387</t>
  </si>
  <si>
    <t>1993-10-14</t>
  </si>
  <si>
    <t>00-0033364</t>
  </si>
  <si>
    <t>justinvogel</t>
  </si>
  <si>
    <t>Logan Cooke</t>
  </si>
  <si>
    <t>5314</t>
  </si>
  <si>
    <t>00-0034437</t>
  </si>
  <si>
    <t>Cooke</t>
  </si>
  <si>
    <t>logancooke</t>
  </si>
  <si>
    <t>Sam Martin</t>
  </si>
  <si>
    <t>1516</t>
  </si>
  <si>
    <t>1990-02-27</t>
  </si>
  <si>
    <t>00-0030092</t>
  </si>
  <si>
    <t>sammartin</t>
  </si>
  <si>
    <t>7467</t>
  </si>
  <si>
    <t>1998-01-21</t>
  </si>
  <si>
    <t>Gillikin</t>
  </si>
  <si>
    <t>blakegillikin</t>
  </si>
  <si>
    <t>Brad Nortman</t>
  </si>
  <si>
    <t>1183</t>
  </si>
  <si>
    <t>Nortman</t>
  </si>
  <si>
    <t>bradnortman</t>
  </si>
  <si>
    <t>Donnie Jones</t>
  </si>
  <si>
    <t>1271</t>
  </si>
  <si>
    <t xml:space="preserve"> 00-0022684</t>
  </si>
  <si>
    <t>donniejones</t>
  </si>
  <si>
    <t>Tyler Newsome</t>
  </si>
  <si>
    <t>6563</t>
  </si>
  <si>
    <t xml:space="preserve"> 00-0035433</t>
  </si>
  <si>
    <t>tylernewsome</t>
  </si>
  <si>
    <t>Karl Schmitz</t>
  </si>
  <si>
    <t>3012</t>
  </si>
  <si>
    <t>Schmitz</t>
  </si>
  <si>
    <t>karlschmitz</t>
  </si>
  <si>
    <t>Karl</t>
  </si>
  <si>
    <t>Jon Ryan</t>
  </si>
  <si>
    <t>135</t>
  </si>
  <si>
    <t>1981-11-26</t>
  </si>
  <si>
    <t>00-0023742</t>
  </si>
  <si>
    <t>jonryan</t>
  </si>
  <si>
    <t>Michael Koenen</t>
  </si>
  <si>
    <t>1982-07-13</t>
  </si>
  <si>
    <t>Koenen</t>
  </si>
  <si>
    <t>michaelkoenen</t>
  </si>
  <si>
    <t>2990</t>
  </si>
  <si>
    <t xml:space="preserve"> 00-0031420</t>
  </si>
  <si>
    <t>Redfern</t>
  </si>
  <si>
    <t>kaseyredfern</t>
  </si>
  <si>
    <t>Pat O'Donnell</t>
  </si>
  <si>
    <t>2113</t>
  </si>
  <si>
    <t>00-0031079</t>
  </si>
  <si>
    <t>O'Donnell</t>
  </si>
  <si>
    <t>patodonnell</t>
  </si>
  <si>
    <t>Sterling Hofrichter</t>
  </si>
  <si>
    <t>7141</t>
  </si>
  <si>
    <t>Hofrichter</t>
  </si>
  <si>
    <t>sterlinghofrichter</t>
  </si>
  <si>
    <t>Joseph Charlton</t>
  </si>
  <si>
    <t>6936</t>
  </si>
  <si>
    <t>1997-04-07</t>
  </si>
  <si>
    <t>Charlton</t>
  </si>
  <si>
    <t>josephcharlton</t>
  </si>
  <si>
    <t>JK Scott</t>
  </si>
  <si>
    <t>5087</t>
  </si>
  <si>
    <t>1995-10-30</t>
  </si>
  <si>
    <t>00-0034162</t>
  </si>
  <si>
    <t>jkscott</t>
  </si>
  <si>
    <t>JK</t>
  </si>
  <si>
    <t>Cory Carter</t>
  </si>
  <si>
    <t>3980</t>
  </si>
  <si>
    <t>00-0033201</t>
  </si>
  <si>
    <t>corycarter</t>
  </si>
  <si>
    <t>Dustin Colquitt</t>
  </si>
  <si>
    <t>00-0023534</t>
  </si>
  <si>
    <t>dustincolquitt</t>
  </si>
  <si>
    <t>Matt Haack</t>
  </si>
  <si>
    <t>4390</t>
  </si>
  <si>
    <t>00-0033400</t>
  </si>
  <si>
    <t>Haack</t>
  </si>
  <si>
    <t>matthaack</t>
  </si>
  <si>
    <t>Garrett Swanson</t>
  </si>
  <si>
    <t>3611</t>
  </si>
  <si>
    <t>1994-06-24</t>
  </si>
  <si>
    <t>garrettswanson</t>
  </si>
  <si>
    <t>Marquette King</t>
  </si>
  <si>
    <t>1253</t>
  </si>
  <si>
    <t>1988-10-26</t>
  </si>
  <si>
    <t>00-0029123</t>
  </si>
  <si>
    <t>marquetteking</t>
  </si>
  <si>
    <t>Marquette</t>
  </si>
  <si>
    <t>Steven Clark</t>
  </si>
  <si>
    <t>2994</t>
  </si>
  <si>
    <t>1991-07-20</t>
  </si>
  <si>
    <t>stevenclark</t>
  </si>
  <si>
    <t>Toby Baker</t>
  </si>
  <si>
    <t>4729</t>
  </si>
  <si>
    <t>1993-09-18</t>
  </si>
  <si>
    <t>tobybaker</t>
  </si>
  <si>
    <t>Robert Malone</t>
  </si>
  <si>
    <t>746</t>
  </si>
  <si>
    <t>1988-02-04</t>
  </si>
  <si>
    <t>robertmalone</t>
  </si>
  <si>
    <t>Riley Dixon</t>
  </si>
  <si>
    <t>3383</t>
  </si>
  <si>
    <t>00-0032943</t>
  </si>
  <si>
    <t>rileydixon</t>
  </si>
  <si>
    <t>Braden Mann</t>
  </si>
  <si>
    <t>6950</t>
  </si>
  <si>
    <t>Mann</t>
  </si>
  <si>
    <t>bradenmann</t>
  </si>
  <si>
    <t>Braden</t>
  </si>
  <si>
    <t>Cameron Johnston</t>
  </si>
  <si>
    <t>4654</t>
  </si>
  <si>
    <t>1992-02-24</t>
  </si>
  <si>
    <t>00-0033729</t>
  </si>
  <si>
    <t>Johnston</t>
  </si>
  <si>
    <t>cameronjohnston</t>
  </si>
  <si>
    <t>Jamie Gillan</t>
  </si>
  <si>
    <t>6452</t>
  </si>
  <si>
    <t>1997-07-04</t>
  </si>
  <si>
    <t xml:space="preserve"> 00-0035042</t>
  </si>
  <si>
    <t>Gillan</t>
  </si>
  <si>
    <t>jamiegillan</t>
  </si>
  <si>
    <t>Dom Maggio</t>
  </si>
  <si>
    <t>7202</t>
  </si>
  <si>
    <t>Maggio</t>
  </si>
  <si>
    <t>dommaggio</t>
  </si>
  <si>
    <t>Ryan Quigley</t>
  </si>
  <si>
    <t>1151</t>
  </si>
  <si>
    <t>00-0029493</t>
  </si>
  <si>
    <t>Quigley</t>
  </si>
  <si>
    <t>ryanquigley</t>
  </si>
  <si>
    <t>Kip Smith</t>
  </si>
  <si>
    <t>2765</t>
  </si>
  <si>
    <t>1992-06-04</t>
  </si>
  <si>
    <t>kipsmith</t>
  </si>
  <si>
    <t>Kip</t>
  </si>
  <si>
    <t>Tim Masthay</t>
  </si>
  <si>
    <t>598</t>
  </si>
  <si>
    <t>1987-03-16</t>
  </si>
  <si>
    <t>Masthay</t>
  </si>
  <si>
    <t>timmasthay</t>
  </si>
  <si>
    <t>Will Monday</t>
  </si>
  <si>
    <t>3449</t>
  </si>
  <si>
    <t>Monday</t>
  </si>
  <si>
    <t>willmonday</t>
  </si>
  <si>
    <t>Matt Darr</t>
  </si>
  <si>
    <t>2963</t>
  </si>
  <si>
    <t xml:space="preserve"> 00-0031716</t>
  </si>
  <si>
    <t>Darr</t>
  </si>
  <si>
    <t>mattdarr</t>
  </si>
  <si>
    <t>Matt Bosher</t>
  </si>
  <si>
    <t>944</t>
  </si>
  <si>
    <t>1987-10-18</t>
  </si>
  <si>
    <t>00-0028130</t>
  </si>
  <si>
    <t>Bosher</t>
  </si>
  <si>
    <t>mattbosher</t>
  </si>
  <si>
    <t>Tommy Townsend</t>
  </si>
  <si>
    <t>7307</t>
  </si>
  <si>
    <t>tommytownsend</t>
  </si>
  <si>
    <t>Michael Carrizosa</t>
  </si>
  <si>
    <t>5537</t>
  </si>
  <si>
    <t>Carrizosa</t>
  </si>
  <si>
    <t>michaelcarrizosa</t>
  </si>
  <si>
    <t>Hayden Hunt</t>
  </si>
  <si>
    <t>5824</t>
  </si>
  <si>
    <t>1993-06-09</t>
  </si>
  <si>
    <t xml:space="preserve"> 00-0034908</t>
  </si>
  <si>
    <t>haydenhunt</t>
  </si>
  <si>
    <t>Jordan Berry</t>
  </si>
  <si>
    <t>2975</t>
  </si>
  <si>
    <t>1991-03-18</t>
  </si>
  <si>
    <t>00-0031502</t>
  </si>
  <si>
    <t>jordanberry</t>
  </si>
  <si>
    <t>Mitch Wishnowsky</t>
  </si>
  <si>
    <t>6173</t>
  </si>
  <si>
    <t>1992-03-02</t>
  </si>
  <si>
    <t xml:space="preserve"> 00-0034941</t>
  </si>
  <si>
    <t>Wishnowsky</t>
  </si>
  <si>
    <t>mitchwishnowsky</t>
  </si>
  <si>
    <t>Michael Dickson</t>
  </si>
  <si>
    <t>5011</t>
  </si>
  <si>
    <t>00-0034160</t>
  </si>
  <si>
    <t>michaeldickson</t>
  </si>
  <si>
    <t>Rigoberto Sanchez</t>
  </si>
  <si>
    <t>4331</t>
  </si>
  <si>
    <t>00-0033269</t>
  </si>
  <si>
    <t>rigobertosanchez</t>
  </si>
  <si>
    <t>Rigoberto</t>
  </si>
  <si>
    <t>Tom Hornsey</t>
  </si>
  <si>
    <t>2951</t>
  </si>
  <si>
    <t>Hornsey</t>
  </si>
  <si>
    <t>tomhornsey</t>
  </si>
  <si>
    <t>Colby Wadman</t>
  </si>
  <si>
    <t>4954</t>
  </si>
  <si>
    <t xml:space="preserve"> 00-0034064</t>
  </si>
  <si>
    <t>Wadman</t>
  </si>
  <si>
    <t>colbywadman</t>
  </si>
  <si>
    <t>Corliss Waitman</t>
  </si>
  <si>
    <t>7215</t>
  </si>
  <si>
    <t>Waitman</t>
  </si>
  <si>
    <t>corlisswaitman</t>
  </si>
  <si>
    <t>Corliss</t>
  </si>
  <si>
    <t>Jack Fox</t>
  </si>
  <si>
    <t>6523</t>
  </si>
  <si>
    <t>1996-09-01</t>
  </si>
  <si>
    <t xml:space="preserve"> 00-0035156</t>
  </si>
  <si>
    <t>jackfox</t>
  </si>
  <si>
    <t>Kevin Huber</t>
  </si>
  <si>
    <t>353</t>
  </si>
  <si>
    <t>1985-07-16</t>
  </si>
  <si>
    <t>00-0027103</t>
  </si>
  <si>
    <t>Huber</t>
  </si>
  <si>
    <t>kevinhuber</t>
  </si>
  <si>
    <t>Ryan Anderson</t>
  </si>
  <si>
    <t>6504</t>
  </si>
  <si>
    <t>ryananderson</t>
  </si>
  <si>
    <t>Stone Wilson</t>
  </si>
  <si>
    <t>6600</t>
  </si>
  <si>
    <t>stonewilson</t>
  </si>
  <si>
    <t>Stone</t>
  </si>
  <si>
    <t>Chris Jones</t>
  </si>
  <si>
    <t>903</t>
  </si>
  <si>
    <t>1989-07-21</t>
  </si>
  <si>
    <t>00-0028664</t>
  </si>
  <si>
    <t>chrisjones</t>
  </si>
  <si>
    <t>Matt Wile</t>
  </si>
  <si>
    <t>3008</t>
  </si>
  <si>
    <t>1992-06-20</t>
  </si>
  <si>
    <t>00-0031876</t>
  </si>
  <si>
    <t>Wile</t>
  </si>
  <si>
    <t>mattwile</t>
  </si>
  <si>
    <t>Ian Berryman</t>
  </si>
  <si>
    <t>6403</t>
  </si>
  <si>
    <t xml:space="preserve"> 00-0034950</t>
  </si>
  <si>
    <t>Berryman</t>
  </si>
  <si>
    <t>ianberryman</t>
  </si>
  <si>
    <t>Thomas Morstead</t>
  </si>
  <si>
    <t>445</t>
  </si>
  <si>
    <t>1986-03-08</t>
  </si>
  <si>
    <t>00-0027114</t>
  </si>
  <si>
    <t>Morstead</t>
  </si>
  <si>
    <t>thomasmorstead</t>
  </si>
  <si>
    <t>Bryan Anger</t>
  </si>
  <si>
    <t>1113</t>
  </si>
  <si>
    <t>00-0029692</t>
  </si>
  <si>
    <t>Anger</t>
  </si>
  <si>
    <t>bryananger</t>
  </si>
  <si>
    <t>Dave Zastudil</t>
  </si>
  <si>
    <t>158</t>
  </si>
  <si>
    <t>1978-10-26</t>
  </si>
  <si>
    <t>Zastudil</t>
  </si>
  <si>
    <t>davezastudil</t>
  </si>
  <si>
    <t>Arryn Siposs</t>
  </si>
  <si>
    <t>7261</t>
  </si>
  <si>
    <t>1992-11-25</t>
  </si>
  <si>
    <t>Siposs</t>
  </si>
  <si>
    <t>arrynsiposs</t>
  </si>
  <si>
    <t>Arryn</t>
  </si>
  <si>
    <t>Andy Lee</t>
  </si>
  <si>
    <t>112</t>
  </si>
  <si>
    <t>1982-08-11</t>
  </si>
  <si>
    <t>00-0022824</t>
  </si>
  <si>
    <t>andylee</t>
  </si>
  <si>
    <t>Johnny Hekker</t>
  </si>
  <si>
    <t>1202</t>
  </si>
  <si>
    <t>00-0028872</t>
  </si>
  <si>
    <t>Hekker</t>
  </si>
  <si>
    <t>johnnyhekker</t>
  </si>
  <si>
    <t>Drew Butler</t>
  </si>
  <si>
    <t>1089</t>
  </si>
  <si>
    <t>drewbutler</t>
  </si>
  <si>
    <t>Jeff Locke</t>
  </si>
  <si>
    <t>1533</t>
  </si>
  <si>
    <t>1989-09-27</t>
  </si>
  <si>
    <t>00-0030405</t>
  </si>
  <si>
    <t>Locke</t>
  </si>
  <si>
    <t>jefflocke</t>
  </si>
  <si>
    <t>Ryan Allen</t>
  </si>
  <si>
    <t>1694</t>
  </si>
  <si>
    <t>1990-02-28</t>
  </si>
  <si>
    <t>00-0029984</t>
  </si>
  <si>
    <t>ryanallen</t>
  </si>
  <si>
    <t>Opt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</si>
</sst>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0" borderId="2" xfId="0" applyBorder="1"/>
    <xf numFmtId="0" fontId="0" fillId="0" borderId="3" xfId="0" applyBorder="1"/>
    <xf numFmtId="0" fontId="2" fillId="3" borderId="2" xfId="0" applyFont="1" applyFill="1" applyBorder="1"/>
    <xf numFmtId="0" fontId="2" fillId="3" borderId="5" xfId="0" applyFont="1" applyFill="1" applyBorder="1"/>
    <xf numFmtId="49" fontId="2" fillId="3" borderId="4" xfId="0" applyNumberFormat="1" applyFont="1" applyFill="1" applyBorder="1"/>
    <xf numFmtId="49" fontId="2" fillId="3" borderId="2" xfId="0" applyNumberFormat="1" applyFont="1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4" fillId="4" borderId="5" xfId="0" applyFont="1" applyFill="1" applyBorder="1"/>
    <xf numFmtId="0" fontId="0" fillId="4" borderId="6" xfId="0" applyFill="1" applyBorder="1"/>
    <xf numFmtId="0" fontId="0" fillId="4" borderId="3" xfId="0" applyFill="1" applyBorder="1"/>
    <xf numFmtId="0" fontId="2" fillId="3" borderId="3" xfId="0" applyFont="1" applyFill="1" applyBorder="1"/>
    <xf numFmtId="0" fontId="0" fillId="4" borderId="7" xfId="0" applyFill="1" applyBorder="1"/>
    <xf numFmtId="0" fontId="5" fillId="4" borderId="5" xfId="0" applyFont="1" applyFill="1" applyBorder="1"/>
    <xf numFmtId="0" fontId="5" fillId="4" borderId="2" xfId="0" applyFont="1" applyFill="1" applyBorder="1"/>
    <xf numFmtId="0" fontId="0" fillId="4" borderId="0" xfId="0" applyFill="1"/>
    <xf numFmtId="0" fontId="0" fillId="4" borderId="8" xfId="0" applyFill="1" applyBorder="1"/>
    <xf numFmtId="0" fontId="4" fillId="4" borderId="8" xfId="0" applyFont="1" applyFill="1" applyBorder="1"/>
    <xf numFmtId="0" fontId="0" fillId="4" borderId="9" xfId="0" applyFill="1" applyBorder="1"/>
    <xf numFmtId="0" fontId="0" fillId="4" borderId="10" xfId="0" applyFill="1" applyBorder="1"/>
    <xf numFmtId="164" fontId="1" fillId="0" borderId="0" xfId="1" applyNumberFormat="1"/>
    <xf numFmtId="2" fontId="0" fillId="0" borderId="0" xfId="0" applyNumberFormat="1"/>
    <xf numFmtId="0" fontId="0" fillId="0" borderId="11" xfId="0" applyBorder="1"/>
    <xf numFmtId="2" fontId="0" fillId="0" borderId="11" xfId="0" applyNumberFormat="1" applyBorder="1"/>
    <xf numFmtId="2" fontId="0" fillId="0" borderId="1" xfId="0" applyNumberFormat="1" applyBorder="1"/>
    <xf numFmtId="44" fontId="6" fillId="0" borderId="0" xfId="0" applyNumberFormat="1" applyFont="1"/>
    <xf numFmtId="0" fontId="0" fillId="0" borderId="1" xfId="0" applyBorder="1"/>
    <xf numFmtId="44" fontId="0" fillId="0" borderId="0" xfId="0" applyNumberFormat="1"/>
    <xf numFmtId="164" fontId="0" fillId="0" borderId="1" xfId="1" applyNumberFormat="1" applyFont="1" applyBorder="1"/>
    <xf numFmtId="0" fontId="0" fillId="0" borderId="12" xfId="0" applyBorder="1"/>
    <xf numFmtId="2" fontId="0" fillId="0" borderId="12" xfId="0" applyNumberFormat="1" applyBorder="1"/>
    <xf numFmtId="0" fontId="1" fillId="0" borderId="0" xfId="0" applyFont="1"/>
    <xf numFmtId="2" fontId="1" fillId="0" borderId="0" xfId="0" applyNumberFormat="1" applyFont="1"/>
    <xf numFmtId="0" fontId="3" fillId="0" borderId="0" xfId="0" applyFont="1"/>
    <xf numFmtId="0" fontId="0" fillId="5" borderId="0" xfId="0" applyFill="1"/>
    <xf numFmtId="0" fontId="1" fillId="6" borderId="0" xfId="0" applyFont="1" applyFill="1"/>
    <xf numFmtId="0" fontId="7" fillId="0" borderId="0" xfId="0" applyFont="1"/>
    <xf numFmtId="1" fontId="1" fillId="0" borderId="0" xfId="0" applyNumberFormat="1" applyFont="1"/>
    <xf numFmtId="0" fontId="1" fillId="5" borderId="0" xfId="0" applyFont="1" applyFill="1"/>
    <xf numFmtId="0" fontId="8" fillId="0" borderId="0" xfId="3"/>
    <xf numFmtId="2" fontId="6" fillId="0" borderId="0" xfId="0" applyNumberFormat="1" applyFont="1"/>
    <xf numFmtId="44" fontId="1" fillId="0" borderId="0" xfId="1"/>
    <xf numFmtId="2" fontId="3" fillId="0" borderId="0" xfId="0" applyNumberFormat="1" applyFont="1"/>
    <xf numFmtId="0" fontId="1" fillId="0" borderId="0" xfId="2" applyNumberFormat="1"/>
    <xf numFmtId="1" fontId="0" fillId="0" borderId="0" xfId="0" applyNumberFormat="1"/>
    <xf numFmtId="164" fontId="1" fillId="0" borderId="0" xfId="0" applyNumberFormat="1" applyFont="1"/>
    <xf numFmtId="44" fontId="6" fillId="0" borderId="0" xfId="1" applyFont="1"/>
    <xf numFmtId="44" fontId="1" fillId="0" borderId="0" xfId="0" applyNumberFormat="1" applyFont="1"/>
    <xf numFmtId="9" fontId="1" fillId="0" borderId="0" xfId="2"/>
    <xf numFmtId="9" fontId="6" fillId="0" borderId="0" xfId="2" applyFont="1"/>
    <xf numFmtId="164" fontId="0" fillId="0" borderId="0" xfId="0" applyNumberFormat="1"/>
    <xf numFmtId="164" fontId="0" fillId="0" borderId="0" xfId="1" applyNumberFormat="1" applyFont="1"/>
    <xf numFmtId="0" fontId="1" fillId="0" borderId="0" xfId="0" applyNumberFormat="1" applyFont="1"/>
    <xf numFmtId="0" fontId="7" fillId="0" borderId="0" xfId="0" applyNumberFormat="1" applyFont="1"/>
    <xf numFmtId="0" fontId="3" fillId="0" borderId="0" xfId="0" applyNumberFormat="1" applyFont="1"/>
    <xf numFmtId="0" fontId="3" fillId="0" borderId="0" xfId="2" applyNumberFormat="1" applyFont="1"/>
    <xf numFmtId="0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2" xfId="0" applyNumberFormat="1" applyFont="1" applyBorder="1"/>
    <xf numFmtId="0" fontId="0" fillId="0" borderId="0" xfId="0" applyNumberFormat="1" applyBorder="1"/>
    <xf numFmtId="49" fontId="0" fillId="0" borderId="0" xfId="0" applyNumberFormat="1" applyBorder="1"/>
    <xf numFmtId="0" fontId="9" fillId="0" borderId="0" xfId="0" applyNumberFormat="1" applyFont="1" applyFill="1" applyBorder="1" applyAlignment="1" applyProtection="1"/>
    <xf numFmtId="0" fontId="0" fillId="0" borderId="12" xfId="0" applyNumberFormat="1" applyFont="1" applyFill="1" applyBorder="1" applyAlignment="1" applyProtection="1"/>
    <xf numFmtId="0" fontId="0" fillId="0" borderId="13" xfId="0" applyFont="1" applyBorder="1"/>
    <xf numFmtId="0" fontId="0" fillId="0" borderId="14" xfId="0" applyFont="1" applyBorder="1"/>
    <xf numFmtId="0" fontId="0" fillId="2" borderId="0" xfId="0" applyNumberFormat="1" applyFill="1"/>
    <xf numFmtId="0" fontId="0" fillId="0" borderId="15" xfId="0" applyFont="1" applyBorder="1"/>
    <xf numFmtId="0" fontId="2" fillId="7" borderId="16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0" fillId="8" borderId="16" xfId="0" applyFont="1" applyFill="1" applyBorder="1"/>
    <xf numFmtId="0" fontId="0" fillId="8" borderId="17" xfId="0" applyFont="1" applyFill="1" applyBorder="1"/>
    <xf numFmtId="0" fontId="0" fillId="8" borderId="18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5" fillId="0" borderId="18" xfId="0" applyFont="1" applyBorder="1"/>
    <xf numFmtId="44" fontId="0" fillId="0" borderId="0" xfId="1" applyNumberFormat="1" applyFont="1"/>
    <xf numFmtId="164" fontId="0" fillId="2" borderId="0" xfId="0" applyNumberFormat="1" applyFill="1"/>
    <xf numFmtId="0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0" fillId="9" borderId="0" xfId="0" applyNumberFormat="1" applyFill="1"/>
    <xf numFmtId="1" fontId="0" fillId="2" borderId="0" xfId="0" applyNumberFormat="1" applyFill="1"/>
    <xf numFmtId="1" fontId="5" fillId="0" borderId="0" xfId="0" applyNumberFormat="1" applyFont="1"/>
    <xf numFmtId="0" fontId="2" fillId="3" borderId="19" xfId="0" applyFont="1" applyFill="1" applyBorder="1"/>
    <xf numFmtId="0" fontId="2" fillId="3" borderId="19" xfId="0" applyFont="1" applyFill="1" applyBorder="1" applyAlignment="1"/>
    <xf numFmtId="0" fontId="0" fillId="10" borderId="19" xfId="0" applyFont="1" applyFill="1" applyBorder="1"/>
    <xf numFmtId="0" fontId="0" fillId="0" borderId="19" xfId="0" applyFont="1" applyBorder="1"/>
    <xf numFmtId="0" fontId="2" fillId="3" borderId="20" xfId="0" applyFont="1" applyFill="1" applyBorder="1"/>
    <xf numFmtId="0" fontId="0" fillId="10" borderId="21" xfId="0" applyFont="1" applyFill="1" applyBorder="1"/>
    <xf numFmtId="0" fontId="0" fillId="0" borderId="1" xfId="0" applyNumberFormat="1" applyFont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2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31"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_(&quot;$&quot;* #,##0_);_(&quot;$&quot;* \(#,##0\);_(&quot;$&quot;* &quot;-&quot;??_);_(@_)"/>
    </dxf>
    <dxf>
      <numFmt numFmtId="1" formatCode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</font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32" Type="http://schemas.openxmlformats.org/officeDocument/2006/relationships/customXml" Target="../customXml/item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516468</xdr:colOff>
      <xdr:row>13</xdr:row>
      <xdr:rowOff>177800</xdr:rowOff>
    </xdr:from>
    <xdr:to>
      <xdr:col>30</xdr:col>
      <xdr:colOff>127000</xdr:colOff>
      <xdr:row>16</xdr:row>
      <xdr:rowOff>16933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1888450" y="2654300"/>
          <a:ext cx="0" cy="410633"/>
        </a:xfrm>
        <a:prstGeom prst="wedgeRectCallout">
          <a:avLst>
            <a:gd name="adj1" fmla="val 22023"/>
            <a:gd name="adj2" fmla="val -120858"/>
          </a:avLst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This must be &lt;=</a:t>
          </a:r>
          <a:r>
            <a:rPr lang="en-US" sz="1600" b="1" baseline="0">
              <a:solidFill>
                <a:sysClr val="windowText" lastClr="000000"/>
              </a:solidFill>
            </a:rPr>
            <a:t> 24</a:t>
          </a:r>
        </a:p>
      </xdr:txBody>
    </xdr:sp>
    <xdr:clientData/>
  </xdr:twoCellAnchor>
  <xdr:twoCellAnchor>
    <xdr:from>
      <xdr:col>31</xdr:col>
      <xdr:colOff>93133</xdr:colOff>
      <xdr:row>14</xdr:row>
      <xdr:rowOff>16934</xdr:rowOff>
    </xdr:from>
    <xdr:to>
      <xdr:col>33</xdr:col>
      <xdr:colOff>657224</xdr:colOff>
      <xdr:row>16</xdr:row>
      <xdr:rowOff>25400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4153283" y="2683934"/>
          <a:ext cx="2202391" cy="389466"/>
        </a:xfrm>
        <a:prstGeom prst="wedgeRectCallout">
          <a:avLst>
            <a:gd name="adj1" fmla="val -24837"/>
            <a:gd name="adj2" fmla="val -134860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This must be &lt;=</a:t>
          </a:r>
          <a:r>
            <a:rPr lang="en-US" sz="1600" b="1" baseline="0">
              <a:solidFill>
                <a:sysClr val="windowText" lastClr="000000"/>
              </a:solidFill>
            </a:rPr>
            <a:t> $300</a:t>
          </a:r>
        </a:p>
      </xdr:txBody>
    </xdr:sp>
    <xdr:clientData/>
  </xdr:twoCellAnchor>
  <xdr:twoCellAnchor>
    <xdr:from>
      <xdr:col>27</xdr:col>
      <xdr:colOff>381001</xdr:colOff>
      <xdr:row>18</xdr:row>
      <xdr:rowOff>177799</xdr:rowOff>
    </xdr:from>
    <xdr:to>
      <xdr:col>34</xdr:col>
      <xdr:colOff>67734</xdr:colOff>
      <xdr:row>29</xdr:row>
      <xdr:rowOff>180974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8516601" y="3606799"/>
          <a:ext cx="5982758" cy="209867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/>
            <a:t>Change keeper "K" status (column M) to change who you keep, who you think others will keep.  Watch </a:t>
          </a:r>
          <a:r>
            <a:rPr lang="en-US" sz="1200" b="0" baseline="0"/>
            <a:t>inflation change accordingly as you play with salaries &amp; keeper data.</a:t>
          </a:r>
        </a:p>
        <a:p>
          <a:pPr algn="l"/>
          <a:endParaRPr lang="en-US" sz="1200" b="1"/>
        </a:p>
        <a:p>
          <a:pPr algn="l"/>
          <a:r>
            <a:rPr lang="en-US" sz="1200" b="1"/>
            <a:t>BEFORE MONDAY 8/?? AT MIDNIGHT DO ONE OF THESE:</a:t>
          </a:r>
        </a:p>
        <a:p>
          <a:pPr algn="l"/>
          <a:endParaRPr lang="en-US" sz="1200" b="1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* (preferred) Drop players in Sleeper to match roster with your Keepers in the Excel</a:t>
          </a:r>
          <a:endParaRPr lang="en-US" sz="1200">
            <a:effectLst/>
          </a:endParaRPr>
        </a:p>
        <a:p>
          <a:pPr algn="l"/>
          <a:r>
            <a:rPr lang="en-US" sz="1200" b="0" baseline="0"/>
            <a:t>* Email your final roster to Adam, he can handle the rest</a:t>
          </a:r>
        </a:p>
        <a:p>
          <a:pPr algn="l"/>
          <a:endParaRPr lang="en-US" sz="1200" b="0" baseline="0"/>
        </a:p>
        <a:p>
          <a:pPr algn="l"/>
          <a:r>
            <a:rPr lang="en-US" sz="1200" b="1" baseline="0"/>
            <a:t>ALSO BY MONDAY 8/?? @ MIDNIGHT:</a:t>
          </a:r>
        </a:p>
        <a:p>
          <a:pPr algn="l"/>
          <a:r>
            <a:rPr lang="en-US" sz="1200" b="0" baseline="0"/>
            <a:t>Sleeper message/text/email Adam your RFA player nominations</a:t>
          </a:r>
        </a:p>
      </xdr:txBody>
    </xdr:sp>
    <xdr:clientData/>
  </xdr:twoCellAnchor>
  <xdr:twoCellAnchor>
    <xdr:from>
      <xdr:col>27</xdr:col>
      <xdr:colOff>397935</xdr:colOff>
      <xdr:row>30</xdr:row>
      <xdr:rowOff>67734</xdr:rowOff>
    </xdr:from>
    <xdr:to>
      <xdr:col>34</xdr:col>
      <xdr:colOff>84668</xdr:colOff>
      <xdr:row>36</xdr:row>
      <xdr:rowOff>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1888450" y="5782734"/>
          <a:ext cx="0" cy="107526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C00000"/>
              </a:solidFill>
            </a:rPr>
            <a:t>Dropping players after</a:t>
          </a:r>
          <a:r>
            <a:rPr lang="en-US" sz="2000" b="1" baseline="0">
              <a:solidFill>
                <a:srgbClr val="C00000"/>
              </a:solidFill>
            </a:rPr>
            <a:t> the 8/19 MIDNIGHT deadline will result in a salary cap penalty</a:t>
          </a:r>
          <a:endParaRPr lang="en-US" sz="2000" b="1">
            <a:solidFill>
              <a:srgbClr val="C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Kevin's%20Stuff\FF2019\BeerShee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BeerSheet"/>
      <sheetName val="BeerSheetBig"/>
      <sheetName val="Auction"/>
      <sheetName val="AuctionBig"/>
      <sheetName val="CSV"/>
      <sheetName val="MyBeerSheet"/>
      <sheetName val="ADP"/>
      <sheetName val="QB_Proj"/>
      <sheetName val="RB_Proj"/>
      <sheetName val="WR_Proj"/>
      <sheetName val="TE_Proj"/>
      <sheetName val="Historical"/>
      <sheetName val="ST"/>
      <sheetName val="Special"/>
      <sheetName val="QB"/>
      <sheetName val="RB"/>
      <sheetName val="WR"/>
      <sheetName val="TE"/>
    </sheetNames>
    <sheetDataSet>
      <sheetData sheetId="0">
        <row r="1">
          <cell r="B1">
            <v>10</v>
          </cell>
        </row>
        <row r="2">
          <cell r="B2">
            <v>0</v>
          </cell>
        </row>
        <row r="3">
          <cell r="B3">
            <v>1</v>
          </cell>
        </row>
        <row r="4">
          <cell r="B4">
            <v>2</v>
          </cell>
        </row>
        <row r="5">
          <cell r="B5">
            <v>2</v>
          </cell>
        </row>
        <row r="6">
          <cell r="B6">
            <v>1</v>
          </cell>
        </row>
        <row r="7">
          <cell r="B7">
            <v>1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4</v>
          </cell>
        </row>
        <row r="12">
          <cell r="B12">
            <v>6</v>
          </cell>
        </row>
        <row r="13">
          <cell r="B13">
            <v>6</v>
          </cell>
        </row>
        <row r="14">
          <cell r="B14">
            <v>0.04</v>
          </cell>
        </row>
        <row r="15">
          <cell r="B15">
            <v>0.1</v>
          </cell>
        </row>
        <row r="16">
          <cell r="B16">
            <v>0.1</v>
          </cell>
        </row>
        <row r="17">
          <cell r="B17">
            <v>-2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43669</v>
          </cell>
        </row>
        <row r="27">
          <cell r="B27">
            <v>7</v>
          </cell>
        </row>
        <row r="30">
          <cell r="B30">
            <v>12</v>
          </cell>
          <cell r="C30">
            <v>33</v>
          </cell>
          <cell r="D30">
            <v>36</v>
          </cell>
          <cell r="E30">
            <v>10</v>
          </cell>
        </row>
      </sheetData>
      <sheetData sheetId="1"/>
      <sheetData sheetId="2"/>
      <sheetData sheetId="3">
        <row r="3">
          <cell r="C3">
            <v>-0.59008712224780746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00000000-0016-0000-02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user_id" tableColumnId="1"/>
      <queryTableField id="2" name="team_name" tableColumnId="2"/>
      <queryTableField id="3" name="league_id" tableColumnId="3"/>
      <queryTableField id="4" name="display_na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00000000-0016-0000-0400-000001000000}" autoFormatId="16" applyNumberFormats="0" applyBorderFormats="0" applyFontFormats="0" applyPatternFormats="0" applyAlignmentFormats="0" applyWidthHeightFormats="0">
  <queryTableRefresh nextId="29" unboundColumnsRight="6">
    <queryTableFields count="28">
      <queryTableField id="1" name="Position" tableColumnId="1"/>
      <queryTableField id="2" name="Rank" tableColumnId="2"/>
      <queryTableField id="3" name="Name" tableColumnId="3"/>
      <queryTableField id="4" name="Team" tableColumnId="4"/>
      <queryTableField id="5" name="Bye" tableColumnId="5"/>
      <queryTableField id="6" name="ECR" tableColumnId="6"/>
      <queryTableField id="7" name="ECR vs ADP" tableColumnId="7"/>
      <queryTableField id="8" name="ECR Tier" tableColumnId="8"/>
      <queryTableField id="9" name="Elite" tableColumnId="9"/>
      <queryTableField id="10" name="Start" tableColumnId="10"/>
      <queryTableField id="11" name="Played" tableColumnId="11"/>
      <queryTableField id="12" name="Low Value" tableColumnId="12"/>
      <queryTableField id="13" name="Mean Value" tableColumnId="13"/>
      <queryTableField id="14" name="High Value" tableColumnId="14"/>
      <queryTableField id="15" name="Value Tier" tableColumnId="15"/>
      <queryTableField id="16" name="$Low" tableColumnId="16"/>
      <queryTableField id="17" name="$Mean" tableColumnId="17"/>
      <queryTableField id="18" name="$High" tableColumnId="18"/>
      <queryTableField id="19" name="PS" tableColumnId="19"/>
      <queryTableField id="20" name="StdDev" tableColumnId="20"/>
      <queryTableField id="21" name="sleeper_id" tableColumnId="21"/>
      <queryTableField id="22" name="years_exp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700-000002000000}" autoFormatId="16" applyNumberFormats="0" applyBorderFormats="0" applyFontFormats="0" applyPatternFormats="0" applyAlignmentFormats="0" applyWidthHeightFormats="0">
  <queryTableRefresh nextId="41">
    <queryTableFields count="15">
      <queryTableField id="3" name="Name" tableColumnId="3"/>
      <queryTableField id="24" name="Pos" tableColumnId="1"/>
      <queryTableField id="4" name="Team" tableColumnId="4"/>
      <queryTableField id="5" name="Bye" tableColumnId="5"/>
      <queryTableField id="25" name="Average" tableColumnId="7"/>
      <queryTableField id="26" name="Stdev" tableColumnId="8"/>
      <queryTableField id="2" name="Rank" tableColumnId="2"/>
      <queryTableField id="27" name="Tier" tableColumnId="9"/>
      <queryTableField id="6" name="ECR" tableColumnId="6"/>
      <queryTableField id="28" name="ECRAvg" tableColumnId="10"/>
      <queryTableField id="29" name="ADP" tableColumnId="11"/>
      <queryTableField id="30" name="ECR vs. ADP" tableColumnId="12"/>
      <queryTableField id="19" name="PS" tableColumnId="19"/>
      <queryTableField id="22" name="sleeper_id" tableColumnId="21"/>
      <queryTableField id="23" name="years_exp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4" xr16:uid="{00000000-0016-0000-0900-000003000000}" autoFormatId="16" applyNumberFormats="0" applyBorderFormats="0" applyFontFormats="0" applyPatternFormats="0" applyAlignmentFormats="0" applyWidthHeightFormats="0">
  <queryTableRefresh nextId="14">
    <queryTableFields count="13">
      <queryTableField id="1" name="season" tableColumnId="1"/>
      <queryTableField id="2" name="round" tableColumnId="2"/>
      <queryTableField id="3" name="pick" tableColumnId="3"/>
      <queryTableField id="4" name="ordinal" tableColumnId="4"/>
      <queryTableField id="5" name="owner_roster_id" tableColumnId="5"/>
      <queryTableField id="6" name="owner" tableColumnId="6"/>
      <queryTableField id="7" name="original_owner" tableColumnId="7"/>
      <queryTableField id="8" name="pick_name" tableColumnId="8"/>
      <queryTableField id="9" name="placeholder_name" tableColumnId="9"/>
      <queryTableField id="10" name="salary" tableColumnId="10"/>
      <queryTableField id="11" name="team" tableColumnId="11"/>
      <queryTableField id="12" name="position" tableColumnId="12"/>
      <queryTableField id="13" name="full_name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3" xr16:uid="{00000000-0016-0000-0A00-000004000000}" autoFormatId="16" applyNumberFormats="0" applyBorderFormats="0" applyFontFormats="0" applyPatternFormats="0" applyAlignmentFormats="0" applyWidthHeightFormats="0">
  <queryTableRefresh nextId="16">
    <queryTableFields count="13">
      <queryTableField id="1" name="season" tableColumnId="1"/>
      <queryTableField id="4" name="round" tableColumnId="2"/>
      <queryTableField id="5" name="pick" tableColumnId="3"/>
      <queryTableField id="6" name="ordinal" tableColumnId="4"/>
      <queryTableField id="7" name="owner_roster_id" tableColumnId="5"/>
      <queryTableField id="8" name="owner" tableColumnId="6"/>
      <queryTableField id="9" name="original_owner" tableColumnId="7"/>
      <queryTableField id="10" name="pick_name" tableColumnId="8"/>
      <queryTableField id="11" name="placeholder_name" tableColumnId="9"/>
      <queryTableField id="12" name="salary" tableColumnId="10"/>
      <queryTableField id="13" name="team" tableColumnId="11"/>
      <queryTableField id="14" name="position" tableColumnId="12"/>
      <queryTableField id="15" name="full_name" tableColumnId="1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1" xr16:uid="{00000000-0016-0000-1000-000005000000}" autoFormatId="16" applyNumberFormats="0" applyBorderFormats="0" applyFontFormats="0" applyPatternFormats="0" applyAlignmentFormats="0" applyWidthHeightFormats="0">
  <queryTableRefresh nextId="56">
    <queryTableFields count="22">
      <queryTableField id="15" name="full_name" tableColumnId="15"/>
      <queryTableField id="53" name="Count" tableColumnId="22"/>
      <queryTableField id="1" name="sleeper_id" tableColumnId="1"/>
      <queryTableField id="3" name="position" tableColumnId="3"/>
      <queryTableField id="20" name="espn_id" tableColumnId="20"/>
      <queryTableField id="6" name="player_id" tableColumnId="6"/>
      <queryTableField id="11" name="team" tableColumnId="11"/>
      <queryTableField id="16" name="birth_date" tableColumnId="16"/>
      <queryTableField id="19" name="depth_chart_order" tableColumnId="19"/>
      <queryTableField id="10" name="gsis_id" tableColumnId="10"/>
      <queryTableField id="5" name="number" tableColumnId="5"/>
      <queryTableField id="14" name="fantasy_positions" tableColumnId="14"/>
      <queryTableField id="8" name="last_name" tableColumnId="8"/>
      <queryTableField id="9" name="fantasy_data_id" tableColumnId="9"/>
      <queryTableField id="17" name="years_exp" tableColumnId="17"/>
      <queryTableField id="13" name="age" tableColumnId="13"/>
      <queryTableField id="38" name="search_full_name" tableColumnId="12"/>
      <queryTableField id="18" name="height" tableColumnId="18"/>
      <queryTableField id="2" name="weight" tableColumnId="2"/>
      <queryTableField id="4" name="injury_status" tableColumnId="4"/>
      <queryTableField id="7" name="first_name" tableColumnId="7"/>
      <queryTableField id="21" name="status" tableColumnId="2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9" xr16:uid="{00000000-0016-0000-1100-000006000000}" autoFormatId="16" applyNumberFormats="0" applyBorderFormats="0" applyFontFormats="0" applyPatternFormats="0" applyAlignmentFormats="0" applyWidthHeightFormats="0">
  <queryTableRefresh nextId="8">
    <queryTableFields count="7">
      <queryTableField id="1" name="roster_id" tableColumnId="1"/>
      <queryTableField id="2" name="display_name" tableColumnId="2"/>
      <queryTableField id="3" name="sleeper_id" tableColumnId="3"/>
      <queryTableField id="4" name="full_name" tableColumnId="4"/>
      <queryTableField id="5" name="team" tableColumnId="5"/>
      <queryTableField id="6" name="position" tableColumnId="6"/>
      <queryTableField id="7" name="source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00000000-0016-0000-1200-000007000000}" autoFormatId="16" applyNumberFormats="0" applyBorderFormats="0" applyFontFormats="0" applyPatternFormats="0" applyAlignmentFormats="0" applyWidthHeightFormats="0">
  <queryTableRefresh nextId="36">
    <queryTableFields count="8">
      <queryTableField id="21" name="sleeper_id" tableColumnId="1"/>
      <queryTableField id="11" name="display_name" tableColumnId="11"/>
      <queryTableField id="12" name="full_name" tableColumnId="12"/>
      <queryTableField id="14" name="team" tableColumnId="14"/>
      <queryTableField id="15" name="position" tableColumnId="15"/>
      <queryTableField id="10" name="roster_id" tableColumnId="10"/>
      <queryTableField id="24" name="team_name" tableColumnId="3"/>
      <queryTableField id="13" name="source" tableColumnId="1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6" xr16:uid="{00000000-0016-0000-1400-000008000000}" autoFormatId="16" applyNumberFormats="0" applyBorderFormats="0" applyFontFormats="0" applyPatternFormats="0" applyAlignmentFormats="0" applyWidthHeightFormats="0">
  <queryTableRefresh nextId="35">
    <queryTableFields count="18">
      <queryTableField id="1" name="roster_id" tableColumnId="1"/>
      <queryTableField id="31" name="team_name" tableColumnId="25"/>
      <queryTableField id="32" name="display_name" tableColumnId="26"/>
      <queryTableField id="8" name="first_name" tableColumnId="8"/>
      <queryTableField id="9" name="last_name" tableColumnId="9"/>
      <queryTableField id="4" name="position" tableColumnId="4"/>
      <queryTableField id="12" name="team" tableColumnId="12"/>
      <queryTableField id="3" name="weight" tableColumnId="3"/>
      <queryTableField id="5" name="injury_status" tableColumnId="5"/>
      <queryTableField id="6" name="number" tableColumnId="6"/>
      <queryTableField id="14" name="age" tableColumnId="14"/>
      <queryTableField id="15" name="fantasy_positions" tableColumnId="15"/>
      <queryTableField id="16" name="full_name" tableColumnId="16"/>
      <queryTableField id="17" name="birth_date" tableColumnId="17"/>
      <queryTableField id="18" name="years_exp" tableColumnId="18"/>
      <queryTableField id="19" name="height" tableColumnId="19"/>
      <queryTableField id="20" name="depth_chart_order" tableColumnId="20"/>
      <queryTableField id="22" name="status" tableColumnId="2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5BF05B-A909-4713-853C-7841A4DDA0D5}" name="Proj2018" displayName="Proj2018" ref="A1:Z939" totalsRowShown="0" dataDxfId="130" tableBorderDxfId="129">
  <autoFilter ref="A1:Z939" xr:uid="{00000000-0009-0000-0100-000013000000}"/>
  <sortState xmlns:xlrd2="http://schemas.microsoft.com/office/spreadsheetml/2017/richdata2" ref="A2:Z937">
    <sortCondition descending="1" ref="P1:P939"/>
  </sortState>
  <tableColumns count="26">
    <tableColumn id="1" xr3:uid="{FCBCDD76-6AF8-4F68-A2C9-ABBE316BCF27}" name="Year" dataDxfId="128"/>
    <tableColumn id="2" xr3:uid="{5F91B2A9-0DBA-4C25-80A0-36E5DFF06E21}" name="PLAYER" dataDxfId="127"/>
    <tableColumn id="3" xr3:uid="{DA36B3A0-EEE3-4971-9C93-141FA75E3CAB}" name="TEAM" dataDxfId="126"/>
    <tableColumn id="4" xr3:uid="{094A24B7-1611-4669-A78F-FEB5676946C6}" name="POS" dataDxfId="125"/>
    <tableColumn id="5" xr3:uid="{CBDA7C01-079A-4516-A3FF-03708A547784}" name="PASSING COMP" dataDxfId="124"/>
    <tableColumn id="6" xr3:uid="{AD46F422-CDF6-4811-8054-DEB3BC20969A}" name="PASSING ATT" dataDxfId="123"/>
    <tableColumn id="7" xr3:uid="{C7C5DBF9-E613-49FD-B8B0-6D59204186E9}" name="PASSING YDS" dataDxfId="122"/>
    <tableColumn id="8" xr3:uid="{4EDE09D3-FC5C-42A9-82E9-C650CC818E41}" name="PASSING TD" dataDxfId="121"/>
    <tableColumn id="9" xr3:uid="{C62B4376-C0C3-4484-9AE4-7D8C4365079E}" name="PASSING INT" dataDxfId="120"/>
    <tableColumn id="10" xr3:uid="{648F5117-4D58-4510-9F7E-34C32E9F7C13}" name="RUSH ATT" dataDxfId="119"/>
    <tableColumn id="11" xr3:uid="{C2E28B57-3B08-4DAF-BC3A-8D13CC8305D7}" name="RUSH YDS" dataDxfId="118"/>
    <tableColumn id="12" xr3:uid="{D8532D29-66E5-44A7-B5F1-221FEB375E24}" name="RUSH TD" dataDxfId="117"/>
    <tableColumn id="13" xr3:uid="{2CF52BC0-8780-4BA5-B832-7D87D3CFD863}" name="REC" dataDxfId="116"/>
    <tableColumn id="14" xr3:uid="{F6B5E4B0-85FB-4057-8845-B5BCB14483A8}" name="REC YDS" dataDxfId="115"/>
    <tableColumn id="15" xr3:uid="{39CB3200-14CF-4105-8916-97420CDC4C2D}" name="REC TD" dataDxfId="114"/>
    <tableColumn id="16" xr3:uid="{A7330946-A5F9-43D1-9EF4-236477BC49E9}" name="PROJ TOTAL PTS" dataDxfId="113"/>
    <tableColumn id="17" xr3:uid="{8E5387D7-A893-480B-BE63-844E71195CB0}" name="ReplacementValue" dataDxfId="112"/>
    <tableColumn id="18" xr3:uid="{11DD7D24-9EA1-47A6-ABBC-A056FD2B295C}" name="VAR" dataDxfId="111"/>
    <tableColumn id="19" xr3:uid="{CBDBBF47-4CFC-49D1-A2A2-054A1DE8E04A}" name="VAR/G" dataDxfId="110"/>
    <tableColumn id="20" xr3:uid="{93A4F13F-1303-4799-B98C-F7A7F90221B7}" name="Rookie" dataDxfId="109"/>
    <tableColumn id="21" xr3:uid="{8ECCF593-0EC8-47E6-AE16-EE8C4511C5E1}" name="LastProj" dataDxfId="108"/>
    <tableColumn id="22" xr3:uid="{39BA914C-B326-4339-A3DE-72B80F346ADB}" name="VAR/G CHG" dataDxfId="107">
      <calculatedColumnFormula>IF(ABS(Proj2018[[#This Row],[LastProj]]-Proj2018[[#This Row],[PROJ TOTAL PTS]])&lt;0.5,"",(Proj2018[[#This Row],[PROJ TOTAL PTS]]-Proj2018[[#This Row],[LastProj]])/16)</calculatedColumnFormula>
    </tableColumn>
    <tableColumn id="23" xr3:uid="{51F6E3BC-3F26-475F-953B-6CBAE7107C78}" name="Keeper?" dataDxfId="106"/>
    <tableColumn id="25" xr3:uid="{3BFF04B5-03B6-47C3-B0CA-29F42D3B8C70}" name="RFA?" dataDxfId="105"/>
    <tableColumn id="24" xr3:uid="{CFB27B6C-D632-436B-8CB5-2ED9097DB4F9}" name="VAWG" dataDxfId="104">
      <calculatedColumnFormula>IF(Proj2018[[#This Row],[POS]]="K",-100,Proj2018[[#This Row],[VAR/G]]+1.5)</calculatedColumnFormula>
    </tableColumn>
    <tableColumn id="26" xr3:uid="{68AD6026-BE74-45DE-82BD-54BA2D5CB8C9}" name="VAWG $" dataDxfId="103">
      <calculatedColumnFormula>ROUND(MAX(Proj2018[[#This Row],[VAWG]],0)*$AC$9,0)+1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5A5F27C-EEAE-4BBA-ADFA-C6A7B9179474}" name="Rookies2020" displayName="Rookies2020" ref="A1:M71" tableType="queryTable" totalsRowShown="0">
  <autoFilter ref="A1:M71" xr:uid="{D649F0F8-42EB-49AE-A1E6-93669DAC96B6}"/>
  <tableColumns count="13">
    <tableColumn id="1" xr3:uid="{384D4156-9D81-44C0-960E-DC44882A1892}" uniqueName="1" name="season" queryTableFieldId="1"/>
    <tableColumn id="2" xr3:uid="{12F8B931-8111-4390-A291-0F2B0E6DBD5D}" uniqueName="2" name="round" queryTableFieldId="2"/>
    <tableColumn id="3" xr3:uid="{E75E3A2F-655C-484E-80BA-AA78EFFDDABC}" uniqueName="3" name="pick" queryTableFieldId="3"/>
    <tableColumn id="4" xr3:uid="{61492438-6A5B-43E2-BCE5-B4009E85308E}" uniqueName="4" name="ordinal" queryTableFieldId="4"/>
    <tableColumn id="5" xr3:uid="{7085955D-F79F-4B9F-AE07-132EC6053CB4}" uniqueName="5" name="owner_roster_id" queryTableFieldId="5"/>
    <tableColumn id="6" xr3:uid="{0B0F68EC-BBAB-4239-8DA1-FAA117A2AE1B}" uniqueName="6" name="owner" queryTableFieldId="6"/>
    <tableColumn id="7" xr3:uid="{78CD9992-4C58-4107-97B3-336275697175}" uniqueName="7" name="original_owner" queryTableFieldId="7"/>
    <tableColumn id="8" xr3:uid="{2845AC71-4056-4E77-A094-184BF8208CC3}" uniqueName="8" name="pick_name" queryTableFieldId="8"/>
    <tableColumn id="9" xr3:uid="{45DEAAB6-0F4C-4ADB-9DB0-6A54446C5809}" uniqueName="9" name="placeholder_name" queryTableFieldId="9"/>
    <tableColumn id="10" xr3:uid="{510CFEDE-8036-4557-95E1-42673250424A}" uniqueName="10" name="salary" queryTableFieldId="10"/>
    <tableColumn id="11" xr3:uid="{E29FA498-664C-45CA-8549-CAB910254229}" uniqueName="11" name="team" queryTableFieldId="11"/>
    <tableColumn id="12" xr3:uid="{5E89C939-E461-4F1D-A148-1619A2F822BC}" uniqueName="12" name="position" queryTableFieldId="12"/>
    <tableColumn id="13" xr3:uid="{DCC4C5AB-47F0-42EF-B1DE-4574504F31AD}" uniqueName="13" name="full_name" queryTableFieldId="1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B9C4CC4-2562-45EB-9903-95241345FD97}" name="Rookies2019" displayName="Rookies2019" ref="A1:M71" tableType="queryTable" totalsRowShown="0">
  <autoFilter ref="A1:M71" xr:uid="{02A315AB-A4F8-4484-9407-499D391DD2EB}"/>
  <sortState xmlns:xlrd2="http://schemas.microsoft.com/office/spreadsheetml/2017/richdata2" ref="A2:M71">
    <sortCondition ref="F1:F71"/>
  </sortState>
  <tableColumns count="13">
    <tableColumn id="1" xr3:uid="{C05742DE-273F-4466-80A1-0B55D3E4FBAC}" uniqueName="1" name="season" queryTableFieldId="1"/>
    <tableColumn id="2" xr3:uid="{0B7B8C42-4D06-45A5-A8B5-0F6D016993B8}" uniqueName="2" name="round" queryTableFieldId="4"/>
    <tableColumn id="3" xr3:uid="{642F7E06-1B01-4088-9228-43F701847E50}" uniqueName="3" name="pick" queryTableFieldId="5"/>
    <tableColumn id="4" xr3:uid="{A9963054-6624-4852-8572-CA300AC85EC4}" uniqueName="4" name="ordinal" queryTableFieldId="6"/>
    <tableColumn id="5" xr3:uid="{96E600CD-BFA9-45F5-945D-4BE1458994BF}" uniqueName="5" name="owner_roster_id" queryTableFieldId="7"/>
    <tableColumn id="6" xr3:uid="{0375A64A-9720-4A4B-851C-CCF5EE7928C0}" uniqueName="6" name="owner" queryTableFieldId="8"/>
    <tableColumn id="7" xr3:uid="{6BD90AB2-8FA7-4706-B461-60C9F26708C8}" uniqueName="7" name="original_owner" queryTableFieldId="9"/>
    <tableColumn id="8" xr3:uid="{BD708819-3897-4095-8A20-B3D7BAF033DA}" uniqueName="8" name="pick_name" queryTableFieldId="10"/>
    <tableColumn id="9" xr3:uid="{36B6F880-883E-4B95-9EAA-AD8F0CD6FF2E}" uniqueName="9" name="placeholder_name" queryTableFieldId="11"/>
    <tableColumn id="10" xr3:uid="{D8F4E230-7E35-4F9B-B7EB-363A16C2DF77}" uniqueName="10" name="salary" queryTableFieldId="12"/>
    <tableColumn id="11" xr3:uid="{B787A431-A38A-41B2-A69B-4A634DEA8736}" uniqueName="11" name="team" queryTableFieldId="13"/>
    <tableColumn id="12" xr3:uid="{4D7E78D5-C5C3-4421-8490-4911EE8AC52B}" uniqueName="12" name="position" queryTableFieldId="14"/>
    <tableColumn id="13" xr3:uid="{8B7840B1-4E56-4C98-A4B9-00F43663FE57}" uniqueName="13" name="full_name" queryTableFieldId="1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2142B-DE56-4F6B-96F2-DE186148F75D}" name="Rookies2018" displayName="Rookies2018" ref="C3:L73" totalsRowShown="0">
  <autoFilter ref="C3:L73" xr:uid="{00000000-0009-0000-0100-00000E000000}"/>
  <tableColumns count="10">
    <tableColumn id="7" xr3:uid="{E5A68B11-9858-4C1A-8B11-43A49E3EC723}" name="Round" dataDxfId="33"/>
    <tableColumn id="6" xr3:uid="{B991AFDE-8FE5-4B52-A86C-D03772C9E85C}" name="Pick" dataDxfId="32"/>
    <tableColumn id="1" xr3:uid="{A28B4F84-16D5-4B1D-ADDB-C93A82BD1037}" name="PickName" dataDxfId="31">
      <calculatedColumnFormula>TEXT(Rookies2018[[#This Row],[Round]],"0")&amp;"."&amp;TEXT(D4,"00")</calculatedColumnFormula>
    </tableColumn>
    <tableColumn id="2" xr3:uid="{D149DC17-71A8-458D-A9AB-8A2F2273AD11}" name="Owner"/>
    <tableColumn id="11" xr3:uid="{8CD3D811-0878-499A-B67E-C8130E05D087}" name="Player"/>
    <tableColumn id="4" xr3:uid="{F94540F1-A86E-4C58-8F04-7638A5035D7C}" name="Team" dataDxfId="30"/>
    <tableColumn id="5" xr3:uid="{1D0DB065-9F1A-4622-803A-456B3F9D0A84}" name="Pos" dataDxfId="29">
      <calculatedColumnFormula>IF(Rookies2018[[#This Row],[Player]]="pass","",INDEX(Proj2018[POS],MATCH(Rookies2018[[#This Row],[Player]],Proj2018[[PLAYER]:[PLAYER]],0)))</calculatedColumnFormula>
    </tableColumn>
    <tableColumn id="8" xr3:uid="{C030ED38-D627-44A2-B80E-E0C0EF4F70CD}" name="Salary" dataDxfId="28">
      <calculatedColumnFormula>CHOOSE(Rookies2018[[#This Row],[Round]],IF(Rookies2018[[#This Row],[Pick]]&lt;6,6,5),4,3,2,1,1,1)</calculatedColumnFormula>
    </tableColumn>
    <tableColumn id="9" xr3:uid="{47EB2A3A-5303-4508-A8F2-C2D274578F55}" name="TeamID">
      <calculatedColumnFormula>VLOOKUP(Rookies2018[[#This Row],[Owner]],TeamNames1617[],2,FALSE)</calculatedColumnFormula>
    </tableColumn>
    <tableColumn id="10" xr3:uid="{E3C6E271-0B5E-4AC5-A814-FF6C45C91E95}" name="TeamName" dataDxfId="27">
      <calculatedColumnFormula>INDEX(ESPNTeams[Team],MATCH(Rookies2018[[#This Row],[TeamID]],ESPNTeams[Team ID],0))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84C986C-F14D-44B4-AAFA-E1036DD6B26B}" name="TeamNames1617" displayName="TeamNames1617" ref="N16:O26" totalsRowShown="0">
  <autoFilter ref="N16:O26" xr:uid="{00000000-0009-0000-0100-000010000000}"/>
  <tableColumns count="2">
    <tableColumn id="1" xr3:uid="{BE580680-4526-41ED-98FE-5AA3700313AB}" name="Owner"/>
    <tableColumn id="2" xr3:uid="{0A036B1B-2D29-4EC6-BFCC-C06110C15295}" name="TeamID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2A97E2-001C-4826-825C-5086CDEE6FD1}" name="Rookies2017" displayName="Rookies2017" ref="C3:L40" totalsRowShown="0">
  <autoFilter ref="C3:L40" xr:uid="{00000000-0009-0000-0100-000004000000}"/>
  <sortState xmlns:xlrd2="http://schemas.microsoft.com/office/spreadsheetml/2017/richdata2" ref="C4:L40">
    <sortCondition ref="D3:D40"/>
  </sortState>
  <tableColumns count="10">
    <tableColumn id="1" xr3:uid="{183200A8-5C9D-41C6-8452-984B4688B284}" name="PickName" dataDxfId="26"/>
    <tableColumn id="7" xr3:uid="{A2680723-46AE-46D5-AAF9-73ED72E383C2}" name="Round" dataDxfId="25"/>
    <tableColumn id="6" xr3:uid="{75F71CF4-9C50-4976-8D32-EEE9391D2693}" name="Pick" dataDxfId="24"/>
    <tableColumn id="2" xr3:uid="{069FAC00-C073-4F44-9D1C-2AC148500CB2}" name="Owner"/>
    <tableColumn id="3" xr3:uid="{838DE4AA-3ABA-48F7-9323-EE3A17CDE3FF}" name="Player"/>
    <tableColumn id="4" xr3:uid="{50C6D149-4DEC-4933-A61D-46353AE1C2CB}" name="Pos"/>
    <tableColumn id="5" xr3:uid="{44AFC82E-1BD3-429A-B19F-3596697C94FD}" name="Team"/>
    <tableColumn id="8" xr3:uid="{BB0A1AAC-82FF-4972-B2FC-08A87EA7125E}" name="Salary" dataDxfId="23">
      <calculatedColumnFormula>_xlfn.SWITCH(Rookies2017[[#This Row],[Round]],1,IF(Rookies2017[[#This Row],[Pick]]&lt;6,6,5),2,4,3)</calculatedColumnFormula>
    </tableColumn>
    <tableColumn id="9" xr3:uid="{9E983B2D-B13F-49E4-B5F3-36483970C2D1}" name="TeamID"/>
    <tableColumn id="10" xr3:uid="{547F3AFC-8527-4D7D-994E-5D78CB53B607}" name="TeamName" dataDxfId="22">
      <calculatedColumnFormula>VLOOKUP(Rookies2017[[#This Row],[TeamID]],TeamNames[],2,FALSE)</calculatedColumnFormula>
    </tableColumn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205C58-216F-4BF4-84D0-555D51F276A9}" name="TeamNames" displayName="TeamNames" ref="N3:O13" totalsRowShown="0">
  <autoFilter ref="N3:O13" xr:uid="{00000000-0009-0000-0100-000009000000}"/>
  <tableColumns count="2">
    <tableColumn id="1" xr3:uid="{940D28F9-F193-49E6-8F15-A52979DB4906}" name="TeamID"/>
    <tableColumn id="2" xr3:uid="{0BD889DC-17F9-48E2-A499-011B408E7C37}" name="TeamName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196EE0-29D3-484E-9832-ABDB68D7311D}" name="Draft2018" displayName="Draft2018" ref="A1:L241" totalsRowShown="0">
  <autoFilter ref="A1:L241" xr:uid="{F0431B53-F40E-4E4F-9C0A-14F831898EAF}"/>
  <sortState xmlns:xlrd2="http://schemas.microsoft.com/office/spreadsheetml/2017/richdata2" ref="A2:L241">
    <sortCondition ref="C1:C241"/>
  </sortState>
  <tableColumns count="12">
    <tableColumn id="2" xr3:uid="{5088FDB4-95F2-48F9-B890-E86B56A09B4D}" name="TeamID"/>
    <tableColumn id="3" xr3:uid="{DD46183C-5731-4284-9E24-9E8DB8C4BA19}" name="OWNER"/>
    <tableColumn id="4" xr3:uid="{96D0B2FD-529A-4E14-B422-923982F0E2F6}" name="PICK"/>
    <tableColumn id="5" xr3:uid="{41A63696-E85E-4139-916D-B11D72836935}" name="PLAYER, TEAM" dataDxfId="21"/>
    <tableColumn id="6" xr3:uid="{A69042D3-2198-4351-B984-CF82E65B3D38}" name="PLAYER" dataDxfId="20"/>
    <tableColumn id="7" xr3:uid="{FABC142F-41CF-4119-8118-F0B04FFFB8FC}" name="TEAM" dataDxfId="19"/>
    <tableColumn id="8" xr3:uid="{B910BA16-C7EB-45F7-B0A1-5BFCF5839D0E}" name="POS" dataDxfId="18"/>
    <tableColumn id="9" xr3:uid="{28573E67-E9DE-40BA-960E-0AD47EE51FDE}" name="PRICE"/>
    <tableColumn id="10" xr3:uid="{E6177F9D-83FB-446B-9F0B-FD340717E21E}" name="KEEPER" dataDxfId="17"/>
    <tableColumn id="11" xr3:uid="{ED4983FB-9196-4864-AB9A-56B374E5D1E2}" name="Last Contract" dataDxfId="16">
      <calculatedColumnFormula>IF(Draft2018[[#This Row],[KEEPER]]="K",_xlfn.IFNA(INDEX(Draft2017[Current Contract],MATCH(Draft2018[[#This Row],[PLAYER]],Draft2017[PLAYER],0)),"Undrafted"),"")</calculatedColumnFormula>
    </tableColumn>
    <tableColumn id="12" xr3:uid="{6C930357-97DF-473E-9669-7652D4205317}" name="Current Contract" dataDxfId="15">
      <calculatedColumnFormula>IF(Draft2018[[#This Row],[KEEPER]]="K",Draft2018[[#This Row],[Last Contract]],IF(ISNA(VLOOKUP(Draft2018[[#This Row],[PLAYER]],Rookies2018[Player],1,FALSE)),"Auction","Rookie"))</calculatedColumnFormula>
    </tableColumn>
    <tableColumn id="13" xr3:uid="{0202D9C5-FFE5-4A18-B69C-4BBB4B550762}" name="Net Keeper Count" dataDxfId="14">
      <calculatedColumnFormula>IF(Draft2018[[#This Row],[KEEPER]]="K",1+_xlfn.IFNA(INDEX(Draft2017[Net Keeper Count],MATCH(Draft2018[[#This Row],[PLAYER]],Draft2017[PLAYER],0)),0),0)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4BE0F1-DDBA-4F11-9FEC-5E41B9C2AD2E}" name="Draft2017" displayName="Draft2017" ref="A1:L241" totalsRowShown="0">
  <autoFilter ref="A1:L241" xr:uid="{00000000-0009-0000-0100-000008000000}"/>
  <tableColumns count="12">
    <tableColumn id="1" xr3:uid="{D015EA4F-5F6B-43AA-9FC0-E19322500D84}" name="TeamID"/>
    <tableColumn id="2" xr3:uid="{C722E92A-D945-4AB7-BEFC-F46D082CB956}" name="OWNER"/>
    <tableColumn id="3" xr3:uid="{47465432-69EE-4385-A843-A038D55124D9}" name="PICK"/>
    <tableColumn id="4" xr3:uid="{CE56146E-A786-4846-A27A-5DC864D7F132}" name="PLAYER, TEAM" dataDxfId="13"/>
    <tableColumn id="5" xr3:uid="{8814867D-B485-4BB8-A9BF-0FF4CD39F5DD}" name="PLAYER" dataDxfId="12"/>
    <tableColumn id="6" xr3:uid="{9E300F00-6D5A-44D9-B488-CC2A8CCD7CD3}" name="TEAM" dataDxfId="11"/>
    <tableColumn id="7" xr3:uid="{E87EB307-EBFC-49BC-8CAF-AA67F485FA72}" name="POS" dataDxfId="10"/>
    <tableColumn id="8" xr3:uid="{96CC5E96-3C26-496E-9CEE-EEBD3578E3ED}" name="PRICE"/>
    <tableColumn id="9" xr3:uid="{13B69E40-26E9-41B6-9A07-552F806D9EDE}" name="KEEPER" dataDxfId="9"/>
    <tableColumn id="10" xr3:uid="{02D24F50-84F9-464F-88D8-FA5C46AA3764}" name="Last Contract" dataDxfId="8"/>
    <tableColumn id="11" xr3:uid="{69CF69A2-4B29-4FE7-BD92-2BEB500FA2F2}" name="Current Contract" dataDxfId="7"/>
    <tableColumn id="12" xr3:uid="{C8744FC2-41BD-4953-B988-A9A58ADFF201}" name="Net Keeper Count" dataDxfId="6">
      <calculatedColumnFormula>IF(Draft2017[[#This Row],[KEEPER]]="K",1,0)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4E8A0F-B021-45A5-8A2D-8F096CCB7F40}" name="Draft2016" displayName="Draft2016" ref="D2:K242" totalsRowShown="0">
  <autoFilter ref="D2:K242" xr:uid="{00000000-0009-0000-0100-000003000000}"/>
  <sortState xmlns:xlrd2="http://schemas.microsoft.com/office/spreadsheetml/2017/richdata2" ref="D3:J242">
    <sortCondition ref="D3:D242"/>
    <sortCondition descending="1" ref="F3:F242"/>
  </sortState>
  <tableColumns count="8">
    <tableColumn id="1" xr3:uid="{48AB40D2-B66F-4BD2-80B6-42057EE6D0D2}" name="Fantasy Team"/>
    <tableColumn id="3" xr3:uid="{2AC9AE01-0285-4833-A49E-150AEB788421}" name="Player Name"/>
    <tableColumn id="2" xr3:uid="{8C879381-95B3-4FD9-BDCD-803529FA0FB3}" name="Value"/>
    <tableColumn id="4" xr3:uid="{2DBA9FF9-68EE-4430-9911-B35A9E6E6040}" name="Player Position"/>
    <tableColumn id="5" xr3:uid="{3ECB27DE-3150-427F-9C97-F4B8E4A1132D}" name="Player Team"/>
    <tableColumn id="6" xr3:uid="{9F5F5DB0-0F27-48D2-AFF3-E35A37477257}" name="Keeper"/>
    <tableColumn id="7" xr3:uid="{4B4D4408-E52B-4FDF-B7C6-969B810BEA54}" name="Starter"/>
    <tableColumn id="8" xr3:uid="{8F1CEE11-C4ED-4D52-A815-AB49FA96BF9B}" name="Current Contract" dataDxfId="5">
      <calculatedColumnFormula>IF(Draft2016[[#This Row],[Keeper]],"Rookie","Auction")</calculatedColumnFormula>
    </tableColumn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18C9B2-711A-4EEE-B339-5C73AE64F9FA}" name="players" displayName="players" ref="A1:V2980" tableType="queryTable" totalsRowShown="0">
  <autoFilter ref="A1:V2980" xr:uid="{0ABB2C4F-E562-4DFD-9500-B840CD53E713}"/>
  <sortState xmlns:xlrd2="http://schemas.microsoft.com/office/spreadsheetml/2017/richdata2" ref="A2:V2980">
    <sortCondition ref="Q1:Q2980"/>
  </sortState>
  <tableColumns count="22">
    <tableColumn id="15" xr3:uid="{E02C75C4-3B94-4ED6-A5D8-536D0B48AA25}" uniqueName="15" name="full_name" queryTableFieldId="15"/>
    <tableColumn id="22" xr3:uid="{5AB350FF-7FD6-4F87-854D-6DD2B44E5281}" uniqueName="22" name="Count" queryTableFieldId="53"/>
    <tableColumn id="1" xr3:uid="{52D2CA12-2955-4527-AE5D-18D5AFF7C2AD}" uniqueName="1" name="sleeper_id" queryTableFieldId="1" dataDxfId="4"/>
    <tableColumn id="3" xr3:uid="{BF729A3E-1182-47BF-98E0-E9E6AB593533}" uniqueName="3" name="position" queryTableFieldId="3"/>
    <tableColumn id="20" xr3:uid="{0429F3B9-9A6E-4547-BFF1-7F86E9A821BB}" uniqueName="20" name="espn_id" queryTableFieldId="20"/>
    <tableColumn id="6" xr3:uid="{359AC9A6-8846-4732-AA65-B66BC8383AEF}" uniqueName="6" name="player_id" queryTableFieldId="6"/>
    <tableColumn id="11" xr3:uid="{215D342E-181D-4454-B696-EC9D72C566FF}" uniqueName="11" name="team" queryTableFieldId="11"/>
    <tableColumn id="16" xr3:uid="{350BCB96-86FF-4078-80AF-CE040ECE0FAF}" uniqueName="16" name="birth_date" queryTableFieldId="16"/>
    <tableColumn id="19" xr3:uid="{7782774F-2B05-425F-87F9-B0A91FE50034}" uniqueName="19" name="depth_chart_order" queryTableFieldId="19"/>
    <tableColumn id="10" xr3:uid="{FC8EABB0-09E2-483B-B48D-84D9AAD475A8}" uniqueName="10" name="gsis_id" queryTableFieldId="10"/>
    <tableColumn id="5" xr3:uid="{36DAFAD9-12CE-4E25-A070-3330F4A4AB72}" uniqueName="5" name="number" queryTableFieldId="5"/>
    <tableColumn id="14" xr3:uid="{E63BBF61-11B9-4DF9-8161-80463109859F}" uniqueName="14" name="fantasy_positions" queryTableFieldId="14" dataDxfId="3"/>
    <tableColumn id="8" xr3:uid="{51DA0728-CD98-4A69-848F-76BDE0E66199}" uniqueName="8" name="last_name" queryTableFieldId="8"/>
    <tableColumn id="9" xr3:uid="{C412EDA7-96D5-4C58-B9F4-46AADD1D5030}" uniqueName="9" name="fantasy_data_id" queryTableFieldId="9"/>
    <tableColumn id="17" xr3:uid="{224C8CFC-6BFC-4A2C-A8B4-09C2694B7E8F}" uniqueName="17" name="years_exp" queryTableFieldId="17"/>
    <tableColumn id="13" xr3:uid="{933629A9-D110-4201-B4DA-84087B646FCD}" uniqueName="13" name="age" queryTableFieldId="13"/>
    <tableColumn id="12" xr3:uid="{5EB8BA13-2C74-4F92-96BF-3CF068DAE091}" uniqueName="12" name="search_full_name" queryTableFieldId="38"/>
    <tableColumn id="18" xr3:uid="{ACD8F757-612F-49C5-A1B1-4E2F4DE66BED}" uniqueName="18" name="height" queryTableFieldId="18"/>
    <tableColumn id="2" xr3:uid="{A416E620-472D-4F8F-9492-04BF914299C5}" uniqueName="2" name="weight" queryTableFieldId="2"/>
    <tableColumn id="4" xr3:uid="{E1AB08E3-1F7B-4A59-BA9F-5DF6E121611F}" uniqueName="4" name="injury_status" queryTableFieldId="4"/>
    <tableColumn id="7" xr3:uid="{B6A292B1-BF15-40D8-8079-9CD175C3F5EE}" uniqueName="7" name="first_name" queryTableFieldId="7"/>
    <tableColumn id="21" xr3:uid="{96191903-6F70-4459-B35C-08D1F10E6A69}" uniqueName="21" name="status" queryTableField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C5C2960-B757-4CB7-B785-B135B06D98EA}" name="ESPNTeams" displayName="ESPNTeams" ref="A1:C11" totalsRowShown="0">
  <autoFilter ref="A1:C11" xr:uid="{00000000-0009-0000-0100-00001B000000}"/>
  <tableColumns count="3">
    <tableColumn id="1" xr3:uid="{6E6DADE9-B27F-4F10-8BAF-E2FF0DE36355}" name="Team ID"/>
    <tableColumn id="2" xr3:uid="{58602F22-2CCE-44DB-B92A-0A7FA7700A3C}" name="Team" dataDxfId="102"/>
    <tableColumn id="3" xr3:uid="{A6EE9F61-4268-46B0-BE7A-3ECA8C81C3E9}" name="Owner" dataDxfId="101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3F6DFF3-9437-459D-A59E-7259A32BEA8F}" name="Midseason_Roster" displayName="Midseason_Roster" ref="A1:G260" tableType="queryTable" totalsRowShown="0">
  <autoFilter ref="A1:G260" xr:uid="{806365ED-4C40-463B-A0DE-FA5E9B948C2E}"/>
  <tableColumns count="7">
    <tableColumn id="1" xr3:uid="{E64FD672-AC8E-4119-9A58-02CDA59B7552}" uniqueName="1" name="roster_id" queryTableFieldId="1"/>
    <tableColumn id="2" xr3:uid="{AA5E1907-D0AA-4E1D-8C1A-9EB6A8547FE6}" uniqueName="2" name="display_name" queryTableFieldId="2"/>
    <tableColumn id="3" xr3:uid="{C1F44837-03D9-48E1-B342-79FA955D7DF9}" uniqueName="3" name="sleeper_id" queryTableFieldId="3"/>
    <tableColumn id="4" xr3:uid="{709EA108-B114-4D8A-85B0-489919BD6EF9}" uniqueName="4" name="full_name" queryTableFieldId="4"/>
    <tableColumn id="5" xr3:uid="{C4846242-9943-499E-AFBD-BEFDF69782C9}" uniqueName="5" name="team" queryTableFieldId="5"/>
    <tableColumn id="6" xr3:uid="{3DA85148-988A-43C3-B971-C59A9F35E6FB}" uniqueName="6" name="position" queryTableFieldId="6"/>
    <tableColumn id="7" xr3:uid="{F751BFA5-631D-4B46-9D99-1D59931CBA60}" uniqueName="7" name="source" queryTableFieldId="7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D2ABA30-98D0-46CC-9BDE-A9BE5E976F8B}" name="CompositeRoster" displayName="CompositeRoster" ref="A1:H266" tableType="queryTable" totalsRowShown="0">
  <autoFilter ref="A1:H266" xr:uid="{35B30639-2AC1-4F86-870E-F91791EAE1AF}"/>
  <tableColumns count="8">
    <tableColumn id="1" xr3:uid="{B0AC6ECC-D4BF-4CE4-9E31-9F7B1E017309}" uniqueName="1" name="sleeper_id" queryTableFieldId="21" dataDxfId="2"/>
    <tableColumn id="11" xr3:uid="{765C6C8E-9D82-4AB7-A6F2-8C79AC412017}" uniqueName="11" name="display_name" queryTableFieldId="11"/>
    <tableColumn id="12" xr3:uid="{ECF6FC8D-8A87-4FE4-B4FB-F7A671739688}" uniqueName="12" name="full_name" queryTableFieldId="12"/>
    <tableColumn id="14" xr3:uid="{595935F2-705B-407C-8F90-9FB402B63DF4}" uniqueName="14" name="team" queryTableFieldId="14"/>
    <tableColumn id="15" xr3:uid="{BFD533BD-A45A-4FBE-BDD0-3C008FCDCFB8}" uniqueName="15" name="position" queryTableFieldId="15"/>
    <tableColumn id="10" xr3:uid="{416BEFD1-C463-4645-B733-F28919A5F866}" uniqueName="10" name="roster_id" queryTableFieldId="10"/>
    <tableColumn id="3" xr3:uid="{45E49066-DBD7-4068-BE93-985DF0F744D8}" uniqueName="3" name="team_name" queryTableFieldId="24"/>
    <tableColumn id="13" xr3:uid="{3FC0AB14-05AA-4B12-9214-DDC2460B86F7}" uniqueName="13" name="source" queryTableFieldId="1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935B2C3-7C0D-4916-B719-32301DD635D6}" name="draft_list" displayName="draft_list" ref="B3:D5" totalsRowShown="0">
  <autoFilter ref="B3:D5" xr:uid="{6AAD423B-2B8A-4F75-A56D-E5D4C888A952}"/>
  <tableColumns count="3">
    <tableColumn id="1" xr3:uid="{50C385C0-9EAD-443F-B94B-67E3FB9D0D10}" name="season"/>
    <tableColumn id="2" xr3:uid="{B5FD18A5-2037-48FD-A098-86191AA0901E}" name="draft_type"/>
    <tableColumn id="3" xr3:uid="{728E8DB8-63EB-419F-8711-05DEC72DAB34}" name="draft_id" dataDxfId="1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972B82-51A0-4C0C-9BDD-C0D24AC7C6B8}" name="roster_player_detailed" displayName="roster_player_detailed" ref="A1:R192" tableType="queryTable" totalsRowShown="0">
  <autoFilter ref="A1:R192" xr:uid="{961627C9-DB11-4040-8B08-56594CE58346}"/>
  <sortState xmlns:xlrd2="http://schemas.microsoft.com/office/spreadsheetml/2017/richdata2" ref="A2:R192">
    <sortCondition ref="C1:C192"/>
  </sortState>
  <tableColumns count="18">
    <tableColumn id="1" xr3:uid="{9F6B4723-017C-48C3-A97F-E28FFEAFDF80}" uniqueName="1" name="roster_id" queryTableFieldId="1"/>
    <tableColumn id="25" xr3:uid="{C1F7F81D-5A44-43AF-BD76-697AEF6D9A9A}" uniqueName="25" name="team_name" queryTableFieldId="31"/>
    <tableColumn id="26" xr3:uid="{86984F0C-09CB-49B8-887E-A2A65AF0D7BC}" uniqueName="26" name="display_name" queryTableFieldId="32"/>
    <tableColumn id="8" xr3:uid="{8CA73823-2B96-4D6B-9DE2-1B569E8EF917}" uniqueName="8" name="first_name" queryTableFieldId="8"/>
    <tableColumn id="9" xr3:uid="{64FD78FA-2184-41FB-B487-FACF4C87156E}" uniqueName="9" name="last_name" queryTableFieldId="9"/>
    <tableColumn id="4" xr3:uid="{590C3B32-AA8A-4D91-AECA-CB71F4E1EF2C}" uniqueName="4" name="position" queryTableFieldId="4"/>
    <tableColumn id="12" xr3:uid="{8900A686-74BA-4A55-99B1-78C3A9B75FB3}" uniqueName="12" name="team" queryTableFieldId="12"/>
    <tableColumn id="3" xr3:uid="{33F6E6D1-CBF8-4AC8-BF45-65B51CD41297}" uniqueName="3" name="weight" queryTableFieldId="3"/>
    <tableColumn id="5" xr3:uid="{6FDA5120-0C21-45F1-9487-D6A48A26F7B8}" uniqueName="5" name="injury_status" queryTableFieldId="5"/>
    <tableColumn id="6" xr3:uid="{FC8FA1B3-58F4-4D4F-9ECF-C305CC74F44E}" uniqueName="6" name="number" queryTableFieldId="6"/>
    <tableColumn id="14" xr3:uid="{F6B620E1-7061-42C4-94CF-23E5E4D24F50}" uniqueName="14" name="age" queryTableFieldId="14"/>
    <tableColumn id="15" xr3:uid="{8C8FF01F-73A8-4E2F-B0D9-A991FE67E33D}" uniqueName="15" name="fantasy_positions" queryTableFieldId="15" dataDxfId="0"/>
    <tableColumn id="16" xr3:uid="{028A8F37-9C94-430B-9659-10B11A6103D0}" uniqueName="16" name="full_name" queryTableFieldId="16"/>
    <tableColumn id="17" xr3:uid="{E4A04CB5-0D87-4BD3-B425-0FE21CF5F05B}" uniqueName="17" name="birth_date" queryTableFieldId="17"/>
    <tableColumn id="18" xr3:uid="{A45AB624-1AF7-4730-AF10-6682ACE50227}" uniqueName="18" name="years_exp" queryTableFieldId="18"/>
    <tableColumn id="19" xr3:uid="{052A97AA-216D-4388-99EB-335952DDE96A}" uniqueName="19" name="height" queryTableFieldId="19"/>
    <tableColumn id="20" xr3:uid="{3BEE0E80-02CA-436B-8F9C-8FD658434175}" uniqueName="20" name="depth_chart_order" queryTableFieldId="20"/>
    <tableColumn id="22" xr3:uid="{FC37C983-52DB-472D-AE1E-5743F4388300}" uniqueName="22" name="status" queryTableField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D34853F-7E13-4584-B967-0378699B42BA}" name="owners" displayName="owners" ref="A1:D11" tableType="queryTable" totalsRowShown="0">
  <autoFilter ref="A1:D11" xr:uid="{656270AD-F875-438F-BAB5-422C4BBD7CDF}"/>
  <tableColumns count="4">
    <tableColumn id="1" xr3:uid="{3BB70AD4-7141-4C5E-A9A9-1A52C1987AEA}" uniqueName="1" name="user_id" queryTableFieldId="1"/>
    <tableColumn id="2" xr3:uid="{1E70DCDC-374A-4B80-9A51-9A4037DED05D}" uniqueName="2" name="team_name" queryTableFieldId="2"/>
    <tableColumn id="3" xr3:uid="{DBDF9381-C5DC-4643-88DC-E0A4567B6170}" uniqueName="3" name="league_id" queryTableFieldId="3"/>
    <tableColumn id="4" xr3:uid="{E018E606-0017-40FD-A74E-A357B97DD37F}" uniqueName="4" name="display_nam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97E89A0-3E80-4C48-B453-B93EE8675B7C}" name="RosterPlan25" displayName="RosterPlan25" ref="A1:X266">
  <autoFilter ref="A1:X266" xr:uid="{00000000-0009-0000-0100-000018000000}"/>
  <sortState xmlns:xlrd2="http://schemas.microsoft.com/office/spreadsheetml/2017/richdata2" ref="A2:X266">
    <sortCondition ref="B1:B266"/>
  </sortState>
  <tableColumns count="24">
    <tableColumn id="6" xr3:uid="{A27D2BD7-E2FC-48A9-83D3-7FACE1A663E2}" name="player_id" dataDxfId="100"/>
    <tableColumn id="21" xr3:uid="{4E50BEC1-E2A2-4FC4-A575-07B9379A957F}" name="OWNER" dataDxfId="99" totalsRowDxfId="98"/>
    <tableColumn id="23" xr3:uid="{27A54450-66FC-40D8-972B-AEDDE1FB33E2}" name="PLAYER" dataDxfId="97" totalsRowDxfId="96"/>
    <tableColumn id="9" xr3:uid="{46B1E234-77CD-43EE-80B0-58315361EB30}" name="RosterIndex" dataDxfId="95" totalsRowDxfId="94">
      <calculatedColumnFormula>_xlfn.IFNA(MATCH(RosterPlan25[[#This Row],[player_id]],CompositeRoster[sleeper_id],0),  MATCH(RosterPlan25[[#This Row],[PLAYER]],CompositeRoster[full_name],0))</calculatedColumnFormula>
    </tableColumn>
    <tableColumn id="10" xr3:uid="{F4DDC611-EAF1-4FD3-B894-6DD520EB7CBF}" name="DraftIndex" dataDxfId="93" totalsRowDxfId="92">
      <calculatedColumnFormula>MATCH(RosterPlan25[[#This Row],[player_id]],Draft2019[sleeper_id],0)</calculatedColumnFormula>
    </tableColumn>
    <tableColumn id="24" xr3:uid="{9DD4484B-0A5D-40A2-AAF5-57972F8C8FAC}" name="TEAM" dataDxfId="91" totalsRowDxfId="90">
      <calculatedColumnFormula>INDEX(CompositeRoster[team],RosterPlan25[[#This Row],[RosterIndex]])&amp;""</calculatedColumnFormula>
    </tableColumn>
    <tableColumn id="25" xr3:uid="{BC8A061B-319D-428C-981D-A9E998562BEF}" name="POS" dataDxfId="89" totalsRowDxfId="88">
      <calculatedColumnFormula>INDEX(CompositeRoster[position],RosterPlan25[[#This Row],[RosterIndex]])&amp;""</calculatedColumnFormula>
    </tableColumn>
    <tableColumn id="2" xr3:uid="{B17DFD1F-CBB1-4156-A63C-BE3C7FA57DB4}" name="SOURCE" dataDxfId="87" totalsRowDxfId="86">
      <calculatedColumnFormula>INDEX(CompositeRoster[source],RosterPlan25[[#This Row],[RosterIndex]])</calculatedColumnFormula>
    </tableColumn>
    <tableColumn id="7" xr3:uid="{E7175D65-C207-4FD7-AA7C-C4B72200622B}" name="Current $" dataDxfId="85">
      <calculatedColumnFormula>_xlfn.IFNA(INDEX(Draft2019[PRICE],RosterPlan25[[#This Row],[DraftIndex]]),0)</calculatedColumnFormula>
    </tableColumn>
    <tableColumn id="18" xr3:uid="{D8874531-10DB-4EB7-AE9D-41A3CD9EAC47}" name="Contract" dataDxfId="84">
      <calculatedColumnFormula>IF(RosterPlan25[[#This Row],[SOURCE]]="Rookie","Rookie",_xlfn.IFNA(INDEX(Draft2019[Current Contract],RosterPlan25[[#This Row],[DraftIndex]]),"Undrafted"))</calculatedColumnFormula>
    </tableColumn>
    <tableColumn id="20" xr3:uid="{4A434206-7B37-44A6-8D55-08887EE97B81}" name="FFA Year?" dataDxfId="83">
      <calculatedColumnFormula>IF(RosterPlan25[[#This Row],[Contract]]="Rookie","",2019+3-_xlfn.IFNA(INDEX(Draft2019[Net Keeper Count],RosterPlan25[[#This Row],[DraftIndex]]),0))</calculatedColumnFormula>
    </tableColumn>
    <tableColumn id="15" xr3:uid="{A2483AF5-A5E0-4318-8863-C36EBFF72B6C}" name="$↑ VAR" dataDxfId="82">
      <calculatedColumnFormula>ROUNDDOWN(RosterPlan25[[#This Row],[Opt $]]*IF(RosterPlan25[[#This Row],[Contract]]="Rookie",0.3,0.15),0)</calculatedColumnFormula>
    </tableColumn>
    <tableColumn id="39" xr3:uid="{47B1DA00-F9D0-473B-B305-D0DD22209D8F}" name="2020 $" dataDxfId="81">
      <calculatedColumnFormula>IF(RosterPlan25[[#This Row],[SOURCE]]="Rookie",INDEX(Rookies2020[salary],MATCH(RosterPlan25[[#This Row],[PLAYER]],Rookies2020[full_name],0)),MAX(RosterPlan25[[#This Row],[Current $]]+RosterPlan25[[#This Row],[$↑ VAR]],1))</calculatedColumnFormula>
    </tableColumn>
    <tableColumn id="1" xr3:uid="{F4449021-8000-4BB1-AF4C-B4C3F8145E11}" name="VAR/G" dataDxfId="80" totalsRowDxfId="79">
      <calculatedColumnFormula>_xlfn.IFNA(IF(RosterPlan25[[#This Row],[POS]]="K",0,INDEX(BeerTable[Average],MATCH(TEXT(RosterPlan25[[#This Row],[player_id]],"0"),BeerTable[sleeper_id],0))),_xlfn.SWITCH(RosterPlan25[[#This Row],[POS]],"QB",-12,"RB",-8,"WR",-8,-5))</calculatedColumnFormula>
    </tableColumn>
    <tableColumn id="37" xr3:uid="{454CCF44-0EDA-4F63-AF7C-C8A0B1F54B6D}" name="KEEPER / RFA" dataDxfId="78"/>
    <tableColumn id="19" xr3:uid="{EC09A68C-CD42-42B9-82DB-7308BED572BC}" name="Net Keeper Count" dataDxfId="77">
      <calculatedColumnFormula>_xlfn.IFNA(INDEX(Draft2019[Net Keeper Count],RosterPlan25[[#This Row],[DraftIndex]]),0)+IF(RosterPlan25[[#This Row],[KEEPER / RFA]]="K",1,0)</calculatedColumnFormula>
    </tableColumn>
    <tableColumn id="11" xr3:uid="{243B9E1B-1E10-404D-9F6F-513E98AEA6C0}" name="RFA $" dataDxfId="76"/>
    <tableColumn id="5" xr3:uid="{3218F974-3ED7-4BC6-9B2E-BDDD9F3290AB}" name="Opt $" dataDxfId="75">
      <calculatedColumnFormula>IF(RosterPlan25[[#This Row],[VAR/G]]&gt;0,ROUND($AA$29*RosterPlan25[[#This Row],[VAR/G]],0),0)+1</calculatedColumnFormula>
    </tableColumn>
    <tableColumn id="3" xr3:uid="{AA9827AB-C789-4065-9474-C0A4E4FA12B8}" name="Opt Value" dataDxfId="74">
      <calculatedColumnFormula>RosterPlan25[[#This Row],[Opt $]]-RosterPlan25[[#This Row],[2020 $]]</calculatedColumnFormula>
    </tableColumn>
    <tableColumn id="13" xr3:uid="{BCCC3E93-71FA-4015-A4C5-5F8B09657439}" name="VAW/G" dataDxfId="73">
      <calculatedColumnFormula>IF(OR(RosterPlan25[[#This Row],[SOURCE]]="Rookie",RosterPlan25[[#This Row],[POS]]="K"),0,RosterPlan25[[#This Row],[VAR/G]]+3.3)</calculatedColumnFormula>
    </tableColumn>
    <tableColumn id="16" xr3:uid="{FD058F0D-B5E3-441E-834F-41253A58BCE4}" name="VAWG Market $" dataDxfId="72">
      <calculatedColumnFormula>IF(RosterPlan25[[#This Row],[VAW/G]]&gt;0,ROUND(RosterPlan25[[#This Row],[VAW/G]]*$AA$56,0)+1,1)</calculatedColumnFormula>
    </tableColumn>
    <tableColumn id="14" xr3:uid="{53765CD4-D3B9-443A-BBB9-5759239A78E8}" name="VAWG Value" dataDxfId="71">
      <calculatedColumnFormula>RosterPlan25[[#This Row],[VAWG Market $]]-_xlfn.IFNA(RosterPlan25[[#This Row],[2020 $]],1)</calculatedColumnFormula>
    </tableColumn>
    <tableColumn id="4" xr3:uid="{78172CAB-FA5E-4E1D-B85E-34E37744B397}" name="Pure Inflated $" dataDxfId="70">
      <calculatedColumnFormula>IF(RosterPlan25[[#This Row],[VAR/G]]&gt;0,1+ROUND(RosterPlan25[[#This Row],[VAR/G]]*IF(RosterPlan25[[#This Row],[KEEPER / RFA]]="K",($AA$34+RosterPlan25[[#This Row],[2020 $]]-1)/($AA$25+RosterPlan25[[#This Row],[VAR/G]]),$AA$35),0),1)</calculatedColumnFormula>
    </tableColumn>
    <tableColumn id="8" xr3:uid="{27EDB8B3-2072-499C-A0AE-82E7C9725DFB}" name="Inflated Value" dataDxfId="69">
      <calculatedColumnFormula>RosterPlan25[[#This Row],[Pure Inflated $]]-RosterPlan25[[#This Row],[2020 $]]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BDAC817-CF28-4AA6-B9FC-5DC88B1D226E}" name="Free_Beer" displayName="Free_Beer" ref="A1:AB167" tableType="queryTable" totalsRowShown="0">
  <autoFilter ref="A1:AB167" xr:uid="{E552FF9B-DB17-4538-8B45-05BFFF324525}"/>
  <sortState xmlns:xlrd2="http://schemas.microsoft.com/office/spreadsheetml/2017/richdata2" ref="A2:AB167">
    <sortCondition ref="AA1:AA167"/>
  </sortState>
  <tableColumns count="28">
    <tableColumn id="1" xr3:uid="{1CC92744-33F6-4B3B-B973-9AA99DC035B2}" uniqueName="1" name="Position" queryTableFieldId="1" dataDxfId="68"/>
    <tableColumn id="2" xr3:uid="{EB0ECF11-B659-454F-8C13-7004093E3539}" uniqueName="2" name="Rank" queryTableFieldId="2"/>
    <tableColumn id="3" xr3:uid="{AF962DE0-D21B-4107-A961-D9D95F314BBF}" uniqueName="3" name="Name" queryTableFieldId="3" dataDxfId="67"/>
    <tableColumn id="4" xr3:uid="{558847D9-B3AD-4D02-A2A5-27EA2535C7A8}" uniqueName="4" name="Team" queryTableFieldId="4" dataDxfId="66"/>
    <tableColumn id="5" xr3:uid="{881A2ADF-4FCF-45E4-9251-951CDE08A401}" uniqueName="5" name="Bye" queryTableFieldId="5"/>
    <tableColumn id="6" xr3:uid="{EA49A21B-EAFE-4E5F-A1B1-9F1114C610F9}" uniqueName="6" name="ECR" queryTableFieldId="6" dataDxfId="65"/>
    <tableColumn id="7" xr3:uid="{70977418-2A70-484E-8DC5-39DF57C0692D}" uniqueName="7" name="ECR vs ADP" queryTableFieldId="7" dataDxfId="64"/>
    <tableColumn id="8" xr3:uid="{A69BE3E1-412F-4B4C-BCF0-782321911D33}" uniqueName="8" name="ECR Tier" queryTableFieldId="8" dataDxfId="63"/>
    <tableColumn id="9" xr3:uid="{6294F2E6-BC66-4C71-B500-2C63DB4CB692}" uniqueName="9" name="Elite" queryTableFieldId="9"/>
    <tableColumn id="10" xr3:uid="{AE3EEE30-914A-4286-96D2-C0D34CDEA9ED}" uniqueName="10" name="Start" queryTableFieldId="10"/>
    <tableColumn id="11" xr3:uid="{73803AAD-8485-413E-BE02-55AD530A831F}" uniqueName="11" name="Played" queryTableFieldId="11"/>
    <tableColumn id="12" xr3:uid="{049E6EAC-00F5-4D88-B85F-C94167853018}" uniqueName="12" name="Low Value" queryTableFieldId="12"/>
    <tableColumn id="13" xr3:uid="{5386BF7B-BAF2-4DF4-A53E-3CC0EC9927A4}" uniqueName="13" name="Mean Value" queryTableFieldId="13"/>
    <tableColumn id="14" xr3:uid="{8AB48174-7F1C-4C1D-BAAD-5F96680AC282}" uniqueName="14" name="High Value" queryTableFieldId="14"/>
    <tableColumn id="15" xr3:uid="{24327CDD-B1AB-4E82-AB2D-929CCD734804}" uniqueName="15" name="Value Tier" queryTableFieldId="15"/>
    <tableColumn id="16" xr3:uid="{9295662D-F845-4BE1-9627-D55D6327602B}" uniqueName="16" name="$Low" queryTableFieldId="16"/>
    <tableColumn id="17" xr3:uid="{353ACB43-CBE6-4F15-9BC2-EFB0085E7994}" uniqueName="17" name="$Mean" queryTableFieldId="17"/>
    <tableColumn id="18" xr3:uid="{83FEC2D4-16AB-473D-84CF-0703DF8C3348}" uniqueName="18" name="$High" queryTableFieldId="18"/>
    <tableColumn id="19" xr3:uid="{39D0BDFD-B821-4238-BB8C-6EABFAC076FE}" uniqueName="19" name="PS" queryTableFieldId="19"/>
    <tableColumn id="20" xr3:uid="{A30AE072-4AC7-4693-B325-D76804C755B4}" uniqueName="20" name="StdDev" queryTableFieldId="20"/>
    <tableColumn id="21" xr3:uid="{A468700C-9427-4A92-A8D5-C49DA7F0B5E7}" uniqueName="21" name="sleeper_id" queryTableFieldId="21" dataDxfId="62"/>
    <tableColumn id="22" xr3:uid="{E420DB53-04FC-4F63-9190-F985F6C8A3A3}" uniqueName="22" name="years_exp" queryTableFieldId="22"/>
    <tableColumn id="23" xr3:uid="{DDDE4F07-30A7-4844-AE92-FDC654F15B93}" uniqueName="23" name="Low $" queryTableFieldId="23" dataDxfId="61">
      <calculatedColumnFormula>MAX(0,ROUND(Free_Beer[[#This Row],[Low Value]]*$AH$6,0))+1</calculatedColumnFormula>
    </tableColumn>
    <tableColumn id="24" xr3:uid="{9338F9B6-7F84-41C1-903C-DC6A81E24607}" uniqueName="24" name="Mean $" queryTableFieldId="24" dataDxfId="60">
      <calculatedColumnFormula>MAX(0,ROUND(Free_Beer[[#This Row],[Mean Value]]*$AH$6,0))+1</calculatedColumnFormula>
    </tableColumn>
    <tableColumn id="25" xr3:uid="{061D62F8-9649-45C4-9B81-E4F16087C8AC}" uniqueName="25" name="High $" queryTableFieldId="25" dataDxfId="59">
      <calculatedColumnFormula>MAX(0,ROUND(Free_Beer[[#This Row],[High Value]]*$AH$6,0))+1</calculatedColumnFormula>
    </tableColumn>
    <tableColumn id="26" xr3:uid="{AC947618-F8DB-4281-8D2D-C1A50143036E}" uniqueName="26" name="Actual" queryTableFieldId="26"/>
    <tableColumn id="27" xr3:uid="{87138EF8-904E-4F99-B2ED-64E667BF0006}" uniqueName="27" name="RFA Order" queryTableFieldId="27" dataDxfId="58"/>
    <tableColumn id="28" xr3:uid="{555709F8-8DA9-492F-97A8-EF46D3F8F8AB}" uniqueName="28" name="RFA $$/VARG" queryTableFieldId="28" dataDxfId="57">
      <calculatedColumnFormula>Free_Beer[[#This Row],[Actual]]/Free_Beer[[#This Row],[Mean Value]]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62B68D9-FA77-4383-B9E4-2C448777E648}" name="Table22" displayName="Table22" ref="C4:G25" totalsRowShown="0" headerRowDxfId="56" dataDxfId="54" headerRowBorderDxfId="55" tableBorderDxfId="53" totalsRowBorderDxfId="52">
  <autoFilter ref="C4:G25" xr:uid="{187C2BC6-BD75-4AD5-AB07-5A0EC91E2D86}"/>
  <tableColumns count="5">
    <tableColumn id="1" xr3:uid="{9DB2A644-7C54-432E-B864-AEE63540B3CD}" name="OWNER" dataDxfId="51">
      <calculatedColumnFormula>_xlfn.IFNA(INDEX(CompositeRoster[display_name],MATCH(Table22[[#This Row],[sleeper_id]],CompositeRoster[sleeper_id],0)),"FREE AGENT")</calculatedColumnFormula>
    </tableColumn>
    <tableColumn id="2" xr3:uid="{F5C66D67-EF74-488E-B31E-9944F84B0C82}" name="PLAYER" dataDxfId="50"/>
    <tableColumn id="3" xr3:uid="{F6D9E8A2-E769-4404-8FA0-C12463889606}" name="sleeper_id" dataDxfId="49"/>
    <tableColumn id="4" xr3:uid="{EF6E7C3B-8A09-4D9D-B13E-75CE0A0FC27C}" name="TEAM" dataDxfId="48"/>
    <tableColumn id="5" xr3:uid="{146DB2DA-F8E4-4A82-AAB2-9CDDD42177BD}" name="POS" dataDxfId="4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96B013-40DA-4FB9-A9F0-A34913F2C1D0}" name="Draft2019" displayName="Draft2019" ref="D5:N245" totalsRowShown="0" headerRowDxfId="46" tableBorderDxfId="45">
  <autoFilter ref="D5:N245" xr:uid="{85060D7A-F5FD-4C1A-B77B-3C258CA59012}"/>
  <tableColumns count="11">
    <tableColumn id="1" xr3:uid="{49C69491-DBBD-401E-B9DF-4C9ABAEA1FFF}" name="PICK"/>
    <tableColumn id="2" xr3:uid="{A70DE88E-AAF3-445C-92A8-209EAA53E5F4}" name="OWNER"/>
    <tableColumn id="3" xr3:uid="{6C489D5B-61EF-4417-8367-BECC69736CFC}" name="PLAYER"/>
    <tableColumn id="4" xr3:uid="{1FE3838B-E55C-455E-B0D6-60377DEF6C5F}" name="sleeper_id"/>
    <tableColumn id="5" xr3:uid="{65E18E63-6977-420B-B1BD-BEF97AD5D574}" name="TEAM"/>
    <tableColumn id="6" xr3:uid="{93161570-810F-4484-89BA-FEDD66143F87}" name="POS"/>
    <tableColumn id="7" xr3:uid="{173BD3EC-51F7-4CC9-A902-6C4DD6DEEA70}" name="PRICE"/>
    <tableColumn id="8" xr3:uid="{C2BECEC6-E9C0-490B-86B4-4BFB59FE7ABA}" name="KEEPER"/>
    <tableColumn id="9" xr3:uid="{41A82F44-9E4C-4702-9BE3-EB2D29A3A10A}" name="Last Contract">
      <calculatedColumnFormula>IF(Draft2019[[#This Row],[KEEPER]]="K",_xlfn.IFNA(INDEX(Draft2018[Current Contract],MATCH(Draft2019[[#This Row],[PLAYER]],Draft2018[PLAYER],0)),"Undrafted"),"")</calculatedColumnFormula>
    </tableColumn>
    <tableColumn id="10" xr3:uid="{33BAA209-5C1A-4BAC-97EB-0177C1417E4D}" name="Current Contract">
      <calculatedColumnFormula>IF(Draft2019[[#This Row],[KEEPER]]="K",Draft2019[[#This Row],[Last Contract]],IF(ISNA(VLOOKUP(Draft2019[[#This Row],[PLAYER]],Rookies2019[full_name],1,FALSE)),"Auction","Rookie"))</calculatedColumnFormula>
    </tableColumn>
    <tableColumn id="11" xr3:uid="{8C3A34C5-D082-4B28-82E2-8F98BFAFC529}" name="Net Keeper Count">
      <calculatedColumnFormula>IF(Draft2019[[#This Row],[KEEPER]]="K",1+_xlfn.IFNA(INDEX(Draft2018[Net Keeper Count],MATCH(Draft2019[[#This Row],[PLAYER]],Draft2018[PLAYER],0)),0),0)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BE1F0B0-A2A2-40A1-99E6-6328F12DA696}" name="BeerTable" displayName="BeerTable" ref="A1:O512" tableType="queryTable" totalsRowShown="0">
  <autoFilter ref="A1:O512" xr:uid="{35FB709C-2D96-41A0-BA64-E058C4DFACE6}"/>
  <sortState xmlns:xlrd2="http://schemas.microsoft.com/office/spreadsheetml/2017/richdata2" ref="A2:O512">
    <sortCondition descending="1" ref="E1:E512"/>
  </sortState>
  <tableColumns count="15">
    <tableColumn id="3" xr3:uid="{C9859B22-5D1A-44C8-8346-116E401D6018}" uniqueName="3" name="Name" queryTableFieldId="3" dataDxfId="44"/>
    <tableColumn id="1" xr3:uid="{9C0BA18F-86D9-4A1C-A2DA-524E58F18CC2}" uniqueName="1" name="Pos" queryTableFieldId="24" dataDxfId="43"/>
    <tableColumn id="4" xr3:uid="{F7E58C38-FC29-4998-B0F6-87E3351F0D4B}" uniqueName="4" name="Team" queryTableFieldId="4" dataDxfId="42"/>
    <tableColumn id="5" xr3:uid="{8831D813-E332-4AD2-894B-EF64B2EFCC82}" uniqueName="5" name="Bye" queryTableFieldId="5"/>
    <tableColumn id="7" xr3:uid="{F848C7F7-EE60-4FA8-92B9-1E8F776371F6}" uniqueName="7" name="Average" queryTableFieldId="25" dataDxfId="41"/>
    <tableColumn id="8" xr3:uid="{A61D5D3E-1604-4CA0-BE7E-F7EBAD019E96}" uniqueName="8" name="Stdev" queryTableFieldId="26"/>
    <tableColumn id="2" xr3:uid="{04BFAEED-F53B-4D35-AFED-B350C9BEA70E}" uniqueName="2" name="Rank" queryTableFieldId="2"/>
    <tableColumn id="9" xr3:uid="{C61D1694-4908-4E22-9EA6-C0E7734ECF32}" uniqueName="9" name="Tier" queryTableFieldId="27"/>
    <tableColumn id="6" xr3:uid="{782C4743-1E7A-476A-A9A5-43883058089E}" uniqueName="6" name="ECR" queryTableFieldId="6" dataDxfId="40"/>
    <tableColumn id="10" xr3:uid="{56595A7E-9897-46B9-B8F9-AA0A0EF2FF7E}" uniqueName="10" name="ECRAvg" queryTableFieldId="28"/>
    <tableColumn id="11" xr3:uid="{6D821845-A6AC-4E0F-A1BB-0488B6ACE651}" uniqueName="11" name="ADP" queryTableFieldId="29"/>
    <tableColumn id="12" xr3:uid="{CEEFDD37-A7D9-4667-9652-77E5F28CFBD9}" uniqueName="12" name="ECR vs. ADP" queryTableFieldId="30"/>
    <tableColumn id="19" xr3:uid="{155D289E-0716-4EA7-B427-9CD0493C029F}" uniqueName="19" name="PS" queryTableFieldId="19"/>
    <tableColumn id="21" xr3:uid="{DC4D0AFC-B9A1-435B-ACE9-9E771F5A156C}" uniqueName="21" name="sleeper_id" queryTableFieldId="22" dataDxfId="39"/>
    <tableColumn id="22" xr3:uid="{BF739113-961A-49AC-BCA3-7D7B016F437B}" uniqueName="22" name="years_exp" queryTableFieldId="2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A67F013-BF8D-4446-A583-7A0C25F188CB}" name="MapBeerSleeper" displayName="MapBeerSleeper" ref="C2:G74" totalsRowShown="0">
  <autoFilter ref="C2:G74" xr:uid="{F13260C7-B804-4793-8C00-A7975ABB313D}"/>
  <sortState xmlns:xlrd2="http://schemas.microsoft.com/office/spreadsheetml/2017/richdata2" ref="C3:G16">
    <sortCondition descending="1" ref="F2:F16"/>
  </sortState>
  <tableColumns count="5">
    <tableColumn id="1" xr3:uid="{B653598B-2E0E-47EE-913C-722C7B74E658}" name="BeerName" dataDxfId="38"/>
    <tableColumn id="2" xr3:uid="{50C392A3-637B-4703-8D1E-75E36158F465}" name="SleeperName" dataDxfId="37"/>
    <tableColumn id="3" xr3:uid="{B2E0E3BB-0FBB-4F1A-A63F-3C7EA2E076D7}" name="sleeper_id" dataDxfId="36">
      <calculatedColumnFormula>INDEX(players[sleeper_id],MATCH(MapBeerSleeper[[#This Row],[SleeperName]],players[full_name],0))</calculatedColumnFormula>
    </tableColumn>
    <tableColumn id="4" xr3:uid="{B6B992DA-DE69-4A0E-A4AD-3C5145F86A32}" name="player_count" dataDxfId="35">
      <calculatedColumnFormula>INDEX(players[Count],MATCH(MapBeerSleeper[[#This Row],[SleeperName]],players[full_name],0))</calculatedColumnFormula>
    </tableColumn>
    <tableColumn id="5" xr3:uid="{773AE0D6-A995-4CFF-A77C-725664991ACD}" name="override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0474-A0A6-4620-B0FB-3FB70215CB4A}">
  <dimension ref="A1:AC939"/>
  <sheetViews>
    <sheetView workbookViewId="0">
      <selection activeCell="C11" sqref="C11"/>
    </sheetView>
  </sheetViews>
  <sheetFormatPr defaultRowHeight="14.4" x14ac:dyDescent="0.3"/>
  <cols>
    <col min="2" max="2" width="24.33203125" bestFit="1" customWidth="1"/>
    <col min="3" max="3" width="16.6640625" customWidth="1"/>
    <col min="4" max="5" width="14.5546875" customWidth="1"/>
    <col min="6" max="6" width="13.5546875" customWidth="1"/>
    <col min="7" max="7" width="14.21875" customWidth="1"/>
    <col min="8" max="9" width="11.5546875" customWidth="1"/>
    <col min="10" max="10" width="10.77734375" customWidth="1"/>
    <col min="11" max="11" width="9.109375" customWidth="1"/>
    <col min="12" max="12" width="10.109375" customWidth="1"/>
    <col min="13" max="13" width="9.109375" customWidth="1"/>
    <col min="14" max="14" width="17.109375" customWidth="1"/>
    <col min="15" max="15" width="20" customWidth="1"/>
    <col min="16" max="16" width="18.33203125" customWidth="1"/>
    <col min="17" max="17" width="20.44140625" customWidth="1"/>
    <col min="18" max="19" width="11" customWidth="1"/>
    <col min="21" max="21" width="10.77734375" customWidth="1"/>
    <col min="22" max="22" width="15.44140625" customWidth="1"/>
    <col min="26" max="26" width="8.44140625" customWidth="1"/>
    <col min="28" max="28" width="20.33203125" bestFit="1" customWidth="1"/>
  </cols>
  <sheetData>
    <row r="1" spans="1:29" x14ac:dyDescent="0.3">
      <c r="A1" t="s">
        <v>11217</v>
      </c>
      <c r="B1" t="s">
        <v>10699</v>
      </c>
      <c r="C1" t="s">
        <v>10700</v>
      </c>
      <c r="D1" t="s">
        <v>10701</v>
      </c>
      <c r="E1" t="s">
        <v>11218</v>
      </c>
      <c r="F1" t="s">
        <v>11219</v>
      </c>
      <c r="G1" t="s">
        <v>11220</v>
      </c>
      <c r="H1" t="s">
        <v>11221</v>
      </c>
      <c r="I1" t="s">
        <v>11222</v>
      </c>
      <c r="J1" t="s">
        <v>11223</v>
      </c>
      <c r="K1" t="s">
        <v>11224</v>
      </c>
      <c r="L1" t="s">
        <v>11225</v>
      </c>
      <c r="M1" t="s">
        <v>11226</v>
      </c>
      <c r="N1" t="s">
        <v>11227</v>
      </c>
      <c r="O1" t="s">
        <v>11228</v>
      </c>
      <c r="P1" t="s">
        <v>11229</v>
      </c>
      <c r="Q1" t="s">
        <v>11230</v>
      </c>
      <c r="R1" t="s">
        <v>11231</v>
      </c>
      <c r="S1" t="s">
        <v>11232</v>
      </c>
      <c r="T1" t="s">
        <v>11130</v>
      </c>
      <c r="U1" t="s">
        <v>11233</v>
      </c>
      <c r="V1" t="s">
        <v>11234</v>
      </c>
      <c r="W1" t="s">
        <v>11235</v>
      </c>
      <c r="X1" t="s">
        <v>11236</v>
      </c>
      <c r="Y1" t="s">
        <v>11237</v>
      </c>
      <c r="Z1" t="s">
        <v>11238</v>
      </c>
      <c r="AB1" t="s">
        <v>11239</v>
      </c>
      <c r="AC1" s="25">
        <v>2760</v>
      </c>
    </row>
    <row r="2" spans="1:29" x14ac:dyDescent="0.3">
      <c r="A2">
        <v>2018</v>
      </c>
      <c r="B2" t="s">
        <v>1766</v>
      </c>
      <c r="C2" t="s">
        <v>365</v>
      </c>
      <c r="D2" t="s">
        <v>311</v>
      </c>
      <c r="E2">
        <v>361</v>
      </c>
      <c r="F2">
        <v>566</v>
      </c>
      <c r="G2">
        <v>4024</v>
      </c>
      <c r="H2">
        <v>34</v>
      </c>
      <c r="I2">
        <v>9</v>
      </c>
      <c r="J2">
        <v>58</v>
      </c>
      <c r="K2">
        <v>309</v>
      </c>
      <c r="L2">
        <v>2</v>
      </c>
      <c r="M2">
        <v>0</v>
      </c>
      <c r="N2">
        <v>0</v>
      </c>
      <c r="O2">
        <v>0</v>
      </c>
      <c r="P2" s="26">
        <v>321.86</v>
      </c>
      <c r="Q2" s="26">
        <v>278.68</v>
      </c>
      <c r="R2" s="26">
        <v>43.180000000000007</v>
      </c>
      <c r="S2" s="26">
        <v>2.6987500000000004</v>
      </c>
      <c r="T2" s="27" t="s">
        <v>296</v>
      </c>
      <c r="U2" s="28">
        <v>321.86</v>
      </c>
      <c r="V2" s="28" t="str">
        <f>IF(ABS(Proj2018[[#This Row],[LastProj]]-Proj2018[[#This Row],[PROJ TOTAL PTS]])&lt;0.5,"",(Proj2018[[#This Row],[PROJ TOTAL PTS]]-Proj2018[[#This Row],[LastProj]])/16)</f>
        <v/>
      </c>
      <c r="W2" s="29" t="s">
        <v>437</v>
      </c>
      <c r="X2" s="28"/>
      <c r="Y2" s="28">
        <f>IF(Proj2018[[#This Row],[POS]]="K",-100,Proj2018[[#This Row],[VAR/G]]+1.5)</f>
        <v>4.1987500000000004</v>
      </c>
      <c r="Z2" s="28">
        <f>ROUND(MAX(Proj2018[[#This Row],[VAWG]],0)*$AC$9,0)+1</f>
        <v>483</v>
      </c>
      <c r="AB2" t="s">
        <v>11240</v>
      </c>
      <c r="AC2" s="30">
        <v>12.194044358045419</v>
      </c>
    </row>
    <row r="3" spans="1:29" x14ac:dyDescent="0.3">
      <c r="A3">
        <v>2018</v>
      </c>
      <c r="B3" t="s">
        <v>9806</v>
      </c>
      <c r="C3" t="s">
        <v>489</v>
      </c>
      <c r="D3" t="s">
        <v>311</v>
      </c>
      <c r="E3">
        <v>391</v>
      </c>
      <c r="F3">
        <v>606</v>
      </c>
      <c r="G3">
        <v>4729</v>
      </c>
      <c r="H3">
        <v>33</v>
      </c>
      <c r="I3">
        <v>8</v>
      </c>
      <c r="J3">
        <v>30</v>
      </c>
      <c r="K3">
        <v>30</v>
      </c>
      <c r="L3">
        <v>2</v>
      </c>
      <c r="M3">
        <v>0</v>
      </c>
      <c r="N3">
        <v>0</v>
      </c>
      <c r="O3">
        <v>0</v>
      </c>
      <c r="P3" s="26">
        <v>320.15999999999997</v>
      </c>
      <c r="Q3" s="26">
        <v>278.68</v>
      </c>
      <c r="R3" s="26">
        <v>41.479999999999961</v>
      </c>
      <c r="S3" s="26">
        <v>2.5924999999999976</v>
      </c>
      <c r="T3" s="31" t="s">
        <v>296</v>
      </c>
      <c r="U3" s="29">
        <v>320.15999999999997</v>
      </c>
      <c r="V3" s="29" t="str">
        <f>IF(ABS(Proj2018[[#This Row],[LastProj]]-Proj2018[[#This Row],[PROJ TOTAL PTS]])&lt;0.5,"",(Proj2018[[#This Row],[PROJ TOTAL PTS]]-Proj2018[[#This Row],[LastProj]])/16)</f>
        <v/>
      </c>
      <c r="W3" s="29" t="s">
        <v>437</v>
      </c>
      <c r="X3" s="29"/>
      <c r="Y3" s="29">
        <f>IF(Proj2018[[#This Row],[POS]]="K",-100,Proj2018[[#This Row],[VAR/G]]+1.5)</f>
        <v>4.0924999999999976</v>
      </c>
      <c r="Z3" s="29">
        <f>ROUND(MAX(Proj2018[[#This Row],[VAWG]],0)*$AC$9,0)+1</f>
        <v>471</v>
      </c>
    </row>
    <row r="4" spans="1:29" x14ac:dyDescent="0.3">
      <c r="A4">
        <v>2018</v>
      </c>
      <c r="B4" t="s">
        <v>1083</v>
      </c>
      <c r="C4" t="s">
        <v>10751</v>
      </c>
      <c r="D4" t="s">
        <v>311</v>
      </c>
      <c r="E4">
        <v>313</v>
      </c>
      <c r="F4">
        <v>530</v>
      </c>
      <c r="G4">
        <v>3761</v>
      </c>
      <c r="H4">
        <v>22</v>
      </c>
      <c r="I4">
        <v>14</v>
      </c>
      <c r="J4">
        <v>128</v>
      </c>
      <c r="K4">
        <v>627</v>
      </c>
      <c r="L4">
        <v>6</v>
      </c>
      <c r="M4">
        <v>0</v>
      </c>
      <c r="N4">
        <v>0</v>
      </c>
      <c r="O4">
        <v>0</v>
      </c>
      <c r="P4" s="26">
        <v>309.14</v>
      </c>
      <c r="Q4" s="26">
        <v>278.68</v>
      </c>
      <c r="R4" s="26">
        <v>30.45999999999998</v>
      </c>
      <c r="S4" s="26">
        <v>1.9037499999999987</v>
      </c>
      <c r="T4" s="31" t="s">
        <v>296</v>
      </c>
      <c r="U4" s="29">
        <v>309.14</v>
      </c>
      <c r="V4" s="29" t="str">
        <f>IF(ABS(Proj2018[[#This Row],[LastProj]]-Proj2018[[#This Row],[PROJ TOTAL PTS]])&lt;0.5,"",(Proj2018[[#This Row],[PROJ TOTAL PTS]]-Proj2018[[#This Row],[LastProj]])/16)</f>
        <v/>
      </c>
      <c r="W4" s="29" t="s">
        <v>437</v>
      </c>
      <c r="X4" s="29"/>
      <c r="Y4" s="29">
        <f>IF(Proj2018[[#This Row],[POS]]="K",-100,Proj2018[[#This Row],[VAR/G]]+1.5)</f>
        <v>3.4037499999999987</v>
      </c>
      <c r="Z4" s="29">
        <f>ROUND(MAX(Proj2018[[#This Row],[VAWG]],0)*$AC$9,0)+1</f>
        <v>392</v>
      </c>
      <c r="AB4" t="s">
        <v>11241</v>
      </c>
      <c r="AC4" s="32">
        <v>12.194044358045419</v>
      </c>
    </row>
    <row r="5" spans="1:29" x14ac:dyDescent="0.3">
      <c r="A5">
        <v>2018</v>
      </c>
      <c r="B5" t="s">
        <v>9222</v>
      </c>
      <c r="C5" t="s">
        <v>10712</v>
      </c>
      <c r="D5" t="s">
        <v>311</v>
      </c>
      <c r="E5">
        <v>358</v>
      </c>
      <c r="F5">
        <v>578</v>
      </c>
      <c r="G5">
        <v>4148</v>
      </c>
      <c r="H5">
        <v>30</v>
      </c>
      <c r="I5">
        <v>12</v>
      </c>
      <c r="J5">
        <v>70</v>
      </c>
      <c r="K5">
        <v>272</v>
      </c>
      <c r="L5">
        <v>3</v>
      </c>
      <c r="M5">
        <v>0</v>
      </c>
      <c r="N5">
        <v>0</v>
      </c>
      <c r="O5">
        <v>0</v>
      </c>
      <c r="P5" s="26">
        <v>307.12</v>
      </c>
      <c r="Q5" s="26">
        <v>278.68</v>
      </c>
      <c r="R5" s="26">
        <v>28.439999999999998</v>
      </c>
      <c r="S5" s="26">
        <v>1.7774999999999999</v>
      </c>
      <c r="T5" s="31" t="s">
        <v>296</v>
      </c>
      <c r="U5" s="29">
        <v>307.12</v>
      </c>
      <c r="V5" s="29" t="str">
        <f>IF(ABS(Proj2018[[#This Row],[LastProj]]-Proj2018[[#This Row],[PROJ TOTAL PTS]])&lt;0.5,"",(Proj2018[[#This Row],[PROJ TOTAL PTS]]-Proj2018[[#This Row],[LastProj]])/16)</f>
        <v/>
      </c>
      <c r="W5" s="29" t="s">
        <v>437</v>
      </c>
      <c r="X5" s="29"/>
      <c r="Y5" s="29">
        <f>IF(Proj2018[[#This Row],[POS]]="K",-100,Proj2018[[#This Row],[VAR/G]]+1.5)</f>
        <v>3.2774999999999999</v>
      </c>
      <c r="Z5" s="29">
        <f>ROUND(MAX(Proj2018[[#This Row],[VAWG]],0)*$AC$9,0)+1</f>
        <v>377</v>
      </c>
    </row>
    <row r="6" spans="1:29" x14ac:dyDescent="0.3">
      <c r="A6">
        <v>2018</v>
      </c>
      <c r="B6" t="s">
        <v>10634</v>
      </c>
      <c r="C6" t="s">
        <v>10728</v>
      </c>
      <c r="D6" t="s">
        <v>311</v>
      </c>
      <c r="E6">
        <v>322</v>
      </c>
      <c r="F6">
        <v>521</v>
      </c>
      <c r="G6">
        <v>3826</v>
      </c>
      <c r="H6">
        <v>27</v>
      </c>
      <c r="I6">
        <v>11</v>
      </c>
      <c r="J6">
        <v>92</v>
      </c>
      <c r="K6">
        <v>484</v>
      </c>
      <c r="L6">
        <v>2</v>
      </c>
      <c r="M6">
        <v>0</v>
      </c>
      <c r="N6">
        <v>0</v>
      </c>
      <c r="O6">
        <v>0</v>
      </c>
      <c r="P6" s="26">
        <v>299.43999999999994</v>
      </c>
      <c r="Q6" s="26">
        <v>278.68</v>
      </c>
      <c r="R6" s="26">
        <v>20.759999999999934</v>
      </c>
      <c r="S6" s="26">
        <v>1.2974999999999959</v>
      </c>
      <c r="T6" s="31" t="s">
        <v>296</v>
      </c>
      <c r="U6" s="29">
        <v>299.43999999999994</v>
      </c>
      <c r="V6" s="29" t="str">
        <f>IF(ABS(Proj2018[[#This Row],[LastProj]]-Proj2018[[#This Row],[PROJ TOTAL PTS]])&lt;0.5,"",(Proj2018[[#This Row],[PROJ TOTAL PTS]]-Proj2018[[#This Row],[LastProj]])/16)</f>
        <v/>
      </c>
      <c r="W6" s="29" t="s">
        <v>437</v>
      </c>
      <c r="X6" s="29"/>
      <c r="Y6" s="29">
        <f>IF(Proj2018[[#This Row],[POS]]="K",-100,Proj2018[[#This Row],[VAR/G]]+1.5)</f>
        <v>2.7974999999999959</v>
      </c>
      <c r="Z6" s="29">
        <f>ROUND(MAX(Proj2018[[#This Row],[VAWG]],0)*$AC$9,0)+1</f>
        <v>322</v>
      </c>
      <c r="AB6" t="s">
        <v>11242</v>
      </c>
      <c r="AC6">
        <f>AC1/AC4</f>
        <v>226.34</v>
      </c>
    </row>
    <row r="7" spans="1:29" x14ac:dyDescent="0.3">
      <c r="A7">
        <v>2018</v>
      </c>
      <c r="B7" s="2" t="s">
        <v>9914</v>
      </c>
      <c r="C7" t="s">
        <v>10746</v>
      </c>
      <c r="D7" t="s">
        <v>311</v>
      </c>
      <c r="E7">
        <v>366</v>
      </c>
      <c r="F7">
        <v>585</v>
      </c>
      <c r="G7">
        <v>4294</v>
      </c>
      <c r="H7">
        <v>29</v>
      </c>
      <c r="I7">
        <v>16</v>
      </c>
      <c r="J7">
        <v>60</v>
      </c>
      <c r="K7">
        <v>285</v>
      </c>
      <c r="L7">
        <v>2</v>
      </c>
      <c r="M7">
        <v>0</v>
      </c>
      <c r="N7">
        <v>0</v>
      </c>
      <c r="O7">
        <v>0</v>
      </c>
      <c r="P7" s="26">
        <v>296.26</v>
      </c>
      <c r="Q7" s="26">
        <v>278.68</v>
      </c>
      <c r="R7" s="26">
        <v>17.579999999999984</v>
      </c>
      <c r="S7" s="26">
        <v>1.098749999999999</v>
      </c>
      <c r="T7" s="31" t="s">
        <v>296</v>
      </c>
      <c r="U7" s="29">
        <v>296.26</v>
      </c>
      <c r="V7" s="29" t="str">
        <f>IF(ABS(Proj2018[[#This Row],[LastProj]]-Proj2018[[#This Row],[PROJ TOTAL PTS]])&lt;0.5,"",(Proj2018[[#This Row],[PROJ TOTAL PTS]]-Proj2018[[#This Row],[LastProj]])/16)</f>
        <v/>
      </c>
      <c r="W7" s="29" t="s">
        <v>437</v>
      </c>
      <c r="X7" s="29"/>
      <c r="Y7" s="29">
        <f>IF(Proj2018[[#This Row],[POS]]="K",-100,Proj2018[[#This Row],[VAR/G]]+1.5)</f>
        <v>2.598749999999999</v>
      </c>
      <c r="Z7" s="33">
        <f>ROUND(MAX(Proj2018[[#This Row],[VAWG]],0)*$AC$9,0)+1</f>
        <v>299</v>
      </c>
      <c r="AB7" t="s">
        <v>11243</v>
      </c>
      <c r="AC7">
        <f>SUMIFS(Proj2018[VAWG],Proj2018[VAWG],"&gt;0",Proj2018[Keeper?],"")</f>
        <v>24.043750000000006</v>
      </c>
    </row>
    <row r="8" spans="1:29" x14ac:dyDescent="0.3">
      <c r="A8">
        <v>2018</v>
      </c>
      <c r="B8" t="s">
        <v>1561</v>
      </c>
      <c r="C8" t="s">
        <v>11244</v>
      </c>
      <c r="D8" t="s">
        <v>311</v>
      </c>
      <c r="E8">
        <v>359</v>
      </c>
      <c r="F8">
        <v>557</v>
      </c>
      <c r="G8">
        <v>4142</v>
      </c>
      <c r="H8">
        <v>24</v>
      </c>
      <c r="I8">
        <v>8</v>
      </c>
      <c r="J8">
        <v>57</v>
      </c>
      <c r="K8">
        <v>300</v>
      </c>
      <c r="L8">
        <v>2</v>
      </c>
      <c r="M8">
        <v>0</v>
      </c>
      <c r="N8">
        <v>0</v>
      </c>
      <c r="O8">
        <v>0</v>
      </c>
      <c r="P8" s="26">
        <v>287.68</v>
      </c>
      <c r="Q8" s="26">
        <v>278.68</v>
      </c>
      <c r="R8" s="26">
        <v>9</v>
      </c>
      <c r="S8" s="26">
        <v>0.5625</v>
      </c>
      <c r="T8" s="31" t="s">
        <v>296</v>
      </c>
      <c r="U8" s="29">
        <v>287.68</v>
      </c>
      <c r="V8" s="29" t="str">
        <f>IF(ABS(Proj2018[[#This Row],[LastProj]]-Proj2018[[#This Row],[PROJ TOTAL PTS]])&lt;0.5,"",(Proj2018[[#This Row],[PROJ TOTAL PTS]]-Proj2018[[#This Row],[LastProj]])/16)</f>
        <v/>
      </c>
      <c r="W8" s="29" t="s">
        <v>437</v>
      </c>
      <c r="X8" s="29"/>
      <c r="Y8" s="29">
        <f>IF(Proj2018[[#This Row],[POS]]="K",-100,Proj2018[[#This Row],[VAR/G]]+1.5)</f>
        <v>2.0625</v>
      </c>
      <c r="Z8" s="29">
        <f>ROUND(MAX(Proj2018[[#This Row],[VAWG]],0)*$AC$9,0)+1</f>
        <v>238</v>
      </c>
    </row>
    <row r="9" spans="1:29" x14ac:dyDescent="0.3">
      <c r="A9">
        <v>2018</v>
      </c>
      <c r="B9" t="s">
        <v>5674</v>
      </c>
      <c r="C9" t="s">
        <v>10763</v>
      </c>
      <c r="D9" t="s">
        <v>311</v>
      </c>
      <c r="E9">
        <v>309</v>
      </c>
      <c r="F9">
        <v>514</v>
      </c>
      <c r="G9">
        <v>3722</v>
      </c>
      <c r="H9">
        <v>27</v>
      </c>
      <c r="I9">
        <v>17</v>
      </c>
      <c r="J9">
        <v>87</v>
      </c>
      <c r="K9">
        <v>444</v>
      </c>
      <c r="L9">
        <v>3</v>
      </c>
      <c r="M9">
        <v>0</v>
      </c>
      <c r="N9">
        <v>0</v>
      </c>
      <c r="O9">
        <v>0</v>
      </c>
      <c r="P9" s="26">
        <v>285.27999999999997</v>
      </c>
      <c r="Q9" s="26">
        <v>278.68</v>
      </c>
      <c r="R9" s="26">
        <v>6.5999999999999659</v>
      </c>
      <c r="S9" s="26">
        <v>0.41249999999999787</v>
      </c>
      <c r="T9" s="31" t="s">
        <v>296</v>
      </c>
      <c r="U9" s="29">
        <v>285.27999999999997</v>
      </c>
      <c r="V9" s="29" t="str">
        <f>IF(ABS(Proj2018[[#This Row],[LastProj]]-Proj2018[[#This Row],[PROJ TOTAL PTS]])&lt;0.5,"",(Proj2018[[#This Row],[PROJ TOTAL PTS]]-Proj2018[[#This Row],[LastProj]])/16)</f>
        <v/>
      </c>
      <c r="W9" s="29" t="s">
        <v>437</v>
      </c>
      <c r="X9" s="29"/>
      <c r="Y9" s="29">
        <f>IF(Proj2018[[#This Row],[POS]]="K",-100,Proj2018[[#This Row],[VAR/G]]+1.5)</f>
        <v>1.9124999999999979</v>
      </c>
      <c r="Z9" s="29">
        <f>ROUND(MAX(Proj2018[[#This Row],[VAWG]],0)*$AC$9,0)+1</f>
        <v>221</v>
      </c>
      <c r="AB9" t="s">
        <v>11245</v>
      </c>
      <c r="AC9" s="32">
        <f>AC1/AC7</f>
        <v>114.79074603587208</v>
      </c>
    </row>
    <row r="10" spans="1:29" x14ac:dyDescent="0.3">
      <c r="A10">
        <v>2018</v>
      </c>
      <c r="B10" t="s">
        <v>5712</v>
      </c>
      <c r="C10" t="s">
        <v>10759</v>
      </c>
      <c r="D10" t="s">
        <v>311</v>
      </c>
      <c r="E10">
        <v>373</v>
      </c>
      <c r="F10">
        <v>575</v>
      </c>
      <c r="G10">
        <v>4392</v>
      </c>
      <c r="H10">
        <v>28</v>
      </c>
      <c r="I10">
        <v>11</v>
      </c>
      <c r="J10">
        <v>31</v>
      </c>
      <c r="K10">
        <v>104</v>
      </c>
      <c r="L10">
        <v>1</v>
      </c>
      <c r="M10">
        <v>0</v>
      </c>
      <c r="N10">
        <v>0</v>
      </c>
      <c r="O10">
        <v>0</v>
      </c>
      <c r="P10" s="26">
        <v>282.08</v>
      </c>
      <c r="Q10" s="26">
        <v>278.68</v>
      </c>
      <c r="R10" s="26">
        <v>3.3999999999999773</v>
      </c>
      <c r="S10" s="26">
        <v>0.21249999999999858</v>
      </c>
      <c r="T10" s="31" t="s">
        <v>296</v>
      </c>
      <c r="U10" s="29">
        <v>282.08</v>
      </c>
      <c r="V10" s="29" t="str">
        <f>IF(ABS(Proj2018[[#This Row],[LastProj]]-Proj2018[[#This Row],[PROJ TOTAL PTS]])&lt;0.5,"",(Proj2018[[#This Row],[PROJ TOTAL PTS]]-Proj2018[[#This Row],[LastProj]])/16)</f>
        <v/>
      </c>
      <c r="W10" s="29" t="s">
        <v>437</v>
      </c>
      <c r="X10" s="29"/>
      <c r="Y10" s="29">
        <f>IF(Proj2018[[#This Row],[POS]]="K",-100,Proj2018[[#This Row],[VAR/G]]+1.5)</f>
        <v>1.7124999999999986</v>
      </c>
      <c r="Z10" s="29">
        <f>ROUND(MAX(Proj2018[[#This Row],[VAWG]],0)*$AC$9,0)+1</f>
        <v>198</v>
      </c>
    </row>
    <row r="11" spans="1:29" x14ac:dyDescent="0.3">
      <c r="A11">
        <v>2018</v>
      </c>
      <c r="B11" t="s">
        <v>2864</v>
      </c>
      <c r="C11" t="s">
        <v>371</v>
      </c>
      <c r="D11" t="s">
        <v>311</v>
      </c>
      <c r="E11">
        <v>386</v>
      </c>
      <c r="F11">
        <v>569</v>
      </c>
      <c r="G11">
        <v>4405</v>
      </c>
      <c r="H11">
        <v>28</v>
      </c>
      <c r="I11">
        <v>12</v>
      </c>
      <c r="J11">
        <v>27</v>
      </c>
      <c r="K11">
        <v>31</v>
      </c>
      <c r="L11">
        <v>2</v>
      </c>
      <c r="M11">
        <v>0</v>
      </c>
      <c r="N11">
        <v>0</v>
      </c>
      <c r="O11">
        <v>0</v>
      </c>
      <c r="P11" s="26">
        <v>279.30000000000007</v>
      </c>
      <c r="Q11" s="26">
        <v>278.68</v>
      </c>
      <c r="R11" s="26">
        <v>0.62000000000006139</v>
      </c>
      <c r="S11" s="26">
        <v>3.8750000000003837E-2</v>
      </c>
      <c r="T11" s="31" t="s">
        <v>296</v>
      </c>
      <c r="U11" s="29">
        <v>279.30000000000007</v>
      </c>
      <c r="V11" s="29" t="str">
        <f>IF(ABS(Proj2018[[#This Row],[LastProj]]-Proj2018[[#This Row],[PROJ TOTAL PTS]])&lt;0.5,"",(Proj2018[[#This Row],[PROJ TOTAL PTS]]-Proj2018[[#This Row],[LastProj]])/16)</f>
        <v/>
      </c>
      <c r="W11" s="29" t="s">
        <v>437</v>
      </c>
      <c r="X11" s="29"/>
      <c r="Y11" s="29">
        <f>IF(Proj2018[[#This Row],[POS]]="K",-100,Proj2018[[#This Row],[VAR/G]]+1.5)</f>
        <v>1.5387500000000038</v>
      </c>
      <c r="Z11" s="29">
        <f>ROUND(MAX(Proj2018[[#This Row],[VAWG]],0)*$AC$9,0)+1</f>
        <v>178</v>
      </c>
    </row>
    <row r="12" spans="1:29" x14ac:dyDescent="0.3">
      <c r="A12">
        <v>2018</v>
      </c>
      <c r="B12" t="s">
        <v>1704</v>
      </c>
      <c r="C12" t="s">
        <v>10734</v>
      </c>
      <c r="D12" t="s">
        <v>311</v>
      </c>
      <c r="E12">
        <v>376</v>
      </c>
      <c r="F12">
        <v>584</v>
      </c>
      <c r="G12">
        <v>4534</v>
      </c>
      <c r="H12">
        <v>29</v>
      </c>
      <c r="I12">
        <v>15</v>
      </c>
      <c r="J12">
        <v>28</v>
      </c>
      <c r="K12">
        <v>58</v>
      </c>
      <c r="L12">
        <v>1</v>
      </c>
      <c r="M12">
        <v>0</v>
      </c>
      <c r="N12">
        <v>0</v>
      </c>
      <c r="O12">
        <v>0</v>
      </c>
      <c r="P12" s="26">
        <v>279.16000000000003</v>
      </c>
      <c r="Q12" s="26">
        <v>278.68</v>
      </c>
      <c r="R12" s="26">
        <v>0.48000000000001819</v>
      </c>
      <c r="S12" s="26">
        <v>3.0000000000001137E-2</v>
      </c>
      <c r="T12" s="31" t="s">
        <v>296</v>
      </c>
      <c r="U12" s="29">
        <v>279.16000000000003</v>
      </c>
      <c r="V12" s="29" t="str">
        <f>IF(ABS(Proj2018[[#This Row],[LastProj]]-Proj2018[[#This Row],[PROJ TOTAL PTS]])&lt;0.5,"",(Proj2018[[#This Row],[PROJ TOTAL PTS]]-Proj2018[[#This Row],[LastProj]])/16)</f>
        <v/>
      </c>
      <c r="W12" s="29" t="s">
        <v>437</v>
      </c>
      <c r="X12" s="29"/>
      <c r="Y12" s="29">
        <f>IF(Proj2018[[#This Row],[POS]]="K",-100,Proj2018[[#This Row],[VAR/G]]+1.5)</f>
        <v>1.5300000000000011</v>
      </c>
      <c r="Z12" s="33">
        <f>ROUND(MAX(Proj2018[[#This Row],[VAWG]],0)*$AC$9,0)+1</f>
        <v>177</v>
      </c>
    </row>
    <row r="13" spans="1:29" x14ac:dyDescent="0.3">
      <c r="A13">
        <v>2018</v>
      </c>
      <c r="B13" t="s">
        <v>1463</v>
      </c>
      <c r="C13" t="s">
        <v>10718</v>
      </c>
      <c r="D13" t="s">
        <v>311</v>
      </c>
      <c r="E13">
        <v>373</v>
      </c>
      <c r="F13">
        <v>572</v>
      </c>
      <c r="G13">
        <v>4328</v>
      </c>
      <c r="H13">
        <v>27</v>
      </c>
      <c r="I13">
        <v>14</v>
      </c>
      <c r="J13">
        <v>47</v>
      </c>
      <c r="K13">
        <v>136</v>
      </c>
      <c r="L13">
        <v>2</v>
      </c>
      <c r="M13">
        <v>0</v>
      </c>
      <c r="N13">
        <v>0</v>
      </c>
      <c r="O13">
        <v>0</v>
      </c>
      <c r="P13" s="26">
        <v>278.72000000000003</v>
      </c>
      <c r="Q13" s="26">
        <v>278.68</v>
      </c>
      <c r="R13" s="26">
        <v>4.0000000000020464E-2</v>
      </c>
      <c r="S13" s="26">
        <v>2.500000000001279E-3</v>
      </c>
      <c r="T13" s="31" t="s">
        <v>296</v>
      </c>
      <c r="U13" s="29">
        <v>278.72000000000003</v>
      </c>
      <c r="V13" s="29" t="str">
        <f>IF(ABS(Proj2018[[#This Row],[LastProj]]-Proj2018[[#This Row],[PROJ TOTAL PTS]])&lt;0.5,"",(Proj2018[[#This Row],[PROJ TOTAL PTS]]-Proj2018[[#This Row],[LastProj]])/16)</f>
        <v/>
      </c>
      <c r="W13" s="29" t="s">
        <v>437</v>
      </c>
      <c r="X13" s="29"/>
      <c r="Y13" s="29">
        <f>IF(Proj2018[[#This Row],[POS]]="K",-100,Proj2018[[#This Row],[VAR/G]]+1.5)</f>
        <v>1.5025000000000013</v>
      </c>
      <c r="Z13" s="29">
        <f>ROUND(MAX(Proj2018[[#This Row],[VAWG]],0)*$AC$9,0)+1</f>
        <v>173</v>
      </c>
    </row>
    <row r="14" spans="1:29" x14ac:dyDescent="0.3">
      <c r="A14">
        <v>2018</v>
      </c>
      <c r="B14" t="s">
        <v>9871</v>
      </c>
      <c r="C14" t="s">
        <v>10710</v>
      </c>
      <c r="D14" t="s">
        <v>311</v>
      </c>
      <c r="E14">
        <v>326</v>
      </c>
      <c r="F14">
        <v>529</v>
      </c>
      <c r="G14">
        <v>3777</v>
      </c>
      <c r="H14">
        <v>24</v>
      </c>
      <c r="I14">
        <v>13</v>
      </c>
      <c r="J14">
        <v>67</v>
      </c>
      <c r="K14">
        <v>366</v>
      </c>
      <c r="L14">
        <v>3</v>
      </c>
      <c r="M14">
        <v>0</v>
      </c>
      <c r="N14">
        <v>0</v>
      </c>
      <c r="O14">
        <v>0</v>
      </c>
      <c r="P14" s="26">
        <v>275.68</v>
      </c>
      <c r="Q14" s="26">
        <v>278.68</v>
      </c>
      <c r="R14" s="26">
        <v>-3</v>
      </c>
      <c r="S14" s="26">
        <v>-0.1875</v>
      </c>
      <c r="T14" s="31" t="s">
        <v>296</v>
      </c>
      <c r="U14" s="29">
        <v>275.68</v>
      </c>
      <c r="V14" s="29" t="str">
        <f>IF(ABS(Proj2018[[#This Row],[LastProj]]-Proj2018[[#This Row],[PROJ TOTAL PTS]])&lt;0.5,"",(Proj2018[[#This Row],[PROJ TOTAL PTS]]-Proj2018[[#This Row],[LastProj]])/16)</f>
        <v/>
      </c>
      <c r="W14" s="29" t="s">
        <v>437</v>
      </c>
      <c r="X14" s="29"/>
      <c r="Y14" s="29">
        <f>IF(Proj2018[[#This Row],[POS]]="K",-100,Proj2018[[#This Row],[VAR/G]]+1.5)</f>
        <v>1.3125</v>
      </c>
      <c r="Z14" s="29">
        <f>ROUND(MAX(Proj2018[[#This Row],[VAWG]],0)*$AC$9,0)+1</f>
        <v>152</v>
      </c>
    </row>
    <row r="15" spans="1:29" x14ac:dyDescent="0.3">
      <c r="A15">
        <v>2018</v>
      </c>
      <c r="B15" t="s">
        <v>2023</v>
      </c>
      <c r="C15" t="s">
        <v>306</v>
      </c>
      <c r="D15" t="s">
        <v>311</v>
      </c>
      <c r="E15">
        <v>344</v>
      </c>
      <c r="F15">
        <v>548</v>
      </c>
      <c r="G15">
        <v>4118</v>
      </c>
      <c r="H15">
        <v>22</v>
      </c>
      <c r="I15">
        <v>15</v>
      </c>
      <c r="J15">
        <v>66</v>
      </c>
      <c r="K15">
        <v>344</v>
      </c>
      <c r="L15">
        <v>3</v>
      </c>
      <c r="M15">
        <v>0</v>
      </c>
      <c r="N15">
        <v>0</v>
      </c>
      <c r="O15">
        <v>0</v>
      </c>
      <c r="P15" s="26">
        <v>275.12</v>
      </c>
      <c r="Q15" s="26">
        <v>278.68</v>
      </c>
      <c r="R15" s="26">
        <v>-3.5600000000000023</v>
      </c>
      <c r="S15" s="26">
        <v>-0.22250000000000014</v>
      </c>
      <c r="T15" s="31" t="s">
        <v>296</v>
      </c>
      <c r="U15" s="29">
        <v>275.12</v>
      </c>
      <c r="V15" s="29" t="str">
        <f>IF(ABS(Proj2018[[#This Row],[LastProj]]-Proj2018[[#This Row],[PROJ TOTAL PTS]])&lt;0.5,"",(Proj2018[[#This Row],[PROJ TOTAL PTS]]-Proj2018[[#This Row],[LastProj]])/16)</f>
        <v/>
      </c>
      <c r="W15" s="29" t="s">
        <v>437</v>
      </c>
      <c r="X15" s="29"/>
      <c r="Y15" s="29">
        <f>IF(Proj2018[[#This Row],[POS]]="K",-100,Proj2018[[#This Row],[VAR/G]]+1.5)</f>
        <v>1.2774999999999999</v>
      </c>
      <c r="Z15" s="29">
        <f>ROUND(MAX(Proj2018[[#This Row],[VAWG]],0)*$AC$9,0)+1</f>
        <v>148</v>
      </c>
    </row>
    <row r="16" spans="1:29" x14ac:dyDescent="0.3">
      <c r="A16">
        <v>2018</v>
      </c>
      <c r="B16" t="s">
        <v>10080</v>
      </c>
      <c r="C16" t="s">
        <v>10734</v>
      </c>
      <c r="D16" t="s">
        <v>451</v>
      </c>
      <c r="E16">
        <v>0</v>
      </c>
      <c r="F16">
        <v>0</v>
      </c>
      <c r="G16">
        <v>0</v>
      </c>
      <c r="H16">
        <v>0</v>
      </c>
      <c r="I16">
        <v>0</v>
      </c>
      <c r="J16">
        <v>307</v>
      </c>
      <c r="K16">
        <v>1319</v>
      </c>
      <c r="L16">
        <v>10</v>
      </c>
      <c r="M16">
        <v>79</v>
      </c>
      <c r="N16">
        <v>635</v>
      </c>
      <c r="O16">
        <v>3</v>
      </c>
      <c r="P16" s="26">
        <v>273.39999999999998</v>
      </c>
      <c r="Q16" s="26">
        <v>118.8</v>
      </c>
      <c r="R16" s="26">
        <v>154.59999999999997</v>
      </c>
      <c r="S16" s="26">
        <v>9.6624999999999979</v>
      </c>
      <c r="T16" s="31" t="s">
        <v>296</v>
      </c>
      <c r="U16" s="29">
        <v>273.39999999999998</v>
      </c>
      <c r="V16" s="29" t="str">
        <f>IF(ABS(Proj2018[[#This Row],[LastProj]]-Proj2018[[#This Row],[PROJ TOTAL PTS]])&lt;0.5,"",(Proj2018[[#This Row],[PROJ TOTAL PTS]]-Proj2018[[#This Row],[LastProj]])/16)</f>
        <v/>
      </c>
      <c r="W16" s="29" t="s">
        <v>437</v>
      </c>
      <c r="X16" s="29"/>
      <c r="Y16" s="29">
        <f>IF(Proj2018[[#This Row],[POS]]="K",-100,Proj2018[[#This Row],[VAR/G]]+1.5)</f>
        <v>11.162499999999998</v>
      </c>
      <c r="Z16" s="29">
        <f>ROUND(MAX(Proj2018[[#This Row],[VAWG]],0)*$AC$9,0)+1</f>
        <v>1282</v>
      </c>
    </row>
    <row r="17" spans="1:26" x14ac:dyDescent="0.3">
      <c r="A17">
        <v>2018</v>
      </c>
      <c r="B17" t="s">
        <v>1664</v>
      </c>
      <c r="C17" t="s">
        <v>10744</v>
      </c>
      <c r="D17" t="s">
        <v>311</v>
      </c>
      <c r="E17">
        <v>357</v>
      </c>
      <c r="F17">
        <v>550</v>
      </c>
      <c r="G17">
        <v>4307</v>
      </c>
      <c r="H17">
        <v>26</v>
      </c>
      <c r="I17">
        <v>10</v>
      </c>
      <c r="J17">
        <v>33</v>
      </c>
      <c r="K17">
        <v>108</v>
      </c>
      <c r="L17">
        <v>1</v>
      </c>
      <c r="M17">
        <v>0</v>
      </c>
      <c r="N17">
        <v>0</v>
      </c>
      <c r="O17">
        <v>0</v>
      </c>
      <c r="P17" s="26">
        <v>273.08</v>
      </c>
      <c r="Q17" s="26">
        <v>278.68</v>
      </c>
      <c r="R17" s="26">
        <v>-5.6000000000000227</v>
      </c>
      <c r="S17" s="26">
        <v>-0.35000000000000142</v>
      </c>
      <c r="T17" s="31" t="s">
        <v>296</v>
      </c>
      <c r="U17" s="29">
        <v>273.08</v>
      </c>
      <c r="V17" s="29" t="str">
        <f>IF(ABS(Proj2018[[#This Row],[LastProj]]-Proj2018[[#This Row],[PROJ TOTAL PTS]])&lt;0.5,"",(Proj2018[[#This Row],[PROJ TOTAL PTS]]-Proj2018[[#This Row],[LastProj]])/16)</f>
        <v/>
      </c>
      <c r="W17" s="29" t="s">
        <v>437</v>
      </c>
      <c r="X17" s="29"/>
      <c r="Y17" s="29">
        <f>IF(Proj2018[[#This Row],[POS]]="K",-100,Proj2018[[#This Row],[VAR/G]]+1.5)</f>
        <v>1.1499999999999986</v>
      </c>
      <c r="Z17" s="29">
        <f>ROUND(MAX(Proj2018[[#This Row],[VAWG]],0)*$AC$9,0)+1</f>
        <v>133</v>
      </c>
    </row>
    <row r="18" spans="1:26" x14ac:dyDescent="0.3">
      <c r="A18">
        <v>2018</v>
      </c>
      <c r="B18" t="s">
        <v>4864</v>
      </c>
      <c r="C18" t="s">
        <v>536</v>
      </c>
      <c r="D18" t="s">
        <v>311</v>
      </c>
      <c r="E18">
        <v>377</v>
      </c>
      <c r="F18">
        <v>591</v>
      </c>
      <c r="G18">
        <v>4354</v>
      </c>
      <c r="H18">
        <v>24</v>
      </c>
      <c r="I18">
        <v>13</v>
      </c>
      <c r="J18">
        <v>43</v>
      </c>
      <c r="K18">
        <v>107</v>
      </c>
      <c r="L18">
        <v>2</v>
      </c>
      <c r="M18">
        <v>0</v>
      </c>
      <c r="N18">
        <v>0</v>
      </c>
      <c r="O18">
        <v>0</v>
      </c>
      <c r="P18" s="26">
        <v>266.85999999999996</v>
      </c>
      <c r="Q18" s="26">
        <v>278.68</v>
      </c>
      <c r="R18" s="26">
        <v>-11.82000000000005</v>
      </c>
      <c r="S18" s="26">
        <v>-0.73875000000000313</v>
      </c>
      <c r="T18" s="31" t="s">
        <v>296</v>
      </c>
      <c r="U18" s="29">
        <v>266.85999999999996</v>
      </c>
      <c r="V18" s="29" t="str">
        <f>IF(ABS(Proj2018[[#This Row],[LastProj]]-Proj2018[[#This Row],[PROJ TOTAL PTS]])&lt;0.5,"",(Proj2018[[#This Row],[PROJ TOTAL PTS]]-Proj2018[[#This Row],[LastProj]])/16)</f>
        <v/>
      </c>
      <c r="W18" s="29" t="s">
        <v>437</v>
      </c>
      <c r="X18" s="29"/>
      <c r="Y18" s="29">
        <f>IF(Proj2018[[#This Row],[POS]]="K",-100,Proj2018[[#This Row],[VAR/G]]+1.5)</f>
        <v>0.76124999999999687</v>
      </c>
      <c r="Z18" s="29">
        <f>ROUND(MAX(Proj2018[[#This Row],[VAWG]],0)*$AC$9,0)+1</f>
        <v>88</v>
      </c>
    </row>
    <row r="19" spans="1:26" x14ac:dyDescent="0.3">
      <c r="A19">
        <v>2018</v>
      </c>
      <c r="B19" t="s">
        <v>10569</v>
      </c>
      <c r="C19" t="s">
        <v>298</v>
      </c>
      <c r="D19" t="s">
        <v>311</v>
      </c>
      <c r="E19">
        <v>362</v>
      </c>
      <c r="F19">
        <v>576</v>
      </c>
      <c r="G19">
        <v>4336</v>
      </c>
      <c r="H19">
        <v>28</v>
      </c>
      <c r="I19">
        <v>12</v>
      </c>
      <c r="J19">
        <v>24</v>
      </c>
      <c r="K19">
        <v>49</v>
      </c>
      <c r="L19">
        <v>0</v>
      </c>
      <c r="M19">
        <v>0</v>
      </c>
      <c r="N19">
        <v>0</v>
      </c>
      <c r="O19">
        <v>0</v>
      </c>
      <c r="P19" s="26">
        <v>266.33999999999997</v>
      </c>
      <c r="Q19" s="26">
        <v>278.68</v>
      </c>
      <c r="R19" s="26">
        <v>-12.340000000000032</v>
      </c>
      <c r="S19" s="26">
        <v>-0.77125000000000199</v>
      </c>
      <c r="T19" s="31" t="s">
        <v>296</v>
      </c>
      <c r="U19" s="29">
        <v>266.33999999999997</v>
      </c>
      <c r="V19" s="29" t="str">
        <f>IF(ABS(Proj2018[[#This Row],[LastProj]]-Proj2018[[#This Row],[PROJ TOTAL PTS]])&lt;0.5,"",(Proj2018[[#This Row],[PROJ TOTAL PTS]]-Proj2018[[#This Row],[LastProj]])/16)</f>
        <v/>
      </c>
      <c r="W19" s="29" t="s">
        <v>437</v>
      </c>
      <c r="X19" s="29"/>
      <c r="Y19" s="29">
        <f>IF(Proj2018[[#This Row],[POS]]="K",-100,Proj2018[[#This Row],[VAR/G]]+1.5)</f>
        <v>0.72874999999999801</v>
      </c>
      <c r="Z19" s="33">
        <f>ROUND(MAX(Proj2018[[#This Row],[VAWG]],0)*$AC$9,0)+1</f>
        <v>85</v>
      </c>
    </row>
    <row r="20" spans="1:26" x14ac:dyDescent="0.3">
      <c r="A20">
        <v>2018</v>
      </c>
      <c r="B20" t="s">
        <v>10943</v>
      </c>
      <c r="C20" t="s">
        <v>570</v>
      </c>
      <c r="D20" t="s">
        <v>451</v>
      </c>
      <c r="E20">
        <v>0</v>
      </c>
      <c r="F20">
        <v>0</v>
      </c>
      <c r="G20">
        <v>0</v>
      </c>
      <c r="H20">
        <v>0</v>
      </c>
      <c r="I20">
        <v>0</v>
      </c>
      <c r="J20">
        <v>284</v>
      </c>
      <c r="K20">
        <v>1274</v>
      </c>
      <c r="L20">
        <v>10</v>
      </c>
      <c r="M20">
        <v>67</v>
      </c>
      <c r="N20">
        <v>595</v>
      </c>
      <c r="O20">
        <v>3</v>
      </c>
      <c r="P20" s="26">
        <v>264.89999999999998</v>
      </c>
      <c r="Q20" s="26">
        <v>118.8</v>
      </c>
      <c r="R20" s="26">
        <v>146.09999999999997</v>
      </c>
      <c r="S20" s="26">
        <v>9.1312499999999979</v>
      </c>
      <c r="T20" s="31" t="s">
        <v>296</v>
      </c>
      <c r="U20" s="29">
        <v>264.89999999999998</v>
      </c>
      <c r="V20" s="29" t="str">
        <f>IF(ABS(Proj2018[[#This Row],[LastProj]]-Proj2018[[#This Row],[PROJ TOTAL PTS]])&lt;0.5,"",(Proj2018[[#This Row],[PROJ TOTAL PTS]]-Proj2018[[#This Row],[LastProj]])/16)</f>
        <v/>
      </c>
      <c r="W20" s="29" t="s">
        <v>437</v>
      </c>
      <c r="X20" s="29"/>
      <c r="Y20" s="29">
        <f>IF(Proj2018[[#This Row],[POS]]="K",-100,Proj2018[[#This Row],[VAR/G]]+1.5)</f>
        <v>10.631249999999998</v>
      </c>
      <c r="Z20" s="29">
        <f>ROUND(MAX(Proj2018[[#This Row],[VAWG]],0)*$AC$9,0)+1</f>
        <v>1221</v>
      </c>
    </row>
    <row r="21" spans="1:26" x14ac:dyDescent="0.3">
      <c r="A21">
        <v>2018</v>
      </c>
      <c r="B21" t="s">
        <v>10816</v>
      </c>
      <c r="C21" t="s">
        <v>10817</v>
      </c>
      <c r="D21" t="s">
        <v>311</v>
      </c>
      <c r="E21">
        <v>347</v>
      </c>
      <c r="F21">
        <v>567</v>
      </c>
      <c r="G21">
        <v>3949</v>
      </c>
      <c r="H21">
        <v>23</v>
      </c>
      <c r="I21">
        <v>13</v>
      </c>
      <c r="J21">
        <v>63</v>
      </c>
      <c r="K21">
        <v>280</v>
      </c>
      <c r="L21">
        <v>2</v>
      </c>
      <c r="M21">
        <v>0</v>
      </c>
      <c r="N21">
        <v>0</v>
      </c>
      <c r="O21">
        <v>0</v>
      </c>
      <c r="P21" s="26">
        <v>263.96000000000004</v>
      </c>
      <c r="Q21" s="26">
        <v>278.68</v>
      </c>
      <c r="R21" s="26">
        <v>-14.71999999999997</v>
      </c>
      <c r="S21" s="26">
        <v>-0.91999999999999815</v>
      </c>
      <c r="T21" s="31" t="s">
        <v>296</v>
      </c>
      <c r="U21" s="29">
        <v>263.96000000000004</v>
      </c>
      <c r="V21" s="29" t="str">
        <f>IF(ABS(Proj2018[[#This Row],[LastProj]]-Proj2018[[#This Row],[PROJ TOTAL PTS]])&lt;0.5,"",(Proj2018[[#This Row],[PROJ TOTAL PTS]]-Proj2018[[#This Row],[LastProj]])/16)</f>
        <v/>
      </c>
      <c r="W21" s="29" t="s">
        <v>437</v>
      </c>
      <c r="X21" s="29"/>
      <c r="Y21" s="29">
        <f>IF(Proj2018[[#This Row],[POS]]="K",-100,Proj2018[[#This Row],[VAR/G]]+1.5)</f>
        <v>0.58000000000000185</v>
      </c>
      <c r="Z21" s="29">
        <f>ROUND(MAX(Proj2018[[#This Row],[VAWG]],0)*$AC$9,0)+1</f>
        <v>68</v>
      </c>
    </row>
    <row r="22" spans="1:26" x14ac:dyDescent="0.3">
      <c r="A22">
        <v>2018</v>
      </c>
      <c r="B22" t="s">
        <v>10566</v>
      </c>
      <c r="C22" t="s">
        <v>570</v>
      </c>
      <c r="D22" t="s">
        <v>311</v>
      </c>
      <c r="E22">
        <v>338</v>
      </c>
      <c r="F22">
        <v>548</v>
      </c>
      <c r="G22">
        <v>4046</v>
      </c>
      <c r="H22">
        <v>26</v>
      </c>
      <c r="I22">
        <v>10</v>
      </c>
      <c r="J22">
        <v>31</v>
      </c>
      <c r="K22">
        <v>106</v>
      </c>
      <c r="L22">
        <v>1</v>
      </c>
      <c r="M22">
        <v>0</v>
      </c>
      <c r="N22">
        <v>0</v>
      </c>
      <c r="O22">
        <v>0</v>
      </c>
      <c r="P22" s="26">
        <v>262.44000000000005</v>
      </c>
      <c r="Q22" s="26">
        <v>278.68</v>
      </c>
      <c r="R22" s="26">
        <v>-16.239999999999952</v>
      </c>
      <c r="S22" s="26">
        <v>-1.014999999999997</v>
      </c>
      <c r="T22" s="31" t="s">
        <v>296</v>
      </c>
      <c r="U22" s="29">
        <v>262.44000000000005</v>
      </c>
      <c r="V22" s="29" t="str">
        <f>IF(ABS(Proj2018[[#This Row],[LastProj]]-Proj2018[[#This Row],[PROJ TOTAL PTS]])&lt;0.5,"",(Proj2018[[#This Row],[PROJ TOTAL PTS]]-Proj2018[[#This Row],[LastProj]])/16)</f>
        <v/>
      </c>
      <c r="W22" s="29" t="s">
        <v>437</v>
      </c>
      <c r="X22" s="29"/>
      <c r="Y22" s="29">
        <f>IF(Proj2018[[#This Row],[POS]]="K",-100,Proj2018[[#This Row],[VAR/G]]+1.5)</f>
        <v>0.48500000000000298</v>
      </c>
      <c r="Z22" s="29">
        <f>ROUND(MAX(Proj2018[[#This Row],[VAWG]],0)*$AC$9,0)+1</f>
        <v>57</v>
      </c>
    </row>
    <row r="23" spans="1:26" x14ac:dyDescent="0.3">
      <c r="A23">
        <v>2018</v>
      </c>
      <c r="B23" t="s">
        <v>3754</v>
      </c>
      <c r="C23" t="s">
        <v>10731</v>
      </c>
      <c r="D23" t="s">
        <v>311</v>
      </c>
      <c r="E23">
        <v>344</v>
      </c>
      <c r="F23">
        <v>558</v>
      </c>
      <c r="G23">
        <v>4009</v>
      </c>
      <c r="H23">
        <v>24</v>
      </c>
      <c r="I23">
        <v>11</v>
      </c>
      <c r="J23">
        <v>44</v>
      </c>
      <c r="K23">
        <v>154</v>
      </c>
      <c r="L23">
        <v>1</v>
      </c>
      <c r="M23">
        <v>0</v>
      </c>
      <c r="N23">
        <v>0</v>
      </c>
      <c r="O23">
        <v>0</v>
      </c>
      <c r="P23" s="26">
        <v>255.76000000000002</v>
      </c>
      <c r="Q23" s="26">
        <v>278.68</v>
      </c>
      <c r="R23" s="26">
        <v>-22.919999999999987</v>
      </c>
      <c r="S23" s="26">
        <v>-1.4324999999999992</v>
      </c>
      <c r="T23" s="31" t="s">
        <v>296</v>
      </c>
      <c r="U23" s="29">
        <v>255.76000000000002</v>
      </c>
      <c r="V23" s="29" t="str">
        <f>IF(ABS(Proj2018[[#This Row],[LastProj]]-Proj2018[[#This Row],[PROJ TOTAL PTS]])&lt;0.5,"",(Proj2018[[#This Row],[PROJ TOTAL PTS]]-Proj2018[[#This Row],[LastProj]])/16)</f>
        <v/>
      </c>
      <c r="W23" s="29" t="s">
        <v>437</v>
      </c>
      <c r="X23" s="29"/>
      <c r="Y23" s="29">
        <f>IF(Proj2018[[#This Row],[POS]]="K",-100,Proj2018[[#This Row],[VAR/G]]+1.5)</f>
        <v>6.7500000000000782E-2</v>
      </c>
      <c r="Z23" s="33">
        <f>ROUND(MAX(Proj2018[[#This Row],[VAWG]],0)*$AC$9,0)+1</f>
        <v>9</v>
      </c>
    </row>
    <row r="24" spans="1:26" x14ac:dyDescent="0.3">
      <c r="A24">
        <v>2018</v>
      </c>
      <c r="B24" t="s">
        <v>4107</v>
      </c>
      <c r="C24" t="s">
        <v>10795</v>
      </c>
      <c r="D24" t="s">
        <v>311</v>
      </c>
      <c r="E24">
        <v>364</v>
      </c>
      <c r="F24">
        <v>571</v>
      </c>
      <c r="G24">
        <v>4150</v>
      </c>
      <c r="H24">
        <v>23</v>
      </c>
      <c r="I24">
        <v>14</v>
      </c>
      <c r="J24">
        <v>41</v>
      </c>
      <c r="K24">
        <v>186</v>
      </c>
      <c r="L24">
        <v>1</v>
      </c>
      <c r="M24">
        <v>0</v>
      </c>
      <c r="N24">
        <v>0</v>
      </c>
      <c r="O24">
        <v>0</v>
      </c>
      <c r="P24" s="26">
        <v>254.6</v>
      </c>
      <c r="Q24" s="26">
        <v>278.68</v>
      </c>
      <c r="R24" s="26">
        <v>-24.080000000000013</v>
      </c>
      <c r="S24" s="26">
        <v>-1.5050000000000008</v>
      </c>
      <c r="T24" s="31" t="s">
        <v>296</v>
      </c>
      <c r="U24" s="29">
        <v>254.6</v>
      </c>
      <c r="V24" s="29" t="str">
        <f>IF(ABS(Proj2018[[#This Row],[LastProj]]-Proj2018[[#This Row],[PROJ TOTAL PTS]])&lt;0.5,"",(Proj2018[[#This Row],[PROJ TOTAL PTS]]-Proj2018[[#This Row],[LastProj]])/16)</f>
        <v/>
      </c>
      <c r="W24" s="29" t="s">
        <v>296</v>
      </c>
      <c r="X24" s="29"/>
      <c r="Y24" s="29">
        <f>IF(Proj2018[[#This Row],[POS]]="K",-100,Proj2018[[#This Row],[VAR/G]]+1.5)</f>
        <v>-5.0000000000007816E-3</v>
      </c>
      <c r="Z24" s="33">
        <f>ROUND(MAX(Proj2018[[#This Row],[VAWG]],0)*$AC$9,0)+1</f>
        <v>1</v>
      </c>
    </row>
    <row r="25" spans="1:26" x14ac:dyDescent="0.3">
      <c r="A25">
        <v>2018</v>
      </c>
      <c r="B25" t="s">
        <v>8768</v>
      </c>
      <c r="C25" t="s">
        <v>10805</v>
      </c>
      <c r="D25" t="s">
        <v>311</v>
      </c>
      <c r="E25">
        <v>325</v>
      </c>
      <c r="F25">
        <v>515</v>
      </c>
      <c r="G25">
        <v>3697</v>
      </c>
      <c r="H25">
        <v>21</v>
      </c>
      <c r="I25">
        <v>13</v>
      </c>
      <c r="J25">
        <v>56</v>
      </c>
      <c r="K25">
        <v>306</v>
      </c>
      <c r="L25">
        <v>3</v>
      </c>
      <c r="M25">
        <v>0</v>
      </c>
      <c r="N25">
        <v>0</v>
      </c>
      <c r="O25">
        <v>0</v>
      </c>
      <c r="P25" s="26">
        <v>254.48</v>
      </c>
      <c r="Q25" s="26">
        <v>278.68</v>
      </c>
      <c r="R25" s="26">
        <v>-24.200000000000017</v>
      </c>
      <c r="S25" s="26">
        <v>-1.5125000000000011</v>
      </c>
      <c r="T25" s="31" t="s">
        <v>296</v>
      </c>
      <c r="U25" s="29">
        <v>254.48</v>
      </c>
      <c r="V25" s="29" t="str">
        <f>IF(ABS(Proj2018[[#This Row],[LastProj]]-Proj2018[[#This Row],[PROJ TOTAL PTS]])&lt;0.5,"",(Proj2018[[#This Row],[PROJ TOTAL PTS]]-Proj2018[[#This Row],[LastProj]])/16)</f>
        <v/>
      </c>
      <c r="W25" s="29" t="s">
        <v>437</v>
      </c>
      <c r="X25" s="29"/>
      <c r="Y25" s="29">
        <f>IF(Proj2018[[#This Row],[POS]]="K",-100,Proj2018[[#This Row],[VAR/G]]+1.5)</f>
        <v>-1.2500000000001066E-2</v>
      </c>
      <c r="Z25" s="29">
        <f>ROUND(MAX(Proj2018[[#This Row],[VAWG]],0)*$AC$9,0)+1</f>
        <v>1</v>
      </c>
    </row>
    <row r="26" spans="1:26" x14ac:dyDescent="0.3">
      <c r="A26">
        <v>2018</v>
      </c>
      <c r="B26" t="s">
        <v>2894</v>
      </c>
      <c r="C26" t="s">
        <v>10740</v>
      </c>
      <c r="D26" t="s">
        <v>311</v>
      </c>
      <c r="E26">
        <v>324</v>
      </c>
      <c r="F26">
        <v>533</v>
      </c>
      <c r="G26">
        <v>3725</v>
      </c>
      <c r="H26">
        <v>20</v>
      </c>
      <c r="I26">
        <v>12</v>
      </c>
      <c r="J26">
        <v>58</v>
      </c>
      <c r="K26">
        <v>333</v>
      </c>
      <c r="L26">
        <v>2</v>
      </c>
      <c r="M26">
        <v>0</v>
      </c>
      <c r="N26">
        <v>0</v>
      </c>
      <c r="O26">
        <v>0</v>
      </c>
      <c r="P26" s="26">
        <v>250.3</v>
      </c>
      <c r="Q26" s="26">
        <v>278.68</v>
      </c>
      <c r="R26" s="26">
        <v>-28.379999999999995</v>
      </c>
      <c r="S26" s="26">
        <v>-1.7737499999999997</v>
      </c>
      <c r="T26" s="31" t="s">
        <v>296</v>
      </c>
      <c r="U26" s="29">
        <v>250.3</v>
      </c>
      <c r="V26" s="29" t="str">
        <f>IF(ABS(Proj2018[[#This Row],[LastProj]]-Proj2018[[#This Row],[PROJ TOTAL PTS]])&lt;0.5,"",(Proj2018[[#This Row],[PROJ TOTAL PTS]]-Proj2018[[#This Row],[LastProj]])/16)</f>
        <v/>
      </c>
      <c r="W26" s="29" t="s">
        <v>296</v>
      </c>
      <c r="X26" s="29"/>
      <c r="Y26" s="29">
        <f>IF(Proj2018[[#This Row],[POS]]="K",-100,Proj2018[[#This Row],[VAR/G]]+1.5)</f>
        <v>-0.27374999999999972</v>
      </c>
      <c r="Z26" s="29">
        <f>ROUND(MAX(Proj2018[[#This Row],[VAWG]],0)*$AC$9,0)+1</f>
        <v>1</v>
      </c>
    </row>
    <row r="27" spans="1:26" x14ac:dyDescent="0.3">
      <c r="A27">
        <v>2018</v>
      </c>
      <c r="B27" t="s">
        <v>4811</v>
      </c>
      <c r="C27" t="s">
        <v>10805</v>
      </c>
      <c r="D27" t="s">
        <v>451</v>
      </c>
      <c r="E27">
        <v>0</v>
      </c>
      <c r="F27">
        <v>0</v>
      </c>
      <c r="G27">
        <v>0</v>
      </c>
      <c r="H27">
        <v>0</v>
      </c>
      <c r="I27">
        <v>0</v>
      </c>
      <c r="J27">
        <v>324</v>
      </c>
      <c r="K27">
        <v>1404</v>
      </c>
      <c r="L27">
        <v>11</v>
      </c>
      <c r="M27">
        <v>44</v>
      </c>
      <c r="N27">
        <v>370</v>
      </c>
      <c r="O27">
        <v>1</v>
      </c>
      <c r="P27" s="26">
        <v>249.4</v>
      </c>
      <c r="Q27" s="26">
        <v>118.8</v>
      </c>
      <c r="R27" s="26">
        <v>130.60000000000002</v>
      </c>
      <c r="S27" s="26">
        <v>8.1625000000000014</v>
      </c>
      <c r="T27" s="31" t="s">
        <v>296</v>
      </c>
      <c r="U27" s="29">
        <v>249.4</v>
      </c>
      <c r="V27" s="29" t="str">
        <f>IF(ABS(Proj2018[[#This Row],[LastProj]]-Proj2018[[#This Row],[PROJ TOTAL PTS]])&lt;0.5,"",(Proj2018[[#This Row],[PROJ TOTAL PTS]]-Proj2018[[#This Row],[LastProj]])/16)</f>
        <v/>
      </c>
      <c r="W27" s="29" t="s">
        <v>437</v>
      </c>
      <c r="X27" s="29"/>
      <c r="Y27" s="29">
        <f>IF(Proj2018[[#This Row],[POS]]="K",-100,Proj2018[[#This Row],[VAR/G]]+1.5)</f>
        <v>9.6625000000000014</v>
      </c>
      <c r="Z27" s="29">
        <f>ROUND(MAX(Proj2018[[#This Row],[VAWG]],0)*$AC$9,0)+1</f>
        <v>1110</v>
      </c>
    </row>
    <row r="28" spans="1:26" x14ac:dyDescent="0.3">
      <c r="A28">
        <v>2018</v>
      </c>
      <c r="B28" t="s">
        <v>1224</v>
      </c>
      <c r="C28" t="s">
        <v>10791</v>
      </c>
      <c r="D28" t="s">
        <v>451</v>
      </c>
      <c r="E28">
        <v>0</v>
      </c>
      <c r="F28">
        <v>0</v>
      </c>
      <c r="G28">
        <v>0</v>
      </c>
      <c r="H28">
        <v>0</v>
      </c>
      <c r="I28">
        <v>0</v>
      </c>
      <c r="J28">
        <v>266</v>
      </c>
      <c r="K28">
        <v>1087</v>
      </c>
      <c r="L28">
        <v>8</v>
      </c>
      <c r="M28">
        <v>77</v>
      </c>
      <c r="N28">
        <v>739</v>
      </c>
      <c r="O28">
        <v>3</v>
      </c>
      <c r="P28" s="26">
        <v>248.6</v>
      </c>
      <c r="Q28" s="26">
        <v>118.8</v>
      </c>
      <c r="R28" s="26">
        <v>129.80000000000001</v>
      </c>
      <c r="S28" s="26">
        <v>8.1125000000000007</v>
      </c>
      <c r="T28" s="31" t="s">
        <v>296</v>
      </c>
      <c r="U28" s="29">
        <v>248.6</v>
      </c>
      <c r="V28" s="29" t="str">
        <f>IF(ABS(Proj2018[[#This Row],[LastProj]]-Proj2018[[#This Row],[PROJ TOTAL PTS]])&lt;0.5,"",(Proj2018[[#This Row],[PROJ TOTAL PTS]]-Proj2018[[#This Row],[LastProj]])/16)</f>
        <v/>
      </c>
      <c r="W28" s="29" t="s">
        <v>437</v>
      </c>
      <c r="X28" s="29"/>
      <c r="Y28" s="29">
        <f>IF(Proj2018[[#This Row],[POS]]="K",-100,Proj2018[[#This Row],[VAR/G]]+1.5)</f>
        <v>9.6125000000000007</v>
      </c>
      <c r="Z28" s="29">
        <f>ROUND(MAX(Proj2018[[#This Row],[VAWG]],0)*$AC$9,0)+1</f>
        <v>1104</v>
      </c>
    </row>
    <row r="29" spans="1:26" x14ac:dyDescent="0.3">
      <c r="A29">
        <v>2018</v>
      </c>
      <c r="B29" t="s">
        <v>4589</v>
      </c>
      <c r="C29" t="s">
        <v>10716</v>
      </c>
      <c r="D29" t="s">
        <v>311</v>
      </c>
      <c r="E29">
        <v>368</v>
      </c>
      <c r="F29">
        <v>588</v>
      </c>
      <c r="G29">
        <v>4092</v>
      </c>
      <c r="H29">
        <v>22</v>
      </c>
      <c r="I29">
        <v>12</v>
      </c>
      <c r="J29">
        <v>40</v>
      </c>
      <c r="K29">
        <v>144</v>
      </c>
      <c r="L29">
        <v>1</v>
      </c>
      <c r="M29">
        <v>0</v>
      </c>
      <c r="N29">
        <v>0</v>
      </c>
      <c r="O29">
        <v>0</v>
      </c>
      <c r="P29" s="26">
        <v>248.08</v>
      </c>
      <c r="Q29" s="26">
        <v>278.68</v>
      </c>
      <c r="R29" s="26">
        <v>-30.599999999999994</v>
      </c>
      <c r="S29" s="26">
        <v>-1.9124999999999996</v>
      </c>
      <c r="T29" s="31" t="s">
        <v>296</v>
      </c>
      <c r="U29" s="29">
        <v>248.08</v>
      </c>
      <c r="V29" s="29" t="str">
        <f>IF(ABS(Proj2018[[#This Row],[LastProj]]-Proj2018[[#This Row],[PROJ TOTAL PTS]])&lt;0.5,"",(Proj2018[[#This Row],[PROJ TOTAL PTS]]-Proj2018[[#This Row],[LastProj]])/16)</f>
        <v/>
      </c>
      <c r="W29" s="29" t="s">
        <v>296</v>
      </c>
      <c r="X29" s="29"/>
      <c r="Y29" s="29">
        <f>IF(Proj2018[[#This Row],[POS]]="K",-100,Proj2018[[#This Row],[VAR/G]]+1.5)</f>
        <v>-0.41249999999999964</v>
      </c>
      <c r="Z29" s="29">
        <f>ROUND(MAX(Proj2018[[#This Row],[VAWG]],0)*$AC$9,0)+1</f>
        <v>1</v>
      </c>
    </row>
    <row r="30" spans="1:26" x14ac:dyDescent="0.3">
      <c r="A30">
        <v>2018</v>
      </c>
      <c r="B30" t="s">
        <v>3669</v>
      </c>
      <c r="C30" t="s">
        <v>10802</v>
      </c>
      <c r="D30" t="s">
        <v>311</v>
      </c>
      <c r="E30">
        <v>352</v>
      </c>
      <c r="F30">
        <v>574</v>
      </c>
      <c r="G30">
        <v>3963</v>
      </c>
      <c r="H30">
        <v>24</v>
      </c>
      <c r="I30">
        <v>12</v>
      </c>
      <c r="J30">
        <v>32</v>
      </c>
      <c r="K30">
        <v>89</v>
      </c>
      <c r="L30">
        <v>1</v>
      </c>
      <c r="M30">
        <v>0</v>
      </c>
      <c r="N30">
        <v>0</v>
      </c>
      <c r="O30">
        <v>0</v>
      </c>
      <c r="P30" s="26">
        <v>245.42000000000002</v>
      </c>
      <c r="Q30" s="26">
        <v>278.68</v>
      </c>
      <c r="R30" s="26">
        <v>-33.259999999999991</v>
      </c>
      <c r="S30" s="26">
        <v>-2.0787499999999994</v>
      </c>
      <c r="T30" s="31" t="s">
        <v>296</v>
      </c>
      <c r="U30" s="29">
        <v>245.42000000000002</v>
      </c>
      <c r="V30" s="29" t="str">
        <f>IF(ABS(Proj2018[[#This Row],[LastProj]]-Proj2018[[#This Row],[PROJ TOTAL PTS]])&lt;0.5,"",(Proj2018[[#This Row],[PROJ TOTAL PTS]]-Proj2018[[#This Row],[LastProj]])/16)</f>
        <v/>
      </c>
      <c r="W30" s="29" t="s">
        <v>437</v>
      </c>
      <c r="X30" s="29"/>
      <c r="Y30" s="29">
        <f>IF(Proj2018[[#This Row],[POS]]="K",-100,Proj2018[[#This Row],[VAR/G]]+1.5)</f>
        <v>-0.57874999999999943</v>
      </c>
      <c r="Z30" s="29">
        <f>ROUND(MAX(Proj2018[[#This Row],[VAWG]],0)*$AC$9,0)+1</f>
        <v>1</v>
      </c>
    </row>
    <row r="31" spans="1:26" x14ac:dyDescent="0.3">
      <c r="A31">
        <v>2018</v>
      </c>
      <c r="B31" t="s">
        <v>6916</v>
      </c>
      <c r="C31" t="s">
        <v>314</v>
      </c>
      <c r="D31" t="s">
        <v>311</v>
      </c>
      <c r="E31">
        <v>369</v>
      </c>
      <c r="F31">
        <v>598</v>
      </c>
      <c r="G31">
        <v>4107</v>
      </c>
      <c r="H31">
        <v>26</v>
      </c>
      <c r="I31">
        <v>15</v>
      </c>
      <c r="J31">
        <v>18</v>
      </c>
      <c r="K31">
        <v>27</v>
      </c>
      <c r="L31">
        <v>0</v>
      </c>
      <c r="M31">
        <v>0</v>
      </c>
      <c r="N31">
        <v>0</v>
      </c>
      <c r="O31">
        <v>0</v>
      </c>
      <c r="P31" s="26">
        <v>240.97999999999996</v>
      </c>
      <c r="Q31" s="26">
        <v>278.68</v>
      </c>
      <c r="R31" s="26">
        <v>-37.700000000000045</v>
      </c>
      <c r="S31" s="26">
        <v>-2.3562500000000028</v>
      </c>
      <c r="T31" s="31" t="s">
        <v>296</v>
      </c>
      <c r="U31" s="29">
        <v>240.97999999999996</v>
      </c>
      <c r="V31" s="29" t="str">
        <f>IF(ABS(Proj2018[[#This Row],[LastProj]]-Proj2018[[#This Row],[PROJ TOTAL PTS]])&lt;0.5,"",(Proj2018[[#This Row],[PROJ TOTAL PTS]]-Proj2018[[#This Row],[LastProj]])/16)</f>
        <v/>
      </c>
      <c r="W31" s="29" t="s">
        <v>296</v>
      </c>
      <c r="X31" s="29"/>
      <c r="Y31" s="29">
        <f>IF(Proj2018[[#This Row],[POS]]="K",-100,Proj2018[[#This Row],[VAR/G]]+1.5)</f>
        <v>-0.85625000000000284</v>
      </c>
      <c r="Z31" s="33">
        <f>ROUND(MAX(Proj2018[[#This Row],[VAWG]],0)*$AC$9,0)+1</f>
        <v>1</v>
      </c>
    </row>
    <row r="32" spans="1:26" x14ac:dyDescent="0.3">
      <c r="A32">
        <v>2018</v>
      </c>
      <c r="B32" t="s">
        <v>1891</v>
      </c>
      <c r="C32" t="s">
        <v>1198</v>
      </c>
      <c r="D32" t="s">
        <v>311</v>
      </c>
      <c r="E32">
        <v>290</v>
      </c>
      <c r="F32">
        <v>468</v>
      </c>
      <c r="G32">
        <v>3595</v>
      </c>
      <c r="H32">
        <v>23</v>
      </c>
      <c r="I32">
        <v>12</v>
      </c>
      <c r="J32">
        <v>38</v>
      </c>
      <c r="K32">
        <v>161</v>
      </c>
      <c r="L32">
        <v>1</v>
      </c>
      <c r="M32">
        <v>0</v>
      </c>
      <c r="N32">
        <v>0</v>
      </c>
      <c r="O32">
        <v>0</v>
      </c>
      <c r="P32" s="26">
        <v>233.9</v>
      </c>
      <c r="Q32" s="26">
        <v>278.68</v>
      </c>
      <c r="R32" s="26">
        <v>-44.78</v>
      </c>
      <c r="S32" s="26">
        <v>-2.7987500000000001</v>
      </c>
      <c r="T32" s="31" t="s">
        <v>296</v>
      </c>
      <c r="U32" s="29">
        <v>233.9</v>
      </c>
      <c r="V32" s="29" t="str">
        <f>IF(ABS(Proj2018[[#This Row],[LastProj]]-Proj2018[[#This Row],[PROJ TOTAL PTS]])&lt;0.5,"",(Proj2018[[#This Row],[PROJ TOTAL PTS]]-Proj2018[[#This Row],[LastProj]])/16)</f>
        <v/>
      </c>
      <c r="W32" s="29" t="s">
        <v>296</v>
      </c>
      <c r="X32" s="29"/>
      <c r="Y32" s="29">
        <f>IF(Proj2018[[#This Row],[POS]]="K",-100,Proj2018[[#This Row],[VAR/G]]+1.5)</f>
        <v>-1.2987500000000001</v>
      </c>
      <c r="Z32" s="29">
        <f>ROUND(MAX(Proj2018[[#This Row],[VAWG]],0)*$AC$9,0)+1</f>
        <v>1</v>
      </c>
    </row>
    <row r="33" spans="1:26" x14ac:dyDescent="0.3">
      <c r="A33">
        <v>2018</v>
      </c>
      <c r="B33" t="s">
        <v>6522</v>
      </c>
      <c r="C33" t="s">
        <v>10714</v>
      </c>
      <c r="D33" t="s">
        <v>311</v>
      </c>
      <c r="E33">
        <v>244</v>
      </c>
      <c r="F33">
        <v>395</v>
      </c>
      <c r="G33">
        <v>2764</v>
      </c>
      <c r="H33">
        <v>18</v>
      </c>
      <c r="I33">
        <v>6</v>
      </c>
      <c r="J33">
        <v>67</v>
      </c>
      <c r="K33">
        <v>384</v>
      </c>
      <c r="L33">
        <v>3</v>
      </c>
      <c r="M33">
        <v>0</v>
      </c>
      <c r="N33">
        <v>0</v>
      </c>
      <c r="O33">
        <v>0</v>
      </c>
      <c r="P33" s="26">
        <v>226.96</v>
      </c>
      <c r="Q33" s="26">
        <v>278.68</v>
      </c>
      <c r="R33" s="26">
        <v>-51.72</v>
      </c>
      <c r="S33" s="26">
        <v>-3.2324999999999999</v>
      </c>
      <c r="T33" s="31" t="s">
        <v>296</v>
      </c>
      <c r="U33" s="29">
        <v>226.96</v>
      </c>
      <c r="V33" s="29" t="str">
        <f>IF(ABS(Proj2018[[#This Row],[LastProj]]-Proj2018[[#This Row],[PROJ TOTAL PTS]])&lt;0.5,"",(Proj2018[[#This Row],[PROJ TOTAL PTS]]-Proj2018[[#This Row],[LastProj]])/16)</f>
        <v/>
      </c>
      <c r="W33" s="29" t="s">
        <v>296</v>
      </c>
      <c r="X33" s="29"/>
      <c r="Y33" s="29">
        <f>IF(Proj2018[[#This Row],[POS]]="K",-100,Proj2018[[#This Row],[VAR/G]]+1.5)</f>
        <v>-1.7324999999999999</v>
      </c>
      <c r="Z33" s="29">
        <f>ROUND(MAX(Proj2018[[#This Row],[VAWG]],0)*$AC$9,0)+1</f>
        <v>1</v>
      </c>
    </row>
    <row r="34" spans="1:26" x14ac:dyDescent="0.3">
      <c r="A34">
        <v>2018</v>
      </c>
      <c r="B34" t="s">
        <v>9369</v>
      </c>
      <c r="C34" t="s">
        <v>314</v>
      </c>
      <c r="D34" t="s">
        <v>451</v>
      </c>
      <c r="E34">
        <v>0</v>
      </c>
      <c r="F34">
        <v>0</v>
      </c>
      <c r="G34">
        <v>0</v>
      </c>
      <c r="H34">
        <v>0</v>
      </c>
      <c r="I34">
        <v>0</v>
      </c>
      <c r="J34">
        <v>258</v>
      </c>
      <c r="K34">
        <v>1133</v>
      </c>
      <c r="L34">
        <v>7</v>
      </c>
      <c r="M34">
        <v>60</v>
      </c>
      <c r="N34">
        <v>533</v>
      </c>
      <c r="O34">
        <v>3</v>
      </c>
      <c r="P34" s="26">
        <v>226.60000000000002</v>
      </c>
      <c r="Q34" s="26">
        <v>118.8</v>
      </c>
      <c r="R34" s="26">
        <v>107.80000000000003</v>
      </c>
      <c r="S34" s="26">
        <v>6.7375000000000016</v>
      </c>
      <c r="T34" s="31" t="s">
        <v>11130</v>
      </c>
      <c r="U34" s="29">
        <v>226.60000000000002</v>
      </c>
      <c r="V34" s="29" t="str">
        <f>IF(ABS(Proj2018[[#This Row],[LastProj]]-Proj2018[[#This Row],[PROJ TOTAL PTS]])&lt;0.5,"",(Proj2018[[#This Row],[PROJ TOTAL PTS]]-Proj2018[[#This Row],[LastProj]])/16)</f>
        <v/>
      </c>
      <c r="W34" s="29" t="s">
        <v>437</v>
      </c>
      <c r="X34" s="29"/>
      <c r="Y34" s="29">
        <f>IF(Proj2018[[#This Row],[POS]]="K",-100,Proj2018[[#This Row],[VAR/G]]+1.5)</f>
        <v>8.2375000000000007</v>
      </c>
      <c r="Z34" s="29">
        <f>ROUND(MAX(Proj2018[[#This Row],[VAWG]],0)*$AC$9,0)+1</f>
        <v>947</v>
      </c>
    </row>
    <row r="35" spans="1:26" x14ac:dyDescent="0.3">
      <c r="A35">
        <v>2018</v>
      </c>
      <c r="B35" t="s">
        <v>6261</v>
      </c>
      <c r="C35" t="s">
        <v>371</v>
      </c>
      <c r="D35" t="s">
        <v>451</v>
      </c>
      <c r="E35">
        <v>0</v>
      </c>
      <c r="F35">
        <v>0</v>
      </c>
      <c r="G35">
        <v>0</v>
      </c>
      <c r="H35">
        <v>0</v>
      </c>
      <c r="I35">
        <v>0</v>
      </c>
      <c r="J35">
        <v>186</v>
      </c>
      <c r="K35">
        <v>843</v>
      </c>
      <c r="L35">
        <v>8</v>
      </c>
      <c r="M35">
        <v>74</v>
      </c>
      <c r="N35">
        <v>716</v>
      </c>
      <c r="O35">
        <v>3</v>
      </c>
      <c r="P35" s="26">
        <v>221.90000000000003</v>
      </c>
      <c r="Q35" s="26">
        <v>118.8</v>
      </c>
      <c r="R35" s="26">
        <v>103.10000000000004</v>
      </c>
      <c r="S35" s="26">
        <v>6.4437500000000023</v>
      </c>
      <c r="T35" s="31" t="s">
        <v>296</v>
      </c>
      <c r="U35" s="29">
        <v>221.90000000000003</v>
      </c>
      <c r="V35" s="29" t="str">
        <f>IF(ABS(Proj2018[[#This Row],[LastProj]]-Proj2018[[#This Row],[PROJ TOTAL PTS]])&lt;0.5,"",(Proj2018[[#This Row],[PROJ TOTAL PTS]]-Proj2018[[#This Row],[LastProj]])/16)</f>
        <v/>
      </c>
      <c r="W35" s="29" t="s">
        <v>437</v>
      </c>
      <c r="X35" s="29"/>
      <c r="Y35" s="29">
        <f>IF(Proj2018[[#This Row],[POS]]="K",-100,Proj2018[[#This Row],[VAR/G]]+1.5)</f>
        <v>7.9437500000000023</v>
      </c>
      <c r="Z35" s="29">
        <f>ROUND(MAX(Proj2018[[#This Row],[VAWG]],0)*$AC$9,0)+1</f>
        <v>913</v>
      </c>
    </row>
    <row r="36" spans="1:26" x14ac:dyDescent="0.3">
      <c r="A36">
        <v>2018</v>
      </c>
      <c r="B36" t="s">
        <v>7528</v>
      </c>
      <c r="C36" t="s">
        <v>10740</v>
      </c>
      <c r="D36" t="s">
        <v>451</v>
      </c>
      <c r="E36">
        <v>0</v>
      </c>
      <c r="F36">
        <v>0</v>
      </c>
      <c r="G36">
        <v>0</v>
      </c>
      <c r="H36">
        <v>0</v>
      </c>
      <c r="I36">
        <v>0</v>
      </c>
      <c r="J36">
        <v>310</v>
      </c>
      <c r="K36">
        <v>1202</v>
      </c>
      <c r="L36">
        <v>10</v>
      </c>
      <c r="M36">
        <v>40</v>
      </c>
      <c r="N36">
        <v>329</v>
      </c>
      <c r="O36">
        <v>1</v>
      </c>
      <c r="P36" s="26">
        <v>219.1</v>
      </c>
      <c r="Q36" s="26">
        <v>118.8</v>
      </c>
      <c r="R36" s="26">
        <v>100.3</v>
      </c>
      <c r="S36" s="26">
        <v>6.2687499999999998</v>
      </c>
      <c r="T36" s="31" t="s">
        <v>296</v>
      </c>
      <c r="U36" s="29">
        <v>219.1</v>
      </c>
      <c r="V36" s="29" t="str">
        <f>IF(ABS(Proj2018[[#This Row],[LastProj]]-Proj2018[[#This Row],[PROJ TOTAL PTS]])&lt;0.5,"",(Proj2018[[#This Row],[PROJ TOTAL PTS]]-Proj2018[[#This Row],[LastProj]])/16)</f>
        <v/>
      </c>
      <c r="W36" s="29" t="s">
        <v>437</v>
      </c>
      <c r="X36" s="29"/>
      <c r="Y36" s="29">
        <f>IF(Proj2018[[#This Row],[POS]]="K",-100,Proj2018[[#This Row],[VAR/G]]+1.5)</f>
        <v>7.7687499999999998</v>
      </c>
      <c r="Z36" s="29">
        <f>ROUND(MAX(Proj2018[[#This Row],[VAWG]],0)*$AC$9,0)+1</f>
        <v>893</v>
      </c>
    </row>
    <row r="37" spans="1:26" x14ac:dyDescent="0.3">
      <c r="A37">
        <v>2018</v>
      </c>
      <c r="B37" t="s">
        <v>9599</v>
      </c>
      <c r="C37" t="s">
        <v>10718</v>
      </c>
      <c r="D37" t="s">
        <v>451</v>
      </c>
      <c r="E37">
        <v>0</v>
      </c>
      <c r="F37">
        <v>0</v>
      </c>
      <c r="G37">
        <v>0</v>
      </c>
      <c r="H37">
        <v>0</v>
      </c>
      <c r="I37">
        <v>0</v>
      </c>
      <c r="J37">
        <v>261</v>
      </c>
      <c r="K37">
        <v>1108</v>
      </c>
      <c r="L37">
        <v>7</v>
      </c>
      <c r="M37">
        <v>54</v>
      </c>
      <c r="N37">
        <v>500</v>
      </c>
      <c r="O37">
        <v>2</v>
      </c>
      <c r="P37" s="26">
        <v>214.8</v>
      </c>
      <c r="Q37" s="26">
        <v>118.8</v>
      </c>
      <c r="R37" s="26">
        <v>96.000000000000014</v>
      </c>
      <c r="S37" s="26">
        <v>6.0000000000000009</v>
      </c>
      <c r="T37" s="31" t="s">
        <v>296</v>
      </c>
      <c r="U37" s="29">
        <v>214.8</v>
      </c>
      <c r="V37" s="29" t="str">
        <f>IF(ABS(Proj2018[[#This Row],[LastProj]]-Proj2018[[#This Row],[PROJ TOTAL PTS]])&lt;0.5,"",(Proj2018[[#This Row],[PROJ TOTAL PTS]]-Proj2018[[#This Row],[LastProj]])/16)</f>
        <v/>
      </c>
      <c r="W37" s="29" t="s">
        <v>437</v>
      </c>
      <c r="X37" s="29"/>
      <c r="Y37" s="29">
        <f>IF(Proj2018[[#This Row],[POS]]="K",-100,Proj2018[[#This Row],[VAR/G]]+1.5)</f>
        <v>7.5000000000000009</v>
      </c>
      <c r="Z37" s="29">
        <f>ROUND(MAX(Proj2018[[#This Row],[VAWG]],0)*$AC$9,0)+1</f>
        <v>862</v>
      </c>
    </row>
    <row r="38" spans="1:26" x14ac:dyDescent="0.3">
      <c r="A38">
        <v>2018</v>
      </c>
      <c r="B38" t="s">
        <v>6481</v>
      </c>
      <c r="C38" t="s">
        <v>10734</v>
      </c>
      <c r="D38" t="s">
        <v>348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110</v>
      </c>
      <c r="N38">
        <v>1576</v>
      </c>
      <c r="O38">
        <v>9</v>
      </c>
      <c r="P38" s="26">
        <v>211.60000000000002</v>
      </c>
      <c r="Q38" s="26">
        <v>117.7</v>
      </c>
      <c r="R38" s="26">
        <v>93.90000000000002</v>
      </c>
      <c r="S38" s="26">
        <v>5.8687500000000012</v>
      </c>
      <c r="T38" s="31" t="s">
        <v>296</v>
      </c>
      <c r="U38" s="29">
        <v>211.60000000000002</v>
      </c>
      <c r="V38" s="29" t="str">
        <f>IF(ABS(Proj2018[[#This Row],[LastProj]]-Proj2018[[#This Row],[PROJ TOTAL PTS]])&lt;0.5,"",(Proj2018[[#This Row],[PROJ TOTAL PTS]]-Proj2018[[#This Row],[LastProj]])/16)</f>
        <v/>
      </c>
      <c r="W38" s="29" t="s">
        <v>437</v>
      </c>
      <c r="X38" s="29"/>
      <c r="Y38" s="29">
        <f>IF(Proj2018[[#This Row],[POS]]="K",-100,Proj2018[[#This Row],[VAR/G]]+1.5)</f>
        <v>7.3687500000000012</v>
      </c>
      <c r="Z38" s="29">
        <f>ROUND(MAX(Proj2018[[#This Row],[VAWG]],0)*$AC$9,0)+1</f>
        <v>847</v>
      </c>
    </row>
    <row r="39" spans="1:26" x14ac:dyDescent="0.3">
      <c r="A39">
        <v>2018</v>
      </c>
      <c r="B39" t="s">
        <v>8761</v>
      </c>
      <c r="C39" t="s">
        <v>306</v>
      </c>
      <c r="D39" t="s">
        <v>451</v>
      </c>
      <c r="E39">
        <v>0</v>
      </c>
      <c r="F39">
        <v>0</v>
      </c>
      <c r="G39">
        <v>0</v>
      </c>
      <c r="H39">
        <v>0</v>
      </c>
      <c r="I39">
        <v>0</v>
      </c>
      <c r="J39">
        <v>236</v>
      </c>
      <c r="K39">
        <v>999</v>
      </c>
      <c r="L39">
        <v>8</v>
      </c>
      <c r="M39">
        <v>56</v>
      </c>
      <c r="N39">
        <v>450</v>
      </c>
      <c r="O39">
        <v>2</v>
      </c>
      <c r="P39" s="26">
        <v>204.9</v>
      </c>
      <c r="Q39" s="26">
        <v>118.8</v>
      </c>
      <c r="R39" s="26">
        <v>86.100000000000009</v>
      </c>
      <c r="S39" s="26">
        <v>5.3812500000000005</v>
      </c>
      <c r="T39" s="31" t="s">
        <v>296</v>
      </c>
      <c r="U39" s="29">
        <v>204.9</v>
      </c>
      <c r="V39" s="29" t="str">
        <f>IF(ABS(Proj2018[[#This Row],[LastProj]]-Proj2018[[#This Row],[PROJ TOTAL PTS]])&lt;0.5,"",(Proj2018[[#This Row],[PROJ TOTAL PTS]]-Proj2018[[#This Row],[LastProj]])/16)</f>
        <v/>
      </c>
      <c r="W39" s="29" t="s">
        <v>437</v>
      </c>
      <c r="X39" s="29"/>
      <c r="Y39" s="29">
        <f>IF(Proj2018[[#This Row],[POS]]="K",-100,Proj2018[[#This Row],[VAR/G]]+1.5)</f>
        <v>6.8812500000000005</v>
      </c>
      <c r="Z39" s="29">
        <f>ROUND(MAX(Proj2018[[#This Row],[VAWG]],0)*$AC$9,0)+1</f>
        <v>791</v>
      </c>
    </row>
    <row r="40" spans="1:26" x14ac:dyDescent="0.3">
      <c r="A40">
        <v>2018</v>
      </c>
      <c r="B40" t="s">
        <v>4119</v>
      </c>
      <c r="C40" t="s">
        <v>10748</v>
      </c>
      <c r="D40" t="s">
        <v>311</v>
      </c>
      <c r="E40">
        <v>343</v>
      </c>
      <c r="F40">
        <v>546</v>
      </c>
      <c r="G40">
        <v>3528</v>
      </c>
      <c r="H40">
        <v>18</v>
      </c>
      <c r="I40">
        <v>11</v>
      </c>
      <c r="J40">
        <v>25</v>
      </c>
      <c r="K40">
        <v>46</v>
      </c>
      <c r="L40">
        <v>1</v>
      </c>
      <c r="M40">
        <v>0</v>
      </c>
      <c r="N40">
        <v>0</v>
      </c>
      <c r="O40">
        <v>0</v>
      </c>
      <c r="P40" s="26">
        <v>201.72</v>
      </c>
      <c r="Q40" s="26">
        <v>278.68</v>
      </c>
      <c r="R40" s="26">
        <v>-76.960000000000008</v>
      </c>
      <c r="S40" s="26">
        <v>-4.8100000000000005</v>
      </c>
      <c r="T40" s="31" t="s">
        <v>296</v>
      </c>
      <c r="U40" s="29">
        <v>201.72</v>
      </c>
      <c r="V40" s="29" t="str">
        <f>IF(ABS(Proj2018[[#This Row],[LastProj]]-Proj2018[[#This Row],[PROJ TOTAL PTS]])&lt;0.5,"",(Proj2018[[#This Row],[PROJ TOTAL PTS]]-Proj2018[[#This Row],[LastProj]])/16)</f>
        <v/>
      </c>
      <c r="W40" s="29" t="s">
        <v>296</v>
      </c>
      <c r="X40" s="29"/>
      <c r="Y40" s="29">
        <f>IF(Proj2018[[#This Row],[POS]]="K",-100,Proj2018[[#This Row],[VAR/G]]+1.5)</f>
        <v>-3.3100000000000005</v>
      </c>
      <c r="Z40" s="29">
        <f>ROUND(MAX(Proj2018[[#This Row],[VAWG]],0)*$AC$9,0)+1</f>
        <v>1</v>
      </c>
    </row>
    <row r="41" spans="1:26" x14ac:dyDescent="0.3">
      <c r="A41">
        <v>2018</v>
      </c>
      <c r="B41" s="2" t="s">
        <v>5230</v>
      </c>
      <c r="C41" t="s">
        <v>10708</v>
      </c>
      <c r="D41" t="s">
        <v>451</v>
      </c>
      <c r="E41">
        <v>0</v>
      </c>
      <c r="F41">
        <v>0</v>
      </c>
      <c r="G41">
        <v>0</v>
      </c>
      <c r="H41">
        <v>0</v>
      </c>
      <c r="I41">
        <v>0</v>
      </c>
      <c r="J41">
        <v>244</v>
      </c>
      <c r="K41">
        <v>1098</v>
      </c>
      <c r="L41">
        <v>6</v>
      </c>
      <c r="M41">
        <v>57</v>
      </c>
      <c r="N41">
        <v>437</v>
      </c>
      <c r="O41">
        <v>2</v>
      </c>
      <c r="P41" s="26">
        <v>201.5</v>
      </c>
      <c r="Q41" s="26">
        <v>118.8</v>
      </c>
      <c r="R41" s="26">
        <v>82.7</v>
      </c>
      <c r="S41" s="26">
        <v>5.1687500000000002</v>
      </c>
      <c r="T41" s="31" t="s">
        <v>296</v>
      </c>
      <c r="U41" s="29">
        <v>201.5</v>
      </c>
      <c r="V41" s="29" t="str">
        <f>IF(ABS(Proj2018[[#This Row],[LastProj]]-Proj2018[[#This Row],[PROJ TOTAL PTS]])&lt;0.5,"",(Proj2018[[#This Row],[PROJ TOTAL PTS]]-Proj2018[[#This Row],[LastProj]])/16)</f>
        <v/>
      </c>
      <c r="W41" s="29" t="s">
        <v>437</v>
      </c>
      <c r="X41" s="29" t="s">
        <v>11246</v>
      </c>
      <c r="Y41" s="29">
        <f>IF(Proj2018[[#This Row],[POS]]="K",-100,Proj2018[[#This Row],[VAR/G]]+1.5)</f>
        <v>6.6687500000000002</v>
      </c>
      <c r="Z41" s="33">
        <f>ROUND(MAX(Proj2018[[#This Row],[VAWG]],0)*$AC$9,0)+1</f>
        <v>767</v>
      </c>
    </row>
    <row r="42" spans="1:26" x14ac:dyDescent="0.3">
      <c r="A42">
        <v>2018</v>
      </c>
      <c r="B42" t="s">
        <v>7958</v>
      </c>
      <c r="C42" t="s">
        <v>298</v>
      </c>
      <c r="D42" t="s">
        <v>451</v>
      </c>
      <c r="E42">
        <v>0</v>
      </c>
      <c r="F42">
        <v>0</v>
      </c>
      <c r="G42">
        <v>0</v>
      </c>
      <c r="H42">
        <v>0</v>
      </c>
      <c r="I42">
        <v>0</v>
      </c>
      <c r="J42">
        <v>264</v>
      </c>
      <c r="K42">
        <v>1024</v>
      </c>
      <c r="L42">
        <v>6</v>
      </c>
      <c r="M42">
        <v>60</v>
      </c>
      <c r="N42">
        <v>502</v>
      </c>
      <c r="O42">
        <v>2</v>
      </c>
      <c r="P42" s="26">
        <v>200.60000000000002</v>
      </c>
      <c r="Q42" s="26">
        <v>118.8</v>
      </c>
      <c r="R42" s="26">
        <v>81.800000000000026</v>
      </c>
      <c r="S42" s="26">
        <v>5.1125000000000016</v>
      </c>
      <c r="T42" s="31" t="s">
        <v>296</v>
      </c>
      <c r="U42" s="29">
        <v>200.60000000000002</v>
      </c>
      <c r="V42" s="29" t="str">
        <f>IF(ABS(Proj2018[[#This Row],[LastProj]]-Proj2018[[#This Row],[PROJ TOTAL PTS]])&lt;0.5,"",(Proj2018[[#This Row],[PROJ TOTAL PTS]]-Proj2018[[#This Row],[LastProj]])/16)</f>
        <v/>
      </c>
      <c r="W42" s="29" t="s">
        <v>437</v>
      </c>
      <c r="X42" s="29"/>
      <c r="Y42" s="29">
        <f>IF(Proj2018[[#This Row],[POS]]="K",-100,Proj2018[[#This Row],[VAR/G]]+1.5)</f>
        <v>6.6125000000000016</v>
      </c>
      <c r="Z42" s="29">
        <f>ROUND(MAX(Proj2018[[#This Row],[VAWG]],0)*$AC$9,0)+1</f>
        <v>760</v>
      </c>
    </row>
    <row r="43" spans="1:26" x14ac:dyDescent="0.3">
      <c r="A43">
        <v>2018</v>
      </c>
      <c r="B43" s="2" t="s">
        <v>4912</v>
      </c>
      <c r="C43" t="s">
        <v>10744</v>
      </c>
      <c r="D43" t="s">
        <v>348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  <c r="K43">
        <v>12</v>
      </c>
      <c r="L43">
        <v>0</v>
      </c>
      <c r="M43">
        <v>94</v>
      </c>
      <c r="N43">
        <v>1486</v>
      </c>
      <c r="O43">
        <v>8</v>
      </c>
      <c r="P43" s="26">
        <v>197.79999999999998</v>
      </c>
      <c r="Q43" s="26">
        <v>117.7</v>
      </c>
      <c r="R43" s="26">
        <v>80.09999999999998</v>
      </c>
      <c r="S43" s="26">
        <v>5.0062499999999988</v>
      </c>
      <c r="T43" s="31" t="s">
        <v>296</v>
      </c>
      <c r="U43" s="29">
        <v>197.79999999999998</v>
      </c>
      <c r="V43" s="29" t="str">
        <f>IF(ABS(Proj2018[[#This Row],[LastProj]]-Proj2018[[#This Row],[PROJ TOTAL PTS]])&lt;0.5,"",(Proj2018[[#This Row],[PROJ TOTAL PTS]]-Proj2018[[#This Row],[LastProj]])/16)</f>
        <v/>
      </c>
      <c r="W43" s="29" t="s">
        <v>437</v>
      </c>
      <c r="X43" s="29" t="s">
        <v>11246</v>
      </c>
      <c r="Y43" s="29">
        <f>IF(Proj2018[[#This Row],[POS]]="K",-100,Proj2018[[#This Row],[VAR/G]]+1.5)</f>
        <v>6.5062499999999988</v>
      </c>
      <c r="Z43" s="33">
        <f>ROUND(MAX(Proj2018[[#This Row],[VAWG]],0)*$AC$9,0)+1</f>
        <v>748</v>
      </c>
    </row>
    <row r="44" spans="1:26" x14ac:dyDescent="0.3">
      <c r="A44">
        <v>2018</v>
      </c>
      <c r="B44" t="s">
        <v>6839</v>
      </c>
      <c r="C44" t="s">
        <v>10763</v>
      </c>
      <c r="D44" t="s">
        <v>348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94</v>
      </c>
      <c r="N44">
        <v>1326</v>
      </c>
      <c r="O44">
        <v>10</v>
      </c>
      <c r="P44" s="26">
        <v>192.6</v>
      </c>
      <c r="Q44" s="26">
        <v>117.7</v>
      </c>
      <c r="R44" s="26">
        <v>74.899999999999991</v>
      </c>
      <c r="S44" s="26">
        <v>4.6812499999999995</v>
      </c>
      <c r="T44" s="31" t="s">
        <v>296</v>
      </c>
      <c r="U44" s="29">
        <v>192.6</v>
      </c>
      <c r="V44" s="29" t="str">
        <f>IF(ABS(Proj2018[[#This Row],[LastProj]]-Proj2018[[#This Row],[PROJ TOTAL PTS]])&lt;0.5,"",(Proj2018[[#This Row],[PROJ TOTAL PTS]]-Proj2018[[#This Row],[LastProj]])/16)</f>
        <v/>
      </c>
      <c r="W44" s="29" t="s">
        <v>437</v>
      </c>
      <c r="X44" s="29"/>
      <c r="Y44" s="29">
        <f>IF(Proj2018[[#This Row],[POS]]="K",-100,Proj2018[[#This Row],[VAR/G]]+1.5)</f>
        <v>6.1812499999999995</v>
      </c>
      <c r="Z44" s="29">
        <f>ROUND(MAX(Proj2018[[#This Row],[VAWG]],0)*$AC$9,0)+1</f>
        <v>711</v>
      </c>
    </row>
    <row r="45" spans="1:26" x14ac:dyDescent="0.3">
      <c r="A45">
        <v>2018</v>
      </c>
      <c r="B45" t="s">
        <v>4415</v>
      </c>
      <c r="C45" t="s">
        <v>10744</v>
      </c>
      <c r="D45" t="s">
        <v>451</v>
      </c>
      <c r="E45">
        <v>0</v>
      </c>
      <c r="F45">
        <v>0</v>
      </c>
      <c r="G45">
        <v>0</v>
      </c>
      <c r="H45">
        <v>0</v>
      </c>
      <c r="I45">
        <v>0</v>
      </c>
      <c r="J45">
        <v>223</v>
      </c>
      <c r="K45">
        <v>939</v>
      </c>
      <c r="L45">
        <v>8</v>
      </c>
      <c r="M45">
        <v>42</v>
      </c>
      <c r="N45">
        <v>360</v>
      </c>
      <c r="O45">
        <v>2</v>
      </c>
      <c r="P45" s="26">
        <v>189.9</v>
      </c>
      <c r="Q45" s="26">
        <v>118.8</v>
      </c>
      <c r="R45" s="26">
        <v>71.100000000000009</v>
      </c>
      <c r="S45" s="26">
        <v>4.4437500000000005</v>
      </c>
      <c r="T45" s="31" t="s">
        <v>296</v>
      </c>
      <c r="U45" s="29">
        <v>189.9</v>
      </c>
      <c r="V45" s="29" t="str">
        <f>IF(ABS(Proj2018[[#This Row],[LastProj]]-Proj2018[[#This Row],[PROJ TOTAL PTS]])&lt;0.5,"",(Proj2018[[#This Row],[PROJ TOTAL PTS]]-Proj2018[[#This Row],[LastProj]])/16)</f>
        <v/>
      </c>
      <c r="W45" s="29" t="s">
        <v>437</v>
      </c>
      <c r="X45" s="29"/>
      <c r="Y45" s="29">
        <f>IF(Proj2018[[#This Row],[POS]]="K",-100,Proj2018[[#This Row],[VAR/G]]+1.5)</f>
        <v>5.9437500000000005</v>
      </c>
      <c r="Z45" s="29">
        <f>ROUND(MAX(Proj2018[[#This Row],[VAWG]],0)*$AC$9,0)+1</f>
        <v>683</v>
      </c>
    </row>
    <row r="46" spans="1:26" x14ac:dyDescent="0.3">
      <c r="A46">
        <v>2018</v>
      </c>
      <c r="B46" t="s">
        <v>10687</v>
      </c>
      <c r="C46" t="s">
        <v>314</v>
      </c>
      <c r="D46" t="s">
        <v>348</v>
      </c>
      <c r="E46">
        <v>0</v>
      </c>
      <c r="F46">
        <v>0</v>
      </c>
      <c r="G46">
        <v>0</v>
      </c>
      <c r="H46">
        <v>0</v>
      </c>
      <c r="I46">
        <v>0</v>
      </c>
      <c r="J46">
        <v>4</v>
      </c>
      <c r="K46">
        <v>21</v>
      </c>
      <c r="L46">
        <v>0</v>
      </c>
      <c r="M46">
        <v>99</v>
      </c>
      <c r="N46">
        <v>1300</v>
      </c>
      <c r="O46">
        <v>8</v>
      </c>
      <c r="P46" s="26">
        <v>180.1</v>
      </c>
      <c r="Q46" s="26">
        <v>117.7</v>
      </c>
      <c r="R46" s="26">
        <v>62.399999999999991</v>
      </c>
      <c r="S46" s="26">
        <v>3.8999999999999995</v>
      </c>
      <c r="T46" s="31" t="s">
        <v>296</v>
      </c>
      <c r="U46" s="29">
        <v>180.1</v>
      </c>
      <c r="V46" s="29" t="str">
        <f>IF(ABS(Proj2018[[#This Row],[LastProj]]-Proj2018[[#This Row],[PROJ TOTAL PTS]])&lt;0.5,"",(Proj2018[[#This Row],[PROJ TOTAL PTS]]-Proj2018[[#This Row],[LastProj]])/16)</f>
        <v/>
      </c>
      <c r="W46" s="29" t="s">
        <v>437</v>
      </c>
      <c r="X46" s="29"/>
      <c r="Y46" s="29">
        <f>IF(Proj2018[[#This Row],[POS]]="K",-100,Proj2018[[#This Row],[VAR/G]]+1.5)</f>
        <v>5.3999999999999995</v>
      </c>
      <c r="Z46" s="29">
        <f>ROUND(MAX(Proj2018[[#This Row],[VAWG]],0)*$AC$9,0)+1</f>
        <v>621</v>
      </c>
    </row>
    <row r="47" spans="1:26" x14ac:dyDescent="0.3">
      <c r="A47">
        <v>2018</v>
      </c>
      <c r="B47" t="s">
        <v>2754</v>
      </c>
      <c r="C47" t="s">
        <v>298</v>
      </c>
      <c r="D47" t="s">
        <v>348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13</v>
      </c>
      <c r="L47">
        <v>0</v>
      </c>
      <c r="M47">
        <v>101</v>
      </c>
      <c r="N47">
        <v>1307</v>
      </c>
      <c r="O47">
        <v>8</v>
      </c>
      <c r="P47" s="26">
        <v>180.00000000000003</v>
      </c>
      <c r="Q47" s="26">
        <v>117.7</v>
      </c>
      <c r="R47" s="26">
        <v>62.300000000000026</v>
      </c>
      <c r="S47" s="26">
        <v>3.8937500000000016</v>
      </c>
      <c r="T47" s="31" t="s">
        <v>296</v>
      </c>
      <c r="U47" s="29">
        <v>180.00000000000003</v>
      </c>
      <c r="V47" s="29" t="str">
        <f>IF(ABS(Proj2018[[#This Row],[LastProj]]-Proj2018[[#This Row],[PROJ TOTAL PTS]])&lt;0.5,"",(Proj2018[[#This Row],[PROJ TOTAL PTS]]-Proj2018[[#This Row],[LastProj]])/16)</f>
        <v/>
      </c>
      <c r="W47" s="29" t="s">
        <v>437</v>
      </c>
      <c r="X47" s="29"/>
      <c r="Y47" s="29">
        <f>IF(Proj2018[[#This Row],[POS]]="K",-100,Proj2018[[#This Row],[VAR/G]]+1.5)</f>
        <v>5.3937500000000016</v>
      </c>
      <c r="Z47" s="29">
        <f>ROUND(MAX(Proj2018[[#This Row],[VAWG]],0)*$AC$9,0)+1</f>
        <v>620</v>
      </c>
    </row>
    <row r="48" spans="1:26" x14ac:dyDescent="0.3">
      <c r="A48">
        <v>2018</v>
      </c>
      <c r="B48" t="s">
        <v>10681</v>
      </c>
      <c r="C48" t="s">
        <v>10731</v>
      </c>
      <c r="D48" t="s">
        <v>348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90</v>
      </c>
      <c r="N48">
        <v>1297</v>
      </c>
      <c r="O48">
        <v>8</v>
      </c>
      <c r="P48" s="26">
        <v>177.70000000000002</v>
      </c>
      <c r="Q48" s="26">
        <v>117.7</v>
      </c>
      <c r="R48" s="26">
        <v>60.000000000000014</v>
      </c>
      <c r="S48" s="26">
        <v>3.7500000000000009</v>
      </c>
      <c r="T48" s="31" t="s">
        <v>296</v>
      </c>
      <c r="U48" s="29">
        <v>177.70000000000002</v>
      </c>
      <c r="V48" s="29" t="str">
        <f>IF(ABS(Proj2018[[#This Row],[LastProj]]-Proj2018[[#This Row],[PROJ TOTAL PTS]])&lt;0.5,"",(Proj2018[[#This Row],[PROJ TOTAL PTS]]-Proj2018[[#This Row],[LastProj]])/16)</f>
        <v/>
      </c>
      <c r="W48" s="29" t="s">
        <v>437</v>
      </c>
      <c r="X48" s="29"/>
      <c r="Y48" s="29">
        <f>IF(Proj2018[[#This Row],[POS]]="K",-100,Proj2018[[#This Row],[VAR/G]]+1.5)</f>
        <v>5.2500000000000009</v>
      </c>
      <c r="Z48" s="29">
        <f>ROUND(MAX(Proj2018[[#This Row],[VAWG]],0)*$AC$9,0)+1</f>
        <v>604</v>
      </c>
    </row>
    <row r="49" spans="1:26" x14ac:dyDescent="0.3">
      <c r="A49">
        <v>2018</v>
      </c>
      <c r="B49" t="s">
        <v>3311</v>
      </c>
      <c r="C49" t="s">
        <v>536</v>
      </c>
      <c r="D49" t="s">
        <v>451</v>
      </c>
      <c r="E49">
        <v>0</v>
      </c>
      <c r="F49">
        <v>0</v>
      </c>
      <c r="G49">
        <v>0</v>
      </c>
      <c r="H49">
        <v>0</v>
      </c>
      <c r="I49">
        <v>0</v>
      </c>
      <c r="J49">
        <v>217</v>
      </c>
      <c r="K49">
        <v>876</v>
      </c>
      <c r="L49">
        <v>7</v>
      </c>
      <c r="M49">
        <v>54</v>
      </c>
      <c r="N49">
        <v>407</v>
      </c>
      <c r="O49">
        <v>1</v>
      </c>
      <c r="P49" s="26">
        <v>176.3</v>
      </c>
      <c r="Q49" s="26">
        <v>118.8</v>
      </c>
      <c r="R49" s="26">
        <v>57.500000000000014</v>
      </c>
      <c r="S49" s="26">
        <v>3.5937500000000009</v>
      </c>
      <c r="T49" s="31" t="s">
        <v>296</v>
      </c>
      <c r="U49" s="29">
        <v>176.3</v>
      </c>
      <c r="V49" s="29" t="str">
        <f>IF(ABS(Proj2018[[#This Row],[LastProj]]-Proj2018[[#This Row],[PROJ TOTAL PTS]])&lt;0.5,"",(Proj2018[[#This Row],[PROJ TOTAL PTS]]-Proj2018[[#This Row],[LastProj]])/16)</f>
        <v/>
      </c>
      <c r="W49" s="29" t="s">
        <v>437</v>
      </c>
      <c r="X49" s="29"/>
      <c r="Y49" s="29">
        <f>IF(Proj2018[[#This Row],[POS]]="K",-100,Proj2018[[#This Row],[VAR/G]]+1.5)</f>
        <v>5.0937500000000009</v>
      </c>
      <c r="Z49" s="29">
        <f>ROUND(MAX(Proj2018[[#This Row],[VAWG]],0)*$AC$9,0)+1</f>
        <v>586</v>
      </c>
    </row>
    <row r="50" spans="1:26" x14ac:dyDescent="0.3">
      <c r="A50">
        <v>2018</v>
      </c>
      <c r="B50" t="s">
        <v>8119</v>
      </c>
      <c r="C50" t="s">
        <v>11244</v>
      </c>
      <c r="D50" t="s">
        <v>451</v>
      </c>
      <c r="E50">
        <v>0</v>
      </c>
      <c r="F50">
        <v>0</v>
      </c>
      <c r="G50">
        <v>0</v>
      </c>
      <c r="H50">
        <v>0</v>
      </c>
      <c r="I50">
        <v>0</v>
      </c>
      <c r="J50">
        <v>236</v>
      </c>
      <c r="K50">
        <v>998</v>
      </c>
      <c r="L50">
        <v>8</v>
      </c>
      <c r="M50">
        <v>25</v>
      </c>
      <c r="N50">
        <v>208</v>
      </c>
      <c r="O50">
        <v>1</v>
      </c>
      <c r="P50" s="26">
        <v>174.60000000000002</v>
      </c>
      <c r="Q50" s="26">
        <v>118.8</v>
      </c>
      <c r="R50" s="26">
        <v>55.800000000000026</v>
      </c>
      <c r="S50" s="26">
        <v>3.4875000000000016</v>
      </c>
      <c r="T50" s="31" t="s">
        <v>11130</v>
      </c>
      <c r="U50" s="29">
        <v>174.60000000000002</v>
      </c>
      <c r="V50" s="29" t="str">
        <f>IF(ABS(Proj2018[[#This Row],[LastProj]]-Proj2018[[#This Row],[PROJ TOTAL PTS]])&lt;0.5,"",(Proj2018[[#This Row],[PROJ TOTAL PTS]]-Proj2018[[#This Row],[LastProj]])/16)</f>
        <v/>
      </c>
      <c r="W50" s="29" t="s">
        <v>437</v>
      </c>
      <c r="X50" s="29"/>
      <c r="Y50" s="29">
        <f>IF(Proj2018[[#This Row],[POS]]="K",-100,Proj2018[[#This Row],[VAR/G]]+1.5)</f>
        <v>4.9875000000000016</v>
      </c>
      <c r="Z50" s="29">
        <f>ROUND(MAX(Proj2018[[#This Row],[VAWG]],0)*$AC$9,0)+1</f>
        <v>574</v>
      </c>
    </row>
    <row r="51" spans="1:26" x14ac:dyDescent="0.3">
      <c r="A51">
        <v>2018</v>
      </c>
      <c r="B51" t="s">
        <v>372</v>
      </c>
      <c r="C51" t="s">
        <v>371</v>
      </c>
      <c r="D51" t="s">
        <v>348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100</v>
      </c>
      <c r="N51">
        <v>1263</v>
      </c>
      <c r="O51">
        <v>8</v>
      </c>
      <c r="P51" s="26">
        <v>174.3</v>
      </c>
      <c r="Q51" s="26">
        <v>117.7</v>
      </c>
      <c r="R51" s="26">
        <v>56.600000000000009</v>
      </c>
      <c r="S51" s="26">
        <v>3.5375000000000005</v>
      </c>
      <c r="T51" s="31" t="s">
        <v>296</v>
      </c>
      <c r="U51" s="29">
        <v>174.3</v>
      </c>
      <c r="V51" s="29" t="str">
        <f>IF(ABS(Proj2018[[#This Row],[LastProj]]-Proj2018[[#This Row],[PROJ TOTAL PTS]])&lt;0.5,"",(Proj2018[[#This Row],[PROJ TOTAL PTS]]-Proj2018[[#This Row],[LastProj]])/16)</f>
        <v/>
      </c>
      <c r="W51" s="29" t="s">
        <v>437</v>
      </c>
      <c r="X51" s="29"/>
      <c r="Y51" s="29">
        <f>IF(Proj2018[[#This Row],[POS]]="K",-100,Proj2018[[#This Row],[VAR/G]]+1.5)</f>
        <v>5.0375000000000005</v>
      </c>
      <c r="Z51" s="29">
        <f>ROUND(MAX(Proj2018[[#This Row],[VAWG]],0)*$AC$9,0)+1</f>
        <v>579</v>
      </c>
    </row>
    <row r="52" spans="1:26" x14ac:dyDescent="0.3">
      <c r="A52">
        <v>2018</v>
      </c>
      <c r="B52" t="s">
        <v>7671</v>
      </c>
      <c r="C52" t="s">
        <v>10751</v>
      </c>
      <c r="D52" t="s">
        <v>451</v>
      </c>
      <c r="E52">
        <v>0</v>
      </c>
      <c r="F52">
        <v>0</v>
      </c>
      <c r="G52">
        <v>0</v>
      </c>
      <c r="H52">
        <v>0</v>
      </c>
      <c r="I52">
        <v>0</v>
      </c>
      <c r="J52">
        <v>159</v>
      </c>
      <c r="K52">
        <v>635</v>
      </c>
      <c r="L52">
        <v>4</v>
      </c>
      <c r="M52">
        <v>78</v>
      </c>
      <c r="N52">
        <v>687</v>
      </c>
      <c r="O52">
        <v>3</v>
      </c>
      <c r="P52" s="26">
        <v>174.2</v>
      </c>
      <c r="Q52" s="26">
        <v>118.8</v>
      </c>
      <c r="R52" s="26">
        <v>55.399999999999991</v>
      </c>
      <c r="S52" s="26">
        <v>3.4624999999999995</v>
      </c>
      <c r="T52" s="31" t="s">
        <v>296</v>
      </c>
      <c r="U52" s="29">
        <v>174.2</v>
      </c>
      <c r="V52" s="29" t="str">
        <f>IF(ABS(Proj2018[[#This Row],[LastProj]]-Proj2018[[#This Row],[PROJ TOTAL PTS]])&lt;0.5,"",(Proj2018[[#This Row],[PROJ TOTAL PTS]]-Proj2018[[#This Row],[LastProj]])/16)</f>
        <v/>
      </c>
      <c r="W52" s="29" t="s">
        <v>437</v>
      </c>
      <c r="X52" s="29"/>
      <c r="Y52" s="29">
        <f>IF(Proj2018[[#This Row],[POS]]="K",-100,Proj2018[[#This Row],[VAR/G]]+1.5)</f>
        <v>4.9624999999999995</v>
      </c>
      <c r="Z52" s="29">
        <f>ROUND(MAX(Proj2018[[#This Row],[VAWG]],0)*$AC$9,0)+1</f>
        <v>571</v>
      </c>
    </row>
    <row r="53" spans="1:26" x14ac:dyDescent="0.3">
      <c r="A53">
        <v>2018</v>
      </c>
      <c r="B53" t="s">
        <v>6080</v>
      </c>
      <c r="C53" t="s">
        <v>10817</v>
      </c>
      <c r="D53" t="s">
        <v>451</v>
      </c>
      <c r="E53">
        <v>0</v>
      </c>
      <c r="F53">
        <v>0</v>
      </c>
      <c r="G53">
        <v>0</v>
      </c>
      <c r="H53">
        <v>0</v>
      </c>
      <c r="I53">
        <v>0</v>
      </c>
      <c r="J53">
        <v>239</v>
      </c>
      <c r="K53">
        <v>1023</v>
      </c>
      <c r="L53">
        <v>7</v>
      </c>
      <c r="M53">
        <v>29</v>
      </c>
      <c r="N53">
        <v>231</v>
      </c>
      <c r="O53">
        <v>1</v>
      </c>
      <c r="P53" s="26">
        <v>173.4</v>
      </c>
      <c r="Q53" s="26">
        <v>118.8</v>
      </c>
      <c r="R53" s="26">
        <v>54.600000000000009</v>
      </c>
      <c r="S53" s="26">
        <v>3.4125000000000005</v>
      </c>
      <c r="T53" s="31" t="s">
        <v>296</v>
      </c>
      <c r="U53" s="29">
        <v>173.4</v>
      </c>
      <c r="V53" s="29" t="str">
        <f>IF(ABS(Proj2018[[#This Row],[LastProj]]-Proj2018[[#This Row],[PROJ TOTAL PTS]])&lt;0.5,"",(Proj2018[[#This Row],[PROJ TOTAL PTS]]-Proj2018[[#This Row],[LastProj]])/16)</f>
        <v/>
      </c>
      <c r="W53" s="29" t="s">
        <v>437</v>
      </c>
      <c r="X53" s="29"/>
      <c r="Y53" s="29">
        <f>IF(Proj2018[[#This Row],[POS]]="K",-100,Proj2018[[#This Row],[VAR/G]]+1.5)</f>
        <v>4.9125000000000005</v>
      </c>
      <c r="Z53" s="29">
        <f>ROUND(MAX(Proj2018[[#This Row],[VAWG]],0)*$AC$9,0)+1</f>
        <v>565</v>
      </c>
    </row>
    <row r="54" spans="1:26" x14ac:dyDescent="0.3">
      <c r="A54">
        <v>2018</v>
      </c>
      <c r="B54" t="s">
        <v>3714</v>
      </c>
      <c r="C54" t="s">
        <v>10802</v>
      </c>
      <c r="D54" t="s">
        <v>451</v>
      </c>
      <c r="E54">
        <v>0</v>
      </c>
      <c r="F54">
        <v>0</v>
      </c>
      <c r="G54">
        <v>0</v>
      </c>
      <c r="H54">
        <v>0</v>
      </c>
      <c r="I54">
        <v>0</v>
      </c>
      <c r="J54">
        <v>220</v>
      </c>
      <c r="K54">
        <v>957</v>
      </c>
      <c r="L54">
        <v>8</v>
      </c>
      <c r="M54">
        <v>29</v>
      </c>
      <c r="N54">
        <v>229</v>
      </c>
      <c r="O54">
        <v>1</v>
      </c>
      <c r="P54" s="26">
        <v>172.6</v>
      </c>
      <c r="Q54" s="26">
        <v>118.8</v>
      </c>
      <c r="R54" s="26">
        <v>53.8</v>
      </c>
      <c r="S54" s="26">
        <v>3.3624999999999998</v>
      </c>
      <c r="T54" s="31" t="s">
        <v>296</v>
      </c>
      <c r="U54" s="29">
        <v>172.6</v>
      </c>
      <c r="V54" s="29" t="str">
        <f>IF(ABS(Proj2018[[#This Row],[LastProj]]-Proj2018[[#This Row],[PROJ TOTAL PTS]])&lt;0.5,"",(Proj2018[[#This Row],[PROJ TOTAL PTS]]-Proj2018[[#This Row],[LastProj]])/16)</f>
        <v/>
      </c>
      <c r="W54" s="29" t="s">
        <v>437</v>
      </c>
      <c r="X54" s="29"/>
      <c r="Y54" s="29">
        <f>IF(Proj2018[[#This Row],[POS]]="K",-100,Proj2018[[#This Row],[VAR/G]]+1.5)</f>
        <v>4.8624999999999998</v>
      </c>
      <c r="Z54" s="33">
        <f>ROUND(MAX(Proj2018[[#This Row],[VAWG]],0)*$AC$9,0)+1</f>
        <v>559</v>
      </c>
    </row>
    <row r="55" spans="1:26" x14ac:dyDescent="0.3">
      <c r="A55">
        <v>2018</v>
      </c>
      <c r="B55" t="s">
        <v>3023</v>
      </c>
      <c r="C55" t="s">
        <v>365</v>
      </c>
      <c r="D55" t="s">
        <v>348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86</v>
      </c>
      <c r="N55">
        <v>1087</v>
      </c>
      <c r="O55">
        <v>10</v>
      </c>
      <c r="P55" s="26">
        <v>168.7</v>
      </c>
      <c r="Q55" s="26">
        <v>117.7</v>
      </c>
      <c r="R55" s="26">
        <v>50.999999999999986</v>
      </c>
      <c r="S55" s="26">
        <v>3.1874999999999991</v>
      </c>
      <c r="T55" s="31" t="s">
        <v>296</v>
      </c>
      <c r="U55" s="29">
        <v>168.7</v>
      </c>
      <c r="V55" s="29" t="str">
        <f>IF(ABS(Proj2018[[#This Row],[LastProj]]-Proj2018[[#This Row],[PROJ TOTAL PTS]])&lt;0.5,"",(Proj2018[[#This Row],[PROJ TOTAL PTS]]-Proj2018[[#This Row],[LastProj]])/16)</f>
        <v/>
      </c>
      <c r="W55" s="29" t="s">
        <v>437</v>
      </c>
      <c r="X55" s="29"/>
      <c r="Y55" s="29">
        <f>IF(Proj2018[[#This Row],[POS]]="K",-100,Proj2018[[#This Row],[VAR/G]]+1.5)</f>
        <v>4.6874999999999991</v>
      </c>
      <c r="Z55" s="29">
        <f>ROUND(MAX(Proj2018[[#This Row],[VAWG]],0)*$AC$9,0)+1</f>
        <v>539</v>
      </c>
    </row>
    <row r="56" spans="1:26" x14ac:dyDescent="0.3">
      <c r="A56">
        <v>2018</v>
      </c>
      <c r="B56" t="s">
        <v>8427</v>
      </c>
      <c r="C56" t="s">
        <v>10746</v>
      </c>
      <c r="D56" t="s">
        <v>348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75</v>
      </c>
      <c r="N56">
        <v>1249</v>
      </c>
      <c r="O56">
        <v>7</v>
      </c>
      <c r="P56" s="26">
        <v>166.9</v>
      </c>
      <c r="Q56" s="26">
        <v>117.7</v>
      </c>
      <c r="R56" s="26">
        <v>49.2</v>
      </c>
      <c r="S56" s="26">
        <v>3.0750000000000002</v>
      </c>
      <c r="T56" s="31" t="s">
        <v>296</v>
      </c>
      <c r="U56" s="29">
        <v>166.9</v>
      </c>
      <c r="V56" s="29" t="str">
        <f>IF(ABS(Proj2018[[#This Row],[LastProj]]-Proj2018[[#This Row],[PROJ TOTAL PTS]])&lt;0.5,"",(Proj2018[[#This Row],[PROJ TOTAL PTS]]-Proj2018[[#This Row],[LastProj]])/16)</f>
        <v/>
      </c>
      <c r="W56" s="29" t="s">
        <v>437</v>
      </c>
      <c r="X56" s="29"/>
      <c r="Y56" s="29">
        <f>IF(Proj2018[[#This Row],[POS]]="K",-100,Proj2018[[#This Row],[VAR/G]]+1.5)</f>
        <v>4.5750000000000002</v>
      </c>
      <c r="Z56" s="29">
        <f>ROUND(MAX(Proj2018[[#This Row],[VAWG]],0)*$AC$9,0)+1</f>
        <v>526</v>
      </c>
    </row>
    <row r="57" spans="1:26" x14ac:dyDescent="0.3">
      <c r="A57">
        <v>2018</v>
      </c>
      <c r="B57" t="s">
        <v>6734</v>
      </c>
      <c r="C57" t="s">
        <v>10731</v>
      </c>
      <c r="D57" t="s">
        <v>451</v>
      </c>
      <c r="E57">
        <v>0</v>
      </c>
      <c r="F57">
        <v>0</v>
      </c>
      <c r="G57">
        <v>0</v>
      </c>
      <c r="H57">
        <v>0</v>
      </c>
      <c r="I57">
        <v>0</v>
      </c>
      <c r="J57">
        <v>227</v>
      </c>
      <c r="K57">
        <v>892</v>
      </c>
      <c r="L57">
        <v>6</v>
      </c>
      <c r="M57">
        <v>43</v>
      </c>
      <c r="N57">
        <v>353</v>
      </c>
      <c r="O57">
        <v>1</v>
      </c>
      <c r="P57" s="26">
        <v>166.5</v>
      </c>
      <c r="Q57" s="26">
        <v>118.8</v>
      </c>
      <c r="R57" s="26">
        <v>47.7</v>
      </c>
      <c r="S57" s="26">
        <v>2.9812500000000002</v>
      </c>
      <c r="T57" s="31" t="s">
        <v>296</v>
      </c>
      <c r="U57" s="29">
        <v>166.5</v>
      </c>
      <c r="V57" s="29" t="str">
        <f>IF(ABS(Proj2018[[#This Row],[LastProj]]-Proj2018[[#This Row],[PROJ TOTAL PTS]])&lt;0.5,"",(Proj2018[[#This Row],[PROJ TOTAL PTS]]-Proj2018[[#This Row],[LastProj]])/16)</f>
        <v/>
      </c>
      <c r="W57" s="29" t="s">
        <v>437</v>
      </c>
      <c r="X57" s="29"/>
      <c r="Y57" s="29">
        <f>IF(Proj2018[[#This Row],[POS]]="K",-100,Proj2018[[#This Row],[VAR/G]]+1.5)</f>
        <v>4.4812500000000002</v>
      </c>
      <c r="Z57" s="29">
        <f>ROUND(MAX(Proj2018[[#This Row],[VAWG]],0)*$AC$9,0)+1</f>
        <v>515</v>
      </c>
    </row>
    <row r="58" spans="1:26" x14ac:dyDescent="0.3">
      <c r="A58">
        <v>2018</v>
      </c>
      <c r="B58" t="s">
        <v>7818</v>
      </c>
      <c r="C58" t="s">
        <v>489</v>
      </c>
      <c r="D58" t="s">
        <v>321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72</v>
      </c>
      <c r="N58">
        <v>1124</v>
      </c>
      <c r="O58">
        <v>9</v>
      </c>
      <c r="P58" s="26">
        <v>166.4</v>
      </c>
      <c r="Q58" s="26">
        <v>81.599999999999994</v>
      </c>
      <c r="R58" s="26">
        <v>84.800000000000011</v>
      </c>
      <c r="S58" s="26">
        <v>5.3000000000000007</v>
      </c>
      <c r="T58" s="31" t="s">
        <v>296</v>
      </c>
      <c r="U58" s="29">
        <v>166.4</v>
      </c>
      <c r="V58" s="29" t="str">
        <f>IF(ABS(Proj2018[[#This Row],[LastProj]]-Proj2018[[#This Row],[PROJ TOTAL PTS]])&lt;0.5,"",(Proj2018[[#This Row],[PROJ TOTAL PTS]]-Proj2018[[#This Row],[LastProj]])/16)</f>
        <v/>
      </c>
      <c r="W58" s="29" t="s">
        <v>437</v>
      </c>
      <c r="X58" s="29"/>
      <c r="Y58" s="29">
        <f>IF(Proj2018[[#This Row],[POS]]="K",-100,Proj2018[[#This Row],[VAR/G]]+1.5)</f>
        <v>6.8000000000000007</v>
      </c>
      <c r="Z58" s="29">
        <f>ROUND(MAX(Proj2018[[#This Row],[VAWG]],0)*$AC$9,0)+1</f>
        <v>782</v>
      </c>
    </row>
    <row r="59" spans="1:26" x14ac:dyDescent="0.3">
      <c r="A59">
        <v>2018</v>
      </c>
      <c r="B59" t="s">
        <v>2251</v>
      </c>
      <c r="C59" t="s">
        <v>489</v>
      </c>
      <c r="D59" t="s">
        <v>451</v>
      </c>
      <c r="E59">
        <v>0</v>
      </c>
      <c r="F59">
        <v>0</v>
      </c>
      <c r="G59">
        <v>0</v>
      </c>
      <c r="H59">
        <v>0</v>
      </c>
      <c r="I59">
        <v>0</v>
      </c>
      <c r="J59">
        <v>208</v>
      </c>
      <c r="K59">
        <v>897</v>
      </c>
      <c r="L59">
        <v>8</v>
      </c>
      <c r="M59">
        <v>27</v>
      </c>
      <c r="N59">
        <v>219</v>
      </c>
      <c r="O59">
        <v>1</v>
      </c>
      <c r="P59" s="26">
        <v>165.6</v>
      </c>
      <c r="Q59" s="26">
        <v>118.8</v>
      </c>
      <c r="R59" s="26">
        <v>46.8</v>
      </c>
      <c r="S59" s="26">
        <v>2.9249999999999998</v>
      </c>
      <c r="T59" s="31" t="s">
        <v>11130</v>
      </c>
      <c r="U59" s="29">
        <v>165.6</v>
      </c>
      <c r="V59" s="29" t="str">
        <f>IF(ABS(Proj2018[[#This Row],[LastProj]]-Proj2018[[#This Row],[PROJ TOTAL PTS]])&lt;0.5,"",(Proj2018[[#This Row],[PROJ TOTAL PTS]]-Proj2018[[#This Row],[LastProj]])/16)</f>
        <v/>
      </c>
      <c r="W59" s="29" t="s">
        <v>437</v>
      </c>
      <c r="X59" s="29"/>
      <c r="Y59" s="29">
        <f>IF(Proj2018[[#This Row],[POS]]="K",-100,Proj2018[[#This Row],[VAR/G]]+1.5)</f>
        <v>4.4249999999999998</v>
      </c>
      <c r="Z59" s="29">
        <f>ROUND(MAX(Proj2018[[#This Row],[VAWG]],0)*$AC$9,0)+1</f>
        <v>509</v>
      </c>
    </row>
    <row r="60" spans="1:26" x14ac:dyDescent="0.3">
      <c r="A60">
        <v>2018</v>
      </c>
      <c r="B60" t="s">
        <v>4717</v>
      </c>
      <c r="C60" t="s">
        <v>10748</v>
      </c>
      <c r="D60" t="s">
        <v>451</v>
      </c>
      <c r="E60">
        <v>0</v>
      </c>
      <c r="F60">
        <v>0</v>
      </c>
      <c r="G60">
        <v>0</v>
      </c>
      <c r="H60">
        <v>0</v>
      </c>
      <c r="I60">
        <v>0</v>
      </c>
      <c r="J60">
        <v>231</v>
      </c>
      <c r="K60">
        <v>988</v>
      </c>
      <c r="L60">
        <v>6</v>
      </c>
      <c r="M60">
        <v>30</v>
      </c>
      <c r="N60">
        <v>235</v>
      </c>
      <c r="O60">
        <v>1</v>
      </c>
      <c r="P60" s="26">
        <v>164.3</v>
      </c>
      <c r="Q60" s="26">
        <v>118.8</v>
      </c>
      <c r="R60" s="26">
        <v>45.500000000000014</v>
      </c>
      <c r="S60" s="26">
        <v>2.8437500000000009</v>
      </c>
      <c r="T60" s="31" t="s">
        <v>296</v>
      </c>
      <c r="U60" s="29">
        <v>164.3</v>
      </c>
      <c r="V60" s="29" t="str">
        <f>IF(ABS(Proj2018[[#This Row],[LastProj]]-Proj2018[[#This Row],[PROJ TOTAL PTS]])&lt;0.5,"",(Proj2018[[#This Row],[PROJ TOTAL PTS]]-Proj2018[[#This Row],[LastProj]])/16)</f>
        <v/>
      </c>
      <c r="W60" s="29" t="s">
        <v>437</v>
      </c>
      <c r="X60" s="29"/>
      <c r="Y60" s="29">
        <f>IF(Proj2018[[#This Row],[POS]]="K",-100,Proj2018[[#This Row],[VAR/G]]+1.5)</f>
        <v>4.3437500000000009</v>
      </c>
      <c r="Z60" s="29">
        <f>ROUND(MAX(Proj2018[[#This Row],[VAWG]],0)*$AC$9,0)+1</f>
        <v>500</v>
      </c>
    </row>
    <row r="61" spans="1:26" x14ac:dyDescent="0.3">
      <c r="A61">
        <v>2018</v>
      </c>
      <c r="B61" t="s">
        <v>7584</v>
      </c>
      <c r="C61" t="s">
        <v>10710</v>
      </c>
      <c r="D61" t="s">
        <v>451</v>
      </c>
      <c r="E61">
        <v>0</v>
      </c>
      <c r="F61">
        <v>0</v>
      </c>
      <c r="G61">
        <v>0</v>
      </c>
      <c r="H61">
        <v>0</v>
      </c>
      <c r="I61">
        <v>0</v>
      </c>
      <c r="J61">
        <v>223</v>
      </c>
      <c r="K61">
        <v>939</v>
      </c>
      <c r="L61">
        <v>7</v>
      </c>
      <c r="M61">
        <v>24</v>
      </c>
      <c r="N61">
        <v>213</v>
      </c>
      <c r="O61">
        <v>1</v>
      </c>
      <c r="P61" s="26">
        <v>163.20000000000002</v>
      </c>
      <c r="Q61" s="26">
        <v>118.8</v>
      </c>
      <c r="R61" s="26">
        <v>44.40000000000002</v>
      </c>
      <c r="S61" s="26">
        <v>2.7750000000000012</v>
      </c>
      <c r="T61" s="31" t="s">
        <v>296</v>
      </c>
      <c r="U61" s="29">
        <v>163.20000000000002</v>
      </c>
      <c r="V61" s="29" t="str">
        <f>IF(ABS(Proj2018[[#This Row],[LastProj]]-Proj2018[[#This Row],[PROJ TOTAL PTS]])&lt;0.5,"",(Proj2018[[#This Row],[PROJ TOTAL PTS]]-Proj2018[[#This Row],[LastProj]])/16)</f>
        <v/>
      </c>
      <c r="W61" s="29" t="s">
        <v>437</v>
      </c>
      <c r="X61" s="29"/>
      <c r="Y61" s="29">
        <f>IF(Proj2018[[#This Row],[POS]]="K",-100,Proj2018[[#This Row],[VAR/G]]+1.5)</f>
        <v>4.2750000000000012</v>
      </c>
      <c r="Z61" s="29">
        <f>ROUND(MAX(Proj2018[[#This Row],[VAWG]],0)*$AC$9,0)+1</f>
        <v>492</v>
      </c>
    </row>
    <row r="62" spans="1:26" x14ac:dyDescent="0.3">
      <c r="A62">
        <v>2018</v>
      </c>
      <c r="B62" t="s">
        <v>7000</v>
      </c>
      <c r="C62" t="s">
        <v>10718</v>
      </c>
      <c r="D62" t="s">
        <v>348</v>
      </c>
      <c r="E62">
        <v>0</v>
      </c>
      <c r="F62">
        <v>0</v>
      </c>
      <c r="G62">
        <v>0</v>
      </c>
      <c r="H62">
        <v>0</v>
      </c>
      <c r="I62">
        <v>0</v>
      </c>
      <c r="J62">
        <v>2</v>
      </c>
      <c r="K62">
        <v>13</v>
      </c>
      <c r="L62">
        <v>0</v>
      </c>
      <c r="M62">
        <v>85</v>
      </c>
      <c r="N62">
        <v>1192</v>
      </c>
      <c r="O62">
        <v>7</v>
      </c>
      <c r="P62" s="26">
        <v>162.5</v>
      </c>
      <c r="Q62" s="26">
        <v>117.7</v>
      </c>
      <c r="R62" s="26">
        <v>44.8</v>
      </c>
      <c r="S62" s="26">
        <v>2.8</v>
      </c>
      <c r="T62" s="31" t="s">
        <v>296</v>
      </c>
      <c r="U62" s="29">
        <v>162.5</v>
      </c>
      <c r="V62" s="29" t="str">
        <f>IF(ABS(Proj2018[[#This Row],[LastProj]]-Proj2018[[#This Row],[PROJ TOTAL PTS]])&lt;0.5,"",(Proj2018[[#This Row],[PROJ TOTAL PTS]]-Proj2018[[#This Row],[LastProj]])/16)</f>
        <v/>
      </c>
      <c r="W62" s="29" t="s">
        <v>437</v>
      </c>
      <c r="X62" s="29"/>
      <c r="Y62" s="29">
        <f>IF(Proj2018[[#This Row],[POS]]="K",-100,Proj2018[[#This Row],[VAR/G]]+1.5)</f>
        <v>4.3</v>
      </c>
      <c r="Z62" s="29">
        <f>ROUND(MAX(Proj2018[[#This Row],[VAWG]],0)*$AC$9,0)+1</f>
        <v>495</v>
      </c>
    </row>
    <row r="63" spans="1:26" x14ac:dyDescent="0.3">
      <c r="A63">
        <v>2018</v>
      </c>
      <c r="B63" t="s">
        <v>2963</v>
      </c>
      <c r="C63" t="s">
        <v>10728</v>
      </c>
      <c r="D63" t="s">
        <v>451</v>
      </c>
      <c r="E63">
        <v>0</v>
      </c>
      <c r="F63">
        <v>0</v>
      </c>
      <c r="G63">
        <v>0</v>
      </c>
      <c r="H63">
        <v>0</v>
      </c>
      <c r="I63">
        <v>0</v>
      </c>
      <c r="J63">
        <v>222</v>
      </c>
      <c r="K63">
        <v>948</v>
      </c>
      <c r="L63">
        <v>6</v>
      </c>
      <c r="M63">
        <v>30</v>
      </c>
      <c r="N63">
        <v>247</v>
      </c>
      <c r="O63">
        <v>1</v>
      </c>
      <c r="P63" s="26">
        <v>161.5</v>
      </c>
      <c r="Q63" s="26">
        <v>118.8</v>
      </c>
      <c r="R63" s="26">
        <v>42.7</v>
      </c>
      <c r="S63" s="26">
        <v>2.6687500000000002</v>
      </c>
      <c r="T63" s="31" t="s">
        <v>11130</v>
      </c>
      <c r="U63" s="29">
        <v>161.5</v>
      </c>
      <c r="V63" s="29" t="str">
        <f>IF(ABS(Proj2018[[#This Row],[LastProj]]-Proj2018[[#This Row],[PROJ TOTAL PTS]])&lt;0.5,"",(Proj2018[[#This Row],[PROJ TOTAL PTS]]-Proj2018[[#This Row],[LastProj]])/16)</f>
        <v/>
      </c>
      <c r="W63" s="29" t="s">
        <v>437</v>
      </c>
      <c r="X63" s="29"/>
      <c r="Y63" s="29">
        <f>IF(Proj2018[[#This Row],[POS]]="K",-100,Proj2018[[#This Row],[VAR/G]]+1.5)</f>
        <v>4.1687500000000002</v>
      </c>
      <c r="Z63" s="29">
        <f>ROUND(MAX(Proj2018[[#This Row],[VAWG]],0)*$AC$9,0)+1</f>
        <v>480</v>
      </c>
    </row>
    <row r="64" spans="1:26" x14ac:dyDescent="0.3">
      <c r="A64">
        <v>2018</v>
      </c>
      <c r="B64" t="s">
        <v>8000</v>
      </c>
      <c r="C64" t="s">
        <v>10716</v>
      </c>
      <c r="D64" t="s">
        <v>451</v>
      </c>
      <c r="E64">
        <v>0</v>
      </c>
      <c r="F64">
        <v>0</v>
      </c>
      <c r="G64">
        <v>0</v>
      </c>
      <c r="H64">
        <v>0</v>
      </c>
      <c r="I64">
        <v>0</v>
      </c>
      <c r="J64">
        <v>223</v>
      </c>
      <c r="K64">
        <v>942</v>
      </c>
      <c r="L64">
        <v>6</v>
      </c>
      <c r="M64">
        <v>31</v>
      </c>
      <c r="N64">
        <v>247</v>
      </c>
      <c r="O64">
        <v>1</v>
      </c>
      <c r="P64" s="26">
        <v>160.89999999999998</v>
      </c>
      <c r="Q64" s="26">
        <v>118.8</v>
      </c>
      <c r="R64" s="26">
        <v>42.09999999999998</v>
      </c>
      <c r="S64" s="26">
        <v>2.6312499999999988</v>
      </c>
      <c r="T64" s="31" t="s">
        <v>11130</v>
      </c>
      <c r="U64" s="29">
        <v>160.89999999999998</v>
      </c>
      <c r="V64" s="29" t="str">
        <f>IF(ABS(Proj2018[[#This Row],[LastProj]]-Proj2018[[#This Row],[PROJ TOTAL PTS]])&lt;0.5,"",(Proj2018[[#This Row],[PROJ TOTAL PTS]]-Proj2018[[#This Row],[LastProj]])/16)</f>
        <v/>
      </c>
      <c r="W64" s="29" t="s">
        <v>437</v>
      </c>
      <c r="X64" s="29"/>
      <c r="Y64" s="29">
        <f>IF(Proj2018[[#This Row],[POS]]="K",-100,Proj2018[[#This Row],[VAR/G]]+1.5)</f>
        <v>4.1312499999999988</v>
      </c>
      <c r="Z64" s="29">
        <f>ROUND(MAX(Proj2018[[#This Row],[VAWG]],0)*$AC$9,0)+1</f>
        <v>475</v>
      </c>
    </row>
    <row r="65" spans="1:26" x14ac:dyDescent="0.3">
      <c r="A65">
        <v>2018</v>
      </c>
      <c r="B65" t="s">
        <v>3223</v>
      </c>
      <c r="C65" t="s">
        <v>10795</v>
      </c>
      <c r="D65" t="s">
        <v>451</v>
      </c>
      <c r="E65">
        <v>0</v>
      </c>
      <c r="F65">
        <v>0</v>
      </c>
      <c r="G65">
        <v>0</v>
      </c>
      <c r="H65">
        <v>0</v>
      </c>
      <c r="I65">
        <v>0</v>
      </c>
      <c r="J65">
        <v>194</v>
      </c>
      <c r="K65">
        <v>848</v>
      </c>
      <c r="L65">
        <v>6</v>
      </c>
      <c r="M65">
        <v>43</v>
      </c>
      <c r="N65">
        <v>323</v>
      </c>
      <c r="O65">
        <v>1</v>
      </c>
      <c r="P65" s="26">
        <v>159.10000000000002</v>
      </c>
      <c r="Q65" s="26">
        <v>118.8</v>
      </c>
      <c r="R65" s="26">
        <v>40.300000000000026</v>
      </c>
      <c r="S65" s="26">
        <v>2.5187500000000016</v>
      </c>
      <c r="T65" s="31" t="s">
        <v>296</v>
      </c>
      <c r="U65" s="29">
        <v>159.10000000000002</v>
      </c>
      <c r="V65" s="29" t="str">
        <f>IF(ABS(Proj2018[[#This Row],[LastProj]]-Proj2018[[#This Row],[PROJ TOTAL PTS]])&lt;0.5,"",(Proj2018[[#This Row],[PROJ TOTAL PTS]]-Proj2018[[#This Row],[LastProj]])/16)</f>
        <v/>
      </c>
      <c r="W65" s="29" t="s">
        <v>437</v>
      </c>
      <c r="X65" s="29"/>
      <c r="Y65" s="29">
        <f>IF(Proj2018[[#This Row],[POS]]="K",-100,Proj2018[[#This Row],[VAR/G]]+1.5)</f>
        <v>4.0187500000000016</v>
      </c>
      <c r="Z65" s="29">
        <f>ROUND(MAX(Proj2018[[#This Row],[VAWG]],0)*$AC$9,0)+1</f>
        <v>462</v>
      </c>
    </row>
    <row r="66" spans="1:26" x14ac:dyDescent="0.3">
      <c r="A66">
        <v>2018</v>
      </c>
      <c r="B66" s="2" t="s">
        <v>9602</v>
      </c>
      <c r="C66" t="s">
        <v>1198</v>
      </c>
      <c r="D66" t="s">
        <v>348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76</v>
      </c>
      <c r="N66">
        <v>1058</v>
      </c>
      <c r="O66">
        <v>8</v>
      </c>
      <c r="P66" s="26">
        <v>153.80000000000001</v>
      </c>
      <c r="Q66" s="26">
        <v>117.7</v>
      </c>
      <c r="R66" s="26">
        <v>36.100000000000009</v>
      </c>
      <c r="S66" s="26">
        <v>2.2562500000000005</v>
      </c>
      <c r="T66" s="31" t="s">
        <v>296</v>
      </c>
      <c r="U66" s="29">
        <v>153.80000000000001</v>
      </c>
      <c r="V66" s="29" t="str">
        <f>IF(ABS(Proj2018[[#This Row],[LastProj]]-Proj2018[[#This Row],[PROJ TOTAL PTS]])&lt;0.5,"",(Proj2018[[#This Row],[PROJ TOTAL PTS]]-Proj2018[[#This Row],[LastProj]])/16)</f>
        <v/>
      </c>
      <c r="W66" s="29" t="s">
        <v>437</v>
      </c>
      <c r="X66" s="29" t="s">
        <v>11246</v>
      </c>
      <c r="Y66" s="29">
        <f>IF(Proj2018[[#This Row],[POS]]="K",-100,Proj2018[[#This Row],[VAR/G]]+1.5)</f>
        <v>3.7562500000000005</v>
      </c>
      <c r="Z66" s="33">
        <f>ROUND(MAX(Proj2018[[#This Row],[VAWG]],0)*$AC$9,0)+1</f>
        <v>432</v>
      </c>
    </row>
    <row r="67" spans="1:26" x14ac:dyDescent="0.3">
      <c r="A67">
        <v>2018</v>
      </c>
      <c r="B67" t="s">
        <v>5014</v>
      </c>
      <c r="C67" t="s">
        <v>1198</v>
      </c>
      <c r="D67" t="s">
        <v>451</v>
      </c>
      <c r="E67">
        <v>0</v>
      </c>
      <c r="F67">
        <v>0</v>
      </c>
      <c r="G67">
        <v>0</v>
      </c>
      <c r="H67">
        <v>0</v>
      </c>
      <c r="I67">
        <v>0</v>
      </c>
      <c r="J67">
        <v>228</v>
      </c>
      <c r="K67">
        <v>956</v>
      </c>
      <c r="L67">
        <v>4</v>
      </c>
      <c r="M67">
        <v>35</v>
      </c>
      <c r="N67">
        <v>279</v>
      </c>
      <c r="O67">
        <v>1</v>
      </c>
      <c r="P67" s="26">
        <v>153.5</v>
      </c>
      <c r="Q67" s="26">
        <v>118.8</v>
      </c>
      <c r="R67" s="26">
        <v>34.700000000000003</v>
      </c>
      <c r="S67" s="26">
        <v>2.1687500000000002</v>
      </c>
      <c r="T67" s="31" t="s">
        <v>11130</v>
      </c>
      <c r="U67" s="29">
        <v>153.5</v>
      </c>
      <c r="V67" s="29" t="str">
        <f>IF(ABS(Proj2018[[#This Row],[LastProj]]-Proj2018[[#This Row],[PROJ TOTAL PTS]])&lt;0.5,"",(Proj2018[[#This Row],[PROJ TOTAL PTS]]-Proj2018[[#This Row],[LastProj]])/16)</f>
        <v/>
      </c>
      <c r="W67" s="29" t="s">
        <v>296</v>
      </c>
      <c r="X67" s="29"/>
      <c r="Y67" s="29">
        <f>IF(Proj2018[[#This Row],[POS]]="K",-100,Proj2018[[#This Row],[VAR/G]]+1.5)</f>
        <v>3.6687500000000002</v>
      </c>
      <c r="Z67" s="29">
        <f>ROUND(MAX(Proj2018[[#This Row],[VAWG]],0)*$AC$9,0)+1</f>
        <v>422</v>
      </c>
    </row>
    <row r="68" spans="1:26" x14ac:dyDescent="0.3">
      <c r="A68">
        <v>2018</v>
      </c>
      <c r="B68" t="s">
        <v>9987</v>
      </c>
      <c r="C68" t="s">
        <v>306</v>
      </c>
      <c r="D68" t="s">
        <v>348</v>
      </c>
      <c r="E68">
        <v>0</v>
      </c>
      <c r="F68">
        <v>0</v>
      </c>
      <c r="G68">
        <v>0</v>
      </c>
      <c r="H68">
        <v>0</v>
      </c>
      <c r="I68">
        <v>0</v>
      </c>
      <c r="J68">
        <v>18</v>
      </c>
      <c r="K68">
        <v>123</v>
      </c>
      <c r="L68">
        <v>1</v>
      </c>
      <c r="M68">
        <v>80</v>
      </c>
      <c r="N68">
        <v>1034</v>
      </c>
      <c r="O68">
        <v>5</v>
      </c>
      <c r="P68" s="26">
        <v>151.69999999999999</v>
      </c>
      <c r="Q68" s="26">
        <v>117.7</v>
      </c>
      <c r="R68" s="26">
        <v>33.999999999999986</v>
      </c>
      <c r="S68" s="26">
        <v>2.1249999999999991</v>
      </c>
      <c r="T68" s="31" t="s">
        <v>296</v>
      </c>
      <c r="U68" s="29">
        <v>151.69999999999999</v>
      </c>
      <c r="V68" s="29" t="str">
        <f>IF(ABS(Proj2018[[#This Row],[LastProj]]-Proj2018[[#This Row],[PROJ TOTAL PTS]])&lt;0.5,"",(Proj2018[[#This Row],[PROJ TOTAL PTS]]-Proj2018[[#This Row],[LastProj]])/16)</f>
        <v/>
      </c>
      <c r="W68" s="29" t="s">
        <v>437</v>
      </c>
      <c r="X68" s="29"/>
      <c r="Y68" s="29">
        <f>IF(Proj2018[[#This Row],[POS]]="K",-100,Proj2018[[#This Row],[VAR/G]]+1.5)</f>
        <v>3.6249999999999991</v>
      </c>
      <c r="Z68" s="29">
        <f>ROUND(MAX(Proj2018[[#This Row],[VAWG]],0)*$AC$9,0)+1</f>
        <v>417</v>
      </c>
    </row>
    <row r="69" spans="1:26" x14ac:dyDescent="0.3">
      <c r="A69">
        <v>2018</v>
      </c>
      <c r="B69" t="s">
        <v>9691</v>
      </c>
      <c r="C69" t="s">
        <v>10714</v>
      </c>
      <c r="D69" t="s">
        <v>348</v>
      </c>
      <c r="E69">
        <v>0</v>
      </c>
      <c r="F69">
        <v>0</v>
      </c>
      <c r="G69">
        <v>0</v>
      </c>
      <c r="H69">
        <v>0</v>
      </c>
      <c r="I69">
        <v>0</v>
      </c>
      <c r="J69">
        <v>2</v>
      </c>
      <c r="K69">
        <v>12</v>
      </c>
      <c r="L69">
        <v>0</v>
      </c>
      <c r="M69">
        <v>69</v>
      </c>
      <c r="N69">
        <v>1084</v>
      </c>
      <c r="O69">
        <v>7</v>
      </c>
      <c r="P69" s="26">
        <v>151.60000000000002</v>
      </c>
      <c r="Q69" s="26">
        <v>117.7</v>
      </c>
      <c r="R69" s="26">
        <v>33.90000000000002</v>
      </c>
      <c r="S69" s="26">
        <v>2.1187500000000012</v>
      </c>
      <c r="T69" s="31" t="s">
        <v>296</v>
      </c>
      <c r="U69" s="29">
        <v>151.60000000000002</v>
      </c>
      <c r="V69" s="29" t="str">
        <f>IF(ABS(Proj2018[[#This Row],[LastProj]]-Proj2018[[#This Row],[PROJ TOTAL PTS]])&lt;0.5,"",(Proj2018[[#This Row],[PROJ TOTAL PTS]]-Proj2018[[#This Row],[LastProj]])/16)</f>
        <v/>
      </c>
      <c r="W69" s="29" t="s">
        <v>437</v>
      </c>
      <c r="X69" s="29"/>
      <c r="Y69" s="29">
        <f>IF(Proj2018[[#This Row],[POS]]="K",-100,Proj2018[[#This Row],[VAR/G]]+1.5)</f>
        <v>3.6187500000000012</v>
      </c>
      <c r="Z69" s="29">
        <f>ROUND(MAX(Proj2018[[#This Row],[VAWG]],0)*$AC$9,0)+1</f>
        <v>416</v>
      </c>
    </row>
    <row r="70" spans="1:26" x14ac:dyDescent="0.3">
      <c r="A70">
        <v>2018</v>
      </c>
      <c r="B70" t="s">
        <v>7161</v>
      </c>
      <c r="C70" t="s">
        <v>10728</v>
      </c>
      <c r="D70" t="s">
        <v>348</v>
      </c>
      <c r="E70">
        <v>0</v>
      </c>
      <c r="F70">
        <v>0</v>
      </c>
      <c r="G70">
        <v>0</v>
      </c>
      <c r="H70">
        <v>0</v>
      </c>
      <c r="I70">
        <v>0</v>
      </c>
      <c r="J70">
        <v>4</v>
      </c>
      <c r="K70">
        <v>21</v>
      </c>
      <c r="L70">
        <v>0</v>
      </c>
      <c r="M70">
        <v>83</v>
      </c>
      <c r="N70">
        <v>1067</v>
      </c>
      <c r="O70">
        <v>7</v>
      </c>
      <c r="P70" s="26">
        <v>150.80000000000001</v>
      </c>
      <c r="Q70" s="26">
        <v>117.7</v>
      </c>
      <c r="R70" s="26">
        <v>33.100000000000009</v>
      </c>
      <c r="S70" s="26">
        <v>2.0687500000000005</v>
      </c>
      <c r="T70" s="31" t="s">
        <v>296</v>
      </c>
      <c r="U70" s="29">
        <v>150.80000000000001</v>
      </c>
      <c r="V70" s="29" t="str">
        <f>IF(ABS(Proj2018[[#This Row],[LastProj]]-Proj2018[[#This Row],[PROJ TOTAL PTS]])&lt;0.5,"",(Proj2018[[#This Row],[PROJ TOTAL PTS]]-Proj2018[[#This Row],[LastProj]])/16)</f>
        <v/>
      </c>
      <c r="W70" s="29" t="s">
        <v>437</v>
      </c>
      <c r="X70" s="29"/>
      <c r="Y70" s="29">
        <f>IF(Proj2018[[#This Row],[POS]]="K",-100,Proj2018[[#This Row],[VAR/G]]+1.5)</f>
        <v>3.5687500000000005</v>
      </c>
      <c r="Z70" s="29">
        <f>ROUND(MAX(Proj2018[[#This Row],[VAWG]],0)*$AC$9,0)+1</f>
        <v>411</v>
      </c>
    </row>
    <row r="71" spans="1:26" x14ac:dyDescent="0.3">
      <c r="A71">
        <v>2018</v>
      </c>
      <c r="B71" t="s">
        <v>10136</v>
      </c>
      <c r="C71" t="s">
        <v>10817</v>
      </c>
      <c r="D71" t="s">
        <v>348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73</v>
      </c>
      <c r="N71">
        <v>1048</v>
      </c>
      <c r="O71">
        <v>7</v>
      </c>
      <c r="P71" s="26">
        <v>146.80000000000001</v>
      </c>
      <c r="Q71" s="26">
        <v>117.7</v>
      </c>
      <c r="R71" s="26">
        <v>29.100000000000009</v>
      </c>
      <c r="S71" s="26">
        <v>1.8187500000000005</v>
      </c>
      <c r="T71" s="31" t="s">
        <v>296</v>
      </c>
      <c r="U71" s="29">
        <v>146.80000000000001</v>
      </c>
      <c r="V71" s="29" t="str">
        <f>IF(ABS(Proj2018[[#This Row],[LastProj]]-Proj2018[[#This Row],[PROJ TOTAL PTS]])&lt;0.5,"",(Proj2018[[#This Row],[PROJ TOTAL PTS]]-Proj2018[[#This Row],[LastProj]])/16)</f>
        <v/>
      </c>
      <c r="W71" s="29" t="s">
        <v>437</v>
      </c>
      <c r="X71" s="29"/>
      <c r="Y71" s="29">
        <f>IF(Proj2018[[#This Row],[POS]]="K",-100,Proj2018[[#This Row],[VAR/G]]+1.5)</f>
        <v>3.3187500000000005</v>
      </c>
      <c r="Z71" s="29">
        <f>ROUND(MAX(Proj2018[[#This Row],[VAWG]],0)*$AC$9,0)+1</f>
        <v>382</v>
      </c>
    </row>
    <row r="72" spans="1:26" x14ac:dyDescent="0.3">
      <c r="A72">
        <v>2018</v>
      </c>
      <c r="B72" t="s">
        <v>3682</v>
      </c>
      <c r="C72" t="s">
        <v>10712</v>
      </c>
      <c r="D72" t="s">
        <v>451</v>
      </c>
      <c r="E72">
        <v>0</v>
      </c>
      <c r="F72">
        <v>0</v>
      </c>
      <c r="G72">
        <v>0</v>
      </c>
      <c r="H72">
        <v>0</v>
      </c>
      <c r="I72">
        <v>0</v>
      </c>
      <c r="J72">
        <v>220</v>
      </c>
      <c r="K72">
        <v>939</v>
      </c>
      <c r="L72">
        <v>5</v>
      </c>
      <c r="M72">
        <v>21</v>
      </c>
      <c r="N72">
        <v>164</v>
      </c>
      <c r="O72">
        <v>1</v>
      </c>
      <c r="P72" s="26">
        <v>146.30000000000001</v>
      </c>
      <c r="Q72" s="26">
        <v>118.8</v>
      </c>
      <c r="R72" s="26">
        <v>27.500000000000014</v>
      </c>
      <c r="S72" s="26">
        <v>1.7187500000000009</v>
      </c>
      <c r="T72" s="31" t="s">
        <v>296</v>
      </c>
      <c r="U72" s="29">
        <v>146.30000000000001</v>
      </c>
      <c r="V72" s="29" t="str">
        <f>IF(ABS(Proj2018[[#This Row],[LastProj]]-Proj2018[[#This Row],[PROJ TOTAL PTS]])&lt;0.5,"",(Proj2018[[#This Row],[PROJ TOTAL PTS]]-Proj2018[[#This Row],[LastProj]])/16)</f>
        <v/>
      </c>
      <c r="W72" s="29" t="s">
        <v>296</v>
      </c>
      <c r="X72" s="29"/>
      <c r="Y72" s="29">
        <f>IF(Proj2018[[#This Row],[POS]]="K",-100,Proj2018[[#This Row],[VAR/G]]+1.5)</f>
        <v>3.2187500000000009</v>
      </c>
      <c r="Z72" s="29">
        <f>ROUND(MAX(Proj2018[[#This Row],[VAWG]],0)*$AC$9,0)+1</f>
        <v>370</v>
      </c>
    </row>
    <row r="73" spans="1:26" x14ac:dyDescent="0.3">
      <c r="A73">
        <v>2018</v>
      </c>
      <c r="B73" t="s">
        <v>5242</v>
      </c>
      <c r="C73" t="s">
        <v>10718</v>
      </c>
      <c r="D73" t="s">
        <v>348</v>
      </c>
      <c r="E73">
        <v>0</v>
      </c>
      <c r="F73">
        <v>0</v>
      </c>
      <c r="G73">
        <v>0</v>
      </c>
      <c r="H73">
        <v>0</v>
      </c>
      <c r="I73">
        <v>0</v>
      </c>
      <c r="J73">
        <v>8</v>
      </c>
      <c r="K73">
        <v>47</v>
      </c>
      <c r="L73">
        <v>0</v>
      </c>
      <c r="M73">
        <v>82</v>
      </c>
      <c r="N73">
        <v>1045</v>
      </c>
      <c r="O73">
        <v>6</v>
      </c>
      <c r="P73" s="26">
        <v>145.19999999999999</v>
      </c>
      <c r="Q73" s="26">
        <v>117.7</v>
      </c>
      <c r="R73" s="26">
        <v>27.499999999999986</v>
      </c>
      <c r="S73" s="26">
        <v>1.7187499999999991</v>
      </c>
      <c r="T73" s="31" t="s">
        <v>296</v>
      </c>
      <c r="U73" s="29">
        <v>145.19999999999999</v>
      </c>
      <c r="V73" s="29" t="str">
        <f>IF(ABS(Proj2018[[#This Row],[LastProj]]-Proj2018[[#This Row],[PROJ TOTAL PTS]])&lt;0.5,"",(Proj2018[[#This Row],[PROJ TOTAL PTS]]-Proj2018[[#This Row],[LastProj]])/16)</f>
        <v/>
      </c>
      <c r="W73" s="29" t="s">
        <v>437</v>
      </c>
      <c r="X73" s="29"/>
      <c r="Y73" s="29">
        <f>IF(Proj2018[[#This Row],[POS]]="K",-100,Proj2018[[#This Row],[VAR/G]]+1.5)</f>
        <v>3.2187499999999991</v>
      </c>
      <c r="Z73" s="29">
        <f>ROUND(MAX(Proj2018[[#This Row],[VAWG]],0)*$AC$9,0)+1</f>
        <v>370</v>
      </c>
    </row>
    <row r="74" spans="1:26" x14ac:dyDescent="0.3">
      <c r="A74">
        <v>2018</v>
      </c>
      <c r="B74" t="s">
        <v>7371</v>
      </c>
      <c r="C74" t="s">
        <v>10712</v>
      </c>
      <c r="D74" t="s">
        <v>348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66</v>
      </c>
      <c r="N74">
        <v>971</v>
      </c>
      <c r="O74">
        <v>8</v>
      </c>
      <c r="P74" s="26">
        <v>145.10000000000002</v>
      </c>
      <c r="Q74" s="26">
        <v>117.7</v>
      </c>
      <c r="R74" s="26">
        <v>27.40000000000002</v>
      </c>
      <c r="S74" s="26">
        <v>1.7125000000000012</v>
      </c>
      <c r="T74" s="31" t="s">
        <v>296</v>
      </c>
      <c r="U74" s="29">
        <v>145.10000000000002</v>
      </c>
      <c r="V74" s="29" t="str">
        <f>IF(ABS(Proj2018[[#This Row],[LastProj]]-Proj2018[[#This Row],[PROJ TOTAL PTS]])&lt;0.5,"",(Proj2018[[#This Row],[PROJ TOTAL PTS]]-Proj2018[[#This Row],[LastProj]])/16)</f>
        <v/>
      </c>
      <c r="W74" s="29" t="s">
        <v>437</v>
      </c>
      <c r="X74" s="29"/>
      <c r="Y74" s="29">
        <f>IF(Proj2018[[#This Row],[POS]]="K",-100,Proj2018[[#This Row],[VAR/G]]+1.5)</f>
        <v>3.2125000000000012</v>
      </c>
      <c r="Z74" s="29">
        <f>ROUND(MAX(Proj2018[[#This Row],[VAWG]],0)*$AC$9,0)+1</f>
        <v>370</v>
      </c>
    </row>
    <row r="75" spans="1:26" x14ac:dyDescent="0.3">
      <c r="A75">
        <v>2018</v>
      </c>
      <c r="B75" t="s">
        <v>7726</v>
      </c>
      <c r="C75" t="s">
        <v>10716</v>
      </c>
      <c r="D75" t="s">
        <v>348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91</v>
      </c>
      <c r="N75">
        <v>1064</v>
      </c>
      <c r="O75">
        <v>6</v>
      </c>
      <c r="P75" s="26">
        <v>142.4</v>
      </c>
      <c r="Q75" s="26">
        <v>117.7</v>
      </c>
      <c r="R75" s="26">
        <v>24.700000000000003</v>
      </c>
      <c r="S75" s="26">
        <v>1.5437500000000002</v>
      </c>
      <c r="T75" s="31" t="s">
        <v>296</v>
      </c>
      <c r="U75" s="29">
        <v>142.4</v>
      </c>
      <c r="V75" s="29" t="str">
        <f>IF(ABS(Proj2018[[#This Row],[LastProj]]-Proj2018[[#This Row],[PROJ TOTAL PTS]])&lt;0.5,"",(Proj2018[[#This Row],[PROJ TOTAL PTS]]-Proj2018[[#This Row],[LastProj]])/16)</f>
        <v/>
      </c>
      <c r="W75" s="29" t="s">
        <v>437</v>
      </c>
      <c r="X75" s="29"/>
      <c r="Y75" s="29">
        <f>IF(Proj2018[[#This Row],[POS]]="K",-100,Proj2018[[#This Row],[VAR/G]]+1.5)</f>
        <v>3.0437500000000002</v>
      </c>
      <c r="Z75" s="29">
        <f>ROUND(MAX(Proj2018[[#This Row],[VAWG]],0)*$AC$9,0)+1</f>
        <v>350</v>
      </c>
    </row>
    <row r="76" spans="1:26" x14ac:dyDescent="0.3">
      <c r="A76">
        <v>2018</v>
      </c>
      <c r="B76" t="s">
        <v>4094</v>
      </c>
      <c r="C76" t="s">
        <v>10802</v>
      </c>
      <c r="D76" t="s">
        <v>348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12</v>
      </c>
      <c r="L76">
        <v>0</v>
      </c>
      <c r="M76">
        <v>76</v>
      </c>
      <c r="N76">
        <v>1007</v>
      </c>
      <c r="O76">
        <v>6</v>
      </c>
      <c r="P76" s="26">
        <v>137.9</v>
      </c>
      <c r="Q76" s="26">
        <v>117.7</v>
      </c>
      <c r="R76" s="26">
        <v>20.200000000000003</v>
      </c>
      <c r="S76" s="26">
        <v>1.2625000000000002</v>
      </c>
      <c r="T76" s="31" t="s">
        <v>296</v>
      </c>
      <c r="U76" s="29">
        <v>137.9</v>
      </c>
      <c r="V76" s="29" t="str">
        <f>IF(ABS(Proj2018[[#This Row],[LastProj]]-Proj2018[[#This Row],[PROJ TOTAL PTS]])&lt;0.5,"",(Proj2018[[#This Row],[PROJ TOTAL PTS]]-Proj2018[[#This Row],[LastProj]])/16)</f>
        <v/>
      </c>
      <c r="W76" s="29" t="s">
        <v>437</v>
      </c>
      <c r="X76" s="29"/>
      <c r="Y76" s="29">
        <f>IF(Proj2018[[#This Row],[POS]]="K",-100,Proj2018[[#This Row],[VAR/G]]+1.5)</f>
        <v>2.7625000000000002</v>
      </c>
      <c r="Z76" s="29">
        <f>ROUND(MAX(Proj2018[[#This Row],[VAWG]],0)*$AC$9,0)+1</f>
        <v>318</v>
      </c>
    </row>
    <row r="77" spans="1:26" x14ac:dyDescent="0.3">
      <c r="A77">
        <v>2018</v>
      </c>
      <c r="B77" s="2" t="s">
        <v>10878</v>
      </c>
      <c r="C77" t="s">
        <v>371</v>
      </c>
      <c r="D77" t="s">
        <v>451</v>
      </c>
      <c r="E77">
        <v>0</v>
      </c>
      <c r="F77">
        <v>0</v>
      </c>
      <c r="G77">
        <v>0</v>
      </c>
      <c r="H77">
        <v>0</v>
      </c>
      <c r="I77">
        <v>0</v>
      </c>
      <c r="J77">
        <v>153</v>
      </c>
      <c r="K77">
        <v>696</v>
      </c>
      <c r="L77">
        <v>6</v>
      </c>
      <c r="M77">
        <v>36</v>
      </c>
      <c r="N77">
        <v>261</v>
      </c>
      <c r="O77">
        <v>1</v>
      </c>
      <c r="P77" s="26">
        <v>137.70000000000002</v>
      </c>
      <c r="Q77" s="26">
        <v>118.8</v>
      </c>
      <c r="R77" s="26">
        <v>18.90000000000002</v>
      </c>
      <c r="S77" s="26">
        <v>1.1812500000000012</v>
      </c>
      <c r="T77" s="31" t="s">
        <v>296</v>
      </c>
      <c r="U77" s="29">
        <v>137.70000000000002</v>
      </c>
      <c r="V77" s="29" t="str">
        <f>IF(ABS(Proj2018[[#This Row],[LastProj]]-Proj2018[[#This Row],[PROJ TOTAL PTS]])&lt;0.5,"",(Proj2018[[#This Row],[PROJ TOTAL PTS]]-Proj2018[[#This Row],[LastProj]])/16)</f>
        <v/>
      </c>
      <c r="W77" s="29" t="s">
        <v>437</v>
      </c>
      <c r="X77" s="29"/>
      <c r="Y77" s="29">
        <f>IF(Proj2018[[#This Row],[POS]]="K",-100,Proj2018[[#This Row],[VAR/G]]+1.5)</f>
        <v>2.6812500000000012</v>
      </c>
      <c r="Z77" s="33">
        <f>ROUND(MAX(Proj2018[[#This Row],[VAWG]],0)*$AC$9,0)+1</f>
        <v>309</v>
      </c>
    </row>
    <row r="78" spans="1:26" x14ac:dyDescent="0.3">
      <c r="A78">
        <v>2018</v>
      </c>
      <c r="B78" t="s">
        <v>3980</v>
      </c>
      <c r="C78" t="s">
        <v>306</v>
      </c>
      <c r="D78" t="s">
        <v>321</v>
      </c>
      <c r="E78">
        <v>0</v>
      </c>
      <c r="F78">
        <v>0</v>
      </c>
      <c r="G78">
        <v>0</v>
      </c>
      <c r="H78">
        <v>0</v>
      </c>
      <c r="I78">
        <v>0</v>
      </c>
      <c r="J78">
        <v>2</v>
      </c>
      <c r="K78">
        <v>7</v>
      </c>
      <c r="L78">
        <v>0</v>
      </c>
      <c r="M78">
        <v>81</v>
      </c>
      <c r="N78">
        <v>1006</v>
      </c>
      <c r="O78">
        <v>6</v>
      </c>
      <c r="P78" s="26">
        <v>137.30000000000001</v>
      </c>
      <c r="Q78" s="26">
        <v>81.599999999999994</v>
      </c>
      <c r="R78" s="26">
        <v>55.700000000000017</v>
      </c>
      <c r="S78" s="26">
        <v>3.4812500000000011</v>
      </c>
      <c r="T78" s="31" t="s">
        <v>296</v>
      </c>
      <c r="U78" s="29">
        <v>137.30000000000001</v>
      </c>
      <c r="V78" s="29" t="str">
        <f>IF(ABS(Proj2018[[#This Row],[LastProj]]-Proj2018[[#This Row],[PROJ TOTAL PTS]])&lt;0.5,"",(Proj2018[[#This Row],[PROJ TOTAL PTS]]-Proj2018[[#This Row],[LastProj]])/16)</f>
        <v/>
      </c>
      <c r="W78" s="29" t="s">
        <v>437</v>
      </c>
      <c r="X78" s="29"/>
      <c r="Y78" s="29">
        <f>IF(Proj2018[[#This Row],[POS]]="K",-100,Proj2018[[#This Row],[VAR/G]]+1.5)</f>
        <v>4.9812500000000011</v>
      </c>
      <c r="Z78" s="29">
        <f>ROUND(MAX(Proj2018[[#This Row],[VAWG]],0)*$AC$9,0)+1</f>
        <v>573</v>
      </c>
    </row>
    <row r="79" spans="1:26" x14ac:dyDescent="0.3">
      <c r="A79">
        <v>2018</v>
      </c>
      <c r="B79" t="s">
        <v>6700</v>
      </c>
      <c r="C79" t="s">
        <v>489</v>
      </c>
      <c r="D79" t="s">
        <v>348</v>
      </c>
      <c r="E79">
        <v>0</v>
      </c>
      <c r="F79">
        <v>0</v>
      </c>
      <c r="G79">
        <v>0</v>
      </c>
      <c r="H79">
        <v>0</v>
      </c>
      <c r="I79">
        <v>0</v>
      </c>
      <c r="J79">
        <v>5</v>
      </c>
      <c r="K79">
        <v>32</v>
      </c>
      <c r="L79">
        <v>0</v>
      </c>
      <c r="M79">
        <v>61</v>
      </c>
      <c r="N79">
        <v>910</v>
      </c>
      <c r="O79">
        <v>7</v>
      </c>
      <c r="P79" s="26">
        <v>136.19999999999999</v>
      </c>
      <c r="Q79" s="26">
        <v>117.7</v>
      </c>
      <c r="R79" s="26">
        <v>18.499999999999986</v>
      </c>
      <c r="S79" s="26">
        <v>1.1562499999999991</v>
      </c>
      <c r="T79" s="31" t="s">
        <v>296</v>
      </c>
      <c r="U79" s="29">
        <v>136.19999999999999</v>
      </c>
      <c r="V79" s="29" t="str">
        <f>IF(ABS(Proj2018[[#This Row],[LastProj]]-Proj2018[[#This Row],[PROJ TOTAL PTS]])&lt;0.5,"",(Proj2018[[#This Row],[PROJ TOTAL PTS]]-Proj2018[[#This Row],[LastProj]])/16)</f>
        <v/>
      </c>
      <c r="W79" s="29" t="s">
        <v>437</v>
      </c>
      <c r="X79" s="29"/>
      <c r="Y79" s="29">
        <f>IF(Proj2018[[#This Row],[POS]]="K",-100,Proj2018[[#This Row],[VAR/G]]+1.5)</f>
        <v>2.6562499999999991</v>
      </c>
      <c r="Z79" s="29">
        <f>ROUND(MAX(Proj2018[[#This Row],[VAWG]],0)*$AC$9,0)+1</f>
        <v>306</v>
      </c>
    </row>
    <row r="80" spans="1:26" x14ac:dyDescent="0.3">
      <c r="A80">
        <v>2018</v>
      </c>
      <c r="B80" t="s">
        <v>10058</v>
      </c>
      <c r="C80" t="s">
        <v>10734</v>
      </c>
      <c r="D80" t="s">
        <v>348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76</v>
      </c>
      <c r="N80">
        <v>996</v>
      </c>
      <c r="O80">
        <v>6</v>
      </c>
      <c r="P80" s="26">
        <v>135.60000000000002</v>
      </c>
      <c r="Q80" s="26">
        <v>117.7</v>
      </c>
      <c r="R80" s="26">
        <v>17.90000000000002</v>
      </c>
      <c r="S80" s="26">
        <v>1.1187500000000012</v>
      </c>
      <c r="T80" s="31" t="s">
        <v>296</v>
      </c>
      <c r="U80" s="29">
        <v>135.60000000000002</v>
      </c>
      <c r="V80" s="29" t="str">
        <f>IF(ABS(Proj2018[[#This Row],[LastProj]]-Proj2018[[#This Row],[PROJ TOTAL PTS]])&lt;0.5,"",(Proj2018[[#This Row],[PROJ TOTAL PTS]]-Proj2018[[#This Row],[LastProj]])/16)</f>
        <v/>
      </c>
      <c r="W80" s="29" t="s">
        <v>437</v>
      </c>
      <c r="X80" s="29"/>
      <c r="Y80" s="29">
        <f>IF(Proj2018[[#This Row],[POS]]="K",-100,Proj2018[[#This Row],[VAR/G]]+1.5)</f>
        <v>2.6187500000000012</v>
      </c>
      <c r="Z80" s="29">
        <f>ROUND(MAX(Proj2018[[#This Row],[VAWG]],0)*$AC$9,0)+1</f>
        <v>302</v>
      </c>
    </row>
    <row r="81" spans="1:26" x14ac:dyDescent="0.3">
      <c r="A81">
        <v>2018</v>
      </c>
      <c r="B81" t="s">
        <v>10928</v>
      </c>
      <c r="C81" t="s">
        <v>10759</v>
      </c>
      <c r="D81" t="s">
        <v>348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59</v>
      </c>
      <c r="N81">
        <v>935</v>
      </c>
      <c r="O81">
        <v>7</v>
      </c>
      <c r="P81" s="26">
        <v>135.5</v>
      </c>
      <c r="Q81" s="26">
        <v>117.7</v>
      </c>
      <c r="R81" s="26">
        <v>17.799999999999997</v>
      </c>
      <c r="S81" s="26">
        <v>1.1124999999999998</v>
      </c>
      <c r="T81" s="31" t="s">
        <v>296</v>
      </c>
      <c r="U81" s="29">
        <v>135.5</v>
      </c>
      <c r="V81" s="29" t="str">
        <f>IF(ABS(Proj2018[[#This Row],[LastProj]]-Proj2018[[#This Row],[PROJ TOTAL PTS]])&lt;0.5,"",(Proj2018[[#This Row],[PROJ TOTAL PTS]]-Proj2018[[#This Row],[LastProj]])/16)</f>
        <v/>
      </c>
      <c r="W81" s="29" t="s">
        <v>437</v>
      </c>
      <c r="X81" s="29"/>
      <c r="Y81" s="29">
        <f>IF(Proj2018[[#This Row],[POS]]="K",-100,Proj2018[[#This Row],[VAR/G]]+1.5)</f>
        <v>2.6124999999999998</v>
      </c>
      <c r="Z81" s="29">
        <f>ROUND(MAX(Proj2018[[#This Row],[VAWG]],0)*$AC$9,0)+1</f>
        <v>301</v>
      </c>
    </row>
    <row r="82" spans="1:26" x14ac:dyDescent="0.3">
      <c r="A82">
        <v>2018</v>
      </c>
      <c r="B82" t="s">
        <v>9676</v>
      </c>
      <c r="C82" t="s">
        <v>10791</v>
      </c>
      <c r="D82" t="s">
        <v>348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105</v>
      </c>
      <c r="N82">
        <v>1054</v>
      </c>
      <c r="O82">
        <v>5</v>
      </c>
      <c r="P82" s="26">
        <v>135.4</v>
      </c>
      <c r="Q82" s="26">
        <v>117.7</v>
      </c>
      <c r="R82" s="26">
        <v>17.700000000000003</v>
      </c>
      <c r="S82" s="26">
        <v>1.1062500000000002</v>
      </c>
      <c r="T82" s="31" t="s">
        <v>296</v>
      </c>
      <c r="U82" s="29">
        <v>135.4</v>
      </c>
      <c r="V82" s="29" t="str">
        <f>IF(ABS(Proj2018[[#This Row],[LastProj]]-Proj2018[[#This Row],[PROJ TOTAL PTS]])&lt;0.5,"",(Proj2018[[#This Row],[PROJ TOTAL PTS]]-Proj2018[[#This Row],[LastProj]])/16)</f>
        <v/>
      </c>
      <c r="W82" s="29" t="s">
        <v>437</v>
      </c>
      <c r="X82" s="29"/>
      <c r="Y82" s="29">
        <f>IF(Proj2018[[#This Row],[POS]]="K",-100,Proj2018[[#This Row],[VAR/G]]+1.5)</f>
        <v>2.6062500000000002</v>
      </c>
      <c r="Z82" s="29">
        <f>ROUND(MAX(Proj2018[[#This Row],[VAWG]],0)*$AC$9,0)+1</f>
        <v>300</v>
      </c>
    </row>
    <row r="83" spans="1:26" x14ac:dyDescent="0.3">
      <c r="A83">
        <v>2018</v>
      </c>
      <c r="B83" t="s">
        <v>7113</v>
      </c>
      <c r="C83" t="s">
        <v>10708</v>
      </c>
      <c r="D83" t="s">
        <v>311</v>
      </c>
      <c r="E83">
        <v>207</v>
      </c>
      <c r="F83">
        <v>340</v>
      </c>
      <c r="G83">
        <v>2247</v>
      </c>
      <c r="H83">
        <v>10</v>
      </c>
      <c r="I83">
        <v>7</v>
      </c>
      <c r="J83">
        <v>28</v>
      </c>
      <c r="K83">
        <v>112</v>
      </c>
      <c r="L83">
        <v>1</v>
      </c>
      <c r="M83">
        <v>0</v>
      </c>
      <c r="N83">
        <v>0</v>
      </c>
      <c r="O83">
        <v>0</v>
      </c>
      <c r="P83" s="26">
        <v>133.07999999999998</v>
      </c>
      <c r="Q83" s="26">
        <v>278.68</v>
      </c>
      <c r="R83" s="26">
        <v>-145.60000000000002</v>
      </c>
      <c r="S83" s="26">
        <v>-9.1000000000000014</v>
      </c>
      <c r="T83" s="31" t="s">
        <v>296</v>
      </c>
      <c r="U83" s="29">
        <v>133.07999999999998</v>
      </c>
      <c r="V83" s="29" t="str">
        <f>IF(ABS(Proj2018[[#This Row],[LastProj]]-Proj2018[[#This Row],[PROJ TOTAL PTS]])&lt;0.5,"",(Proj2018[[#This Row],[PROJ TOTAL PTS]]-Proj2018[[#This Row],[LastProj]])/16)</f>
        <v/>
      </c>
      <c r="W83" s="29" t="s">
        <v>296</v>
      </c>
      <c r="X83" s="29"/>
      <c r="Y83" s="29">
        <f>IF(Proj2018[[#This Row],[POS]]="K",-100,Proj2018[[#This Row],[VAR/G]]+1.5)</f>
        <v>-7.6000000000000014</v>
      </c>
      <c r="Z83" s="33">
        <f>ROUND(MAX(Proj2018[[#This Row],[VAWG]],0)*$AC$9,0)+1</f>
        <v>1</v>
      </c>
    </row>
    <row r="84" spans="1:26" x14ac:dyDescent="0.3">
      <c r="A84">
        <v>2018</v>
      </c>
      <c r="B84" t="s">
        <v>6759</v>
      </c>
      <c r="C84" t="s">
        <v>10746</v>
      </c>
      <c r="D84" t="s">
        <v>451</v>
      </c>
      <c r="E84">
        <v>0</v>
      </c>
      <c r="F84">
        <v>0</v>
      </c>
      <c r="G84">
        <v>0</v>
      </c>
      <c r="H84">
        <v>0</v>
      </c>
      <c r="I84">
        <v>0</v>
      </c>
      <c r="J84">
        <v>174</v>
      </c>
      <c r="K84">
        <v>699</v>
      </c>
      <c r="L84">
        <v>5</v>
      </c>
      <c r="M84">
        <v>31</v>
      </c>
      <c r="N84">
        <v>270</v>
      </c>
      <c r="O84">
        <v>1</v>
      </c>
      <c r="P84" s="26">
        <v>132.9</v>
      </c>
      <c r="Q84" s="26">
        <v>118.8</v>
      </c>
      <c r="R84" s="26">
        <v>14.100000000000009</v>
      </c>
      <c r="S84" s="26">
        <v>0.88125000000000053</v>
      </c>
      <c r="T84" s="31" t="s">
        <v>296</v>
      </c>
      <c r="U84" s="29">
        <v>132.9</v>
      </c>
      <c r="V84" s="29" t="str">
        <f>IF(ABS(Proj2018[[#This Row],[LastProj]]-Proj2018[[#This Row],[PROJ TOTAL PTS]])&lt;0.5,"",(Proj2018[[#This Row],[PROJ TOTAL PTS]]-Proj2018[[#This Row],[LastProj]])/16)</f>
        <v/>
      </c>
      <c r="W84" s="29" t="s">
        <v>437</v>
      </c>
      <c r="X84" s="29"/>
      <c r="Y84" s="29">
        <f>IF(Proj2018[[#This Row],[POS]]="K",-100,Proj2018[[#This Row],[VAR/G]]+1.5)</f>
        <v>2.3812500000000005</v>
      </c>
      <c r="Z84" s="29">
        <f>ROUND(MAX(Proj2018[[#This Row],[VAWG]],0)*$AC$9,0)+1</f>
        <v>274</v>
      </c>
    </row>
    <row r="85" spans="1:26" x14ac:dyDescent="0.3">
      <c r="A85">
        <v>2018</v>
      </c>
      <c r="B85" t="s">
        <v>5902</v>
      </c>
      <c r="C85" t="s">
        <v>10710</v>
      </c>
      <c r="D85" t="s">
        <v>451</v>
      </c>
      <c r="E85">
        <v>0</v>
      </c>
      <c r="F85">
        <v>0</v>
      </c>
      <c r="G85">
        <v>0</v>
      </c>
      <c r="H85">
        <v>0</v>
      </c>
      <c r="I85">
        <v>0</v>
      </c>
      <c r="J85">
        <v>132</v>
      </c>
      <c r="K85">
        <v>574</v>
      </c>
      <c r="L85">
        <v>4</v>
      </c>
      <c r="M85">
        <v>46</v>
      </c>
      <c r="N85">
        <v>372</v>
      </c>
      <c r="O85">
        <v>2</v>
      </c>
      <c r="P85" s="26">
        <v>130.60000000000002</v>
      </c>
      <c r="Q85" s="26">
        <v>118.8</v>
      </c>
      <c r="R85" s="26">
        <v>11.800000000000026</v>
      </c>
      <c r="S85" s="26">
        <v>0.7375000000000016</v>
      </c>
      <c r="T85" s="31" t="s">
        <v>296</v>
      </c>
      <c r="U85" s="29">
        <v>130.60000000000002</v>
      </c>
      <c r="V85" s="29" t="str">
        <f>IF(ABS(Proj2018[[#This Row],[LastProj]]-Proj2018[[#This Row],[PROJ TOTAL PTS]])&lt;0.5,"",(Proj2018[[#This Row],[PROJ TOTAL PTS]]-Proj2018[[#This Row],[LastProj]])/16)</f>
        <v/>
      </c>
      <c r="W85" s="29" t="s">
        <v>437</v>
      </c>
      <c r="X85" s="29"/>
      <c r="Y85" s="29">
        <f>IF(Proj2018[[#This Row],[POS]]="K",-100,Proj2018[[#This Row],[VAR/G]]+1.5)</f>
        <v>2.2375000000000016</v>
      </c>
      <c r="Z85" s="29">
        <f>ROUND(MAX(Proj2018[[#This Row],[VAWG]],0)*$AC$9,0)+1</f>
        <v>258</v>
      </c>
    </row>
    <row r="86" spans="1:26" x14ac:dyDescent="0.3">
      <c r="A86">
        <v>2018</v>
      </c>
      <c r="B86" t="s">
        <v>1077</v>
      </c>
      <c r="C86" t="s">
        <v>10712</v>
      </c>
      <c r="D86" t="s">
        <v>321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82</v>
      </c>
      <c r="N86">
        <v>884</v>
      </c>
      <c r="O86">
        <v>7</v>
      </c>
      <c r="P86" s="26">
        <v>130.4</v>
      </c>
      <c r="Q86" s="26">
        <v>81.599999999999994</v>
      </c>
      <c r="R86" s="26">
        <v>48.800000000000011</v>
      </c>
      <c r="S86" s="26">
        <v>3.0500000000000007</v>
      </c>
      <c r="T86" s="31" t="s">
        <v>296</v>
      </c>
      <c r="U86" s="29">
        <v>130.4</v>
      </c>
      <c r="V86" s="29" t="str">
        <f>IF(ABS(Proj2018[[#This Row],[LastProj]]-Proj2018[[#This Row],[PROJ TOTAL PTS]])&lt;0.5,"",(Proj2018[[#This Row],[PROJ TOTAL PTS]]-Proj2018[[#This Row],[LastProj]])/16)</f>
        <v/>
      </c>
      <c r="W86" s="29" t="s">
        <v>437</v>
      </c>
      <c r="X86" s="29"/>
      <c r="Y86" s="29">
        <f>IF(Proj2018[[#This Row],[POS]]="K",-100,Proj2018[[#This Row],[VAR/G]]+1.5)</f>
        <v>4.5500000000000007</v>
      </c>
      <c r="Z86" s="29">
        <f>ROUND(MAX(Proj2018[[#This Row],[VAWG]],0)*$AC$9,0)+1</f>
        <v>523</v>
      </c>
    </row>
    <row r="87" spans="1:26" x14ac:dyDescent="0.3">
      <c r="A87">
        <v>2018</v>
      </c>
      <c r="B87" t="s">
        <v>9775</v>
      </c>
      <c r="C87" t="s">
        <v>10744</v>
      </c>
      <c r="D87" t="s">
        <v>451</v>
      </c>
      <c r="E87">
        <v>0</v>
      </c>
      <c r="F87">
        <v>0</v>
      </c>
      <c r="G87">
        <v>0</v>
      </c>
      <c r="H87">
        <v>0</v>
      </c>
      <c r="I87">
        <v>0</v>
      </c>
      <c r="J87">
        <v>142</v>
      </c>
      <c r="K87">
        <v>590</v>
      </c>
      <c r="L87">
        <v>4</v>
      </c>
      <c r="M87">
        <v>36</v>
      </c>
      <c r="N87">
        <v>342</v>
      </c>
      <c r="O87">
        <v>2</v>
      </c>
      <c r="P87" s="26">
        <v>129.19999999999999</v>
      </c>
      <c r="Q87" s="26">
        <v>118.8</v>
      </c>
      <c r="R87" s="26">
        <v>10.399999999999991</v>
      </c>
      <c r="S87" s="26">
        <v>0.64999999999999947</v>
      </c>
      <c r="T87" s="31" t="s">
        <v>296</v>
      </c>
      <c r="U87" s="29">
        <v>129.19999999999999</v>
      </c>
      <c r="V87" s="29" t="str">
        <f>IF(ABS(Proj2018[[#This Row],[LastProj]]-Proj2018[[#This Row],[PROJ TOTAL PTS]])&lt;0.5,"",(Proj2018[[#This Row],[PROJ TOTAL PTS]]-Proj2018[[#This Row],[LastProj]])/16)</f>
        <v/>
      </c>
      <c r="W87" s="29" t="s">
        <v>437</v>
      </c>
      <c r="X87" s="29"/>
      <c r="Y87" s="29">
        <f>IF(Proj2018[[#This Row],[POS]]="K",-100,Proj2018[[#This Row],[VAR/G]]+1.5)</f>
        <v>2.1499999999999995</v>
      </c>
      <c r="Z87" s="29">
        <f>ROUND(MAX(Proj2018[[#This Row],[VAWG]],0)*$AC$9,0)+1</f>
        <v>248</v>
      </c>
    </row>
    <row r="88" spans="1:26" x14ac:dyDescent="0.3">
      <c r="A88">
        <v>2018</v>
      </c>
      <c r="B88" t="s">
        <v>962</v>
      </c>
      <c r="C88" t="s">
        <v>10751</v>
      </c>
      <c r="D88" t="s">
        <v>321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69</v>
      </c>
      <c r="N88">
        <v>914</v>
      </c>
      <c r="O88">
        <v>6</v>
      </c>
      <c r="P88" s="26">
        <v>127.4</v>
      </c>
      <c r="Q88" s="26">
        <v>81.599999999999994</v>
      </c>
      <c r="R88" s="26">
        <v>45.800000000000011</v>
      </c>
      <c r="S88" s="26">
        <v>2.8625000000000007</v>
      </c>
      <c r="T88" s="31" t="s">
        <v>296</v>
      </c>
      <c r="U88" s="29">
        <v>127.4</v>
      </c>
      <c r="V88" s="29" t="str">
        <f>IF(ABS(Proj2018[[#This Row],[LastProj]]-Proj2018[[#This Row],[PROJ TOTAL PTS]])&lt;0.5,"",(Proj2018[[#This Row],[PROJ TOTAL PTS]]-Proj2018[[#This Row],[LastProj]])/16)</f>
        <v/>
      </c>
      <c r="W88" s="29" t="s">
        <v>437</v>
      </c>
      <c r="X88" s="29"/>
      <c r="Y88" s="29">
        <f>IF(Proj2018[[#This Row],[POS]]="K",-100,Proj2018[[#This Row],[VAR/G]]+1.5)</f>
        <v>4.3625000000000007</v>
      </c>
      <c r="Z88" s="29">
        <f>ROUND(MAX(Proj2018[[#This Row],[VAWG]],0)*$AC$9,0)+1</f>
        <v>502</v>
      </c>
    </row>
    <row r="89" spans="1:26" x14ac:dyDescent="0.3">
      <c r="A89">
        <v>2018</v>
      </c>
      <c r="B89" t="s">
        <v>5210</v>
      </c>
      <c r="C89" t="s">
        <v>10759</v>
      </c>
      <c r="D89" t="s">
        <v>348</v>
      </c>
      <c r="E89">
        <v>0</v>
      </c>
      <c r="F89">
        <v>0</v>
      </c>
      <c r="G89">
        <v>0</v>
      </c>
      <c r="H89">
        <v>0</v>
      </c>
      <c r="I89">
        <v>0</v>
      </c>
      <c r="J89">
        <v>5</v>
      </c>
      <c r="K89">
        <v>28</v>
      </c>
      <c r="L89">
        <v>0</v>
      </c>
      <c r="M89">
        <v>89</v>
      </c>
      <c r="N89">
        <v>990</v>
      </c>
      <c r="O89">
        <v>4</v>
      </c>
      <c r="P89" s="26">
        <v>125.8</v>
      </c>
      <c r="Q89" s="26">
        <v>117.7</v>
      </c>
      <c r="R89" s="26">
        <v>8.0999999999999943</v>
      </c>
      <c r="S89" s="26">
        <v>0.50624999999999964</v>
      </c>
      <c r="T89" s="31" t="s">
        <v>296</v>
      </c>
      <c r="U89" s="29">
        <v>125.8</v>
      </c>
      <c r="V89" s="29" t="str">
        <f>IF(ABS(Proj2018[[#This Row],[LastProj]]-Proj2018[[#This Row],[PROJ TOTAL PTS]])&lt;0.5,"",(Proj2018[[#This Row],[PROJ TOTAL PTS]]-Proj2018[[#This Row],[LastProj]])/16)</f>
        <v/>
      </c>
      <c r="W89" s="29" t="s">
        <v>437</v>
      </c>
      <c r="X89" s="29"/>
      <c r="Y89" s="29">
        <f>IF(Proj2018[[#This Row],[POS]]="K",-100,Proj2018[[#This Row],[VAR/G]]+1.5)</f>
        <v>2.0062499999999996</v>
      </c>
      <c r="Z89" s="29">
        <f>ROUND(MAX(Proj2018[[#This Row],[VAWG]],0)*$AC$9,0)+1</f>
        <v>231</v>
      </c>
    </row>
    <row r="90" spans="1:26" x14ac:dyDescent="0.3">
      <c r="A90">
        <v>2018</v>
      </c>
      <c r="B90" t="s">
        <v>7187</v>
      </c>
      <c r="C90" t="s">
        <v>352</v>
      </c>
      <c r="D90" t="s">
        <v>311</v>
      </c>
      <c r="E90">
        <v>186</v>
      </c>
      <c r="F90">
        <v>302</v>
      </c>
      <c r="G90">
        <v>2142</v>
      </c>
      <c r="H90">
        <v>10</v>
      </c>
      <c r="I90">
        <v>8</v>
      </c>
      <c r="J90">
        <v>23</v>
      </c>
      <c r="K90">
        <v>101</v>
      </c>
      <c r="L90">
        <v>1</v>
      </c>
      <c r="M90">
        <v>0</v>
      </c>
      <c r="N90">
        <v>0</v>
      </c>
      <c r="O90">
        <v>0</v>
      </c>
      <c r="P90" s="26">
        <v>125.78</v>
      </c>
      <c r="Q90" s="26">
        <v>278.68</v>
      </c>
      <c r="R90" s="26">
        <v>-152.9</v>
      </c>
      <c r="S90" s="26">
        <v>-9.5562500000000004</v>
      </c>
      <c r="T90" s="31" t="s">
        <v>296</v>
      </c>
      <c r="U90" s="29">
        <v>125.78</v>
      </c>
      <c r="V90" s="29" t="str">
        <f>IF(ABS(Proj2018[[#This Row],[LastProj]]-Proj2018[[#This Row],[PROJ TOTAL PTS]])&lt;0.5,"",(Proj2018[[#This Row],[PROJ TOTAL PTS]]-Proj2018[[#This Row],[LastProj]])/16)</f>
        <v/>
      </c>
      <c r="W90" s="29" t="s">
        <v>296</v>
      </c>
      <c r="X90" s="29"/>
      <c r="Y90" s="29">
        <f>IF(Proj2018[[#This Row],[POS]]="K",-100,Proj2018[[#This Row],[VAR/G]]+1.5)</f>
        <v>-8.0562500000000004</v>
      </c>
      <c r="Z90" s="33">
        <f>ROUND(MAX(Proj2018[[#This Row],[VAWG]],0)*$AC$9,0)+1</f>
        <v>1</v>
      </c>
    </row>
    <row r="91" spans="1:26" x14ac:dyDescent="0.3">
      <c r="A91">
        <v>2018</v>
      </c>
      <c r="B91" t="s">
        <v>3105</v>
      </c>
      <c r="C91" t="s">
        <v>306</v>
      </c>
      <c r="D91" t="s">
        <v>348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60</v>
      </c>
      <c r="N91">
        <v>952</v>
      </c>
      <c r="O91">
        <v>5</v>
      </c>
      <c r="P91" s="26">
        <v>125.2</v>
      </c>
      <c r="Q91" s="26">
        <v>117.7</v>
      </c>
      <c r="R91" s="26">
        <v>7.5</v>
      </c>
      <c r="S91" s="26">
        <v>0.46875</v>
      </c>
      <c r="T91" s="31" t="s">
        <v>296</v>
      </c>
      <c r="U91" s="29">
        <v>125.2</v>
      </c>
      <c r="V91" s="29" t="str">
        <f>IF(ABS(Proj2018[[#This Row],[LastProj]]-Proj2018[[#This Row],[PROJ TOTAL PTS]])&lt;0.5,"",(Proj2018[[#This Row],[PROJ TOTAL PTS]]-Proj2018[[#This Row],[LastProj]])/16)</f>
        <v/>
      </c>
      <c r="W91" s="29" t="s">
        <v>437</v>
      </c>
      <c r="X91" s="29"/>
      <c r="Y91" s="29">
        <f>IF(Proj2018[[#This Row],[POS]]="K",-100,Proj2018[[#This Row],[VAR/G]]+1.5)</f>
        <v>1.96875</v>
      </c>
      <c r="Z91" s="33">
        <f>ROUND(MAX(Proj2018[[#This Row],[VAWG]],0)*$AC$9,0)+1</f>
        <v>227</v>
      </c>
    </row>
    <row r="92" spans="1:26" x14ac:dyDescent="0.3">
      <c r="A92">
        <v>2018</v>
      </c>
      <c r="B92" t="s">
        <v>8434</v>
      </c>
      <c r="C92" t="s">
        <v>10716</v>
      </c>
      <c r="D92" t="s">
        <v>348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73</v>
      </c>
      <c r="N92">
        <v>950</v>
      </c>
      <c r="O92">
        <v>5</v>
      </c>
      <c r="P92" s="26">
        <v>125</v>
      </c>
      <c r="Q92" s="26">
        <v>117.7</v>
      </c>
      <c r="R92" s="26">
        <v>7.2999999999999972</v>
      </c>
      <c r="S92" s="26">
        <v>0.45624999999999982</v>
      </c>
      <c r="T92" s="31" t="s">
        <v>296</v>
      </c>
      <c r="U92" s="29">
        <v>125</v>
      </c>
      <c r="V92" s="29" t="str">
        <f>IF(ABS(Proj2018[[#This Row],[LastProj]]-Proj2018[[#This Row],[PROJ TOTAL PTS]])&lt;0.5,"",(Proj2018[[#This Row],[PROJ TOTAL PTS]]-Proj2018[[#This Row],[LastProj]])/16)</f>
        <v/>
      </c>
      <c r="W92" s="29" t="s">
        <v>437</v>
      </c>
      <c r="X92" s="29"/>
      <c r="Y92" s="29">
        <f>IF(Proj2018[[#This Row],[POS]]="K",-100,Proj2018[[#This Row],[VAR/G]]+1.5)</f>
        <v>1.9562499999999998</v>
      </c>
      <c r="Z92" s="29">
        <f>ROUND(MAX(Proj2018[[#This Row],[VAWG]],0)*$AC$9,0)+1</f>
        <v>226</v>
      </c>
    </row>
    <row r="93" spans="1:26" x14ac:dyDescent="0.3">
      <c r="A93">
        <v>2018</v>
      </c>
      <c r="B93" s="2" t="s">
        <v>9206</v>
      </c>
      <c r="C93" t="s">
        <v>570</v>
      </c>
      <c r="D93" t="s">
        <v>348</v>
      </c>
      <c r="E93">
        <v>0</v>
      </c>
      <c r="F93">
        <v>0</v>
      </c>
      <c r="G93">
        <v>0</v>
      </c>
      <c r="H93">
        <v>0</v>
      </c>
      <c r="I93">
        <v>0</v>
      </c>
      <c r="J93">
        <v>8</v>
      </c>
      <c r="K93">
        <v>47</v>
      </c>
      <c r="L93">
        <v>0</v>
      </c>
      <c r="M93">
        <v>61</v>
      </c>
      <c r="N93">
        <v>901</v>
      </c>
      <c r="O93">
        <v>5</v>
      </c>
      <c r="P93" s="26">
        <v>124.80000000000001</v>
      </c>
      <c r="Q93" s="26">
        <v>117.7</v>
      </c>
      <c r="R93" s="26">
        <v>7.1000000000000085</v>
      </c>
      <c r="S93" s="26">
        <v>0.44375000000000053</v>
      </c>
      <c r="T93" s="31" t="s">
        <v>296</v>
      </c>
      <c r="U93" s="29">
        <v>124.80000000000001</v>
      </c>
      <c r="V93" s="29" t="str">
        <f>IF(ABS(Proj2018[[#This Row],[LastProj]]-Proj2018[[#This Row],[PROJ TOTAL PTS]])&lt;0.5,"",(Proj2018[[#This Row],[PROJ TOTAL PTS]]-Proj2018[[#This Row],[LastProj]])/16)</f>
        <v/>
      </c>
      <c r="W93" s="29" t="s">
        <v>437</v>
      </c>
      <c r="X93" s="29" t="s">
        <v>11246</v>
      </c>
      <c r="Y93" s="29">
        <f>IF(Proj2018[[#This Row],[POS]]="K",-100,Proj2018[[#This Row],[VAR/G]]+1.5)</f>
        <v>1.9437500000000005</v>
      </c>
      <c r="Z93" s="33">
        <f>ROUND(MAX(Proj2018[[#This Row],[VAWG]],0)*$AC$9,0)+1</f>
        <v>224</v>
      </c>
    </row>
    <row r="94" spans="1:26" x14ac:dyDescent="0.3">
      <c r="A94">
        <v>2018</v>
      </c>
      <c r="B94" t="s">
        <v>9319</v>
      </c>
      <c r="C94" t="s">
        <v>10751</v>
      </c>
      <c r="D94" t="s">
        <v>348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61</v>
      </c>
      <c r="N94">
        <v>884</v>
      </c>
      <c r="O94">
        <v>6</v>
      </c>
      <c r="P94" s="26">
        <v>124.4</v>
      </c>
      <c r="Q94" s="26">
        <v>117.7</v>
      </c>
      <c r="R94" s="26">
        <v>6.7000000000000028</v>
      </c>
      <c r="S94" s="26">
        <v>0.41875000000000018</v>
      </c>
      <c r="T94" s="31" t="s">
        <v>296</v>
      </c>
      <c r="U94" s="29">
        <v>124.4</v>
      </c>
      <c r="V94" s="29" t="str">
        <f>IF(ABS(Proj2018[[#This Row],[LastProj]]-Proj2018[[#This Row],[PROJ TOTAL PTS]])&lt;0.5,"",(Proj2018[[#This Row],[PROJ TOTAL PTS]]-Proj2018[[#This Row],[LastProj]])/16)</f>
        <v/>
      </c>
      <c r="W94" s="29" t="s">
        <v>437</v>
      </c>
      <c r="X94" s="29"/>
      <c r="Y94" s="29">
        <f>IF(Proj2018[[#This Row],[POS]]="K",-100,Proj2018[[#This Row],[VAR/G]]+1.5)</f>
        <v>1.9187500000000002</v>
      </c>
      <c r="Z94" s="29">
        <f>ROUND(MAX(Proj2018[[#This Row],[VAWG]],0)*$AC$9,0)+1</f>
        <v>221</v>
      </c>
    </row>
    <row r="95" spans="1:26" x14ac:dyDescent="0.3">
      <c r="A95">
        <v>2018</v>
      </c>
      <c r="B95" t="s">
        <v>2367</v>
      </c>
      <c r="C95" t="s">
        <v>10763</v>
      </c>
      <c r="D95" t="s">
        <v>451</v>
      </c>
      <c r="E95">
        <v>0</v>
      </c>
      <c r="F95">
        <v>0</v>
      </c>
      <c r="G95">
        <v>0</v>
      </c>
      <c r="H95">
        <v>0</v>
      </c>
      <c r="I95">
        <v>0</v>
      </c>
      <c r="J95">
        <v>186</v>
      </c>
      <c r="K95">
        <v>722</v>
      </c>
      <c r="L95">
        <v>4</v>
      </c>
      <c r="M95">
        <v>28</v>
      </c>
      <c r="N95">
        <v>220</v>
      </c>
      <c r="O95">
        <v>1</v>
      </c>
      <c r="P95" s="26">
        <v>124.2</v>
      </c>
      <c r="Q95" s="26">
        <v>118.8</v>
      </c>
      <c r="R95" s="26">
        <v>5.4000000000000057</v>
      </c>
      <c r="S95" s="26">
        <v>0.33750000000000036</v>
      </c>
      <c r="T95" s="31" t="s">
        <v>296</v>
      </c>
      <c r="U95" s="29">
        <v>124.2</v>
      </c>
      <c r="V95" s="29" t="str">
        <f>IF(ABS(Proj2018[[#This Row],[LastProj]]-Proj2018[[#This Row],[PROJ TOTAL PTS]])&lt;0.5,"",(Proj2018[[#This Row],[PROJ TOTAL PTS]]-Proj2018[[#This Row],[LastProj]])/16)</f>
        <v/>
      </c>
      <c r="W95" s="29" t="s">
        <v>437</v>
      </c>
      <c r="X95" s="29" t="s">
        <v>11246</v>
      </c>
      <c r="Y95" s="29">
        <f>IF(Proj2018[[#This Row],[POS]]="K",-100,Proj2018[[#This Row],[VAR/G]]+1.5)</f>
        <v>1.8375000000000004</v>
      </c>
      <c r="Z95" s="33">
        <f>ROUND(MAX(Proj2018[[#This Row],[VAWG]],0)*$AC$9,0)+1</f>
        <v>212</v>
      </c>
    </row>
    <row r="96" spans="1:26" x14ac:dyDescent="0.3">
      <c r="A96">
        <v>2018</v>
      </c>
      <c r="B96" t="s">
        <v>7863</v>
      </c>
      <c r="C96" t="s">
        <v>10710</v>
      </c>
      <c r="D96" t="s">
        <v>321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71</v>
      </c>
      <c r="N96">
        <v>820</v>
      </c>
      <c r="O96">
        <v>7</v>
      </c>
      <c r="P96" s="26">
        <v>124</v>
      </c>
      <c r="Q96" s="26">
        <v>81.599999999999994</v>
      </c>
      <c r="R96" s="26">
        <v>42.400000000000006</v>
      </c>
      <c r="S96" s="26">
        <v>2.6500000000000004</v>
      </c>
      <c r="T96" s="31" t="s">
        <v>296</v>
      </c>
      <c r="U96" s="29">
        <v>124</v>
      </c>
      <c r="V96" s="29" t="str">
        <f>IF(ABS(Proj2018[[#This Row],[LastProj]]-Proj2018[[#This Row],[PROJ TOTAL PTS]])&lt;0.5,"",(Proj2018[[#This Row],[PROJ TOTAL PTS]]-Proj2018[[#This Row],[LastProj]])/16)</f>
        <v/>
      </c>
      <c r="W96" s="29" t="s">
        <v>296</v>
      </c>
      <c r="X96" s="29"/>
      <c r="Y96" s="29">
        <f>IF(Proj2018[[#This Row],[POS]]="K",-100,Proj2018[[#This Row],[VAR/G]]+1.5)</f>
        <v>4.1500000000000004</v>
      </c>
      <c r="Z96" s="29">
        <f>ROUND(MAX(Proj2018[[#This Row],[VAWG]],0)*$AC$9,0)+1</f>
        <v>477</v>
      </c>
    </row>
    <row r="97" spans="1:26" x14ac:dyDescent="0.3">
      <c r="A97">
        <v>2018</v>
      </c>
      <c r="B97" t="s">
        <v>2784</v>
      </c>
      <c r="C97" t="s">
        <v>10791</v>
      </c>
      <c r="D97" t="s">
        <v>311</v>
      </c>
      <c r="E97">
        <v>195</v>
      </c>
      <c r="F97">
        <v>302</v>
      </c>
      <c r="G97">
        <v>2104</v>
      </c>
      <c r="H97">
        <v>11</v>
      </c>
      <c r="I97">
        <v>4</v>
      </c>
      <c r="J97">
        <v>14</v>
      </c>
      <c r="K97">
        <v>32</v>
      </c>
      <c r="L97">
        <v>0</v>
      </c>
      <c r="M97">
        <v>0</v>
      </c>
      <c r="N97">
        <v>0</v>
      </c>
      <c r="O97">
        <v>0</v>
      </c>
      <c r="P97" s="26">
        <v>123.36</v>
      </c>
      <c r="Q97" s="26">
        <v>278.68</v>
      </c>
      <c r="R97" s="26">
        <v>-155.32</v>
      </c>
      <c r="S97" s="26">
        <v>-9.7074999999999996</v>
      </c>
      <c r="T97" s="31" t="s">
        <v>296</v>
      </c>
      <c r="U97" s="29">
        <v>123.36</v>
      </c>
      <c r="V97" s="29" t="str">
        <f>IF(ABS(Proj2018[[#This Row],[LastProj]]-Proj2018[[#This Row],[PROJ TOTAL PTS]])&lt;0.5,"",(Proj2018[[#This Row],[PROJ TOTAL PTS]]-Proj2018[[#This Row],[LastProj]])/16)</f>
        <v/>
      </c>
      <c r="W97" s="29" t="s">
        <v>296</v>
      </c>
      <c r="X97" s="29"/>
      <c r="Y97" s="29">
        <f>IF(Proj2018[[#This Row],[POS]]="K",-100,Proj2018[[#This Row],[VAR/G]]+1.5)</f>
        <v>-8.2074999999999996</v>
      </c>
      <c r="Z97" s="33">
        <f>ROUND(MAX(Proj2018[[#This Row],[VAWG]],0)*$AC$9,0)+1</f>
        <v>1</v>
      </c>
    </row>
    <row r="98" spans="1:26" x14ac:dyDescent="0.3">
      <c r="A98">
        <v>2018</v>
      </c>
      <c r="B98" t="s">
        <v>10396</v>
      </c>
      <c r="C98" t="s">
        <v>536</v>
      </c>
      <c r="D98" t="s">
        <v>348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76</v>
      </c>
      <c r="N98">
        <v>980</v>
      </c>
      <c r="O98">
        <v>4</v>
      </c>
      <c r="P98" s="26">
        <v>122</v>
      </c>
      <c r="Q98" s="26">
        <v>117.7</v>
      </c>
      <c r="R98" s="26">
        <v>4.2999999999999972</v>
      </c>
      <c r="S98" s="26">
        <v>0.26874999999999982</v>
      </c>
      <c r="T98" s="31" t="s">
        <v>296</v>
      </c>
      <c r="U98" s="29">
        <v>122</v>
      </c>
      <c r="V98" s="29" t="str">
        <f>IF(ABS(Proj2018[[#This Row],[LastProj]]-Proj2018[[#This Row],[PROJ TOTAL PTS]])&lt;0.5,"",(Proj2018[[#This Row],[PROJ TOTAL PTS]]-Proj2018[[#This Row],[LastProj]])/16)</f>
        <v/>
      </c>
      <c r="W98" s="29" t="s">
        <v>437</v>
      </c>
      <c r="X98" s="29"/>
      <c r="Y98" s="29">
        <f>IF(Proj2018[[#This Row],[POS]]="K",-100,Proj2018[[#This Row],[VAR/G]]+1.5)</f>
        <v>1.7687499999999998</v>
      </c>
      <c r="Z98" s="29">
        <f>ROUND(MAX(Proj2018[[#This Row],[VAWG]],0)*$AC$9,0)+1</f>
        <v>204</v>
      </c>
    </row>
    <row r="99" spans="1:26" x14ac:dyDescent="0.3">
      <c r="A99">
        <v>2018</v>
      </c>
      <c r="B99" t="s">
        <v>7159</v>
      </c>
      <c r="C99" t="s">
        <v>10714</v>
      </c>
      <c r="D99" t="s">
        <v>348</v>
      </c>
      <c r="E99">
        <v>0</v>
      </c>
      <c r="F99">
        <v>0</v>
      </c>
      <c r="G99">
        <v>0</v>
      </c>
      <c r="H99">
        <v>0</v>
      </c>
      <c r="I99">
        <v>0</v>
      </c>
      <c r="J99">
        <v>2</v>
      </c>
      <c r="K99">
        <v>10</v>
      </c>
      <c r="L99">
        <v>0</v>
      </c>
      <c r="M99">
        <v>90</v>
      </c>
      <c r="N99">
        <v>897</v>
      </c>
      <c r="O99">
        <v>5</v>
      </c>
      <c r="P99" s="26">
        <v>120.7</v>
      </c>
      <c r="Q99" s="26">
        <v>117.7</v>
      </c>
      <c r="R99" s="26">
        <v>3</v>
      </c>
      <c r="S99" s="26">
        <v>0.1875</v>
      </c>
      <c r="T99" s="31" t="s">
        <v>296</v>
      </c>
      <c r="U99" s="29">
        <v>120.7</v>
      </c>
      <c r="V99" s="29" t="str">
        <f>IF(ABS(Proj2018[[#This Row],[LastProj]]-Proj2018[[#This Row],[PROJ TOTAL PTS]])&lt;0.5,"",(Proj2018[[#This Row],[PROJ TOTAL PTS]]-Proj2018[[#This Row],[LastProj]])/16)</f>
        <v/>
      </c>
      <c r="W99" s="29" t="s">
        <v>437</v>
      </c>
      <c r="X99" s="29"/>
      <c r="Y99" s="29">
        <f>IF(Proj2018[[#This Row],[POS]]="K",-100,Proj2018[[#This Row],[VAR/G]]+1.5)</f>
        <v>1.6875</v>
      </c>
      <c r="Z99" s="33">
        <f>ROUND(MAX(Proj2018[[#This Row],[VAWG]],0)*$AC$9,0)+1</f>
        <v>195</v>
      </c>
    </row>
    <row r="100" spans="1:26" x14ac:dyDescent="0.3">
      <c r="A100">
        <v>2018</v>
      </c>
      <c r="B100" t="s">
        <v>841</v>
      </c>
      <c r="C100" t="s">
        <v>10710</v>
      </c>
      <c r="D100" t="s">
        <v>348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68</v>
      </c>
      <c r="N100">
        <v>847</v>
      </c>
      <c r="O100">
        <v>6</v>
      </c>
      <c r="P100" s="26">
        <v>120.7</v>
      </c>
      <c r="Q100" s="26">
        <v>117.7</v>
      </c>
      <c r="R100" s="26">
        <v>3</v>
      </c>
      <c r="S100" s="26">
        <v>0.1875</v>
      </c>
      <c r="T100" s="31" t="s">
        <v>296</v>
      </c>
      <c r="U100" s="29">
        <v>120.7</v>
      </c>
      <c r="V100" s="29" t="str">
        <f>IF(ABS(Proj2018[[#This Row],[LastProj]]-Proj2018[[#This Row],[PROJ TOTAL PTS]])&lt;0.5,"",(Proj2018[[#This Row],[PROJ TOTAL PTS]]-Proj2018[[#This Row],[LastProj]])/16)</f>
        <v/>
      </c>
      <c r="W100" s="29" t="s">
        <v>437</v>
      </c>
      <c r="X100" s="29"/>
      <c r="Y100" s="29">
        <f>IF(Proj2018[[#This Row],[POS]]="K",-100,Proj2018[[#This Row],[VAR/G]]+1.5)</f>
        <v>1.6875</v>
      </c>
      <c r="Z100" s="29">
        <f>ROUND(MAX(Proj2018[[#This Row],[VAWG]],0)*$AC$9,0)+1</f>
        <v>195</v>
      </c>
    </row>
    <row r="101" spans="1:26" x14ac:dyDescent="0.3">
      <c r="A101">
        <v>2018</v>
      </c>
      <c r="B101" t="s">
        <v>7767</v>
      </c>
      <c r="C101" t="s">
        <v>570</v>
      </c>
      <c r="D101" t="s">
        <v>348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67</v>
      </c>
      <c r="N101">
        <v>847</v>
      </c>
      <c r="O101">
        <v>6</v>
      </c>
      <c r="P101" s="26">
        <v>120.7</v>
      </c>
      <c r="Q101" s="26">
        <v>117.7</v>
      </c>
      <c r="R101" s="26">
        <v>3</v>
      </c>
      <c r="S101" s="26">
        <v>0.1875</v>
      </c>
      <c r="T101" s="31" t="s">
        <v>296</v>
      </c>
      <c r="U101" s="29">
        <v>120.7</v>
      </c>
      <c r="V101" s="29" t="str">
        <f>IF(ABS(Proj2018[[#This Row],[LastProj]]-Proj2018[[#This Row],[PROJ TOTAL PTS]])&lt;0.5,"",(Proj2018[[#This Row],[PROJ TOTAL PTS]]-Proj2018[[#This Row],[LastProj]])/16)</f>
        <v/>
      </c>
      <c r="W101" s="29" t="s">
        <v>437</v>
      </c>
      <c r="X101" s="29"/>
      <c r="Y101" s="29">
        <f>IF(Proj2018[[#This Row],[POS]]="K",-100,Proj2018[[#This Row],[VAR/G]]+1.5)</f>
        <v>1.6875</v>
      </c>
      <c r="Z101" s="29">
        <f>ROUND(MAX(Proj2018[[#This Row],[VAWG]],0)*$AC$9,0)+1</f>
        <v>195</v>
      </c>
    </row>
    <row r="102" spans="1:26" x14ac:dyDescent="0.3">
      <c r="A102">
        <v>2018</v>
      </c>
      <c r="B102" t="s">
        <v>1228</v>
      </c>
      <c r="C102" t="s">
        <v>570</v>
      </c>
      <c r="D102" t="s">
        <v>348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13</v>
      </c>
      <c r="L102">
        <v>0</v>
      </c>
      <c r="M102">
        <v>71</v>
      </c>
      <c r="N102">
        <v>890</v>
      </c>
      <c r="O102">
        <v>5</v>
      </c>
      <c r="P102" s="26">
        <v>120.3</v>
      </c>
      <c r="Q102" s="26">
        <v>117.7</v>
      </c>
      <c r="R102" s="26">
        <v>2.5999999999999943</v>
      </c>
      <c r="S102" s="26">
        <v>0.16249999999999964</v>
      </c>
      <c r="T102" s="31" t="s">
        <v>296</v>
      </c>
      <c r="U102" s="29">
        <v>120.3</v>
      </c>
      <c r="V102" s="29" t="str">
        <f>IF(ABS(Proj2018[[#This Row],[LastProj]]-Proj2018[[#This Row],[PROJ TOTAL PTS]])&lt;0.5,"",(Proj2018[[#This Row],[PROJ TOTAL PTS]]-Proj2018[[#This Row],[LastProj]])/16)</f>
        <v/>
      </c>
      <c r="W102" s="29" t="s">
        <v>437</v>
      </c>
      <c r="X102" s="29"/>
      <c r="Y102" s="29">
        <f>IF(Proj2018[[#This Row],[POS]]="K",-100,Proj2018[[#This Row],[VAR/G]]+1.5)</f>
        <v>1.6624999999999996</v>
      </c>
      <c r="Z102" s="29">
        <f>ROUND(MAX(Proj2018[[#This Row],[VAWG]],0)*$AC$9,0)+1</f>
        <v>192</v>
      </c>
    </row>
    <row r="103" spans="1:26" x14ac:dyDescent="0.3">
      <c r="A103">
        <v>2018</v>
      </c>
      <c r="B103" t="s">
        <v>7686</v>
      </c>
      <c r="C103" t="s">
        <v>10795</v>
      </c>
      <c r="D103" t="s">
        <v>348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60</v>
      </c>
      <c r="N103">
        <v>902</v>
      </c>
      <c r="O103">
        <v>5</v>
      </c>
      <c r="P103" s="26">
        <v>120.2</v>
      </c>
      <c r="Q103" s="26">
        <v>117.7</v>
      </c>
      <c r="R103" s="26">
        <v>2.5</v>
      </c>
      <c r="S103" s="26">
        <v>0.15625</v>
      </c>
      <c r="T103" s="31" t="s">
        <v>296</v>
      </c>
      <c r="U103" s="29">
        <v>120.2</v>
      </c>
      <c r="V103" s="29" t="str">
        <f>IF(ABS(Proj2018[[#This Row],[LastProj]]-Proj2018[[#This Row],[PROJ TOTAL PTS]])&lt;0.5,"",(Proj2018[[#This Row],[PROJ TOTAL PTS]]-Proj2018[[#This Row],[LastProj]])/16)</f>
        <v/>
      </c>
      <c r="W103" s="29" t="s">
        <v>296</v>
      </c>
      <c r="X103" s="29"/>
      <c r="Y103" s="29">
        <f>IF(Proj2018[[#This Row],[POS]]="K",-100,Proj2018[[#This Row],[VAR/G]]+1.5)</f>
        <v>1.65625</v>
      </c>
      <c r="Z103" s="29">
        <f>ROUND(MAX(Proj2018[[#This Row],[VAWG]],0)*$AC$9,0)+1</f>
        <v>191</v>
      </c>
    </row>
    <row r="104" spans="1:26" x14ac:dyDescent="0.3">
      <c r="A104">
        <v>2018</v>
      </c>
      <c r="B104" t="s">
        <v>4014</v>
      </c>
      <c r="C104" t="s">
        <v>352</v>
      </c>
      <c r="D104" t="s">
        <v>451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160</v>
      </c>
      <c r="K104">
        <v>668</v>
      </c>
      <c r="L104">
        <v>4</v>
      </c>
      <c r="M104">
        <v>29</v>
      </c>
      <c r="N104">
        <v>223</v>
      </c>
      <c r="O104">
        <v>1</v>
      </c>
      <c r="P104" s="26">
        <v>119.1</v>
      </c>
      <c r="Q104" s="26">
        <v>118.8</v>
      </c>
      <c r="R104" s="26">
        <v>0.29999999999999716</v>
      </c>
      <c r="S104" s="26">
        <v>1.8749999999999822E-2</v>
      </c>
      <c r="T104" s="31" t="s">
        <v>296</v>
      </c>
      <c r="U104" s="29">
        <v>119.1</v>
      </c>
      <c r="V104" s="29" t="str">
        <f>IF(ABS(Proj2018[[#This Row],[LastProj]]-Proj2018[[#This Row],[PROJ TOTAL PTS]])&lt;0.5,"",(Proj2018[[#This Row],[PROJ TOTAL PTS]]-Proj2018[[#This Row],[LastProj]])/16)</f>
        <v/>
      </c>
      <c r="W104" s="29" t="s">
        <v>437</v>
      </c>
      <c r="X104" s="29"/>
      <c r="Y104" s="29">
        <f>IF(Proj2018[[#This Row],[POS]]="K",-100,Proj2018[[#This Row],[VAR/G]]+1.5)</f>
        <v>1.5187499999999998</v>
      </c>
      <c r="Z104" s="33">
        <f>ROUND(MAX(Proj2018[[#This Row],[VAWG]],0)*$AC$9,0)+1</f>
        <v>175</v>
      </c>
    </row>
    <row r="105" spans="1:26" x14ac:dyDescent="0.3">
      <c r="A105">
        <v>2018</v>
      </c>
      <c r="B105" t="s">
        <v>8359</v>
      </c>
      <c r="C105" t="s">
        <v>10748</v>
      </c>
      <c r="D105" t="s">
        <v>348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77</v>
      </c>
      <c r="N105">
        <v>829</v>
      </c>
      <c r="O105">
        <v>6</v>
      </c>
      <c r="P105" s="26">
        <v>118.9</v>
      </c>
      <c r="Q105" s="26">
        <v>117.7</v>
      </c>
      <c r="R105" s="26">
        <v>1.2000000000000028</v>
      </c>
      <c r="S105" s="26">
        <v>7.5000000000000178E-2</v>
      </c>
      <c r="T105" s="31" t="s">
        <v>296</v>
      </c>
      <c r="U105" s="29">
        <v>118.9</v>
      </c>
      <c r="V105" s="29" t="str">
        <f>IF(ABS(Proj2018[[#This Row],[LastProj]]-Proj2018[[#This Row],[PROJ TOTAL PTS]])&lt;0.5,"",(Proj2018[[#This Row],[PROJ TOTAL PTS]]-Proj2018[[#This Row],[LastProj]])/16)</f>
        <v/>
      </c>
      <c r="W105" s="29" t="s">
        <v>437</v>
      </c>
      <c r="X105" s="29"/>
      <c r="Y105" s="29">
        <f>IF(Proj2018[[#This Row],[POS]]="K",-100,Proj2018[[#This Row],[VAR/G]]+1.5)</f>
        <v>1.5750000000000002</v>
      </c>
      <c r="Z105" s="29">
        <f>ROUND(MAX(Proj2018[[#This Row],[VAWG]],0)*$AC$9,0)+1</f>
        <v>182</v>
      </c>
    </row>
    <row r="106" spans="1:26" x14ac:dyDescent="0.3">
      <c r="A106">
        <v>2018</v>
      </c>
      <c r="B106" t="s">
        <v>2019</v>
      </c>
      <c r="C106" t="s">
        <v>10759</v>
      </c>
      <c r="D106" t="s">
        <v>451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159</v>
      </c>
      <c r="K106">
        <v>648</v>
      </c>
      <c r="L106">
        <v>4</v>
      </c>
      <c r="M106">
        <v>30</v>
      </c>
      <c r="N106">
        <v>240</v>
      </c>
      <c r="O106">
        <v>1</v>
      </c>
      <c r="P106" s="26">
        <v>118.8</v>
      </c>
      <c r="Q106" s="26">
        <v>118.8</v>
      </c>
      <c r="R106" s="26">
        <v>0</v>
      </c>
      <c r="S106" s="26">
        <v>0</v>
      </c>
      <c r="T106" s="31" t="s">
        <v>11130</v>
      </c>
      <c r="U106" s="29">
        <v>118.8</v>
      </c>
      <c r="V106" s="29" t="str">
        <f>IF(ABS(Proj2018[[#This Row],[LastProj]]-Proj2018[[#This Row],[PROJ TOTAL PTS]])&lt;0.5,"",(Proj2018[[#This Row],[PROJ TOTAL PTS]]-Proj2018[[#This Row],[LastProj]])/16)</f>
        <v/>
      </c>
      <c r="W106" s="29" t="s">
        <v>437</v>
      </c>
      <c r="X106" s="29"/>
      <c r="Y106" s="29">
        <f>IF(Proj2018[[#This Row],[POS]]="K",-100,Proj2018[[#This Row],[VAR/G]]+1.5)</f>
        <v>1.5</v>
      </c>
      <c r="Z106" s="29">
        <f>ROUND(MAX(Proj2018[[#This Row],[VAWG]],0)*$AC$9,0)+1</f>
        <v>173</v>
      </c>
    </row>
    <row r="107" spans="1:26" x14ac:dyDescent="0.3">
      <c r="A107">
        <v>2018</v>
      </c>
      <c r="B107" t="s">
        <v>2237</v>
      </c>
      <c r="C107" t="s">
        <v>536</v>
      </c>
      <c r="D107" t="s">
        <v>348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4</v>
      </c>
      <c r="K107">
        <v>24</v>
      </c>
      <c r="L107">
        <v>0</v>
      </c>
      <c r="M107">
        <v>53</v>
      </c>
      <c r="N107">
        <v>856</v>
      </c>
      <c r="O107">
        <v>5</v>
      </c>
      <c r="P107" s="26">
        <v>118.00000000000001</v>
      </c>
      <c r="Q107" s="26">
        <v>117.7</v>
      </c>
      <c r="R107" s="26">
        <v>0.30000000000001137</v>
      </c>
      <c r="S107" s="26">
        <v>1.8750000000000711E-2</v>
      </c>
      <c r="T107" s="31" t="s">
        <v>296</v>
      </c>
      <c r="U107" s="29">
        <v>118.00000000000001</v>
      </c>
      <c r="V107" s="29" t="str">
        <f>IF(ABS(Proj2018[[#This Row],[LastProj]]-Proj2018[[#This Row],[PROJ TOTAL PTS]])&lt;0.5,"",(Proj2018[[#This Row],[PROJ TOTAL PTS]]-Proj2018[[#This Row],[LastProj]])/16)</f>
        <v/>
      </c>
      <c r="W107" s="29" t="s">
        <v>437</v>
      </c>
      <c r="X107" s="29"/>
      <c r="Y107" s="29">
        <f>IF(Proj2018[[#This Row],[POS]]="K",-100,Proj2018[[#This Row],[VAR/G]]+1.5)</f>
        <v>1.5187500000000007</v>
      </c>
      <c r="Z107" s="29">
        <f>ROUND(MAX(Proj2018[[#This Row],[VAWG]],0)*$AC$9,0)+1</f>
        <v>175</v>
      </c>
    </row>
    <row r="108" spans="1:26" x14ac:dyDescent="0.3">
      <c r="A108">
        <v>2018</v>
      </c>
      <c r="B108" t="s">
        <v>10606</v>
      </c>
      <c r="C108" t="s">
        <v>10708</v>
      </c>
      <c r="D108" t="s">
        <v>348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67</v>
      </c>
      <c r="N108">
        <v>937</v>
      </c>
      <c r="O108">
        <v>4</v>
      </c>
      <c r="P108" s="26">
        <v>117.7</v>
      </c>
      <c r="Q108" s="26">
        <v>117.7</v>
      </c>
      <c r="R108" s="26">
        <v>0</v>
      </c>
      <c r="S108" s="26">
        <v>0</v>
      </c>
      <c r="T108" s="31" t="s">
        <v>296</v>
      </c>
      <c r="U108" s="29">
        <v>117.7</v>
      </c>
      <c r="V108" s="29" t="str">
        <f>IF(ABS(Proj2018[[#This Row],[LastProj]]-Proj2018[[#This Row],[PROJ TOTAL PTS]])&lt;0.5,"",(Proj2018[[#This Row],[PROJ TOTAL PTS]]-Proj2018[[#This Row],[LastProj]])/16)</f>
        <v/>
      </c>
      <c r="W108" s="29" t="s">
        <v>437</v>
      </c>
      <c r="X108" s="29"/>
      <c r="Y108" s="29">
        <f>IF(Proj2018[[#This Row],[POS]]="K",-100,Proj2018[[#This Row],[VAR/G]]+1.5)</f>
        <v>1.5</v>
      </c>
      <c r="Z108" s="29">
        <f>ROUND(MAX(Proj2018[[#This Row],[VAWG]],0)*$AC$9,0)+1</f>
        <v>173</v>
      </c>
    </row>
    <row r="109" spans="1:26" x14ac:dyDescent="0.3">
      <c r="A109">
        <v>2018</v>
      </c>
      <c r="B109" t="s">
        <v>10783</v>
      </c>
      <c r="C109" t="s">
        <v>10763</v>
      </c>
      <c r="D109" t="s">
        <v>348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4</v>
      </c>
      <c r="K109">
        <v>28</v>
      </c>
      <c r="L109">
        <v>0</v>
      </c>
      <c r="M109">
        <v>56</v>
      </c>
      <c r="N109">
        <v>786</v>
      </c>
      <c r="O109">
        <v>6</v>
      </c>
      <c r="P109" s="26">
        <v>117.4</v>
      </c>
      <c r="Q109" s="26">
        <v>117.7</v>
      </c>
      <c r="R109" s="26">
        <v>-0.29999999999999716</v>
      </c>
      <c r="S109" s="26">
        <v>-1.8749999999999822E-2</v>
      </c>
      <c r="T109" s="31" t="s">
        <v>296</v>
      </c>
      <c r="U109" s="29">
        <v>117.4</v>
      </c>
      <c r="V109" s="29" t="str">
        <f>IF(ABS(Proj2018[[#This Row],[LastProj]]-Proj2018[[#This Row],[PROJ TOTAL PTS]])&lt;0.5,"",(Proj2018[[#This Row],[PROJ TOTAL PTS]]-Proj2018[[#This Row],[LastProj]])/16)</f>
        <v/>
      </c>
      <c r="W109" s="29" t="s">
        <v>437</v>
      </c>
      <c r="X109" s="29"/>
      <c r="Y109" s="29">
        <f>IF(Proj2018[[#This Row],[POS]]="K",-100,Proj2018[[#This Row],[VAR/G]]+1.5)</f>
        <v>1.4812500000000002</v>
      </c>
      <c r="Z109" s="29">
        <f>ROUND(MAX(Proj2018[[#This Row],[VAWG]],0)*$AC$9,0)+1</f>
        <v>171</v>
      </c>
    </row>
    <row r="110" spans="1:26" x14ac:dyDescent="0.3">
      <c r="A110">
        <v>2018</v>
      </c>
      <c r="B110" t="s">
        <v>9394</v>
      </c>
      <c r="C110" t="s">
        <v>10791</v>
      </c>
      <c r="D110" t="s">
        <v>311</v>
      </c>
      <c r="E110">
        <v>184</v>
      </c>
      <c r="F110">
        <v>303</v>
      </c>
      <c r="G110">
        <v>2127</v>
      </c>
      <c r="H110">
        <v>11</v>
      </c>
      <c r="I110">
        <v>8</v>
      </c>
      <c r="J110">
        <v>13</v>
      </c>
      <c r="K110">
        <v>40</v>
      </c>
      <c r="L110">
        <v>0</v>
      </c>
      <c r="M110">
        <v>0</v>
      </c>
      <c r="N110">
        <v>0</v>
      </c>
      <c r="O110">
        <v>0</v>
      </c>
      <c r="P110" s="26">
        <v>117.07999999999998</v>
      </c>
      <c r="Q110" s="26">
        <v>278.68</v>
      </c>
      <c r="R110" s="26">
        <v>-161.60000000000002</v>
      </c>
      <c r="S110" s="26">
        <v>-10.100000000000001</v>
      </c>
      <c r="T110" s="31" t="s">
        <v>11130</v>
      </c>
      <c r="U110" s="29">
        <v>117.07999999999998</v>
      </c>
      <c r="V110" s="29" t="str">
        <f>IF(ABS(Proj2018[[#This Row],[LastProj]]-Proj2018[[#This Row],[PROJ TOTAL PTS]])&lt;0.5,"",(Proj2018[[#This Row],[PROJ TOTAL PTS]]-Proj2018[[#This Row],[LastProj]])/16)</f>
        <v/>
      </c>
      <c r="W110" s="29" t="s">
        <v>437</v>
      </c>
      <c r="X110" s="29"/>
      <c r="Y110" s="29">
        <f>IF(Proj2018[[#This Row],[POS]]="K",-100,Proj2018[[#This Row],[VAR/G]]+1.5)</f>
        <v>-8.6000000000000014</v>
      </c>
      <c r="Z110" s="29">
        <f>ROUND(MAX(Proj2018[[#This Row],[VAWG]],0)*$AC$9,0)+1</f>
        <v>1</v>
      </c>
    </row>
    <row r="111" spans="1:26" x14ac:dyDescent="0.3">
      <c r="A111">
        <v>2018</v>
      </c>
      <c r="B111" t="s">
        <v>1654</v>
      </c>
      <c r="C111" t="s">
        <v>365</v>
      </c>
      <c r="D111" t="s">
        <v>348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11</v>
      </c>
      <c r="K111">
        <v>68</v>
      </c>
      <c r="L111">
        <v>0</v>
      </c>
      <c r="M111">
        <v>72</v>
      </c>
      <c r="N111">
        <v>783</v>
      </c>
      <c r="O111">
        <v>5</v>
      </c>
      <c r="P111" s="26">
        <v>115.10000000000001</v>
      </c>
      <c r="Q111" s="26">
        <v>117.7</v>
      </c>
      <c r="R111" s="26">
        <v>-2.5999999999999943</v>
      </c>
      <c r="S111" s="26">
        <v>-0.16249999999999964</v>
      </c>
      <c r="T111" s="31" t="s">
        <v>296</v>
      </c>
      <c r="U111" s="29">
        <v>115.10000000000001</v>
      </c>
      <c r="V111" s="29" t="str">
        <f>IF(ABS(Proj2018[[#This Row],[LastProj]]-Proj2018[[#This Row],[PROJ TOTAL PTS]])&lt;0.5,"",(Proj2018[[#This Row],[PROJ TOTAL PTS]]-Proj2018[[#This Row],[LastProj]])/16)</f>
        <v/>
      </c>
      <c r="W111" s="29" t="s">
        <v>437</v>
      </c>
      <c r="X111" s="29"/>
      <c r="Y111" s="29">
        <f>IF(Proj2018[[#This Row],[POS]]="K",-100,Proj2018[[#This Row],[VAR/G]]+1.5)</f>
        <v>1.3375000000000004</v>
      </c>
      <c r="Z111" s="29">
        <f>ROUND(MAX(Proj2018[[#This Row],[VAWG]],0)*$AC$9,0)+1</f>
        <v>155</v>
      </c>
    </row>
    <row r="112" spans="1:26" x14ac:dyDescent="0.3">
      <c r="A112">
        <v>2018</v>
      </c>
      <c r="B112" t="s">
        <v>9585</v>
      </c>
      <c r="C112" t="s">
        <v>10740</v>
      </c>
      <c r="D112" t="s">
        <v>348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5</v>
      </c>
      <c r="K112">
        <v>28</v>
      </c>
      <c r="L112">
        <v>0</v>
      </c>
      <c r="M112">
        <v>63</v>
      </c>
      <c r="N112">
        <v>821</v>
      </c>
      <c r="O112">
        <v>5</v>
      </c>
      <c r="P112" s="26">
        <v>114.9</v>
      </c>
      <c r="Q112" s="26">
        <v>117.7</v>
      </c>
      <c r="R112" s="26">
        <v>-2.7999999999999972</v>
      </c>
      <c r="S112" s="26">
        <v>-0.17499999999999982</v>
      </c>
      <c r="T112" s="31" t="s">
        <v>296</v>
      </c>
      <c r="U112" s="29">
        <v>114.9</v>
      </c>
      <c r="V112" s="29" t="str">
        <f>IF(ABS(Proj2018[[#This Row],[LastProj]]-Proj2018[[#This Row],[PROJ TOTAL PTS]])&lt;0.5,"",(Proj2018[[#This Row],[PROJ TOTAL PTS]]-Proj2018[[#This Row],[LastProj]])/16)</f>
        <v/>
      </c>
      <c r="W112" s="29" t="s">
        <v>296</v>
      </c>
      <c r="X112" s="29"/>
      <c r="Y112" s="29">
        <f>IF(Proj2018[[#This Row],[POS]]="K",-100,Proj2018[[#This Row],[VAR/G]]+1.5)</f>
        <v>1.3250000000000002</v>
      </c>
      <c r="Z112" s="29">
        <f>ROUND(MAX(Proj2018[[#This Row],[VAWG]],0)*$AC$9,0)+1</f>
        <v>153</v>
      </c>
    </row>
    <row r="113" spans="1:26" x14ac:dyDescent="0.3">
      <c r="A113">
        <v>2018</v>
      </c>
      <c r="B113" s="2" t="s">
        <v>8432</v>
      </c>
      <c r="C113" t="s">
        <v>10710</v>
      </c>
      <c r="D113" t="s">
        <v>348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59</v>
      </c>
      <c r="N113">
        <v>841</v>
      </c>
      <c r="O113">
        <v>5</v>
      </c>
      <c r="P113" s="26">
        <v>114.10000000000001</v>
      </c>
      <c r="Q113" s="26">
        <v>117.7</v>
      </c>
      <c r="R113" s="26">
        <v>-3.5999999999999943</v>
      </c>
      <c r="S113" s="26">
        <v>-0.22499999999999964</v>
      </c>
      <c r="T113" s="31" t="s">
        <v>296</v>
      </c>
      <c r="U113" s="29">
        <v>114.10000000000001</v>
      </c>
      <c r="V113" s="29" t="str">
        <f>IF(ABS(Proj2018[[#This Row],[LastProj]]-Proj2018[[#This Row],[PROJ TOTAL PTS]])&lt;0.5,"",(Proj2018[[#This Row],[PROJ TOTAL PTS]]-Proj2018[[#This Row],[LastProj]])/16)</f>
        <v/>
      </c>
      <c r="W113" s="29" t="s">
        <v>437</v>
      </c>
      <c r="X113" s="29"/>
      <c r="Y113" s="29">
        <f>IF(Proj2018[[#This Row],[POS]]="K",-100,Proj2018[[#This Row],[VAR/G]]+1.5)</f>
        <v>1.2750000000000004</v>
      </c>
      <c r="Z113" s="33">
        <f>ROUND(MAX(Proj2018[[#This Row],[VAWG]],0)*$AC$9,0)+1</f>
        <v>147</v>
      </c>
    </row>
    <row r="114" spans="1:26" x14ac:dyDescent="0.3">
      <c r="A114">
        <v>2018</v>
      </c>
      <c r="B114" t="s">
        <v>10693</v>
      </c>
      <c r="C114" t="s">
        <v>10795</v>
      </c>
      <c r="D114" t="s">
        <v>348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65</v>
      </c>
      <c r="N114">
        <v>838</v>
      </c>
      <c r="O114">
        <v>5</v>
      </c>
      <c r="P114" s="26">
        <v>113.80000000000001</v>
      </c>
      <c r="Q114" s="26">
        <v>117.7</v>
      </c>
      <c r="R114" s="26">
        <v>-3.8999999999999915</v>
      </c>
      <c r="S114" s="26">
        <v>-0.24374999999999947</v>
      </c>
      <c r="T114" s="31" t="s">
        <v>296</v>
      </c>
      <c r="U114" s="29">
        <v>113.80000000000001</v>
      </c>
      <c r="V114" s="29" t="str">
        <f>IF(ABS(Proj2018[[#This Row],[LastProj]]-Proj2018[[#This Row],[PROJ TOTAL PTS]])&lt;0.5,"",(Proj2018[[#This Row],[PROJ TOTAL PTS]]-Proj2018[[#This Row],[LastProj]])/16)</f>
        <v/>
      </c>
      <c r="W114" s="29" t="s">
        <v>437</v>
      </c>
      <c r="X114" s="29"/>
      <c r="Y114" s="29">
        <f>IF(Proj2018[[#This Row],[POS]]="K",-100,Proj2018[[#This Row],[VAR/G]]+1.5)</f>
        <v>1.2562500000000005</v>
      </c>
      <c r="Z114" s="33">
        <f>ROUND(MAX(Proj2018[[#This Row],[VAWG]],0)*$AC$9,0)+1</f>
        <v>145</v>
      </c>
    </row>
    <row r="115" spans="1:26" x14ac:dyDescent="0.3">
      <c r="A115">
        <v>2018</v>
      </c>
      <c r="B115" t="s">
        <v>7559</v>
      </c>
      <c r="C115" t="s">
        <v>1198</v>
      </c>
      <c r="D115" t="s">
        <v>348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4</v>
      </c>
      <c r="K115">
        <v>24</v>
      </c>
      <c r="L115">
        <v>0</v>
      </c>
      <c r="M115">
        <v>54</v>
      </c>
      <c r="N115">
        <v>867</v>
      </c>
      <c r="O115">
        <v>4</v>
      </c>
      <c r="P115" s="26">
        <v>113.10000000000001</v>
      </c>
      <c r="Q115" s="26">
        <v>117.7</v>
      </c>
      <c r="R115" s="26">
        <v>-4.5999999999999943</v>
      </c>
      <c r="S115" s="26">
        <v>-0.28749999999999964</v>
      </c>
      <c r="T115" s="31" t="s">
        <v>296</v>
      </c>
      <c r="U115" s="29">
        <v>113.10000000000001</v>
      </c>
      <c r="V115" s="29" t="str">
        <f>IF(ABS(Proj2018[[#This Row],[LastProj]]-Proj2018[[#This Row],[PROJ TOTAL PTS]])&lt;0.5,"",(Proj2018[[#This Row],[PROJ TOTAL PTS]]-Proj2018[[#This Row],[LastProj]])/16)</f>
        <v/>
      </c>
      <c r="W115" s="29" t="s">
        <v>437</v>
      </c>
      <c r="X115" s="29"/>
      <c r="Y115" s="29">
        <f>IF(Proj2018[[#This Row],[POS]]="K",-100,Proj2018[[#This Row],[VAR/G]]+1.5)</f>
        <v>1.2125000000000004</v>
      </c>
      <c r="Z115" s="29">
        <f>ROUND(MAX(Proj2018[[#This Row],[VAWG]],0)*$AC$9,0)+1</f>
        <v>140</v>
      </c>
    </row>
    <row r="116" spans="1:26" x14ac:dyDescent="0.3">
      <c r="A116">
        <v>2018</v>
      </c>
      <c r="B116" t="s">
        <v>5254</v>
      </c>
      <c r="C116" t="s">
        <v>352</v>
      </c>
      <c r="D116" t="s">
        <v>348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4</v>
      </c>
      <c r="K116">
        <v>23</v>
      </c>
      <c r="L116">
        <v>0</v>
      </c>
      <c r="M116">
        <v>61</v>
      </c>
      <c r="N116">
        <v>863</v>
      </c>
      <c r="O116">
        <v>4</v>
      </c>
      <c r="P116" s="26">
        <v>112.60000000000001</v>
      </c>
      <c r="Q116" s="26">
        <v>117.7</v>
      </c>
      <c r="R116" s="26">
        <v>-5.0999999999999943</v>
      </c>
      <c r="S116" s="26">
        <v>-0.31874999999999964</v>
      </c>
      <c r="T116" s="31" t="s">
        <v>296</v>
      </c>
      <c r="U116" s="29">
        <v>112.60000000000001</v>
      </c>
      <c r="V116" s="29" t="str">
        <f>IF(ABS(Proj2018[[#This Row],[LastProj]]-Proj2018[[#This Row],[PROJ TOTAL PTS]])&lt;0.5,"",(Proj2018[[#This Row],[PROJ TOTAL PTS]]-Proj2018[[#This Row],[LastProj]])/16)</f>
        <v/>
      </c>
      <c r="W116" s="29" t="s">
        <v>296</v>
      </c>
      <c r="X116" s="29"/>
      <c r="Y116" s="29">
        <f>IF(Proj2018[[#This Row],[POS]]="K",-100,Proj2018[[#This Row],[VAR/G]]+1.5)</f>
        <v>1.1812500000000004</v>
      </c>
      <c r="Z116" s="29">
        <f>ROUND(MAX(Proj2018[[#This Row],[VAWG]],0)*$AC$9,0)+1</f>
        <v>137</v>
      </c>
    </row>
    <row r="117" spans="1:26" x14ac:dyDescent="0.3">
      <c r="A117">
        <v>2018</v>
      </c>
      <c r="B117" t="s">
        <v>4270</v>
      </c>
      <c r="C117" t="s">
        <v>11244</v>
      </c>
      <c r="D117" t="s">
        <v>348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53</v>
      </c>
      <c r="N117">
        <v>760</v>
      </c>
      <c r="O117">
        <v>6</v>
      </c>
      <c r="P117" s="26">
        <v>112</v>
      </c>
      <c r="Q117" s="26">
        <v>117.7</v>
      </c>
      <c r="R117" s="26">
        <v>-5.7000000000000028</v>
      </c>
      <c r="S117" s="26">
        <v>-0.35625000000000018</v>
      </c>
      <c r="T117" s="31" t="s">
        <v>296</v>
      </c>
      <c r="U117" s="29">
        <v>112</v>
      </c>
      <c r="V117" s="29" t="str">
        <f>IF(ABS(Proj2018[[#This Row],[LastProj]]-Proj2018[[#This Row],[PROJ TOTAL PTS]])&lt;0.5,"",(Proj2018[[#This Row],[PROJ TOTAL PTS]]-Proj2018[[#This Row],[LastProj]])/16)</f>
        <v/>
      </c>
      <c r="W117" s="29" t="s">
        <v>437</v>
      </c>
      <c r="X117" s="29"/>
      <c r="Y117" s="29">
        <f>IF(Proj2018[[#This Row],[POS]]="K",-100,Proj2018[[#This Row],[VAR/G]]+1.5)</f>
        <v>1.1437499999999998</v>
      </c>
      <c r="Z117" s="29">
        <f>ROUND(MAX(Proj2018[[#This Row],[VAWG]],0)*$AC$9,0)+1</f>
        <v>132</v>
      </c>
    </row>
    <row r="118" spans="1:26" x14ac:dyDescent="0.3">
      <c r="A118">
        <v>2018</v>
      </c>
      <c r="B118" t="s">
        <v>5773</v>
      </c>
      <c r="C118" t="s">
        <v>314</v>
      </c>
      <c r="D118" t="s">
        <v>321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70</v>
      </c>
      <c r="N118">
        <v>758</v>
      </c>
      <c r="O118">
        <v>6</v>
      </c>
      <c r="P118" s="26">
        <v>111.8</v>
      </c>
      <c r="Q118" s="26">
        <v>81.599999999999994</v>
      </c>
      <c r="R118" s="26">
        <v>30.200000000000003</v>
      </c>
      <c r="S118" s="26">
        <v>1.8875000000000002</v>
      </c>
      <c r="T118" s="31" t="s">
        <v>296</v>
      </c>
      <c r="U118" s="29">
        <v>111.8</v>
      </c>
      <c r="V118" s="29" t="str">
        <f>IF(ABS(Proj2018[[#This Row],[LastProj]]-Proj2018[[#This Row],[PROJ TOTAL PTS]])&lt;0.5,"",(Proj2018[[#This Row],[PROJ TOTAL PTS]]-Proj2018[[#This Row],[LastProj]])/16)</f>
        <v/>
      </c>
      <c r="W118" s="29" t="s">
        <v>437</v>
      </c>
      <c r="X118" s="29"/>
      <c r="Y118" s="29">
        <f>IF(Proj2018[[#This Row],[POS]]="K",-100,Proj2018[[#This Row],[VAR/G]]+1.5)</f>
        <v>3.3875000000000002</v>
      </c>
      <c r="Z118" s="29">
        <f>ROUND(MAX(Proj2018[[#This Row],[VAWG]],0)*$AC$9,0)+1</f>
        <v>390</v>
      </c>
    </row>
    <row r="119" spans="1:26" x14ac:dyDescent="0.3">
      <c r="A119">
        <v>2018</v>
      </c>
      <c r="B119" t="s">
        <v>1603</v>
      </c>
      <c r="C119" t="s">
        <v>11244</v>
      </c>
      <c r="D119" t="s">
        <v>348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8</v>
      </c>
      <c r="K119">
        <v>42</v>
      </c>
      <c r="L119">
        <v>0</v>
      </c>
      <c r="M119">
        <v>70</v>
      </c>
      <c r="N119">
        <v>826</v>
      </c>
      <c r="O119">
        <v>4</v>
      </c>
      <c r="P119" s="26">
        <v>110.80000000000001</v>
      </c>
      <c r="Q119" s="26">
        <v>117.7</v>
      </c>
      <c r="R119" s="26">
        <v>-6.8999999999999915</v>
      </c>
      <c r="S119" s="26">
        <v>-0.43124999999999947</v>
      </c>
      <c r="T119" s="31" t="s">
        <v>296</v>
      </c>
      <c r="U119" s="29">
        <v>110.80000000000001</v>
      </c>
      <c r="V119" s="29" t="str">
        <f>IF(ABS(Proj2018[[#This Row],[LastProj]]-Proj2018[[#This Row],[PROJ TOTAL PTS]])&lt;0.5,"",(Proj2018[[#This Row],[PROJ TOTAL PTS]]-Proj2018[[#This Row],[LastProj]])/16)</f>
        <v/>
      </c>
      <c r="W119" s="29" t="s">
        <v>437</v>
      </c>
      <c r="X119" s="29"/>
      <c r="Y119" s="29">
        <f>IF(Proj2018[[#This Row],[POS]]="K",-100,Proj2018[[#This Row],[VAR/G]]+1.5)</f>
        <v>1.0687500000000005</v>
      </c>
      <c r="Z119" s="29">
        <f>ROUND(MAX(Proj2018[[#This Row],[VAWG]],0)*$AC$9,0)+1</f>
        <v>124</v>
      </c>
    </row>
    <row r="120" spans="1:26" x14ac:dyDescent="0.3">
      <c r="A120">
        <v>2018</v>
      </c>
      <c r="B120" t="s">
        <v>8880</v>
      </c>
      <c r="C120" t="s">
        <v>314</v>
      </c>
      <c r="D120" t="s">
        <v>348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4</v>
      </c>
      <c r="K120">
        <v>26</v>
      </c>
      <c r="L120">
        <v>0</v>
      </c>
      <c r="M120">
        <v>68</v>
      </c>
      <c r="N120">
        <v>781</v>
      </c>
      <c r="O120">
        <v>5</v>
      </c>
      <c r="P120" s="26">
        <v>110.7</v>
      </c>
      <c r="Q120" s="26">
        <v>117.7</v>
      </c>
      <c r="R120" s="26">
        <v>-7</v>
      </c>
      <c r="S120" s="26">
        <v>-0.4375</v>
      </c>
      <c r="T120" s="31" t="s">
        <v>296</v>
      </c>
      <c r="U120" s="29">
        <v>110.7</v>
      </c>
      <c r="V120" s="29" t="str">
        <f>IF(ABS(Proj2018[[#This Row],[LastProj]]-Proj2018[[#This Row],[PROJ TOTAL PTS]])&lt;0.5,"",(Proj2018[[#This Row],[PROJ TOTAL PTS]]-Proj2018[[#This Row],[LastProj]])/16)</f>
        <v/>
      </c>
      <c r="W120" s="29" t="s">
        <v>437</v>
      </c>
      <c r="X120" s="29"/>
      <c r="Y120" s="29">
        <f>IF(Proj2018[[#This Row],[POS]]="K",-100,Proj2018[[#This Row],[VAR/G]]+1.5)</f>
        <v>1.0625</v>
      </c>
      <c r="Z120" s="29">
        <f>ROUND(MAX(Proj2018[[#This Row],[VAWG]],0)*$AC$9,0)+1</f>
        <v>123</v>
      </c>
    </row>
    <row r="121" spans="1:26" x14ac:dyDescent="0.3">
      <c r="A121">
        <v>2018</v>
      </c>
      <c r="B121" t="s">
        <v>10692</v>
      </c>
      <c r="C121" t="s">
        <v>10714</v>
      </c>
      <c r="D121" t="s">
        <v>451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76</v>
      </c>
      <c r="K121">
        <v>319</v>
      </c>
      <c r="L121">
        <v>2</v>
      </c>
      <c r="M121">
        <v>60</v>
      </c>
      <c r="N121">
        <v>544</v>
      </c>
      <c r="O121">
        <v>2</v>
      </c>
      <c r="P121" s="26">
        <v>110.30000000000001</v>
      </c>
      <c r="Q121" s="26">
        <v>118.8</v>
      </c>
      <c r="R121" s="26">
        <v>-8.4999999999999858</v>
      </c>
      <c r="S121" s="26">
        <v>-0.53124999999999911</v>
      </c>
      <c r="T121" s="31" t="s">
        <v>296</v>
      </c>
      <c r="U121" s="29">
        <v>110.30000000000001</v>
      </c>
      <c r="V121" s="29" t="str">
        <f>IF(ABS(Proj2018[[#This Row],[LastProj]]-Proj2018[[#This Row],[PROJ TOTAL PTS]])&lt;0.5,"",(Proj2018[[#This Row],[PROJ TOTAL PTS]]-Proj2018[[#This Row],[LastProj]])/16)</f>
        <v/>
      </c>
      <c r="W121" s="29" t="s">
        <v>437</v>
      </c>
      <c r="X121" s="29"/>
      <c r="Y121" s="29">
        <f>IF(Proj2018[[#This Row],[POS]]="K",-100,Proj2018[[#This Row],[VAR/G]]+1.5)</f>
        <v>0.96875000000000089</v>
      </c>
      <c r="Z121" s="29">
        <f>ROUND(MAX(Proj2018[[#This Row],[VAWG]],0)*$AC$9,0)+1</f>
        <v>112</v>
      </c>
    </row>
    <row r="122" spans="1:26" x14ac:dyDescent="0.3">
      <c r="A122">
        <v>2018</v>
      </c>
      <c r="B122" t="s">
        <v>3064</v>
      </c>
      <c r="C122" t="s">
        <v>11244</v>
      </c>
      <c r="D122" t="s">
        <v>451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90</v>
      </c>
      <c r="K122">
        <v>394</v>
      </c>
      <c r="L122">
        <v>2</v>
      </c>
      <c r="M122">
        <v>54</v>
      </c>
      <c r="N122">
        <v>469</v>
      </c>
      <c r="O122">
        <v>2</v>
      </c>
      <c r="P122" s="26">
        <v>110.30000000000001</v>
      </c>
      <c r="Q122" s="26">
        <v>118.8</v>
      </c>
      <c r="R122" s="26">
        <v>-8.4999999999999858</v>
      </c>
      <c r="S122" s="26">
        <v>-0.53124999999999911</v>
      </c>
      <c r="T122" s="31" t="s">
        <v>296</v>
      </c>
      <c r="U122" s="29">
        <v>110.30000000000001</v>
      </c>
      <c r="V122" s="29" t="str">
        <f>IF(ABS(Proj2018[[#This Row],[LastProj]]-Proj2018[[#This Row],[PROJ TOTAL PTS]])&lt;0.5,"",(Proj2018[[#This Row],[PROJ TOTAL PTS]]-Proj2018[[#This Row],[LastProj]])/16)</f>
        <v/>
      </c>
      <c r="W122" s="29" t="s">
        <v>437</v>
      </c>
      <c r="X122" s="29"/>
      <c r="Y122" s="29">
        <f>IF(Proj2018[[#This Row],[POS]]="K",-100,Proj2018[[#This Row],[VAR/G]]+1.5)</f>
        <v>0.96875000000000089</v>
      </c>
      <c r="Z122" s="29">
        <f>ROUND(MAX(Proj2018[[#This Row],[VAWG]],0)*$AC$9,0)+1</f>
        <v>112</v>
      </c>
    </row>
    <row r="123" spans="1:26" x14ac:dyDescent="0.3">
      <c r="A123">
        <v>2018</v>
      </c>
      <c r="B123" t="s">
        <v>10207</v>
      </c>
      <c r="C123" t="s">
        <v>10759</v>
      </c>
      <c r="D123" t="s">
        <v>348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52</v>
      </c>
      <c r="N123">
        <v>782</v>
      </c>
      <c r="O123">
        <v>5</v>
      </c>
      <c r="P123" s="26">
        <v>108.2</v>
      </c>
      <c r="Q123" s="26">
        <v>117.7</v>
      </c>
      <c r="R123" s="26">
        <v>-9.5</v>
      </c>
      <c r="S123" s="26">
        <v>-0.59375</v>
      </c>
      <c r="T123" s="31" t="s">
        <v>296</v>
      </c>
      <c r="U123" s="29">
        <v>108.2</v>
      </c>
      <c r="V123" s="29" t="str">
        <f>IF(ABS(Proj2018[[#This Row],[LastProj]]-Proj2018[[#This Row],[PROJ TOTAL PTS]])&lt;0.5,"",(Proj2018[[#This Row],[PROJ TOTAL PTS]]-Proj2018[[#This Row],[LastProj]])/16)</f>
        <v/>
      </c>
      <c r="W123" s="29" t="s">
        <v>437</v>
      </c>
      <c r="X123" s="29"/>
      <c r="Y123" s="29">
        <f>IF(Proj2018[[#This Row],[POS]]="K",-100,Proj2018[[#This Row],[VAR/G]]+1.5)</f>
        <v>0.90625</v>
      </c>
      <c r="Z123" s="29">
        <f>ROUND(MAX(Proj2018[[#This Row],[VAWG]],0)*$AC$9,0)+1</f>
        <v>105</v>
      </c>
    </row>
    <row r="124" spans="1:26" x14ac:dyDescent="0.3">
      <c r="A124">
        <v>2018</v>
      </c>
      <c r="B124" t="s">
        <v>834</v>
      </c>
      <c r="C124" t="s">
        <v>10802</v>
      </c>
      <c r="D124" t="s">
        <v>348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65</v>
      </c>
      <c r="N124">
        <v>766</v>
      </c>
      <c r="O124">
        <v>5</v>
      </c>
      <c r="P124" s="26">
        <v>106.60000000000001</v>
      </c>
      <c r="Q124" s="26">
        <v>117.7</v>
      </c>
      <c r="R124" s="26">
        <v>-11.099999999999994</v>
      </c>
      <c r="S124" s="26">
        <v>-0.69374999999999964</v>
      </c>
      <c r="T124" s="31" t="s">
        <v>296</v>
      </c>
      <c r="U124" s="29">
        <v>106.60000000000001</v>
      </c>
      <c r="V124" s="29" t="str">
        <f>IF(ABS(Proj2018[[#This Row],[LastProj]]-Proj2018[[#This Row],[PROJ TOTAL PTS]])&lt;0.5,"",(Proj2018[[#This Row],[PROJ TOTAL PTS]]-Proj2018[[#This Row],[LastProj]])/16)</f>
        <v/>
      </c>
      <c r="W124" s="29" t="s">
        <v>437</v>
      </c>
      <c r="X124" s="29"/>
      <c r="Y124" s="29">
        <f>IF(Proj2018[[#This Row],[POS]]="K",-100,Proj2018[[#This Row],[VAR/G]]+1.5)</f>
        <v>0.80625000000000036</v>
      </c>
      <c r="Z124" s="33">
        <f>ROUND(MAX(Proj2018[[#This Row],[VAWG]],0)*$AC$9,0)+1</f>
        <v>94</v>
      </c>
    </row>
    <row r="125" spans="1:26" x14ac:dyDescent="0.3">
      <c r="A125">
        <v>2018</v>
      </c>
      <c r="B125" t="s">
        <v>3541</v>
      </c>
      <c r="C125" t="s">
        <v>10744</v>
      </c>
      <c r="D125" t="s">
        <v>348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4</v>
      </c>
      <c r="K125">
        <v>23</v>
      </c>
      <c r="L125">
        <v>0</v>
      </c>
      <c r="M125">
        <v>64</v>
      </c>
      <c r="N125">
        <v>740</v>
      </c>
      <c r="O125">
        <v>5</v>
      </c>
      <c r="P125" s="26">
        <v>106.3</v>
      </c>
      <c r="Q125" s="26">
        <v>117.7</v>
      </c>
      <c r="R125" s="26">
        <v>-11.400000000000006</v>
      </c>
      <c r="S125" s="26">
        <v>-0.71250000000000036</v>
      </c>
      <c r="T125" s="31" t="s">
        <v>296</v>
      </c>
      <c r="U125" s="29">
        <v>106.3</v>
      </c>
      <c r="V125" s="29" t="str">
        <f>IF(ABS(Proj2018[[#This Row],[LastProj]]-Proj2018[[#This Row],[PROJ TOTAL PTS]])&lt;0.5,"",(Proj2018[[#This Row],[PROJ TOTAL PTS]]-Proj2018[[#This Row],[LastProj]])/16)</f>
        <v/>
      </c>
      <c r="W125" s="29" t="s">
        <v>437</v>
      </c>
      <c r="X125" s="29"/>
      <c r="Y125" s="29">
        <f>IF(Proj2018[[#This Row],[POS]]="K",-100,Proj2018[[#This Row],[VAR/G]]+1.5)</f>
        <v>0.78749999999999964</v>
      </c>
      <c r="Z125" s="29">
        <f>ROUND(MAX(Proj2018[[#This Row],[VAWG]],0)*$AC$9,0)+1</f>
        <v>91</v>
      </c>
    </row>
    <row r="126" spans="1:26" x14ac:dyDescent="0.3">
      <c r="A126">
        <v>2018</v>
      </c>
      <c r="B126" t="s">
        <v>6207</v>
      </c>
      <c r="C126" t="s">
        <v>365</v>
      </c>
      <c r="D126" t="s">
        <v>451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134</v>
      </c>
      <c r="K126">
        <v>536</v>
      </c>
      <c r="L126">
        <v>4</v>
      </c>
      <c r="M126">
        <v>25</v>
      </c>
      <c r="N126">
        <v>225</v>
      </c>
      <c r="O126">
        <v>1</v>
      </c>
      <c r="P126" s="26">
        <v>106.1</v>
      </c>
      <c r="Q126" s="26">
        <v>118.8</v>
      </c>
      <c r="R126" s="26">
        <v>-12.700000000000003</v>
      </c>
      <c r="S126" s="26">
        <v>-0.79375000000000018</v>
      </c>
      <c r="T126" s="31" t="s">
        <v>296</v>
      </c>
      <c r="U126" s="29">
        <v>106.1</v>
      </c>
      <c r="V126" s="29" t="str">
        <f>IF(ABS(Proj2018[[#This Row],[LastProj]]-Proj2018[[#This Row],[PROJ TOTAL PTS]])&lt;0.5,"",(Proj2018[[#This Row],[PROJ TOTAL PTS]]-Proj2018[[#This Row],[LastProj]])/16)</f>
        <v/>
      </c>
      <c r="W126" s="29" t="s">
        <v>437</v>
      </c>
      <c r="X126" s="29"/>
      <c r="Y126" s="29">
        <f>IF(Proj2018[[#This Row],[POS]]="K",-100,Proj2018[[#This Row],[VAR/G]]+1.5)</f>
        <v>0.70624999999999982</v>
      </c>
      <c r="Z126" s="29">
        <f>ROUND(MAX(Proj2018[[#This Row],[VAWG]],0)*$AC$9,0)+1</f>
        <v>82</v>
      </c>
    </row>
    <row r="127" spans="1:26" x14ac:dyDescent="0.3">
      <c r="A127">
        <v>2018</v>
      </c>
      <c r="B127" t="s">
        <v>8919</v>
      </c>
      <c r="C127" t="s">
        <v>10712</v>
      </c>
      <c r="D127" t="s">
        <v>348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8</v>
      </c>
      <c r="K127">
        <v>50</v>
      </c>
      <c r="L127">
        <v>0</v>
      </c>
      <c r="M127">
        <v>60</v>
      </c>
      <c r="N127">
        <v>710</v>
      </c>
      <c r="O127">
        <v>5</v>
      </c>
      <c r="P127" s="26">
        <v>106</v>
      </c>
      <c r="Q127" s="26">
        <v>117.7</v>
      </c>
      <c r="R127" s="26">
        <v>-11.700000000000003</v>
      </c>
      <c r="S127" s="26">
        <v>-0.73125000000000018</v>
      </c>
      <c r="T127" s="31" t="s">
        <v>296</v>
      </c>
      <c r="U127" s="29">
        <v>106</v>
      </c>
      <c r="V127" s="29" t="str">
        <f>IF(ABS(Proj2018[[#This Row],[LastProj]]-Proj2018[[#This Row],[PROJ TOTAL PTS]])&lt;0.5,"",(Proj2018[[#This Row],[PROJ TOTAL PTS]]-Proj2018[[#This Row],[LastProj]])/16)</f>
        <v/>
      </c>
      <c r="W127" s="29" t="s">
        <v>437</v>
      </c>
      <c r="X127" s="29"/>
      <c r="Y127" s="29">
        <f>IF(Proj2018[[#This Row],[POS]]="K",-100,Proj2018[[#This Row],[VAR/G]]+1.5)</f>
        <v>0.76874999999999982</v>
      </c>
      <c r="Z127" s="29">
        <f>ROUND(MAX(Proj2018[[#This Row],[VAWG]],0)*$AC$9,0)+1</f>
        <v>89</v>
      </c>
    </row>
    <row r="128" spans="1:26" x14ac:dyDescent="0.3">
      <c r="A128">
        <v>2018</v>
      </c>
      <c r="B128" t="s">
        <v>8037</v>
      </c>
      <c r="C128" t="s">
        <v>10763</v>
      </c>
      <c r="D128" t="s">
        <v>451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154</v>
      </c>
      <c r="K128">
        <v>630</v>
      </c>
      <c r="L128">
        <v>4</v>
      </c>
      <c r="M128">
        <v>15</v>
      </c>
      <c r="N128">
        <v>122</v>
      </c>
      <c r="O128">
        <v>1</v>
      </c>
      <c r="P128" s="26">
        <v>105.2</v>
      </c>
      <c r="Q128" s="26">
        <v>118.8</v>
      </c>
      <c r="R128" s="26">
        <v>-13.599999999999994</v>
      </c>
      <c r="S128" s="26">
        <v>-0.84999999999999964</v>
      </c>
      <c r="T128" s="31" t="s">
        <v>296</v>
      </c>
      <c r="U128" s="29">
        <v>105.2</v>
      </c>
      <c r="V128" s="29" t="str">
        <f>IF(ABS(Proj2018[[#This Row],[LastProj]]-Proj2018[[#This Row],[PROJ TOTAL PTS]])&lt;0.5,"",(Proj2018[[#This Row],[PROJ TOTAL PTS]]-Proj2018[[#This Row],[LastProj]])/16)</f>
        <v/>
      </c>
      <c r="W128" s="29" t="s">
        <v>437</v>
      </c>
      <c r="X128" s="29"/>
      <c r="Y128" s="29">
        <f>IF(Proj2018[[#This Row],[POS]]="K",-100,Proj2018[[#This Row],[VAR/G]]+1.5)</f>
        <v>0.65000000000000036</v>
      </c>
      <c r="Z128" s="29">
        <f>ROUND(MAX(Proj2018[[#This Row],[VAWG]],0)*$AC$9,0)+1</f>
        <v>76</v>
      </c>
    </row>
    <row r="129" spans="1:26" x14ac:dyDescent="0.3">
      <c r="A129">
        <v>2018</v>
      </c>
      <c r="B129" t="s">
        <v>4430</v>
      </c>
      <c r="C129" t="s">
        <v>11244</v>
      </c>
      <c r="D129" t="s">
        <v>321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72</v>
      </c>
      <c r="N129">
        <v>734</v>
      </c>
      <c r="O129">
        <v>5</v>
      </c>
      <c r="P129" s="26">
        <v>103.4</v>
      </c>
      <c r="Q129" s="26">
        <v>81.599999999999994</v>
      </c>
      <c r="R129" s="26">
        <v>21.800000000000011</v>
      </c>
      <c r="S129" s="26">
        <v>1.3625000000000007</v>
      </c>
      <c r="T129" s="31" t="s">
        <v>296</v>
      </c>
      <c r="U129" s="29">
        <v>103.4</v>
      </c>
      <c r="V129" s="29" t="str">
        <f>IF(ABS(Proj2018[[#This Row],[LastProj]]-Proj2018[[#This Row],[PROJ TOTAL PTS]])&lt;0.5,"",(Proj2018[[#This Row],[PROJ TOTAL PTS]]-Proj2018[[#This Row],[LastProj]])/16)</f>
        <v/>
      </c>
      <c r="W129" s="29" t="s">
        <v>296</v>
      </c>
      <c r="X129" s="29"/>
      <c r="Y129" s="29">
        <f>IF(Proj2018[[#This Row],[POS]]="K",-100,Proj2018[[#This Row],[VAR/G]]+1.5)</f>
        <v>2.8625000000000007</v>
      </c>
      <c r="Z129" s="29">
        <f>ROUND(MAX(Proj2018[[#This Row],[VAWG]],0)*$AC$9,0)+1</f>
        <v>330</v>
      </c>
    </row>
    <row r="130" spans="1:26" x14ac:dyDescent="0.3">
      <c r="A130">
        <v>2018</v>
      </c>
      <c r="B130" t="s">
        <v>7873</v>
      </c>
      <c r="C130" t="s">
        <v>365</v>
      </c>
      <c r="D130" t="s">
        <v>321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53</v>
      </c>
      <c r="N130">
        <v>613</v>
      </c>
      <c r="O130">
        <v>7</v>
      </c>
      <c r="P130" s="26">
        <v>103.30000000000001</v>
      </c>
      <c r="Q130" s="26">
        <v>81.599999999999994</v>
      </c>
      <c r="R130" s="26">
        <v>21.700000000000017</v>
      </c>
      <c r="S130" s="26">
        <v>1.3562500000000011</v>
      </c>
      <c r="T130" s="31" t="s">
        <v>296</v>
      </c>
      <c r="U130" s="29">
        <v>103.30000000000001</v>
      </c>
      <c r="V130" s="29" t="str">
        <f>IF(ABS(Proj2018[[#This Row],[LastProj]]-Proj2018[[#This Row],[PROJ TOTAL PTS]])&lt;0.5,"",(Proj2018[[#This Row],[PROJ TOTAL PTS]]-Proj2018[[#This Row],[LastProj]])/16)</f>
        <v/>
      </c>
      <c r="W130" s="29" t="s">
        <v>437</v>
      </c>
      <c r="X130" s="29"/>
      <c r="Y130" s="29">
        <f>IF(Proj2018[[#This Row],[POS]]="K",-100,Proj2018[[#This Row],[VAR/G]]+1.5)</f>
        <v>2.8562500000000011</v>
      </c>
      <c r="Z130" s="29">
        <f>ROUND(MAX(Proj2018[[#This Row],[VAWG]],0)*$AC$9,0)+1</f>
        <v>329</v>
      </c>
    </row>
    <row r="131" spans="1:26" x14ac:dyDescent="0.3">
      <c r="A131">
        <v>2018</v>
      </c>
      <c r="B131" t="s">
        <v>5426</v>
      </c>
      <c r="C131" t="s">
        <v>10718</v>
      </c>
      <c r="D131" t="s">
        <v>321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60</v>
      </c>
      <c r="N131">
        <v>612</v>
      </c>
      <c r="O131">
        <v>7</v>
      </c>
      <c r="P131" s="26">
        <v>103.2</v>
      </c>
      <c r="Q131" s="26">
        <v>81.599999999999994</v>
      </c>
      <c r="R131" s="26">
        <v>21.600000000000009</v>
      </c>
      <c r="S131" s="26">
        <v>1.3500000000000005</v>
      </c>
      <c r="T131" s="31" t="s">
        <v>296</v>
      </c>
      <c r="U131" s="29">
        <v>103.2</v>
      </c>
      <c r="V131" s="29" t="str">
        <f>IF(ABS(Proj2018[[#This Row],[LastProj]]-Proj2018[[#This Row],[PROJ TOTAL PTS]])&lt;0.5,"",(Proj2018[[#This Row],[PROJ TOTAL PTS]]-Proj2018[[#This Row],[LastProj]])/16)</f>
        <v/>
      </c>
      <c r="W131" s="29" t="s">
        <v>437</v>
      </c>
      <c r="X131" s="29"/>
      <c r="Y131" s="29">
        <f>IF(Proj2018[[#This Row],[POS]]="K",-100,Proj2018[[#This Row],[VAR/G]]+1.5)</f>
        <v>2.8500000000000005</v>
      </c>
      <c r="Z131" s="29">
        <f>ROUND(MAX(Proj2018[[#This Row],[VAWG]],0)*$AC$9,0)+1</f>
        <v>328</v>
      </c>
    </row>
    <row r="132" spans="1:26" x14ac:dyDescent="0.3">
      <c r="A132">
        <v>2018</v>
      </c>
      <c r="B132" t="s">
        <v>4507</v>
      </c>
      <c r="C132" t="s">
        <v>10817</v>
      </c>
      <c r="D132" t="s">
        <v>451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76</v>
      </c>
      <c r="K132">
        <v>313</v>
      </c>
      <c r="L132">
        <v>2</v>
      </c>
      <c r="M132">
        <v>60</v>
      </c>
      <c r="N132">
        <v>471</v>
      </c>
      <c r="O132">
        <v>2</v>
      </c>
      <c r="P132" s="26">
        <v>102.4</v>
      </c>
      <c r="Q132" s="26">
        <v>118.8</v>
      </c>
      <c r="R132" s="26">
        <v>-16.399999999999991</v>
      </c>
      <c r="S132" s="26">
        <v>-1.0249999999999995</v>
      </c>
      <c r="T132" s="31" t="s">
        <v>296</v>
      </c>
      <c r="U132" s="29">
        <v>102.4</v>
      </c>
      <c r="V132" s="29" t="str">
        <f>IF(ABS(Proj2018[[#This Row],[LastProj]]-Proj2018[[#This Row],[PROJ TOTAL PTS]])&lt;0.5,"",(Proj2018[[#This Row],[PROJ TOTAL PTS]]-Proj2018[[#This Row],[LastProj]])/16)</f>
        <v/>
      </c>
      <c r="W132" s="29" t="s">
        <v>437</v>
      </c>
      <c r="X132" s="29"/>
      <c r="Y132" s="29">
        <f>IF(Proj2018[[#This Row],[POS]]="K",-100,Proj2018[[#This Row],[VAR/G]]+1.5)</f>
        <v>0.47500000000000053</v>
      </c>
      <c r="Z132" s="29">
        <f>ROUND(MAX(Proj2018[[#This Row],[VAWG]],0)*$AC$9,0)+1</f>
        <v>56</v>
      </c>
    </row>
    <row r="133" spans="1:26" x14ac:dyDescent="0.3">
      <c r="A133">
        <v>2018</v>
      </c>
      <c r="B133" t="s">
        <v>6299</v>
      </c>
      <c r="C133" t="s">
        <v>10714</v>
      </c>
      <c r="D133" t="s">
        <v>451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143</v>
      </c>
      <c r="K133">
        <v>615</v>
      </c>
      <c r="L133">
        <v>5</v>
      </c>
      <c r="M133">
        <v>12</v>
      </c>
      <c r="N133">
        <v>89</v>
      </c>
      <c r="O133">
        <v>0</v>
      </c>
      <c r="P133" s="26">
        <v>100.4</v>
      </c>
      <c r="Q133" s="26">
        <v>118.8</v>
      </c>
      <c r="R133" s="26">
        <v>-18.399999999999991</v>
      </c>
      <c r="S133" s="26">
        <v>-1.1499999999999995</v>
      </c>
      <c r="T133" s="31" t="s">
        <v>11130</v>
      </c>
      <c r="U133" s="29">
        <v>100.4</v>
      </c>
      <c r="V133" s="29" t="str">
        <f>IF(ABS(Proj2018[[#This Row],[LastProj]]-Proj2018[[#This Row],[PROJ TOTAL PTS]])&lt;0.5,"",(Proj2018[[#This Row],[PROJ TOTAL PTS]]-Proj2018[[#This Row],[LastProj]])/16)</f>
        <v/>
      </c>
      <c r="W133" s="29" t="s">
        <v>437</v>
      </c>
      <c r="X133" s="29"/>
      <c r="Y133" s="29">
        <f>IF(Proj2018[[#This Row],[POS]]="K",-100,Proj2018[[#This Row],[VAR/G]]+1.5)</f>
        <v>0.35000000000000053</v>
      </c>
      <c r="Z133" s="29">
        <f>ROUND(MAX(Proj2018[[#This Row],[VAWG]],0)*$AC$9,0)+1</f>
        <v>41</v>
      </c>
    </row>
    <row r="134" spans="1:26" x14ac:dyDescent="0.3">
      <c r="A134">
        <v>2018</v>
      </c>
      <c r="B134" t="s">
        <v>6409</v>
      </c>
      <c r="C134" t="s">
        <v>10805</v>
      </c>
      <c r="D134" t="s">
        <v>348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57</v>
      </c>
      <c r="N134">
        <v>760</v>
      </c>
      <c r="O134">
        <v>4</v>
      </c>
      <c r="P134" s="26">
        <v>100</v>
      </c>
      <c r="Q134" s="26">
        <v>117.7</v>
      </c>
      <c r="R134" s="26">
        <v>-17.700000000000003</v>
      </c>
      <c r="S134" s="26">
        <v>-1.1062500000000002</v>
      </c>
      <c r="T134" s="31" t="s">
        <v>296</v>
      </c>
      <c r="U134" s="29">
        <v>100</v>
      </c>
      <c r="V134" s="29" t="str">
        <f>IF(ABS(Proj2018[[#This Row],[LastProj]]-Proj2018[[#This Row],[PROJ TOTAL PTS]])&lt;0.5,"",(Proj2018[[#This Row],[PROJ TOTAL PTS]]-Proj2018[[#This Row],[LastProj]])/16)</f>
        <v/>
      </c>
      <c r="W134" s="29" t="s">
        <v>437</v>
      </c>
      <c r="X134" s="29"/>
      <c r="Y134" s="29">
        <f>IF(Proj2018[[#This Row],[POS]]="K",-100,Proj2018[[#This Row],[VAR/G]]+1.5)</f>
        <v>0.39374999999999982</v>
      </c>
      <c r="Z134" s="33">
        <f>ROUND(MAX(Proj2018[[#This Row],[VAWG]],0)*$AC$9,0)+1</f>
        <v>46</v>
      </c>
    </row>
    <row r="135" spans="1:26" x14ac:dyDescent="0.3">
      <c r="A135">
        <v>2018</v>
      </c>
      <c r="B135" t="s">
        <v>6065</v>
      </c>
      <c r="C135" t="s">
        <v>10746</v>
      </c>
      <c r="D135" t="s">
        <v>321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69</v>
      </c>
      <c r="N135">
        <v>628</v>
      </c>
      <c r="O135">
        <v>6</v>
      </c>
      <c r="P135" s="26">
        <v>98.800000000000011</v>
      </c>
      <c r="Q135" s="26">
        <v>81.599999999999994</v>
      </c>
      <c r="R135" s="26">
        <v>17.200000000000017</v>
      </c>
      <c r="S135" s="26">
        <v>1.0750000000000011</v>
      </c>
      <c r="T135" s="31" t="s">
        <v>296</v>
      </c>
      <c r="U135" s="29">
        <v>98.800000000000011</v>
      </c>
      <c r="V135" s="29" t="str">
        <f>IF(ABS(Proj2018[[#This Row],[LastProj]]-Proj2018[[#This Row],[PROJ TOTAL PTS]])&lt;0.5,"",(Proj2018[[#This Row],[PROJ TOTAL PTS]]-Proj2018[[#This Row],[LastProj]])/16)</f>
        <v/>
      </c>
      <c r="W135" s="29" t="s">
        <v>437</v>
      </c>
      <c r="X135" s="29"/>
      <c r="Y135" s="29">
        <f>IF(Proj2018[[#This Row],[POS]]="K",-100,Proj2018[[#This Row],[VAR/G]]+1.5)</f>
        <v>2.5750000000000011</v>
      </c>
      <c r="Z135" s="29">
        <f>ROUND(MAX(Proj2018[[#This Row],[VAWG]],0)*$AC$9,0)+1</f>
        <v>297</v>
      </c>
    </row>
    <row r="136" spans="1:26" x14ac:dyDescent="0.3">
      <c r="A136">
        <v>2018</v>
      </c>
      <c r="B136" t="s">
        <v>2466</v>
      </c>
      <c r="C136" t="s">
        <v>365</v>
      </c>
      <c r="D136" t="s">
        <v>451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82</v>
      </c>
      <c r="K136">
        <v>357</v>
      </c>
      <c r="L136">
        <v>3</v>
      </c>
      <c r="M136">
        <v>40</v>
      </c>
      <c r="N136">
        <v>327</v>
      </c>
      <c r="O136">
        <v>2</v>
      </c>
      <c r="P136" s="26">
        <v>98.4</v>
      </c>
      <c r="Q136" s="26">
        <v>118.8</v>
      </c>
      <c r="R136" s="26">
        <v>-20.399999999999991</v>
      </c>
      <c r="S136" s="26">
        <v>-1.2749999999999995</v>
      </c>
      <c r="T136" s="31" t="s">
        <v>296</v>
      </c>
      <c r="U136" s="29">
        <v>98.4</v>
      </c>
      <c r="V136" s="29" t="str">
        <f>IF(ABS(Proj2018[[#This Row],[LastProj]]-Proj2018[[#This Row],[PROJ TOTAL PTS]])&lt;0.5,"",(Proj2018[[#This Row],[PROJ TOTAL PTS]]-Proj2018[[#This Row],[LastProj]])/16)</f>
        <v/>
      </c>
      <c r="W136" s="29" t="s">
        <v>437</v>
      </c>
      <c r="X136" s="29"/>
      <c r="Y136" s="29">
        <f>IF(Proj2018[[#This Row],[POS]]="K",-100,Proj2018[[#This Row],[VAR/G]]+1.5)</f>
        <v>0.22500000000000053</v>
      </c>
      <c r="Z136" s="29">
        <f>ROUND(MAX(Proj2018[[#This Row],[VAWG]],0)*$AC$9,0)+1</f>
        <v>27</v>
      </c>
    </row>
    <row r="137" spans="1:26" x14ac:dyDescent="0.3">
      <c r="A137">
        <v>2018</v>
      </c>
      <c r="B137" s="2" t="s">
        <v>3736</v>
      </c>
      <c r="C137" t="s">
        <v>10728</v>
      </c>
      <c r="D137" t="s">
        <v>348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12</v>
      </c>
      <c r="K137">
        <v>85</v>
      </c>
      <c r="L137">
        <v>0</v>
      </c>
      <c r="M137">
        <v>48</v>
      </c>
      <c r="N137">
        <v>654</v>
      </c>
      <c r="O137">
        <v>4</v>
      </c>
      <c r="P137" s="26">
        <v>97.9</v>
      </c>
      <c r="Q137" s="26">
        <v>117.7</v>
      </c>
      <c r="R137" s="26">
        <v>-19.799999999999997</v>
      </c>
      <c r="S137" s="26">
        <v>-1.2374999999999998</v>
      </c>
      <c r="T137" s="31" t="s">
        <v>296</v>
      </c>
      <c r="U137" s="29">
        <v>97.9</v>
      </c>
      <c r="V137" s="29" t="str">
        <f>IF(ABS(Proj2018[[#This Row],[LastProj]]-Proj2018[[#This Row],[PROJ TOTAL PTS]])&lt;0.5,"",(Proj2018[[#This Row],[PROJ TOTAL PTS]]-Proj2018[[#This Row],[LastProj]])/16)</f>
        <v/>
      </c>
      <c r="W137" s="29" t="s">
        <v>437</v>
      </c>
      <c r="X137" s="29"/>
      <c r="Y137" s="29">
        <f>IF(Proj2018[[#This Row],[POS]]="K",-100,Proj2018[[#This Row],[VAR/G]]+1.5)</f>
        <v>0.26250000000000018</v>
      </c>
      <c r="Z137" s="33">
        <f>ROUND(MAX(Proj2018[[#This Row],[VAWG]],0)*$AC$9,0)+1</f>
        <v>31</v>
      </c>
    </row>
    <row r="138" spans="1:26" x14ac:dyDescent="0.3">
      <c r="A138">
        <v>2018</v>
      </c>
      <c r="B138" t="s">
        <v>4474</v>
      </c>
      <c r="C138" t="s">
        <v>489</v>
      </c>
      <c r="D138" t="s">
        <v>451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110</v>
      </c>
      <c r="K138">
        <v>465</v>
      </c>
      <c r="L138">
        <v>4</v>
      </c>
      <c r="M138">
        <v>24</v>
      </c>
      <c r="N138">
        <v>207</v>
      </c>
      <c r="O138">
        <v>1</v>
      </c>
      <c r="P138" s="26">
        <v>97.2</v>
      </c>
      <c r="Q138" s="26">
        <v>118.8</v>
      </c>
      <c r="R138" s="26">
        <v>-21.599999999999994</v>
      </c>
      <c r="S138" s="26">
        <v>-1.3499999999999996</v>
      </c>
      <c r="T138" s="31" t="s">
        <v>296</v>
      </c>
      <c r="U138" s="29">
        <v>97.2</v>
      </c>
      <c r="V138" s="29" t="str">
        <f>IF(ABS(Proj2018[[#This Row],[LastProj]]-Proj2018[[#This Row],[PROJ TOTAL PTS]])&lt;0.5,"",(Proj2018[[#This Row],[PROJ TOTAL PTS]]-Proj2018[[#This Row],[LastProj]])/16)</f>
        <v/>
      </c>
      <c r="W138" s="29" t="s">
        <v>437</v>
      </c>
      <c r="X138" s="29"/>
      <c r="Y138" s="29">
        <f>IF(Proj2018[[#This Row],[POS]]="K",-100,Proj2018[[#This Row],[VAR/G]]+1.5)</f>
        <v>0.15000000000000036</v>
      </c>
      <c r="Z138" s="29">
        <f>ROUND(MAX(Proj2018[[#This Row],[VAWG]],0)*$AC$9,0)+1</f>
        <v>18</v>
      </c>
    </row>
    <row r="139" spans="1:26" x14ac:dyDescent="0.3">
      <c r="A139">
        <v>2018</v>
      </c>
      <c r="B139" t="s">
        <v>7071</v>
      </c>
      <c r="C139" t="s">
        <v>489</v>
      </c>
      <c r="D139" t="s">
        <v>348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</v>
      </c>
      <c r="K139">
        <v>23</v>
      </c>
      <c r="L139">
        <v>0</v>
      </c>
      <c r="M139">
        <v>59</v>
      </c>
      <c r="N139">
        <v>705</v>
      </c>
      <c r="O139">
        <v>4</v>
      </c>
      <c r="P139" s="26">
        <v>96.8</v>
      </c>
      <c r="Q139" s="26">
        <v>117.7</v>
      </c>
      <c r="R139" s="26">
        <v>-20.900000000000006</v>
      </c>
      <c r="S139" s="26">
        <v>-1.3062500000000004</v>
      </c>
      <c r="T139" s="31" t="s">
        <v>296</v>
      </c>
      <c r="U139" s="29">
        <v>96.8</v>
      </c>
      <c r="V139" s="29" t="str">
        <f>IF(ABS(Proj2018[[#This Row],[LastProj]]-Proj2018[[#This Row],[PROJ TOTAL PTS]])&lt;0.5,"",(Proj2018[[#This Row],[PROJ TOTAL PTS]]-Proj2018[[#This Row],[LastProj]])/16)</f>
        <v/>
      </c>
      <c r="W139" s="29" t="s">
        <v>437</v>
      </c>
      <c r="X139" s="29"/>
      <c r="Y139" s="29">
        <f>IF(Proj2018[[#This Row],[POS]]="K",-100,Proj2018[[#This Row],[VAR/G]]+1.5)</f>
        <v>0.19374999999999964</v>
      </c>
      <c r="Z139" s="33">
        <f>ROUND(MAX(Proj2018[[#This Row],[VAWG]],0)*$AC$9,0)+1</f>
        <v>23</v>
      </c>
    </row>
    <row r="140" spans="1:26" x14ac:dyDescent="0.3">
      <c r="A140">
        <v>2018</v>
      </c>
      <c r="B140" t="s">
        <v>7205</v>
      </c>
      <c r="C140" t="s">
        <v>352</v>
      </c>
      <c r="D140" t="s">
        <v>451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109</v>
      </c>
      <c r="K140">
        <v>474</v>
      </c>
      <c r="L140">
        <v>3</v>
      </c>
      <c r="M140">
        <v>33</v>
      </c>
      <c r="N140">
        <v>244</v>
      </c>
      <c r="O140">
        <v>1</v>
      </c>
      <c r="P140" s="26">
        <v>95.800000000000011</v>
      </c>
      <c r="Q140" s="26">
        <v>118.8</v>
      </c>
      <c r="R140" s="26">
        <v>-22.999999999999986</v>
      </c>
      <c r="S140" s="26">
        <v>-1.4374999999999991</v>
      </c>
      <c r="T140" s="31" t="s">
        <v>296</v>
      </c>
      <c r="U140" s="29">
        <v>95.800000000000011</v>
      </c>
      <c r="V140" s="29" t="str">
        <f>IF(ABS(Proj2018[[#This Row],[LastProj]]-Proj2018[[#This Row],[PROJ TOTAL PTS]])&lt;0.5,"",(Proj2018[[#This Row],[PROJ TOTAL PTS]]-Proj2018[[#This Row],[LastProj]])/16)</f>
        <v/>
      </c>
      <c r="W140" s="29" t="s">
        <v>437</v>
      </c>
      <c r="X140" s="29"/>
      <c r="Y140" s="29">
        <f>IF(Proj2018[[#This Row],[POS]]="K",-100,Proj2018[[#This Row],[VAR/G]]+1.5)</f>
        <v>6.2500000000000888E-2</v>
      </c>
      <c r="Z140" s="33">
        <f>ROUND(MAX(Proj2018[[#This Row],[VAWG]],0)*$AC$9,0)+1</f>
        <v>8</v>
      </c>
    </row>
    <row r="141" spans="1:26" x14ac:dyDescent="0.3">
      <c r="A141">
        <v>2018</v>
      </c>
      <c r="B141" t="s">
        <v>10684</v>
      </c>
      <c r="C141" t="s">
        <v>10751</v>
      </c>
      <c r="D141" t="s">
        <v>451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145</v>
      </c>
      <c r="K141">
        <v>614</v>
      </c>
      <c r="L141">
        <v>4</v>
      </c>
      <c r="M141">
        <v>11</v>
      </c>
      <c r="N141">
        <v>95</v>
      </c>
      <c r="O141">
        <v>0</v>
      </c>
      <c r="P141" s="26">
        <v>94.9</v>
      </c>
      <c r="Q141" s="26">
        <v>118.8</v>
      </c>
      <c r="R141" s="26">
        <v>-23.899999999999991</v>
      </c>
      <c r="S141" s="26">
        <v>-1.4937499999999995</v>
      </c>
      <c r="T141" s="31" t="s">
        <v>296</v>
      </c>
      <c r="U141" s="29">
        <v>94.9</v>
      </c>
      <c r="V141" s="29" t="str">
        <f>IF(ABS(Proj2018[[#This Row],[LastProj]]-Proj2018[[#This Row],[PROJ TOTAL PTS]])&lt;0.5,"",(Proj2018[[#This Row],[PROJ TOTAL PTS]]-Proj2018[[#This Row],[LastProj]])/16)</f>
        <v/>
      </c>
      <c r="W141" s="29" t="s">
        <v>437</v>
      </c>
      <c r="X141" s="29"/>
      <c r="Y141" s="29">
        <f>IF(Proj2018[[#This Row],[POS]]="K",-100,Proj2018[[#This Row],[VAR/G]]+1.5)</f>
        <v>6.2500000000005329E-3</v>
      </c>
      <c r="Z141" s="33">
        <f>ROUND(MAX(Proj2018[[#This Row],[VAWG]],0)*$AC$9,0)+1</f>
        <v>2</v>
      </c>
    </row>
    <row r="142" spans="1:26" x14ac:dyDescent="0.3">
      <c r="A142">
        <v>2018</v>
      </c>
      <c r="B142" t="s">
        <v>1639</v>
      </c>
      <c r="C142" t="s">
        <v>10716</v>
      </c>
      <c r="D142" t="s">
        <v>451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99</v>
      </c>
      <c r="K142">
        <v>384</v>
      </c>
      <c r="L142">
        <v>2</v>
      </c>
      <c r="M142">
        <v>45</v>
      </c>
      <c r="N142">
        <v>374</v>
      </c>
      <c r="O142">
        <v>1</v>
      </c>
      <c r="P142" s="26">
        <v>93.800000000000011</v>
      </c>
      <c r="Q142" s="26">
        <v>118.8</v>
      </c>
      <c r="R142" s="26">
        <v>-24.999999999999986</v>
      </c>
      <c r="S142" s="26">
        <v>-1.5624999999999991</v>
      </c>
      <c r="T142" s="31" t="s">
        <v>296</v>
      </c>
      <c r="U142" s="29">
        <v>93.800000000000011</v>
      </c>
      <c r="V142" s="29" t="str">
        <f>IF(ABS(Proj2018[[#This Row],[LastProj]]-Proj2018[[#This Row],[PROJ TOTAL PTS]])&lt;0.5,"",(Proj2018[[#This Row],[PROJ TOTAL PTS]]-Proj2018[[#This Row],[LastProj]])/16)</f>
        <v/>
      </c>
      <c r="W142" s="29" t="s">
        <v>437</v>
      </c>
      <c r="X142" s="29"/>
      <c r="Y142" s="29">
        <f>IF(Proj2018[[#This Row],[POS]]="K",-100,Proj2018[[#This Row],[VAR/G]]+1.5)</f>
        <v>-6.2499999999999112E-2</v>
      </c>
      <c r="Z142" s="29">
        <f>ROUND(MAX(Proj2018[[#This Row],[VAWG]],0)*$AC$9,0)+1</f>
        <v>1</v>
      </c>
    </row>
    <row r="143" spans="1:26" x14ac:dyDescent="0.3">
      <c r="A143">
        <v>2018</v>
      </c>
      <c r="B143" t="s">
        <v>3069</v>
      </c>
      <c r="C143" t="s">
        <v>10802</v>
      </c>
      <c r="D143" t="s">
        <v>348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4</v>
      </c>
      <c r="K143">
        <v>25</v>
      </c>
      <c r="L143">
        <v>0</v>
      </c>
      <c r="M143">
        <v>49</v>
      </c>
      <c r="N143">
        <v>658</v>
      </c>
      <c r="O143">
        <v>4</v>
      </c>
      <c r="P143" s="26">
        <v>92.3</v>
      </c>
      <c r="Q143" s="26">
        <v>117.7</v>
      </c>
      <c r="R143" s="26">
        <v>-25.400000000000006</v>
      </c>
      <c r="S143" s="26">
        <v>-1.5875000000000004</v>
      </c>
      <c r="T143" s="31" t="s">
        <v>296</v>
      </c>
      <c r="U143" s="29">
        <v>92.3</v>
      </c>
      <c r="V143" s="29" t="str">
        <f>IF(ABS(Proj2018[[#This Row],[LastProj]]-Proj2018[[#This Row],[PROJ TOTAL PTS]])&lt;0.5,"",(Proj2018[[#This Row],[PROJ TOTAL PTS]]-Proj2018[[#This Row],[LastProj]])/16)</f>
        <v/>
      </c>
      <c r="W143" s="29" t="s">
        <v>296</v>
      </c>
      <c r="X143" s="29"/>
      <c r="Y143" s="29">
        <f>IF(Proj2018[[#This Row],[POS]]="K",-100,Proj2018[[#This Row],[VAR/G]]+1.5)</f>
        <v>-8.7500000000000355E-2</v>
      </c>
      <c r="Z143" s="33">
        <f>ROUND(MAX(Proj2018[[#This Row],[VAWG]],0)*$AC$9,0)+1</f>
        <v>1</v>
      </c>
    </row>
    <row r="144" spans="1:26" x14ac:dyDescent="0.3">
      <c r="A144">
        <v>2018</v>
      </c>
      <c r="B144" t="s">
        <v>4147</v>
      </c>
      <c r="C144" t="s">
        <v>371</v>
      </c>
      <c r="D144" t="s">
        <v>348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53</v>
      </c>
      <c r="N144">
        <v>680</v>
      </c>
      <c r="O144">
        <v>4</v>
      </c>
      <c r="P144" s="26">
        <v>92</v>
      </c>
      <c r="Q144" s="26">
        <v>117.7</v>
      </c>
      <c r="R144" s="26">
        <v>-25.700000000000003</v>
      </c>
      <c r="S144" s="26">
        <v>-1.6062500000000002</v>
      </c>
      <c r="T144" s="31" t="s">
        <v>296</v>
      </c>
      <c r="U144" s="29">
        <v>92</v>
      </c>
      <c r="V144" s="29" t="str">
        <f>IF(ABS(Proj2018[[#This Row],[LastProj]]-Proj2018[[#This Row],[PROJ TOTAL PTS]])&lt;0.5,"",(Proj2018[[#This Row],[PROJ TOTAL PTS]]-Proj2018[[#This Row],[LastProj]])/16)</f>
        <v/>
      </c>
      <c r="W144" s="29" t="s">
        <v>437</v>
      </c>
      <c r="X144" s="29"/>
      <c r="Y144" s="29">
        <f>IF(Proj2018[[#This Row],[POS]]="K",-100,Proj2018[[#This Row],[VAR/G]]+1.5)</f>
        <v>-0.10625000000000018</v>
      </c>
      <c r="Z144" s="29">
        <f>ROUND(MAX(Proj2018[[#This Row],[VAWG]],0)*$AC$9,0)+1</f>
        <v>1</v>
      </c>
    </row>
    <row r="145" spans="1:26" x14ac:dyDescent="0.3">
      <c r="A145">
        <v>2018</v>
      </c>
      <c r="B145" t="s">
        <v>7835</v>
      </c>
      <c r="C145" t="s">
        <v>11244</v>
      </c>
      <c r="D145" t="s">
        <v>348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52</v>
      </c>
      <c r="N145">
        <v>731</v>
      </c>
      <c r="O145">
        <v>3</v>
      </c>
      <c r="P145" s="26">
        <v>91.100000000000009</v>
      </c>
      <c r="Q145" s="26">
        <v>117.7</v>
      </c>
      <c r="R145" s="26">
        <v>-26.599999999999994</v>
      </c>
      <c r="S145" s="26">
        <v>-1.6624999999999996</v>
      </c>
      <c r="T145" s="31" t="s">
        <v>296</v>
      </c>
      <c r="U145" s="29">
        <v>91.100000000000009</v>
      </c>
      <c r="V145" s="29" t="str">
        <f>IF(ABS(Proj2018[[#This Row],[LastProj]]-Proj2018[[#This Row],[PROJ TOTAL PTS]])&lt;0.5,"",(Proj2018[[#This Row],[PROJ TOTAL PTS]]-Proj2018[[#This Row],[LastProj]])/16)</f>
        <v/>
      </c>
      <c r="W145" s="29" t="s">
        <v>296</v>
      </c>
      <c r="X145" s="29"/>
      <c r="Y145" s="29">
        <f>IF(Proj2018[[#This Row],[POS]]="K",-100,Proj2018[[#This Row],[VAR/G]]+1.5)</f>
        <v>-0.16249999999999964</v>
      </c>
      <c r="Z145" s="29">
        <f>ROUND(MAX(Proj2018[[#This Row],[VAWG]],0)*$AC$9,0)+1</f>
        <v>1</v>
      </c>
    </row>
    <row r="146" spans="1:26" x14ac:dyDescent="0.3">
      <c r="A146">
        <v>2018</v>
      </c>
      <c r="B146" s="2" t="s">
        <v>10517</v>
      </c>
      <c r="C146" t="s">
        <v>10748</v>
      </c>
      <c r="D146" t="s">
        <v>451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103</v>
      </c>
      <c r="K146">
        <v>428</v>
      </c>
      <c r="L146">
        <v>3</v>
      </c>
      <c r="M146">
        <v>34</v>
      </c>
      <c r="N146">
        <v>239</v>
      </c>
      <c r="O146">
        <v>1</v>
      </c>
      <c r="P146" s="26">
        <v>90.7</v>
      </c>
      <c r="Q146" s="26">
        <v>118.8</v>
      </c>
      <c r="R146" s="26">
        <v>-28.099999999999994</v>
      </c>
      <c r="S146" s="26">
        <v>-1.7562499999999996</v>
      </c>
      <c r="T146" s="31" t="s">
        <v>296</v>
      </c>
      <c r="U146" s="29">
        <v>90.7</v>
      </c>
      <c r="V146" s="29" t="str">
        <f>IF(ABS(Proj2018[[#This Row],[LastProj]]-Proj2018[[#This Row],[PROJ TOTAL PTS]])&lt;0.5,"",(Proj2018[[#This Row],[PROJ TOTAL PTS]]-Proj2018[[#This Row],[LastProj]])/16)</f>
        <v/>
      </c>
      <c r="W146" s="29" t="s">
        <v>437</v>
      </c>
      <c r="X146" s="29"/>
      <c r="Y146" s="29">
        <f>IF(Proj2018[[#This Row],[POS]]="K",-100,Proj2018[[#This Row],[VAR/G]]+1.5)</f>
        <v>-0.25624999999999964</v>
      </c>
      <c r="Z146" s="33">
        <f>ROUND(MAX(Proj2018[[#This Row],[VAWG]],0)*$AC$9,0)+1</f>
        <v>1</v>
      </c>
    </row>
    <row r="147" spans="1:26" x14ac:dyDescent="0.3">
      <c r="A147">
        <v>2018</v>
      </c>
      <c r="B147" t="s">
        <v>9124</v>
      </c>
      <c r="C147" t="s">
        <v>10718</v>
      </c>
      <c r="D147" t="s">
        <v>451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104</v>
      </c>
      <c r="K147">
        <v>416</v>
      </c>
      <c r="L147">
        <v>4</v>
      </c>
      <c r="M147">
        <v>22</v>
      </c>
      <c r="N147">
        <v>169</v>
      </c>
      <c r="O147">
        <v>1</v>
      </c>
      <c r="P147" s="26">
        <v>88.5</v>
      </c>
      <c r="Q147" s="26">
        <v>118.8</v>
      </c>
      <c r="R147" s="26">
        <v>-30.299999999999997</v>
      </c>
      <c r="S147" s="26">
        <v>-1.8937499999999998</v>
      </c>
      <c r="T147" s="31" t="s">
        <v>296</v>
      </c>
      <c r="U147" s="29">
        <v>88.5</v>
      </c>
      <c r="V147" s="29" t="str">
        <f>IF(ABS(Proj2018[[#This Row],[LastProj]]-Proj2018[[#This Row],[PROJ TOTAL PTS]])&lt;0.5,"",(Proj2018[[#This Row],[PROJ TOTAL PTS]]-Proj2018[[#This Row],[LastProj]])/16)</f>
        <v/>
      </c>
      <c r="W147" s="29" t="s">
        <v>437</v>
      </c>
      <c r="X147" s="29"/>
      <c r="Y147" s="29">
        <f>IF(Proj2018[[#This Row],[POS]]="K",-100,Proj2018[[#This Row],[VAR/G]]+1.5)</f>
        <v>-0.39374999999999982</v>
      </c>
      <c r="Z147" s="29">
        <f>ROUND(MAX(Proj2018[[#This Row],[VAWG]],0)*$AC$9,0)+1</f>
        <v>1</v>
      </c>
    </row>
    <row r="148" spans="1:26" x14ac:dyDescent="0.3">
      <c r="A148">
        <v>2018</v>
      </c>
      <c r="B148" t="s">
        <v>3536</v>
      </c>
      <c r="C148" t="s">
        <v>489</v>
      </c>
      <c r="D148" t="s">
        <v>348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55</v>
      </c>
      <c r="N148">
        <v>630</v>
      </c>
      <c r="O148">
        <v>4</v>
      </c>
      <c r="P148" s="26">
        <v>87</v>
      </c>
      <c r="Q148" s="26">
        <v>117.7</v>
      </c>
      <c r="R148" s="26">
        <v>-30.700000000000003</v>
      </c>
      <c r="S148" s="26">
        <v>-1.9187500000000002</v>
      </c>
      <c r="T148" s="31" t="s">
        <v>296</v>
      </c>
      <c r="U148" s="29">
        <v>87</v>
      </c>
      <c r="V148" s="29" t="str">
        <f>IF(ABS(Proj2018[[#This Row],[LastProj]]-Proj2018[[#This Row],[PROJ TOTAL PTS]])&lt;0.5,"",(Proj2018[[#This Row],[PROJ TOTAL PTS]]-Proj2018[[#This Row],[LastProj]])/16)</f>
        <v/>
      </c>
      <c r="W148" s="29" t="s">
        <v>296</v>
      </c>
      <c r="X148" s="29"/>
      <c r="Y148" s="29">
        <f>IF(Proj2018[[#This Row],[POS]]="K",-100,Proj2018[[#This Row],[VAR/G]]+1.5)</f>
        <v>-0.41875000000000018</v>
      </c>
      <c r="Z148" s="33">
        <f>ROUND(MAX(Proj2018[[#This Row],[VAWG]],0)*$AC$9,0)+1</f>
        <v>1</v>
      </c>
    </row>
    <row r="149" spans="1:26" x14ac:dyDescent="0.3">
      <c r="A149">
        <v>2018</v>
      </c>
      <c r="B149" t="s">
        <v>7314</v>
      </c>
      <c r="C149" t="s">
        <v>10731</v>
      </c>
      <c r="D149" t="s">
        <v>451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82</v>
      </c>
      <c r="K149">
        <v>338</v>
      </c>
      <c r="L149">
        <v>2</v>
      </c>
      <c r="M149">
        <v>41</v>
      </c>
      <c r="N149">
        <v>347</v>
      </c>
      <c r="O149">
        <v>1</v>
      </c>
      <c r="P149" s="26">
        <v>86.5</v>
      </c>
      <c r="Q149" s="26">
        <v>118.8</v>
      </c>
      <c r="R149" s="26">
        <v>-32.299999999999997</v>
      </c>
      <c r="S149" s="26">
        <v>-2.0187499999999998</v>
      </c>
      <c r="T149" s="31" t="s">
        <v>296</v>
      </c>
      <c r="U149" s="29">
        <v>86.5</v>
      </c>
      <c r="V149" s="29" t="str">
        <f>IF(ABS(Proj2018[[#This Row],[LastProj]]-Proj2018[[#This Row],[PROJ TOTAL PTS]])&lt;0.5,"",(Proj2018[[#This Row],[PROJ TOTAL PTS]]-Proj2018[[#This Row],[LastProj]])/16)</f>
        <v/>
      </c>
      <c r="W149" s="29" t="s">
        <v>437</v>
      </c>
      <c r="X149" s="29"/>
      <c r="Y149" s="29">
        <f>IF(Proj2018[[#This Row],[POS]]="K",-100,Proj2018[[#This Row],[VAR/G]]+1.5)</f>
        <v>-0.51874999999999982</v>
      </c>
      <c r="Z149" s="29">
        <f>ROUND(MAX(Proj2018[[#This Row],[VAWG]],0)*$AC$9,0)+1</f>
        <v>1</v>
      </c>
    </row>
    <row r="150" spans="1:26" x14ac:dyDescent="0.3">
      <c r="A150">
        <v>2018</v>
      </c>
      <c r="B150" t="s">
        <v>1130</v>
      </c>
      <c r="C150" t="s">
        <v>489</v>
      </c>
      <c r="D150" t="s">
        <v>451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53</v>
      </c>
      <c r="K150">
        <v>214</v>
      </c>
      <c r="L150">
        <v>2</v>
      </c>
      <c r="M150">
        <v>50</v>
      </c>
      <c r="N150">
        <v>408</v>
      </c>
      <c r="O150">
        <v>2</v>
      </c>
      <c r="P150" s="26">
        <v>86.200000000000017</v>
      </c>
      <c r="Q150" s="26">
        <v>118.8</v>
      </c>
      <c r="R150" s="26">
        <v>-32.59999999999998</v>
      </c>
      <c r="S150" s="26">
        <v>-2.0374999999999988</v>
      </c>
      <c r="T150" s="31" t="s">
        <v>296</v>
      </c>
      <c r="U150" s="29">
        <v>86.200000000000017</v>
      </c>
      <c r="V150" s="29" t="str">
        <f>IF(ABS(Proj2018[[#This Row],[LastProj]]-Proj2018[[#This Row],[PROJ TOTAL PTS]])&lt;0.5,"",(Proj2018[[#This Row],[PROJ TOTAL PTS]]-Proj2018[[#This Row],[LastProj]])/16)</f>
        <v/>
      </c>
      <c r="W150" s="29" t="s">
        <v>437</v>
      </c>
      <c r="X150" s="29"/>
      <c r="Y150" s="29">
        <f>IF(Proj2018[[#This Row],[POS]]="K",-100,Proj2018[[#This Row],[VAR/G]]+1.5)</f>
        <v>-0.53749999999999876</v>
      </c>
      <c r="Z150" s="29">
        <f>ROUND(MAX(Proj2018[[#This Row],[VAWG]],0)*$AC$9,0)+1</f>
        <v>1</v>
      </c>
    </row>
    <row r="151" spans="1:26" x14ac:dyDescent="0.3">
      <c r="A151">
        <v>2018</v>
      </c>
      <c r="B151" t="s">
        <v>7321</v>
      </c>
      <c r="C151" t="s">
        <v>10805</v>
      </c>
      <c r="D151" t="s">
        <v>348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</v>
      </c>
      <c r="K151">
        <v>13</v>
      </c>
      <c r="L151">
        <v>0</v>
      </c>
      <c r="M151">
        <v>49</v>
      </c>
      <c r="N151">
        <v>666</v>
      </c>
      <c r="O151">
        <v>3</v>
      </c>
      <c r="P151" s="26">
        <v>85.9</v>
      </c>
      <c r="Q151" s="26">
        <v>117.7</v>
      </c>
      <c r="R151" s="26">
        <v>-31.799999999999997</v>
      </c>
      <c r="S151" s="26">
        <v>-1.9874999999999998</v>
      </c>
      <c r="T151" s="31" t="s">
        <v>296</v>
      </c>
      <c r="U151" s="29">
        <v>85.9</v>
      </c>
      <c r="V151" s="29" t="str">
        <f>IF(ABS(Proj2018[[#This Row],[LastProj]]-Proj2018[[#This Row],[PROJ TOTAL PTS]])&lt;0.5,"",(Proj2018[[#This Row],[PROJ TOTAL PTS]]-Proj2018[[#This Row],[LastProj]])/16)</f>
        <v/>
      </c>
      <c r="W151" s="29" t="s">
        <v>296</v>
      </c>
      <c r="X151" s="29"/>
      <c r="Y151" s="29">
        <f>IF(Proj2018[[#This Row],[POS]]="K",-100,Proj2018[[#This Row],[VAR/G]]+1.5)</f>
        <v>-0.48749999999999982</v>
      </c>
      <c r="Z151" s="29">
        <f>ROUND(MAX(Proj2018[[#This Row],[VAWG]],0)*$AC$9,0)+1</f>
        <v>1</v>
      </c>
    </row>
    <row r="152" spans="1:26" x14ac:dyDescent="0.3">
      <c r="A152">
        <v>2018</v>
      </c>
      <c r="B152" t="s">
        <v>5734</v>
      </c>
      <c r="C152" t="s">
        <v>298</v>
      </c>
      <c r="D152" t="s">
        <v>348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39</v>
      </c>
      <c r="N152">
        <v>612</v>
      </c>
      <c r="O152">
        <v>4</v>
      </c>
      <c r="P152" s="26">
        <v>85.2</v>
      </c>
      <c r="Q152" s="26">
        <v>117.7</v>
      </c>
      <c r="R152" s="26">
        <v>-32.5</v>
      </c>
      <c r="S152" s="26">
        <v>-2.03125</v>
      </c>
      <c r="T152" s="31" t="s">
        <v>296</v>
      </c>
      <c r="U152" s="29">
        <v>85.2</v>
      </c>
      <c r="V152" s="29" t="str">
        <f>IF(ABS(Proj2018[[#This Row],[LastProj]]-Proj2018[[#This Row],[PROJ TOTAL PTS]])&lt;0.5,"",(Proj2018[[#This Row],[PROJ TOTAL PTS]]-Proj2018[[#This Row],[LastProj]])/16)</f>
        <v/>
      </c>
      <c r="W152" s="29" t="s">
        <v>437</v>
      </c>
      <c r="X152" s="29"/>
      <c r="Y152" s="29">
        <f>IF(Proj2018[[#This Row],[POS]]="K",-100,Proj2018[[#This Row],[VAR/G]]+1.5)</f>
        <v>-0.53125</v>
      </c>
      <c r="Z152" s="29">
        <f>ROUND(MAX(Proj2018[[#This Row],[VAWG]],0)*$AC$9,0)+1</f>
        <v>1</v>
      </c>
    </row>
    <row r="153" spans="1:26" x14ac:dyDescent="0.3">
      <c r="A153">
        <v>2018</v>
      </c>
      <c r="B153" t="s">
        <v>480</v>
      </c>
      <c r="C153" t="s">
        <v>10744</v>
      </c>
      <c r="D153" t="s">
        <v>348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49</v>
      </c>
      <c r="N153">
        <v>610</v>
      </c>
      <c r="O153">
        <v>4</v>
      </c>
      <c r="P153" s="26">
        <v>85</v>
      </c>
      <c r="Q153" s="26">
        <v>117.7</v>
      </c>
      <c r="R153" s="26">
        <v>-32.700000000000003</v>
      </c>
      <c r="S153" s="26">
        <v>-2.0437500000000002</v>
      </c>
      <c r="T153" s="31" t="s">
        <v>11130</v>
      </c>
      <c r="U153" s="29">
        <v>85</v>
      </c>
      <c r="V153" s="29" t="str">
        <f>IF(ABS(Proj2018[[#This Row],[LastProj]]-Proj2018[[#This Row],[PROJ TOTAL PTS]])&lt;0.5,"",(Proj2018[[#This Row],[PROJ TOTAL PTS]]-Proj2018[[#This Row],[LastProj]])/16)</f>
        <v/>
      </c>
      <c r="W153" s="29" t="s">
        <v>437</v>
      </c>
      <c r="X153" s="29"/>
      <c r="Y153" s="29">
        <f>IF(Proj2018[[#This Row],[POS]]="K",-100,Proj2018[[#This Row],[VAR/G]]+1.5)</f>
        <v>-0.54375000000000018</v>
      </c>
      <c r="Z153" s="29">
        <f>ROUND(MAX(Proj2018[[#This Row],[VAWG]],0)*$AC$9,0)+1</f>
        <v>1</v>
      </c>
    </row>
    <row r="154" spans="1:26" x14ac:dyDescent="0.3">
      <c r="A154">
        <v>2018</v>
      </c>
      <c r="B154" t="s">
        <v>10694</v>
      </c>
      <c r="C154" t="s">
        <v>371</v>
      </c>
      <c r="D154" t="s">
        <v>348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8</v>
      </c>
      <c r="K154">
        <v>55</v>
      </c>
      <c r="L154">
        <v>0</v>
      </c>
      <c r="M154">
        <v>41</v>
      </c>
      <c r="N154">
        <v>609</v>
      </c>
      <c r="O154">
        <v>3</v>
      </c>
      <c r="P154" s="26">
        <v>84.4</v>
      </c>
      <c r="Q154" s="26">
        <v>117.7</v>
      </c>
      <c r="R154" s="26">
        <v>-33.299999999999997</v>
      </c>
      <c r="S154" s="26">
        <v>-2.0812499999999998</v>
      </c>
      <c r="T154" s="31" t="s">
        <v>296</v>
      </c>
      <c r="U154" s="29">
        <v>84.4</v>
      </c>
      <c r="V154" s="29" t="str">
        <f>IF(ABS(Proj2018[[#This Row],[LastProj]]-Proj2018[[#This Row],[PROJ TOTAL PTS]])&lt;0.5,"",(Proj2018[[#This Row],[PROJ TOTAL PTS]]-Proj2018[[#This Row],[LastProj]])/16)</f>
        <v/>
      </c>
      <c r="W154" s="29" t="s">
        <v>437</v>
      </c>
      <c r="X154" s="29"/>
      <c r="Y154" s="29">
        <f>IF(Proj2018[[#This Row],[POS]]="K",-100,Proj2018[[#This Row],[VAR/G]]+1.5)</f>
        <v>-0.58124999999999982</v>
      </c>
      <c r="Z154" s="29">
        <f>ROUND(MAX(Proj2018[[#This Row],[VAWG]],0)*$AC$9,0)+1</f>
        <v>1</v>
      </c>
    </row>
    <row r="155" spans="1:26" x14ac:dyDescent="0.3">
      <c r="A155">
        <v>2018</v>
      </c>
      <c r="B155" t="s">
        <v>9885</v>
      </c>
      <c r="C155" t="s">
        <v>10817</v>
      </c>
      <c r="D155" t="s">
        <v>348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52</v>
      </c>
      <c r="N155">
        <v>659</v>
      </c>
      <c r="O155">
        <v>3</v>
      </c>
      <c r="P155" s="26">
        <v>83.9</v>
      </c>
      <c r="Q155" s="26">
        <v>117.7</v>
      </c>
      <c r="R155" s="26">
        <v>-33.799999999999997</v>
      </c>
      <c r="S155" s="26">
        <v>-2.1124999999999998</v>
      </c>
      <c r="T155" s="31" t="s">
        <v>11130</v>
      </c>
      <c r="U155" s="29">
        <v>83.9</v>
      </c>
      <c r="V155" s="29" t="str">
        <f>IF(ABS(Proj2018[[#This Row],[LastProj]]-Proj2018[[#This Row],[PROJ TOTAL PTS]])&lt;0.5,"",(Proj2018[[#This Row],[PROJ TOTAL PTS]]-Proj2018[[#This Row],[LastProj]])/16)</f>
        <v/>
      </c>
      <c r="W155" s="29" t="s">
        <v>437</v>
      </c>
      <c r="X155" s="29"/>
      <c r="Y155" s="29">
        <f>IF(Proj2018[[#This Row],[POS]]="K",-100,Proj2018[[#This Row],[VAR/G]]+1.5)</f>
        <v>-0.61249999999999982</v>
      </c>
      <c r="Z155" s="29">
        <f>ROUND(MAX(Proj2018[[#This Row],[VAWG]],0)*$AC$9,0)+1</f>
        <v>1</v>
      </c>
    </row>
    <row r="156" spans="1:26" x14ac:dyDescent="0.3">
      <c r="A156">
        <v>2018</v>
      </c>
      <c r="B156" t="s">
        <v>1300</v>
      </c>
      <c r="C156" t="s">
        <v>536</v>
      </c>
      <c r="D156" t="s">
        <v>451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99</v>
      </c>
      <c r="K156">
        <v>412</v>
      </c>
      <c r="L156">
        <v>3</v>
      </c>
      <c r="M156">
        <v>21</v>
      </c>
      <c r="N156">
        <v>176</v>
      </c>
      <c r="O156">
        <v>1</v>
      </c>
      <c r="P156" s="26">
        <v>82.800000000000011</v>
      </c>
      <c r="Q156" s="26">
        <v>118.8</v>
      </c>
      <c r="R156" s="26">
        <v>-35.999999999999986</v>
      </c>
      <c r="S156" s="26">
        <v>-2.2499999999999991</v>
      </c>
      <c r="T156" s="31" t="s">
        <v>296</v>
      </c>
      <c r="U156" s="29">
        <v>82.800000000000011</v>
      </c>
      <c r="V156" s="29" t="str">
        <f>IF(ABS(Proj2018[[#This Row],[LastProj]]-Proj2018[[#This Row],[PROJ TOTAL PTS]])&lt;0.5,"",(Proj2018[[#This Row],[PROJ TOTAL PTS]]-Proj2018[[#This Row],[LastProj]])/16)</f>
        <v/>
      </c>
      <c r="W156" s="29" t="s">
        <v>437</v>
      </c>
      <c r="X156" s="29"/>
      <c r="Y156" s="29">
        <f>IF(Proj2018[[#This Row],[POS]]="K",-100,Proj2018[[#This Row],[VAR/G]]+1.5)</f>
        <v>-0.74999999999999911</v>
      </c>
      <c r="Z156" s="29">
        <f>ROUND(MAX(Proj2018[[#This Row],[VAWG]],0)*$AC$9,0)+1</f>
        <v>1</v>
      </c>
    </row>
    <row r="157" spans="1:26" x14ac:dyDescent="0.3">
      <c r="A157">
        <v>2018</v>
      </c>
      <c r="B157" t="s">
        <v>4657</v>
      </c>
      <c r="C157" t="s">
        <v>10731</v>
      </c>
      <c r="D157" t="s">
        <v>348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48</v>
      </c>
      <c r="N157">
        <v>584</v>
      </c>
      <c r="O157">
        <v>4</v>
      </c>
      <c r="P157" s="26">
        <v>82.4</v>
      </c>
      <c r="Q157" s="26">
        <v>117.7</v>
      </c>
      <c r="R157" s="26">
        <v>-35.299999999999997</v>
      </c>
      <c r="S157" s="26">
        <v>-2.2062499999999998</v>
      </c>
      <c r="T157" s="31" t="s">
        <v>296</v>
      </c>
      <c r="U157" s="29">
        <v>82.4</v>
      </c>
      <c r="V157" s="29" t="str">
        <f>IF(ABS(Proj2018[[#This Row],[LastProj]]-Proj2018[[#This Row],[PROJ TOTAL PTS]])&lt;0.5,"",(Proj2018[[#This Row],[PROJ TOTAL PTS]]-Proj2018[[#This Row],[LastProj]])/16)</f>
        <v/>
      </c>
      <c r="W157" s="29" t="s">
        <v>296</v>
      </c>
      <c r="X157" s="29"/>
      <c r="Y157" s="29">
        <f>IF(Proj2018[[#This Row],[POS]]="K",-100,Proj2018[[#This Row],[VAR/G]]+1.5)</f>
        <v>-0.70624999999999982</v>
      </c>
      <c r="Z157" s="33">
        <f>ROUND(MAX(Proj2018[[#This Row],[VAWG]],0)*$AC$9,0)+1</f>
        <v>1</v>
      </c>
    </row>
    <row r="158" spans="1:26" x14ac:dyDescent="0.3">
      <c r="A158">
        <v>2018</v>
      </c>
      <c r="B158" t="s">
        <v>5996</v>
      </c>
      <c r="C158" t="s">
        <v>10712</v>
      </c>
      <c r="D158" t="s">
        <v>348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43</v>
      </c>
      <c r="N158">
        <v>583</v>
      </c>
      <c r="O158">
        <v>4</v>
      </c>
      <c r="P158" s="26">
        <v>82.300000000000011</v>
      </c>
      <c r="Q158" s="26">
        <v>117.7</v>
      </c>
      <c r="R158" s="26">
        <v>-35.399999999999991</v>
      </c>
      <c r="S158" s="26">
        <v>-2.2124999999999995</v>
      </c>
      <c r="T158" s="31" t="s">
        <v>296</v>
      </c>
      <c r="U158" s="29">
        <v>82.300000000000011</v>
      </c>
      <c r="V158" s="29" t="str">
        <f>IF(ABS(Proj2018[[#This Row],[LastProj]]-Proj2018[[#This Row],[PROJ TOTAL PTS]])&lt;0.5,"",(Proj2018[[#This Row],[PROJ TOTAL PTS]]-Proj2018[[#This Row],[LastProj]])/16)</f>
        <v/>
      </c>
      <c r="W158" s="29" t="s">
        <v>437</v>
      </c>
      <c r="X158" s="29"/>
      <c r="Y158" s="29">
        <f>IF(Proj2018[[#This Row],[POS]]="K",-100,Proj2018[[#This Row],[VAR/G]]+1.5)</f>
        <v>-0.71249999999999947</v>
      </c>
      <c r="Z158" s="29">
        <f>ROUND(MAX(Proj2018[[#This Row],[VAWG]],0)*$AC$9,0)+1</f>
        <v>1</v>
      </c>
    </row>
    <row r="159" spans="1:26" x14ac:dyDescent="0.3">
      <c r="A159">
        <v>2018</v>
      </c>
      <c r="B159" t="s">
        <v>523</v>
      </c>
      <c r="C159" t="s">
        <v>10795</v>
      </c>
      <c r="D159" t="s">
        <v>348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2</v>
      </c>
      <c r="K159">
        <v>11</v>
      </c>
      <c r="L159">
        <v>0</v>
      </c>
      <c r="M159">
        <v>54</v>
      </c>
      <c r="N159">
        <v>627</v>
      </c>
      <c r="O159">
        <v>3</v>
      </c>
      <c r="P159" s="26">
        <v>81.800000000000011</v>
      </c>
      <c r="Q159" s="26">
        <v>117.7</v>
      </c>
      <c r="R159" s="26">
        <v>-35.899999999999991</v>
      </c>
      <c r="S159" s="26">
        <v>-2.2437499999999995</v>
      </c>
      <c r="T159" s="31" t="s">
        <v>296</v>
      </c>
      <c r="U159" s="29">
        <v>81.800000000000011</v>
      </c>
      <c r="V159" s="29" t="str">
        <f>IF(ABS(Proj2018[[#This Row],[LastProj]]-Proj2018[[#This Row],[PROJ TOTAL PTS]])&lt;0.5,"",(Proj2018[[#This Row],[PROJ TOTAL PTS]]-Proj2018[[#This Row],[LastProj]])/16)</f>
        <v/>
      </c>
      <c r="W159" s="29" t="s">
        <v>437</v>
      </c>
      <c r="X159" s="29"/>
      <c r="Y159" s="29">
        <f>IF(Proj2018[[#This Row],[POS]]="K",-100,Proj2018[[#This Row],[VAR/G]]+1.5)</f>
        <v>-0.74374999999999947</v>
      </c>
      <c r="Z159" s="33">
        <f>ROUND(MAX(Proj2018[[#This Row],[VAWG]],0)*$AC$9,0)+1</f>
        <v>1</v>
      </c>
    </row>
    <row r="160" spans="1:26" x14ac:dyDescent="0.3">
      <c r="A160">
        <v>2018</v>
      </c>
      <c r="B160" t="s">
        <v>5495</v>
      </c>
      <c r="C160" t="s">
        <v>10708</v>
      </c>
      <c r="D160" t="s">
        <v>321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61</v>
      </c>
      <c r="N160">
        <v>636</v>
      </c>
      <c r="O160">
        <v>3</v>
      </c>
      <c r="P160" s="26">
        <v>81.599999999999994</v>
      </c>
      <c r="Q160" s="26">
        <v>81.599999999999994</v>
      </c>
      <c r="R160" s="26">
        <v>0</v>
      </c>
      <c r="S160" s="26">
        <v>0</v>
      </c>
      <c r="T160" s="31" t="s">
        <v>296</v>
      </c>
      <c r="U160" s="29">
        <v>81.599999999999994</v>
      </c>
      <c r="V160" s="29" t="str">
        <f>IF(ABS(Proj2018[[#This Row],[LastProj]]-Proj2018[[#This Row],[PROJ TOTAL PTS]])&lt;0.5,"",(Proj2018[[#This Row],[PROJ TOTAL PTS]]-Proj2018[[#This Row],[LastProj]])/16)</f>
        <v/>
      </c>
      <c r="W160" s="29" t="s">
        <v>296</v>
      </c>
      <c r="X160" s="29"/>
      <c r="Y160" s="29">
        <f>IF(Proj2018[[#This Row],[POS]]="K",-100,Proj2018[[#This Row],[VAR/G]]+1.5)</f>
        <v>1.5</v>
      </c>
      <c r="Z160" s="33">
        <f>ROUND(MAX(Proj2018[[#This Row],[VAWG]],0)*$AC$9,0)+1</f>
        <v>173</v>
      </c>
    </row>
    <row r="161" spans="1:26" x14ac:dyDescent="0.3">
      <c r="A161">
        <v>2018</v>
      </c>
      <c r="B161" t="s">
        <v>8637</v>
      </c>
      <c r="C161" t="s">
        <v>10714</v>
      </c>
      <c r="D161" t="s">
        <v>321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44</v>
      </c>
      <c r="N161">
        <v>515</v>
      </c>
      <c r="O161">
        <v>5</v>
      </c>
      <c r="P161" s="26">
        <v>81.5</v>
      </c>
      <c r="Q161" s="26">
        <v>81.599999999999994</v>
      </c>
      <c r="R161" s="26">
        <v>-9.9999999999994316E-2</v>
      </c>
      <c r="S161" s="26">
        <v>-6.2499999999996447E-3</v>
      </c>
      <c r="T161" s="31" t="s">
        <v>296</v>
      </c>
      <c r="U161" s="29">
        <v>81.5</v>
      </c>
      <c r="V161" s="29" t="str">
        <f>IF(ABS(Proj2018[[#This Row],[LastProj]]-Proj2018[[#This Row],[PROJ TOTAL PTS]])&lt;0.5,"",(Proj2018[[#This Row],[PROJ TOTAL PTS]]-Proj2018[[#This Row],[LastProj]])/16)</f>
        <v/>
      </c>
      <c r="W161" s="29" t="s">
        <v>437</v>
      </c>
      <c r="X161" s="29"/>
      <c r="Y161" s="29">
        <f>IF(Proj2018[[#This Row],[POS]]="K",-100,Proj2018[[#This Row],[VAR/G]]+1.5)</f>
        <v>1.4937500000000004</v>
      </c>
      <c r="Z161" s="29">
        <f>ROUND(MAX(Proj2018[[#This Row],[VAWG]],0)*$AC$9,0)+1</f>
        <v>172</v>
      </c>
    </row>
    <row r="162" spans="1:26" x14ac:dyDescent="0.3">
      <c r="A162">
        <v>2018</v>
      </c>
      <c r="B162" t="s">
        <v>8795</v>
      </c>
      <c r="C162" t="s">
        <v>10802</v>
      </c>
      <c r="D162" t="s">
        <v>321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47</v>
      </c>
      <c r="N162">
        <v>568</v>
      </c>
      <c r="O162">
        <v>4</v>
      </c>
      <c r="P162" s="26">
        <v>80.800000000000011</v>
      </c>
      <c r="Q162" s="26">
        <v>81.599999999999994</v>
      </c>
      <c r="R162" s="26">
        <v>-0.79999999999998295</v>
      </c>
      <c r="S162" s="26">
        <v>-4.9999999999998934E-2</v>
      </c>
      <c r="T162" s="31" t="s">
        <v>296</v>
      </c>
      <c r="U162" s="29">
        <v>80.800000000000011</v>
      </c>
      <c r="V162" s="29" t="str">
        <f>IF(ABS(Proj2018[[#This Row],[LastProj]]-Proj2018[[#This Row],[PROJ TOTAL PTS]])&lt;0.5,"",(Proj2018[[#This Row],[PROJ TOTAL PTS]]-Proj2018[[#This Row],[LastProj]])/16)</f>
        <v/>
      </c>
      <c r="W162" s="29" t="s">
        <v>437</v>
      </c>
      <c r="X162" s="29"/>
      <c r="Y162" s="29">
        <f>IF(Proj2018[[#This Row],[POS]]="K",-100,Proj2018[[#This Row],[VAR/G]]+1.5)</f>
        <v>1.4500000000000011</v>
      </c>
      <c r="Z162" s="33">
        <f>ROUND(MAX(Proj2018[[#This Row],[VAWG]],0)*$AC$9,0)+1</f>
        <v>167</v>
      </c>
    </row>
    <row r="163" spans="1:26" x14ac:dyDescent="0.3">
      <c r="A163">
        <v>2018</v>
      </c>
      <c r="B163" t="s">
        <v>10016</v>
      </c>
      <c r="C163" t="s">
        <v>352</v>
      </c>
      <c r="D163" t="s">
        <v>311</v>
      </c>
      <c r="E163">
        <v>129</v>
      </c>
      <c r="F163">
        <v>214</v>
      </c>
      <c r="G163">
        <v>1486</v>
      </c>
      <c r="H163">
        <v>7</v>
      </c>
      <c r="I163">
        <v>6</v>
      </c>
      <c r="J163">
        <v>14</v>
      </c>
      <c r="K163">
        <v>49</v>
      </c>
      <c r="L163">
        <v>0</v>
      </c>
      <c r="M163">
        <v>0</v>
      </c>
      <c r="N163">
        <v>0</v>
      </c>
      <c r="O163">
        <v>0</v>
      </c>
      <c r="P163" s="26">
        <v>80.34</v>
      </c>
      <c r="Q163" s="26">
        <v>278.68</v>
      </c>
      <c r="R163" s="26">
        <v>-198.34</v>
      </c>
      <c r="S163" s="26">
        <v>-12.39625</v>
      </c>
      <c r="T163" s="31" t="s">
        <v>11130</v>
      </c>
      <c r="U163" s="29">
        <v>80.34</v>
      </c>
      <c r="V163" s="29" t="str">
        <f>IF(ABS(Proj2018[[#This Row],[LastProj]]-Proj2018[[#This Row],[PROJ TOTAL PTS]])&lt;0.5,"",(Proj2018[[#This Row],[PROJ TOTAL PTS]]-Proj2018[[#This Row],[LastProj]])/16)</f>
        <v/>
      </c>
      <c r="W163" s="29" t="s">
        <v>437</v>
      </c>
      <c r="X163" s="29"/>
      <c r="Y163" s="29">
        <f>IF(Proj2018[[#This Row],[POS]]="K",-100,Proj2018[[#This Row],[VAR/G]]+1.5)</f>
        <v>-10.89625</v>
      </c>
      <c r="Z163" s="29">
        <f>ROUND(MAX(Proj2018[[#This Row],[VAWG]],0)*$AC$9,0)+1</f>
        <v>1</v>
      </c>
    </row>
    <row r="164" spans="1:26" x14ac:dyDescent="0.3">
      <c r="A164">
        <v>2018</v>
      </c>
      <c r="B164" t="s">
        <v>9733</v>
      </c>
      <c r="C164" t="s">
        <v>10817</v>
      </c>
      <c r="D164" t="s">
        <v>321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51</v>
      </c>
      <c r="N164">
        <v>559</v>
      </c>
      <c r="O164">
        <v>4</v>
      </c>
      <c r="P164" s="26">
        <v>79.900000000000006</v>
      </c>
      <c r="Q164" s="26">
        <v>81.599999999999994</v>
      </c>
      <c r="R164" s="26">
        <v>-1.6999999999999886</v>
      </c>
      <c r="S164" s="26">
        <v>-0.10624999999999929</v>
      </c>
      <c r="T164" s="31" t="s">
        <v>296</v>
      </c>
      <c r="U164" s="29">
        <v>79.900000000000006</v>
      </c>
      <c r="V164" s="29" t="str">
        <f>IF(ABS(Proj2018[[#This Row],[LastProj]]-Proj2018[[#This Row],[PROJ TOTAL PTS]])&lt;0.5,"",(Proj2018[[#This Row],[PROJ TOTAL PTS]]-Proj2018[[#This Row],[LastProj]])/16)</f>
        <v/>
      </c>
      <c r="W164" s="29" t="s">
        <v>437</v>
      </c>
      <c r="X164" s="29"/>
      <c r="Y164" s="29">
        <f>IF(Proj2018[[#This Row],[POS]]="K",-100,Proj2018[[#This Row],[VAR/G]]+1.5)</f>
        <v>1.3937500000000007</v>
      </c>
      <c r="Z164" s="29">
        <f>ROUND(MAX(Proj2018[[#This Row],[VAWG]],0)*$AC$9,0)+1</f>
        <v>161</v>
      </c>
    </row>
    <row r="165" spans="1:26" x14ac:dyDescent="0.3">
      <c r="A165">
        <v>2018</v>
      </c>
      <c r="B165" s="2" t="s">
        <v>5004</v>
      </c>
      <c r="C165" t="s">
        <v>10714</v>
      </c>
      <c r="D165" t="s">
        <v>451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122</v>
      </c>
      <c r="K165">
        <v>486</v>
      </c>
      <c r="L165">
        <v>4</v>
      </c>
      <c r="M165">
        <v>10</v>
      </c>
      <c r="N165">
        <v>66</v>
      </c>
      <c r="O165">
        <v>0</v>
      </c>
      <c r="P165" s="26">
        <v>79.199999999999989</v>
      </c>
      <c r="Q165" s="26">
        <v>118.8</v>
      </c>
      <c r="R165" s="26">
        <v>-39.600000000000009</v>
      </c>
      <c r="S165" s="26">
        <v>-2.4750000000000005</v>
      </c>
      <c r="T165" s="31" t="s">
        <v>296</v>
      </c>
      <c r="U165" s="29">
        <v>79.199999999999989</v>
      </c>
      <c r="V165" s="29" t="str">
        <f>IF(ABS(Proj2018[[#This Row],[LastProj]]-Proj2018[[#This Row],[PROJ TOTAL PTS]])&lt;0.5,"",(Proj2018[[#This Row],[PROJ TOTAL PTS]]-Proj2018[[#This Row],[LastProj]])/16)</f>
        <v/>
      </c>
      <c r="W165" s="29" t="s">
        <v>437</v>
      </c>
      <c r="X165" s="29"/>
      <c r="Y165" s="29">
        <f>IF(Proj2018[[#This Row],[POS]]="K",-100,Proj2018[[#This Row],[VAR/G]]+1.5)</f>
        <v>-0.97500000000000053</v>
      </c>
      <c r="Z165" s="33">
        <f>ROUND(MAX(Proj2018[[#This Row],[VAWG]],0)*$AC$9,0)+1</f>
        <v>1</v>
      </c>
    </row>
    <row r="166" spans="1:26" x14ac:dyDescent="0.3">
      <c r="A166">
        <v>2018</v>
      </c>
      <c r="B166" t="s">
        <v>8342</v>
      </c>
      <c r="C166" t="s">
        <v>10759</v>
      </c>
      <c r="D166" t="s">
        <v>451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117</v>
      </c>
      <c r="K166">
        <v>500</v>
      </c>
      <c r="L166">
        <v>4</v>
      </c>
      <c r="M166">
        <v>6</v>
      </c>
      <c r="N166">
        <v>50</v>
      </c>
      <c r="O166">
        <v>0</v>
      </c>
      <c r="P166" s="26">
        <v>79</v>
      </c>
      <c r="Q166" s="26">
        <v>118.8</v>
      </c>
      <c r="R166" s="26">
        <v>-39.799999999999997</v>
      </c>
      <c r="S166" s="26">
        <v>-2.4874999999999998</v>
      </c>
      <c r="T166" s="31" t="s">
        <v>296</v>
      </c>
      <c r="U166" s="29">
        <v>79</v>
      </c>
      <c r="V166" s="29" t="str">
        <f>IF(ABS(Proj2018[[#This Row],[LastProj]]-Proj2018[[#This Row],[PROJ TOTAL PTS]])&lt;0.5,"",(Proj2018[[#This Row],[PROJ TOTAL PTS]]-Proj2018[[#This Row],[LastProj]])/16)</f>
        <v/>
      </c>
      <c r="W166" s="29" t="s">
        <v>437</v>
      </c>
      <c r="X166" s="29"/>
      <c r="Y166" s="29">
        <f>IF(Proj2018[[#This Row],[POS]]="K",-100,Proj2018[[#This Row],[VAR/G]]+1.5)</f>
        <v>-0.98749999999999982</v>
      </c>
      <c r="Z166" s="29">
        <f>ROUND(MAX(Proj2018[[#This Row],[VAWG]],0)*$AC$9,0)+1</f>
        <v>1</v>
      </c>
    </row>
    <row r="167" spans="1:26" x14ac:dyDescent="0.3">
      <c r="A167">
        <v>2018</v>
      </c>
      <c r="B167" t="s">
        <v>7318</v>
      </c>
      <c r="C167" t="s">
        <v>10759</v>
      </c>
      <c r="D167" t="s">
        <v>451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46</v>
      </c>
      <c r="K167">
        <v>176</v>
      </c>
      <c r="L167">
        <v>1</v>
      </c>
      <c r="M167">
        <v>53</v>
      </c>
      <c r="N167">
        <v>426</v>
      </c>
      <c r="O167">
        <v>2</v>
      </c>
      <c r="P167" s="26">
        <v>78.2</v>
      </c>
      <c r="Q167" s="26">
        <v>118.8</v>
      </c>
      <c r="R167" s="26">
        <v>-40.599999999999994</v>
      </c>
      <c r="S167" s="26">
        <v>-2.5374999999999996</v>
      </c>
      <c r="T167" s="31" t="s">
        <v>296</v>
      </c>
      <c r="U167" s="29">
        <v>78.2</v>
      </c>
      <c r="V167" s="29" t="str">
        <f>IF(ABS(Proj2018[[#This Row],[LastProj]]-Proj2018[[#This Row],[PROJ TOTAL PTS]])&lt;0.5,"",(Proj2018[[#This Row],[PROJ TOTAL PTS]]-Proj2018[[#This Row],[LastProj]])/16)</f>
        <v/>
      </c>
      <c r="W167" s="29" t="s">
        <v>296</v>
      </c>
      <c r="X167" s="29"/>
      <c r="Y167" s="29">
        <f>IF(Proj2018[[#This Row],[POS]]="K",-100,Proj2018[[#This Row],[VAR/G]]+1.5)</f>
        <v>-1.0374999999999996</v>
      </c>
      <c r="Z167" s="33">
        <f>ROUND(MAX(Proj2018[[#This Row],[VAWG]],0)*$AC$9,0)+1</f>
        <v>1</v>
      </c>
    </row>
    <row r="168" spans="1:26" x14ac:dyDescent="0.3">
      <c r="A168">
        <v>2018</v>
      </c>
      <c r="B168" t="s">
        <v>4182</v>
      </c>
      <c r="C168" t="s">
        <v>365</v>
      </c>
      <c r="D168" t="s">
        <v>451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116</v>
      </c>
      <c r="K168">
        <v>516</v>
      </c>
      <c r="L168">
        <v>3</v>
      </c>
      <c r="M168">
        <v>11</v>
      </c>
      <c r="N168">
        <v>86</v>
      </c>
      <c r="O168">
        <v>0</v>
      </c>
      <c r="P168" s="26">
        <v>78.199999999999989</v>
      </c>
      <c r="Q168" s="26">
        <v>118.8</v>
      </c>
      <c r="R168" s="26">
        <v>-40.600000000000009</v>
      </c>
      <c r="S168" s="26">
        <v>-2.5375000000000005</v>
      </c>
      <c r="T168" s="31" t="s">
        <v>296</v>
      </c>
      <c r="U168" s="29">
        <v>78.199999999999989</v>
      </c>
      <c r="V168" s="29" t="str">
        <f>IF(ABS(Proj2018[[#This Row],[LastProj]]-Proj2018[[#This Row],[PROJ TOTAL PTS]])&lt;0.5,"",(Proj2018[[#This Row],[PROJ TOTAL PTS]]-Proj2018[[#This Row],[LastProj]])/16)</f>
        <v/>
      </c>
      <c r="W168" s="29" t="s">
        <v>437</v>
      </c>
      <c r="X168" s="29"/>
      <c r="Y168" s="29">
        <f>IF(Proj2018[[#This Row],[POS]]="K",-100,Proj2018[[#This Row],[VAR/G]]+1.5)</f>
        <v>-1.0375000000000005</v>
      </c>
      <c r="Z168" s="29">
        <f>ROUND(MAX(Proj2018[[#This Row],[VAWG]],0)*$AC$9,0)+1</f>
        <v>1</v>
      </c>
    </row>
    <row r="169" spans="1:26" x14ac:dyDescent="0.3">
      <c r="A169">
        <v>2018</v>
      </c>
      <c r="B169" t="s">
        <v>7104</v>
      </c>
      <c r="C169" t="s">
        <v>1198</v>
      </c>
      <c r="D169" t="s">
        <v>321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46</v>
      </c>
      <c r="N169">
        <v>538</v>
      </c>
      <c r="O169">
        <v>4</v>
      </c>
      <c r="P169" s="26">
        <v>77.800000000000011</v>
      </c>
      <c r="Q169" s="26">
        <v>81.599999999999994</v>
      </c>
      <c r="R169" s="26">
        <v>-3.7999999999999829</v>
      </c>
      <c r="S169" s="26">
        <v>-0.23749999999999893</v>
      </c>
      <c r="T169" s="31" t="s">
        <v>296</v>
      </c>
      <c r="U169" s="29">
        <v>77.800000000000011</v>
      </c>
      <c r="V169" s="29" t="str">
        <f>IF(ABS(Proj2018[[#This Row],[LastProj]]-Proj2018[[#This Row],[PROJ TOTAL PTS]])&lt;0.5,"",(Proj2018[[#This Row],[PROJ TOTAL PTS]]-Proj2018[[#This Row],[LastProj]])/16)</f>
        <v/>
      </c>
      <c r="W169" s="29" t="s">
        <v>296</v>
      </c>
      <c r="X169" s="29"/>
      <c r="Y169" s="29">
        <f>IF(Proj2018[[#This Row],[POS]]="K",-100,Proj2018[[#This Row],[VAR/G]]+1.5)</f>
        <v>1.2625000000000011</v>
      </c>
      <c r="Z169" s="33">
        <f>ROUND(MAX(Proj2018[[#This Row],[VAWG]],0)*$AC$9,0)+1</f>
        <v>146</v>
      </c>
    </row>
    <row r="170" spans="1:26" x14ac:dyDescent="0.3">
      <c r="A170">
        <v>2018</v>
      </c>
      <c r="B170" t="s">
        <v>7890</v>
      </c>
      <c r="C170" t="s">
        <v>536</v>
      </c>
      <c r="D170" t="s">
        <v>321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47</v>
      </c>
      <c r="N170">
        <v>537</v>
      </c>
      <c r="O170">
        <v>4</v>
      </c>
      <c r="P170" s="26">
        <v>77.7</v>
      </c>
      <c r="Q170" s="26">
        <v>81.599999999999994</v>
      </c>
      <c r="R170" s="26">
        <v>-3.8999999999999915</v>
      </c>
      <c r="S170" s="26">
        <v>-0.24374999999999947</v>
      </c>
      <c r="T170" s="31" t="s">
        <v>296</v>
      </c>
      <c r="U170" s="29">
        <v>77.7</v>
      </c>
      <c r="V170" s="29" t="str">
        <f>IF(ABS(Proj2018[[#This Row],[LastProj]]-Proj2018[[#This Row],[PROJ TOTAL PTS]])&lt;0.5,"",(Proj2018[[#This Row],[PROJ TOTAL PTS]]-Proj2018[[#This Row],[LastProj]])/16)</f>
        <v/>
      </c>
      <c r="W170" s="29" t="s">
        <v>437</v>
      </c>
      <c r="X170" s="29"/>
      <c r="Y170" s="29">
        <f>IF(Proj2018[[#This Row],[POS]]="K",-100,Proj2018[[#This Row],[VAR/G]]+1.5)</f>
        <v>1.2562500000000005</v>
      </c>
      <c r="Z170" s="29">
        <f>ROUND(MAX(Proj2018[[#This Row],[VAWG]],0)*$AC$9,0)+1</f>
        <v>145</v>
      </c>
    </row>
    <row r="171" spans="1:26" x14ac:dyDescent="0.3">
      <c r="A171">
        <v>2018</v>
      </c>
      <c r="B171" t="s">
        <v>8220</v>
      </c>
      <c r="C171" t="s">
        <v>10734</v>
      </c>
      <c r="D171" t="s">
        <v>348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39</v>
      </c>
      <c r="N171">
        <v>537</v>
      </c>
      <c r="O171">
        <v>4</v>
      </c>
      <c r="P171" s="26">
        <v>77.7</v>
      </c>
      <c r="Q171" s="26">
        <v>117.7</v>
      </c>
      <c r="R171" s="26">
        <v>-40</v>
      </c>
      <c r="S171" s="26">
        <v>-2.5</v>
      </c>
      <c r="T171" s="31" t="s">
        <v>11130</v>
      </c>
      <c r="U171" s="29">
        <v>77.7</v>
      </c>
      <c r="V171" s="29" t="str">
        <f>IF(ABS(Proj2018[[#This Row],[LastProj]]-Proj2018[[#This Row],[PROJ TOTAL PTS]])&lt;0.5,"",(Proj2018[[#This Row],[PROJ TOTAL PTS]]-Proj2018[[#This Row],[LastProj]])/16)</f>
        <v/>
      </c>
      <c r="W171" s="29" t="s">
        <v>437</v>
      </c>
      <c r="X171" s="29"/>
      <c r="Y171" s="29">
        <f>IF(Proj2018[[#This Row],[POS]]="K",-100,Proj2018[[#This Row],[VAR/G]]+1.5)</f>
        <v>-1</v>
      </c>
      <c r="Z171" s="29">
        <f>ROUND(MAX(Proj2018[[#This Row],[VAWG]],0)*$AC$9,0)+1</f>
        <v>1</v>
      </c>
    </row>
    <row r="172" spans="1:26" x14ac:dyDescent="0.3">
      <c r="A172">
        <v>2018</v>
      </c>
      <c r="B172" t="s">
        <v>5863</v>
      </c>
      <c r="C172" t="s">
        <v>10708</v>
      </c>
      <c r="D172" t="s">
        <v>348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46</v>
      </c>
      <c r="N172">
        <v>596</v>
      </c>
      <c r="O172">
        <v>3</v>
      </c>
      <c r="P172" s="26">
        <v>77.599999999999994</v>
      </c>
      <c r="Q172" s="26">
        <v>117.7</v>
      </c>
      <c r="R172" s="26">
        <v>-40.100000000000009</v>
      </c>
      <c r="S172" s="26">
        <v>-2.5062500000000005</v>
      </c>
      <c r="T172" s="31" t="s">
        <v>296</v>
      </c>
      <c r="U172" s="29">
        <v>77.599999999999994</v>
      </c>
      <c r="V172" s="29" t="str">
        <f>IF(ABS(Proj2018[[#This Row],[LastProj]]-Proj2018[[#This Row],[PROJ TOTAL PTS]])&lt;0.5,"",(Proj2018[[#This Row],[PROJ TOTAL PTS]]-Proj2018[[#This Row],[LastProj]])/16)</f>
        <v/>
      </c>
      <c r="W172" s="29" t="s">
        <v>437</v>
      </c>
      <c r="X172" s="29"/>
      <c r="Y172" s="29">
        <f>IF(Proj2018[[#This Row],[POS]]="K",-100,Proj2018[[#This Row],[VAR/G]]+1.5)</f>
        <v>-1.0062500000000005</v>
      </c>
      <c r="Z172" s="33">
        <f>ROUND(MAX(Proj2018[[#This Row],[VAWG]],0)*$AC$9,0)+1</f>
        <v>1</v>
      </c>
    </row>
    <row r="173" spans="1:26" x14ac:dyDescent="0.3">
      <c r="A173">
        <v>2018</v>
      </c>
      <c r="B173" t="s">
        <v>2751</v>
      </c>
      <c r="C173" t="s">
        <v>298</v>
      </c>
      <c r="D173" t="s">
        <v>451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82</v>
      </c>
      <c r="K173">
        <v>359</v>
      </c>
      <c r="L173">
        <v>2</v>
      </c>
      <c r="M173">
        <v>26</v>
      </c>
      <c r="N173">
        <v>235</v>
      </c>
      <c r="O173">
        <v>1</v>
      </c>
      <c r="P173" s="26">
        <v>77.400000000000006</v>
      </c>
      <c r="Q173" s="26">
        <v>118.8</v>
      </c>
      <c r="R173" s="26">
        <v>-41.399999999999991</v>
      </c>
      <c r="S173" s="26">
        <v>-2.5874999999999995</v>
      </c>
      <c r="T173" s="31" t="s">
        <v>296</v>
      </c>
      <c r="U173" s="29">
        <v>77.400000000000006</v>
      </c>
      <c r="V173" s="29" t="str">
        <f>IF(ABS(Proj2018[[#This Row],[LastProj]]-Proj2018[[#This Row],[PROJ TOTAL PTS]])&lt;0.5,"",(Proj2018[[#This Row],[PROJ TOTAL PTS]]-Proj2018[[#This Row],[LastProj]])/16)</f>
        <v/>
      </c>
      <c r="W173" s="29" t="s">
        <v>437</v>
      </c>
      <c r="X173" s="29"/>
      <c r="Y173" s="29">
        <f>IF(Proj2018[[#This Row],[POS]]="K",-100,Proj2018[[#This Row],[VAR/G]]+1.5)</f>
        <v>-1.0874999999999995</v>
      </c>
      <c r="Z173" s="33">
        <f>ROUND(MAX(Proj2018[[#This Row],[VAWG]],0)*$AC$9,0)+1</f>
        <v>1</v>
      </c>
    </row>
    <row r="174" spans="1:26" x14ac:dyDescent="0.3">
      <c r="A174">
        <v>2018</v>
      </c>
      <c r="B174" t="s">
        <v>10122</v>
      </c>
      <c r="C174" t="s">
        <v>10791</v>
      </c>
      <c r="D174" t="s">
        <v>348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49</v>
      </c>
      <c r="N174">
        <v>594</v>
      </c>
      <c r="O174">
        <v>3</v>
      </c>
      <c r="P174" s="26">
        <v>77.400000000000006</v>
      </c>
      <c r="Q174" s="26">
        <v>117.7</v>
      </c>
      <c r="R174" s="26">
        <v>-40.299999999999997</v>
      </c>
      <c r="S174" s="26">
        <v>-2.5187499999999998</v>
      </c>
      <c r="T174" s="31" t="s">
        <v>11130</v>
      </c>
      <c r="U174" s="29">
        <v>77.400000000000006</v>
      </c>
      <c r="V174" s="29" t="str">
        <f>IF(ABS(Proj2018[[#This Row],[LastProj]]-Proj2018[[#This Row],[PROJ TOTAL PTS]])&lt;0.5,"",(Proj2018[[#This Row],[PROJ TOTAL PTS]]-Proj2018[[#This Row],[LastProj]])/16)</f>
        <v/>
      </c>
      <c r="W174" s="29" t="s">
        <v>437</v>
      </c>
      <c r="X174" s="29"/>
      <c r="Y174" s="29">
        <f>IF(Proj2018[[#This Row],[POS]]="K",-100,Proj2018[[#This Row],[VAR/G]]+1.5)</f>
        <v>-1.0187499999999998</v>
      </c>
      <c r="Z174" s="29">
        <f>ROUND(MAX(Proj2018[[#This Row],[VAWG]],0)*$AC$9,0)+1</f>
        <v>1</v>
      </c>
    </row>
    <row r="175" spans="1:26" x14ac:dyDescent="0.3">
      <c r="A175">
        <v>2018</v>
      </c>
      <c r="B175" t="s">
        <v>9087</v>
      </c>
      <c r="C175" t="s">
        <v>10746</v>
      </c>
      <c r="D175" t="s">
        <v>348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43</v>
      </c>
      <c r="N175">
        <v>532</v>
      </c>
      <c r="O175">
        <v>4</v>
      </c>
      <c r="P175" s="26">
        <v>77.2</v>
      </c>
      <c r="Q175" s="26">
        <v>117.7</v>
      </c>
      <c r="R175" s="26">
        <v>-40.5</v>
      </c>
      <c r="S175" s="26">
        <v>-2.53125</v>
      </c>
      <c r="T175" s="31" t="s">
        <v>296</v>
      </c>
      <c r="U175" s="29">
        <v>77.2</v>
      </c>
      <c r="V175" s="29" t="str">
        <f>IF(ABS(Proj2018[[#This Row],[LastProj]]-Proj2018[[#This Row],[PROJ TOTAL PTS]])&lt;0.5,"",(Proj2018[[#This Row],[PROJ TOTAL PTS]]-Proj2018[[#This Row],[LastProj]])/16)</f>
        <v/>
      </c>
      <c r="W175" s="29" t="s">
        <v>296</v>
      </c>
      <c r="X175" s="29"/>
      <c r="Y175" s="29">
        <f>IF(Proj2018[[#This Row],[POS]]="K",-100,Proj2018[[#This Row],[VAR/G]]+1.5)</f>
        <v>-1.03125</v>
      </c>
      <c r="Z175" s="33">
        <f>ROUND(MAX(Proj2018[[#This Row],[VAWG]],0)*$AC$9,0)+1</f>
        <v>1</v>
      </c>
    </row>
    <row r="176" spans="1:26" x14ac:dyDescent="0.3">
      <c r="A176">
        <v>2018</v>
      </c>
      <c r="B176" t="s">
        <v>6711</v>
      </c>
      <c r="C176" t="s">
        <v>371</v>
      </c>
      <c r="D176" t="s">
        <v>321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46</v>
      </c>
      <c r="N176">
        <v>470</v>
      </c>
      <c r="O176">
        <v>5</v>
      </c>
      <c r="P176" s="26">
        <v>77</v>
      </c>
      <c r="Q176" s="26">
        <v>81.599999999999994</v>
      </c>
      <c r="R176" s="26">
        <v>-4.5999999999999943</v>
      </c>
      <c r="S176" s="26">
        <v>-0.28749999999999964</v>
      </c>
      <c r="T176" s="31" t="s">
        <v>296</v>
      </c>
      <c r="U176" s="29">
        <v>77</v>
      </c>
      <c r="V176" s="29" t="str">
        <f>IF(ABS(Proj2018[[#This Row],[LastProj]]-Proj2018[[#This Row],[PROJ TOTAL PTS]])&lt;0.5,"",(Proj2018[[#This Row],[PROJ TOTAL PTS]]-Proj2018[[#This Row],[LastProj]])/16)</f>
        <v/>
      </c>
      <c r="W176" s="29" t="s">
        <v>437</v>
      </c>
      <c r="X176" s="29"/>
      <c r="Y176" s="29">
        <f>IF(Proj2018[[#This Row],[POS]]="K",-100,Proj2018[[#This Row],[VAR/G]]+1.5)</f>
        <v>1.2125000000000004</v>
      </c>
      <c r="Z176" s="33">
        <f>ROUND(MAX(Proj2018[[#This Row],[VAWG]],0)*$AC$9,0)+1</f>
        <v>140</v>
      </c>
    </row>
    <row r="177" spans="1:26" x14ac:dyDescent="0.3">
      <c r="A177">
        <v>2018</v>
      </c>
      <c r="B177" t="s">
        <v>3413</v>
      </c>
      <c r="C177" t="s">
        <v>10734</v>
      </c>
      <c r="D177" t="s">
        <v>321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43</v>
      </c>
      <c r="N177">
        <v>520</v>
      </c>
      <c r="O177">
        <v>4</v>
      </c>
      <c r="P177" s="26">
        <v>76</v>
      </c>
      <c r="Q177" s="26">
        <v>81.599999999999994</v>
      </c>
      <c r="R177" s="26">
        <v>-5.5999999999999943</v>
      </c>
      <c r="S177" s="26">
        <v>-0.34999999999999964</v>
      </c>
      <c r="T177" s="31" t="s">
        <v>296</v>
      </c>
      <c r="U177" s="29">
        <v>76</v>
      </c>
      <c r="V177" s="29" t="str">
        <f>IF(ABS(Proj2018[[#This Row],[LastProj]]-Proj2018[[#This Row],[PROJ TOTAL PTS]])&lt;0.5,"",(Proj2018[[#This Row],[PROJ TOTAL PTS]]-Proj2018[[#This Row],[LastProj]])/16)</f>
        <v/>
      </c>
      <c r="W177" s="29" t="s">
        <v>437</v>
      </c>
      <c r="X177" s="29"/>
      <c r="Y177" s="29">
        <f>IF(Proj2018[[#This Row],[POS]]="K",-100,Proj2018[[#This Row],[VAR/G]]+1.5)</f>
        <v>1.1500000000000004</v>
      </c>
      <c r="Z177" s="33">
        <f>ROUND(MAX(Proj2018[[#This Row],[VAWG]],0)*$AC$9,0)+1</f>
        <v>133</v>
      </c>
    </row>
    <row r="178" spans="1:26" x14ac:dyDescent="0.3">
      <c r="A178">
        <v>2018</v>
      </c>
      <c r="B178" t="s">
        <v>9305</v>
      </c>
      <c r="C178" t="s">
        <v>10795</v>
      </c>
      <c r="D178" t="s">
        <v>451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106</v>
      </c>
      <c r="K178">
        <v>416</v>
      </c>
      <c r="L178">
        <v>2</v>
      </c>
      <c r="M178">
        <v>20</v>
      </c>
      <c r="N178">
        <v>164</v>
      </c>
      <c r="O178">
        <v>1</v>
      </c>
      <c r="P178" s="26">
        <v>76</v>
      </c>
      <c r="Q178" s="26">
        <v>118.8</v>
      </c>
      <c r="R178" s="26">
        <v>-42.8</v>
      </c>
      <c r="S178" s="26">
        <v>-2.6749999999999998</v>
      </c>
      <c r="T178" s="31" t="s">
        <v>296</v>
      </c>
      <c r="U178" s="29">
        <v>76</v>
      </c>
      <c r="V178" s="29" t="str">
        <f>IF(ABS(Proj2018[[#This Row],[LastProj]]-Proj2018[[#This Row],[PROJ TOTAL PTS]])&lt;0.5,"",(Proj2018[[#This Row],[PROJ TOTAL PTS]]-Proj2018[[#This Row],[LastProj]])/16)</f>
        <v/>
      </c>
      <c r="W178" s="29" t="s">
        <v>437</v>
      </c>
      <c r="X178" s="29"/>
      <c r="Y178" s="29">
        <f>IF(Proj2018[[#This Row],[POS]]="K",-100,Proj2018[[#This Row],[VAR/G]]+1.5)</f>
        <v>-1.1749999999999998</v>
      </c>
      <c r="Z178" s="33">
        <f>ROUND(MAX(Proj2018[[#This Row],[VAWG]],0)*$AC$9,0)+1</f>
        <v>1</v>
      </c>
    </row>
    <row r="179" spans="1:26" x14ac:dyDescent="0.3">
      <c r="A179">
        <v>2018</v>
      </c>
      <c r="B179" t="s">
        <v>2147</v>
      </c>
      <c r="C179" t="s">
        <v>10746</v>
      </c>
      <c r="D179" t="s">
        <v>321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46</v>
      </c>
      <c r="N179">
        <v>517</v>
      </c>
      <c r="O179">
        <v>4</v>
      </c>
      <c r="P179" s="26">
        <v>75.7</v>
      </c>
      <c r="Q179" s="26">
        <v>81.599999999999994</v>
      </c>
      <c r="R179" s="26">
        <v>-5.8999999999999915</v>
      </c>
      <c r="S179" s="26">
        <v>-0.36874999999999947</v>
      </c>
      <c r="T179" s="31" t="s">
        <v>296</v>
      </c>
      <c r="U179" s="29">
        <v>75.7</v>
      </c>
      <c r="V179" s="29" t="str">
        <f>IF(ABS(Proj2018[[#This Row],[LastProj]]-Proj2018[[#This Row],[PROJ TOTAL PTS]])&lt;0.5,"",(Proj2018[[#This Row],[PROJ TOTAL PTS]]-Proj2018[[#This Row],[LastProj]])/16)</f>
        <v/>
      </c>
      <c r="W179" s="29" t="s">
        <v>437</v>
      </c>
      <c r="X179" s="29"/>
      <c r="Y179" s="29">
        <f>IF(Proj2018[[#This Row],[POS]]="K",-100,Proj2018[[#This Row],[VAR/G]]+1.5)</f>
        <v>1.1312500000000005</v>
      </c>
      <c r="Z179" s="29">
        <f>ROUND(MAX(Proj2018[[#This Row],[VAWG]],0)*$AC$9,0)+1</f>
        <v>131</v>
      </c>
    </row>
    <row r="180" spans="1:26" x14ac:dyDescent="0.3">
      <c r="A180">
        <v>2018</v>
      </c>
      <c r="B180" t="s">
        <v>2533</v>
      </c>
      <c r="C180" t="s">
        <v>10708</v>
      </c>
      <c r="D180" t="s">
        <v>311</v>
      </c>
      <c r="E180">
        <v>118</v>
      </c>
      <c r="F180">
        <v>200</v>
      </c>
      <c r="G180">
        <v>1336</v>
      </c>
      <c r="H180">
        <v>6</v>
      </c>
      <c r="I180">
        <v>7</v>
      </c>
      <c r="J180">
        <v>17</v>
      </c>
      <c r="K180">
        <v>59</v>
      </c>
      <c r="L180">
        <v>1</v>
      </c>
      <c r="M180">
        <v>0</v>
      </c>
      <c r="N180">
        <v>0</v>
      </c>
      <c r="O180">
        <v>0</v>
      </c>
      <c r="P180" s="26">
        <v>75.34</v>
      </c>
      <c r="Q180" s="26">
        <v>278.68</v>
      </c>
      <c r="R180" s="26">
        <v>-203.34</v>
      </c>
      <c r="S180" s="26">
        <v>-12.70875</v>
      </c>
      <c r="T180" s="31" t="s">
        <v>11130</v>
      </c>
      <c r="U180" s="29">
        <v>75.34</v>
      </c>
      <c r="V180" s="29" t="str">
        <f>IF(ABS(Proj2018[[#This Row],[LastProj]]-Proj2018[[#This Row],[PROJ TOTAL PTS]])&lt;0.5,"",(Proj2018[[#This Row],[PROJ TOTAL PTS]]-Proj2018[[#This Row],[LastProj]])/16)</f>
        <v/>
      </c>
      <c r="W180" s="29" t="s">
        <v>437</v>
      </c>
      <c r="X180" s="29"/>
      <c r="Y180" s="29">
        <f>IF(Proj2018[[#This Row],[POS]]="K",-100,Proj2018[[#This Row],[VAR/G]]+1.5)</f>
        <v>-11.20875</v>
      </c>
      <c r="Z180" s="29">
        <f>ROUND(MAX(Proj2018[[#This Row],[VAWG]],0)*$AC$9,0)+1</f>
        <v>1</v>
      </c>
    </row>
    <row r="181" spans="1:26" x14ac:dyDescent="0.3">
      <c r="A181">
        <v>2018</v>
      </c>
      <c r="B181" t="s">
        <v>10354</v>
      </c>
      <c r="C181" t="s">
        <v>10748</v>
      </c>
      <c r="D181" t="s">
        <v>348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53</v>
      </c>
      <c r="N181">
        <v>633</v>
      </c>
      <c r="O181">
        <v>2</v>
      </c>
      <c r="P181" s="26">
        <v>75.300000000000011</v>
      </c>
      <c r="Q181" s="26">
        <v>117.7</v>
      </c>
      <c r="R181" s="26">
        <v>-42.399999999999991</v>
      </c>
      <c r="S181" s="26">
        <v>-2.6499999999999995</v>
      </c>
      <c r="T181" s="31" t="s">
        <v>296</v>
      </c>
      <c r="U181" s="29">
        <v>75.300000000000011</v>
      </c>
      <c r="V181" s="29" t="str">
        <f>IF(ABS(Proj2018[[#This Row],[LastProj]]-Proj2018[[#This Row],[PROJ TOTAL PTS]])&lt;0.5,"",(Proj2018[[#This Row],[PROJ TOTAL PTS]]-Proj2018[[#This Row],[LastProj]])/16)</f>
        <v/>
      </c>
      <c r="W181" s="29" t="s">
        <v>296</v>
      </c>
      <c r="X181" s="29"/>
      <c r="Y181" s="29">
        <f>IF(Proj2018[[#This Row],[POS]]="K",-100,Proj2018[[#This Row],[VAR/G]]+1.5)</f>
        <v>-1.1499999999999995</v>
      </c>
      <c r="Z181" s="33">
        <f>ROUND(MAX(Proj2018[[#This Row],[VAWG]],0)*$AC$9,0)+1</f>
        <v>1</v>
      </c>
    </row>
    <row r="182" spans="1:26" x14ac:dyDescent="0.3">
      <c r="A182">
        <v>2018</v>
      </c>
      <c r="B182" t="s">
        <v>6631</v>
      </c>
      <c r="C182" t="s">
        <v>10740</v>
      </c>
      <c r="D182" t="s">
        <v>321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46</v>
      </c>
      <c r="N182">
        <v>509</v>
      </c>
      <c r="O182">
        <v>4</v>
      </c>
      <c r="P182" s="26">
        <v>74.900000000000006</v>
      </c>
      <c r="Q182" s="26">
        <v>81.599999999999994</v>
      </c>
      <c r="R182" s="26">
        <v>-6.6999999999999886</v>
      </c>
      <c r="S182" s="26">
        <v>-0.41874999999999929</v>
      </c>
      <c r="T182" s="31" t="s">
        <v>296</v>
      </c>
      <c r="U182" s="29">
        <v>74.900000000000006</v>
      </c>
      <c r="V182" s="29" t="str">
        <f>IF(ABS(Proj2018[[#This Row],[LastProj]]-Proj2018[[#This Row],[PROJ TOTAL PTS]])&lt;0.5,"",(Proj2018[[#This Row],[PROJ TOTAL PTS]]-Proj2018[[#This Row],[LastProj]])/16)</f>
        <v/>
      </c>
      <c r="W182" s="29" t="s">
        <v>296</v>
      </c>
      <c r="X182" s="29"/>
      <c r="Y182" s="29">
        <f>IF(Proj2018[[#This Row],[POS]]="K",-100,Proj2018[[#This Row],[VAR/G]]+1.5)</f>
        <v>1.0812500000000007</v>
      </c>
      <c r="Z182" s="29">
        <f>ROUND(MAX(Proj2018[[#This Row],[VAWG]],0)*$AC$9,0)+1</f>
        <v>125</v>
      </c>
    </row>
    <row r="183" spans="1:26" x14ac:dyDescent="0.3">
      <c r="A183">
        <v>2018</v>
      </c>
      <c r="B183" t="s">
        <v>5579</v>
      </c>
      <c r="C183" t="s">
        <v>10748</v>
      </c>
      <c r="D183" t="s">
        <v>348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</v>
      </c>
      <c r="K183">
        <v>13</v>
      </c>
      <c r="L183">
        <v>0</v>
      </c>
      <c r="M183">
        <v>39</v>
      </c>
      <c r="N183">
        <v>547</v>
      </c>
      <c r="O183">
        <v>3</v>
      </c>
      <c r="P183" s="26">
        <v>74</v>
      </c>
      <c r="Q183" s="26">
        <v>117.7</v>
      </c>
      <c r="R183" s="26">
        <v>-43.7</v>
      </c>
      <c r="S183" s="26">
        <v>-2.7312500000000002</v>
      </c>
      <c r="T183" s="31" t="s">
        <v>296</v>
      </c>
      <c r="U183" s="29">
        <v>74</v>
      </c>
      <c r="V183" s="29" t="str">
        <f>IF(ABS(Proj2018[[#This Row],[LastProj]]-Proj2018[[#This Row],[PROJ TOTAL PTS]])&lt;0.5,"",(Proj2018[[#This Row],[PROJ TOTAL PTS]]-Proj2018[[#This Row],[LastProj]])/16)</f>
        <v/>
      </c>
      <c r="W183" s="29" t="s">
        <v>437</v>
      </c>
      <c r="X183" s="29"/>
      <c r="Y183" s="29">
        <f>IF(Proj2018[[#This Row],[POS]]="K",-100,Proj2018[[#This Row],[VAR/G]]+1.5)</f>
        <v>-1.2312500000000002</v>
      </c>
      <c r="Z183" s="33">
        <f>ROUND(MAX(Proj2018[[#This Row],[VAWG]],0)*$AC$9,0)+1</f>
        <v>1</v>
      </c>
    </row>
    <row r="184" spans="1:26" x14ac:dyDescent="0.3">
      <c r="A184">
        <v>2018</v>
      </c>
      <c r="B184" t="s">
        <v>4131</v>
      </c>
      <c r="C184" t="s">
        <v>10744</v>
      </c>
      <c r="D184" t="s">
        <v>321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45</v>
      </c>
      <c r="N184">
        <v>497</v>
      </c>
      <c r="O184">
        <v>4</v>
      </c>
      <c r="P184" s="26">
        <v>73.7</v>
      </c>
      <c r="Q184" s="26">
        <v>81.599999999999994</v>
      </c>
      <c r="R184" s="26">
        <v>-7.8999999999999915</v>
      </c>
      <c r="S184" s="26">
        <v>-0.49374999999999947</v>
      </c>
      <c r="T184" s="31" t="s">
        <v>296</v>
      </c>
      <c r="U184" s="29">
        <v>73.7</v>
      </c>
      <c r="V184" s="29" t="str">
        <f>IF(ABS(Proj2018[[#This Row],[LastProj]]-Proj2018[[#This Row],[PROJ TOTAL PTS]])&lt;0.5,"",(Proj2018[[#This Row],[PROJ TOTAL PTS]]-Proj2018[[#This Row],[LastProj]])/16)</f>
        <v/>
      </c>
      <c r="W184" s="29" t="s">
        <v>437</v>
      </c>
      <c r="X184" s="29"/>
      <c r="Y184" s="29">
        <f>IF(Proj2018[[#This Row],[POS]]="K",-100,Proj2018[[#This Row],[VAR/G]]+1.5)</f>
        <v>1.0062500000000005</v>
      </c>
      <c r="Z184" s="29">
        <f>ROUND(MAX(Proj2018[[#This Row],[VAWG]],0)*$AC$9,0)+1</f>
        <v>117</v>
      </c>
    </row>
    <row r="185" spans="1:26" x14ac:dyDescent="0.3">
      <c r="A185">
        <v>2018</v>
      </c>
      <c r="B185" t="s">
        <v>4966</v>
      </c>
      <c r="C185" t="s">
        <v>298</v>
      </c>
      <c r="D185" t="s">
        <v>348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12</v>
      </c>
      <c r="K185">
        <v>83</v>
      </c>
      <c r="L185">
        <v>0</v>
      </c>
      <c r="M185">
        <v>30</v>
      </c>
      <c r="N185">
        <v>473</v>
      </c>
      <c r="O185">
        <v>3</v>
      </c>
      <c r="P185" s="26">
        <v>73.600000000000009</v>
      </c>
      <c r="Q185" s="26">
        <v>117.7</v>
      </c>
      <c r="R185" s="26">
        <v>-44.099999999999994</v>
      </c>
      <c r="S185" s="26">
        <v>-2.7562499999999996</v>
      </c>
      <c r="T185" s="31" t="s">
        <v>296</v>
      </c>
      <c r="U185" s="29">
        <v>73.600000000000009</v>
      </c>
      <c r="V185" s="29" t="str">
        <f>IF(ABS(Proj2018[[#This Row],[LastProj]]-Proj2018[[#This Row],[PROJ TOTAL PTS]])&lt;0.5,"",(Proj2018[[#This Row],[PROJ TOTAL PTS]]-Proj2018[[#This Row],[LastProj]])/16)</f>
        <v/>
      </c>
      <c r="W185" s="29" t="s">
        <v>437</v>
      </c>
      <c r="X185" s="29"/>
      <c r="Y185" s="29">
        <f>IF(Proj2018[[#This Row],[POS]]="K",-100,Proj2018[[#This Row],[VAR/G]]+1.5)</f>
        <v>-1.2562499999999996</v>
      </c>
      <c r="Z185" s="29">
        <f>ROUND(MAX(Proj2018[[#This Row],[VAWG]],0)*$AC$9,0)+1</f>
        <v>1</v>
      </c>
    </row>
    <row r="186" spans="1:26" x14ac:dyDescent="0.3">
      <c r="A186">
        <v>2018</v>
      </c>
      <c r="B186" t="s">
        <v>6935</v>
      </c>
      <c r="C186" t="s">
        <v>10731</v>
      </c>
      <c r="D186" t="s">
        <v>321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43</v>
      </c>
      <c r="N186">
        <v>495</v>
      </c>
      <c r="O186">
        <v>4</v>
      </c>
      <c r="P186" s="26">
        <v>73.5</v>
      </c>
      <c r="Q186" s="26">
        <v>81.599999999999994</v>
      </c>
      <c r="R186" s="26">
        <v>-8.0999999999999943</v>
      </c>
      <c r="S186" s="26">
        <v>-0.50624999999999964</v>
      </c>
      <c r="T186" s="31" t="s">
        <v>296</v>
      </c>
      <c r="U186" s="29">
        <v>73.5</v>
      </c>
      <c r="V186" s="29" t="str">
        <f>IF(ABS(Proj2018[[#This Row],[LastProj]]-Proj2018[[#This Row],[PROJ TOTAL PTS]])&lt;0.5,"",(Proj2018[[#This Row],[PROJ TOTAL PTS]]-Proj2018[[#This Row],[LastProj]])/16)</f>
        <v/>
      </c>
      <c r="W186" s="29" t="s">
        <v>296</v>
      </c>
      <c r="X186" s="29"/>
      <c r="Y186" s="29">
        <f>IF(Proj2018[[#This Row],[POS]]="K",-100,Proj2018[[#This Row],[VAR/G]]+1.5)</f>
        <v>0.99375000000000036</v>
      </c>
      <c r="Z186" s="29">
        <f>ROUND(MAX(Proj2018[[#This Row],[VAWG]],0)*$AC$9,0)+1</f>
        <v>115</v>
      </c>
    </row>
    <row r="187" spans="1:26" x14ac:dyDescent="0.3">
      <c r="A187">
        <v>2018</v>
      </c>
      <c r="B187" t="s">
        <v>6626</v>
      </c>
      <c r="C187" t="s">
        <v>10712</v>
      </c>
      <c r="D187" t="s">
        <v>451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63</v>
      </c>
      <c r="K187">
        <v>286</v>
      </c>
      <c r="L187">
        <v>2</v>
      </c>
      <c r="M187">
        <v>34</v>
      </c>
      <c r="N187">
        <v>267</v>
      </c>
      <c r="O187">
        <v>1</v>
      </c>
      <c r="P187" s="26">
        <v>73.300000000000011</v>
      </c>
      <c r="Q187" s="26">
        <v>118.8</v>
      </c>
      <c r="R187" s="26">
        <v>-45.499999999999986</v>
      </c>
      <c r="S187" s="26">
        <v>-2.8437499999999991</v>
      </c>
      <c r="T187" s="31" t="s">
        <v>296</v>
      </c>
      <c r="U187" s="29">
        <v>73.300000000000011</v>
      </c>
      <c r="V187" s="29" t="str">
        <f>IF(ABS(Proj2018[[#This Row],[LastProj]]-Proj2018[[#This Row],[PROJ TOTAL PTS]])&lt;0.5,"",(Proj2018[[#This Row],[PROJ TOTAL PTS]]-Proj2018[[#This Row],[LastProj]])/16)</f>
        <v/>
      </c>
      <c r="W187" s="29" t="s">
        <v>296</v>
      </c>
      <c r="X187" s="29"/>
      <c r="Y187" s="29">
        <f>IF(Proj2018[[#This Row],[POS]]="K",-100,Proj2018[[#This Row],[VAR/G]]+1.5)</f>
        <v>-1.3437499999999991</v>
      </c>
      <c r="Z187" s="33">
        <f>ROUND(MAX(Proj2018[[#This Row],[VAWG]],0)*$AC$9,0)+1</f>
        <v>1</v>
      </c>
    </row>
    <row r="188" spans="1:26" x14ac:dyDescent="0.3">
      <c r="A188">
        <v>2018</v>
      </c>
      <c r="B188" t="s">
        <v>5957</v>
      </c>
      <c r="C188" t="s">
        <v>352</v>
      </c>
      <c r="D188" t="s">
        <v>451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86</v>
      </c>
      <c r="K188">
        <v>343</v>
      </c>
      <c r="L188">
        <v>2</v>
      </c>
      <c r="M188">
        <v>23</v>
      </c>
      <c r="N188">
        <v>204</v>
      </c>
      <c r="O188">
        <v>1</v>
      </c>
      <c r="P188" s="26">
        <v>72.7</v>
      </c>
      <c r="Q188" s="26">
        <v>118.8</v>
      </c>
      <c r="R188" s="26">
        <v>-46.099999999999994</v>
      </c>
      <c r="S188" s="26">
        <v>-2.8812499999999996</v>
      </c>
      <c r="T188" s="31" t="s">
        <v>296</v>
      </c>
      <c r="U188" s="29">
        <v>72.7</v>
      </c>
      <c r="V188" s="29" t="str">
        <f>IF(ABS(Proj2018[[#This Row],[LastProj]]-Proj2018[[#This Row],[PROJ TOTAL PTS]])&lt;0.5,"",(Proj2018[[#This Row],[PROJ TOTAL PTS]]-Proj2018[[#This Row],[LastProj]])/16)</f>
        <v/>
      </c>
      <c r="W188" s="29" t="s">
        <v>437</v>
      </c>
      <c r="X188" s="29"/>
      <c r="Y188" s="29">
        <f>IF(Proj2018[[#This Row],[POS]]="K",-100,Proj2018[[#This Row],[VAR/G]]+1.5)</f>
        <v>-1.3812499999999996</v>
      </c>
      <c r="Z188" s="33">
        <f>ROUND(MAX(Proj2018[[#This Row],[VAWG]],0)*$AC$9,0)+1</f>
        <v>1</v>
      </c>
    </row>
    <row r="189" spans="1:26" x14ac:dyDescent="0.3">
      <c r="A189">
        <v>2018</v>
      </c>
      <c r="B189" t="s">
        <v>3720</v>
      </c>
      <c r="C189" t="s">
        <v>10791</v>
      </c>
      <c r="D189" t="s">
        <v>321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41</v>
      </c>
      <c r="N189">
        <v>546</v>
      </c>
      <c r="O189">
        <v>3</v>
      </c>
      <c r="P189" s="26">
        <v>72.599999999999994</v>
      </c>
      <c r="Q189" s="26">
        <v>81.599999999999994</v>
      </c>
      <c r="R189" s="26">
        <v>-9</v>
      </c>
      <c r="S189" s="26">
        <v>-0.5625</v>
      </c>
      <c r="T189" s="31" t="s">
        <v>296</v>
      </c>
      <c r="U189" s="29">
        <v>72.599999999999994</v>
      </c>
      <c r="V189" s="29" t="str">
        <f>IF(ABS(Proj2018[[#This Row],[LastProj]]-Proj2018[[#This Row],[PROJ TOTAL PTS]])&lt;0.5,"",(Proj2018[[#This Row],[PROJ TOTAL PTS]]-Proj2018[[#This Row],[LastProj]])/16)</f>
        <v/>
      </c>
      <c r="W189" s="29" t="s">
        <v>296</v>
      </c>
      <c r="X189" s="29"/>
      <c r="Y189" s="29">
        <f>IF(Proj2018[[#This Row],[POS]]="K",-100,Proj2018[[#This Row],[VAR/G]]+1.5)</f>
        <v>0.9375</v>
      </c>
      <c r="Z189" s="33">
        <f>ROUND(MAX(Proj2018[[#This Row],[VAWG]],0)*$AC$9,0)+1</f>
        <v>109</v>
      </c>
    </row>
    <row r="190" spans="1:26" x14ac:dyDescent="0.3">
      <c r="A190">
        <v>2018</v>
      </c>
      <c r="B190" t="s">
        <v>8281</v>
      </c>
      <c r="C190" t="s">
        <v>10751</v>
      </c>
      <c r="D190" t="s">
        <v>348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40</v>
      </c>
      <c r="N190">
        <v>546</v>
      </c>
      <c r="O190">
        <v>3</v>
      </c>
      <c r="P190" s="26">
        <v>72.599999999999994</v>
      </c>
      <c r="Q190" s="26">
        <v>117.7</v>
      </c>
      <c r="R190" s="26">
        <v>-45.100000000000009</v>
      </c>
      <c r="S190" s="26">
        <v>-2.8187500000000005</v>
      </c>
      <c r="T190" s="31" t="s">
        <v>11130</v>
      </c>
      <c r="U190" s="29">
        <v>72.599999999999994</v>
      </c>
      <c r="V190" s="29" t="str">
        <f>IF(ABS(Proj2018[[#This Row],[LastProj]]-Proj2018[[#This Row],[PROJ TOTAL PTS]])&lt;0.5,"",(Proj2018[[#This Row],[PROJ TOTAL PTS]]-Proj2018[[#This Row],[LastProj]])/16)</f>
        <v/>
      </c>
      <c r="W190" s="29" t="s">
        <v>296</v>
      </c>
      <c r="X190" s="29"/>
      <c r="Y190" s="29">
        <f>IF(Proj2018[[#This Row],[POS]]="K",-100,Proj2018[[#This Row],[VAR/G]]+1.5)</f>
        <v>-1.3187500000000005</v>
      </c>
      <c r="Z190" s="29">
        <f>ROUND(MAX(Proj2018[[#This Row],[VAWG]],0)*$AC$9,0)+1</f>
        <v>1</v>
      </c>
    </row>
    <row r="191" spans="1:26" x14ac:dyDescent="0.3">
      <c r="A191">
        <v>2018</v>
      </c>
      <c r="B191" t="s">
        <v>5286</v>
      </c>
      <c r="C191" t="s">
        <v>352</v>
      </c>
      <c r="D191" t="s">
        <v>348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44</v>
      </c>
      <c r="N191">
        <v>587</v>
      </c>
      <c r="O191">
        <v>2</v>
      </c>
      <c r="P191" s="26">
        <v>70.7</v>
      </c>
      <c r="Q191" s="26">
        <v>117.7</v>
      </c>
      <c r="R191" s="26">
        <v>-47</v>
      </c>
      <c r="S191" s="26">
        <v>-2.9375</v>
      </c>
      <c r="T191" s="31" t="s">
        <v>296</v>
      </c>
      <c r="U191" s="29">
        <v>70.7</v>
      </c>
      <c r="V191" s="29" t="str">
        <f>IF(ABS(Proj2018[[#This Row],[LastProj]]-Proj2018[[#This Row],[PROJ TOTAL PTS]])&lt;0.5,"",(Proj2018[[#This Row],[PROJ TOTAL PTS]]-Proj2018[[#This Row],[LastProj]])/16)</f>
        <v/>
      </c>
      <c r="W191" s="29" t="s">
        <v>437</v>
      </c>
      <c r="X191" s="29"/>
      <c r="Y191" s="29">
        <f>IF(Proj2018[[#This Row],[POS]]="K",-100,Proj2018[[#This Row],[VAR/G]]+1.5)</f>
        <v>-1.4375</v>
      </c>
      <c r="Z191" s="33">
        <f>ROUND(MAX(Proj2018[[#This Row],[VAWG]],0)*$AC$9,0)+1</f>
        <v>1</v>
      </c>
    </row>
    <row r="192" spans="1:26" x14ac:dyDescent="0.3">
      <c r="A192">
        <v>2018</v>
      </c>
      <c r="B192" t="s">
        <v>10688</v>
      </c>
      <c r="C192" t="s">
        <v>10740</v>
      </c>
      <c r="D192" t="s">
        <v>451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74</v>
      </c>
      <c r="K192">
        <v>303</v>
      </c>
      <c r="L192">
        <v>2</v>
      </c>
      <c r="M192">
        <v>28</v>
      </c>
      <c r="N192">
        <v>219</v>
      </c>
      <c r="O192">
        <v>1</v>
      </c>
      <c r="P192" s="26">
        <v>70.2</v>
      </c>
      <c r="Q192" s="26">
        <v>118.8</v>
      </c>
      <c r="R192" s="26">
        <v>-48.599999999999994</v>
      </c>
      <c r="S192" s="26">
        <v>-3.0374999999999996</v>
      </c>
      <c r="T192" s="31" t="s">
        <v>296</v>
      </c>
      <c r="U192" s="29">
        <v>70.2</v>
      </c>
      <c r="V192" s="29" t="str">
        <f>IF(ABS(Proj2018[[#This Row],[LastProj]]-Proj2018[[#This Row],[PROJ TOTAL PTS]])&lt;0.5,"",(Proj2018[[#This Row],[PROJ TOTAL PTS]]-Proj2018[[#This Row],[LastProj]])/16)</f>
        <v/>
      </c>
      <c r="W192" s="29" t="s">
        <v>437</v>
      </c>
      <c r="X192" s="29"/>
      <c r="Y192" s="29">
        <f>IF(Proj2018[[#This Row],[POS]]="K",-100,Proj2018[[#This Row],[VAR/G]]+1.5)</f>
        <v>-1.5374999999999996</v>
      </c>
      <c r="Z192" s="33">
        <f>ROUND(MAX(Proj2018[[#This Row],[VAWG]],0)*$AC$9,0)+1</f>
        <v>1</v>
      </c>
    </row>
    <row r="193" spans="1:26" x14ac:dyDescent="0.3">
      <c r="A193">
        <v>2018</v>
      </c>
      <c r="B193" t="s">
        <v>10152</v>
      </c>
      <c r="C193" t="s">
        <v>10712</v>
      </c>
      <c r="D193" t="s">
        <v>451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84</v>
      </c>
      <c r="K193">
        <v>350</v>
      </c>
      <c r="L193">
        <v>2</v>
      </c>
      <c r="M193">
        <v>18</v>
      </c>
      <c r="N193">
        <v>169</v>
      </c>
      <c r="O193">
        <v>1</v>
      </c>
      <c r="P193" s="26">
        <v>69.900000000000006</v>
      </c>
      <c r="Q193" s="26">
        <v>118.8</v>
      </c>
      <c r="R193" s="26">
        <v>-48.899999999999991</v>
      </c>
      <c r="S193" s="26">
        <v>-3.0562499999999995</v>
      </c>
      <c r="T193" s="31" t="s">
        <v>296</v>
      </c>
      <c r="U193" s="29">
        <v>69.900000000000006</v>
      </c>
      <c r="V193" s="29" t="str">
        <f>IF(ABS(Proj2018[[#This Row],[LastProj]]-Proj2018[[#This Row],[PROJ TOTAL PTS]])&lt;0.5,"",(Proj2018[[#This Row],[PROJ TOTAL PTS]]-Proj2018[[#This Row],[LastProj]])/16)</f>
        <v/>
      </c>
      <c r="W193" s="29" t="s">
        <v>437</v>
      </c>
      <c r="X193" s="29"/>
      <c r="Y193" s="29">
        <f>IF(Proj2018[[#This Row],[POS]]="K",-100,Proj2018[[#This Row],[VAR/G]]+1.5)</f>
        <v>-1.5562499999999995</v>
      </c>
      <c r="Z193" s="29">
        <f>ROUND(MAX(Proj2018[[#This Row],[VAWG]],0)*$AC$9,0)+1</f>
        <v>1</v>
      </c>
    </row>
    <row r="194" spans="1:26" x14ac:dyDescent="0.3">
      <c r="A194">
        <v>2018</v>
      </c>
      <c r="B194" t="s">
        <v>6893</v>
      </c>
      <c r="C194" t="s">
        <v>298</v>
      </c>
      <c r="D194" t="s">
        <v>348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38</v>
      </c>
      <c r="N194">
        <v>457</v>
      </c>
      <c r="O194">
        <v>4</v>
      </c>
      <c r="P194" s="26">
        <v>69.7</v>
      </c>
      <c r="Q194" s="26">
        <v>117.7</v>
      </c>
      <c r="R194" s="26">
        <v>-48</v>
      </c>
      <c r="S194" s="26">
        <v>-3</v>
      </c>
      <c r="T194" s="31" t="s">
        <v>296</v>
      </c>
      <c r="U194" s="29">
        <v>69.7</v>
      </c>
      <c r="V194" s="29" t="str">
        <f>IF(ABS(Proj2018[[#This Row],[LastProj]]-Proj2018[[#This Row],[PROJ TOTAL PTS]])&lt;0.5,"",(Proj2018[[#This Row],[PROJ TOTAL PTS]]-Proj2018[[#This Row],[LastProj]])/16)</f>
        <v/>
      </c>
      <c r="W194" s="29" t="s">
        <v>437</v>
      </c>
      <c r="X194" s="29"/>
      <c r="Y194" s="29">
        <f>IF(Proj2018[[#This Row],[POS]]="K",-100,Proj2018[[#This Row],[VAR/G]]+1.5)</f>
        <v>-1.5</v>
      </c>
      <c r="Z194" s="29">
        <f>ROUND(MAX(Proj2018[[#This Row],[VAWG]],0)*$AC$9,0)+1</f>
        <v>1</v>
      </c>
    </row>
    <row r="195" spans="1:26" x14ac:dyDescent="0.3">
      <c r="A195">
        <v>2018</v>
      </c>
      <c r="B195" t="s">
        <v>5849</v>
      </c>
      <c r="C195" t="s">
        <v>10728</v>
      </c>
      <c r="D195" t="s">
        <v>348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35</v>
      </c>
      <c r="N195">
        <v>456</v>
      </c>
      <c r="O195">
        <v>4</v>
      </c>
      <c r="P195" s="26">
        <v>69.599999999999994</v>
      </c>
      <c r="Q195" s="26">
        <v>117.7</v>
      </c>
      <c r="R195" s="26">
        <v>-48.100000000000009</v>
      </c>
      <c r="S195" s="26">
        <v>-3.0062500000000005</v>
      </c>
      <c r="T195" s="31" t="s">
        <v>296</v>
      </c>
      <c r="U195" s="29">
        <v>69.599999999999994</v>
      </c>
      <c r="V195" s="29" t="str">
        <f>IF(ABS(Proj2018[[#This Row],[LastProj]]-Proj2018[[#This Row],[PROJ TOTAL PTS]])&lt;0.5,"",(Proj2018[[#This Row],[PROJ TOTAL PTS]]-Proj2018[[#This Row],[LastProj]])/16)</f>
        <v/>
      </c>
      <c r="W195" s="29" t="s">
        <v>437</v>
      </c>
      <c r="X195" s="29"/>
      <c r="Y195" s="29">
        <f>IF(Proj2018[[#This Row],[POS]]="K",-100,Proj2018[[#This Row],[VAR/G]]+1.5)</f>
        <v>-1.5062500000000005</v>
      </c>
      <c r="Z195" s="29">
        <f>ROUND(MAX(Proj2018[[#This Row],[VAWG]],0)*$AC$9,0)+1</f>
        <v>1</v>
      </c>
    </row>
    <row r="196" spans="1:26" x14ac:dyDescent="0.3">
      <c r="A196">
        <v>2018</v>
      </c>
      <c r="B196" t="s">
        <v>1089</v>
      </c>
      <c r="C196" t="s">
        <v>352</v>
      </c>
      <c r="D196" t="s">
        <v>348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2</v>
      </c>
      <c r="K196">
        <v>14</v>
      </c>
      <c r="L196">
        <v>0</v>
      </c>
      <c r="M196">
        <v>37</v>
      </c>
      <c r="N196">
        <v>499</v>
      </c>
      <c r="O196">
        <v>3</v>
      </c>
      <c r="P196" s="26">
        <v>69.300000000000011</v>
      </c>
      <c r="Q196" s="26">
        <v>117.7</v>
      </c>
      <c r="R196" s="26">
        <v>-48.399999999999991</v>
      </c>
      <c r="S196" s="26">
        <v>-3.0249999999999995</v>
      </c>
      <c r="T196" s="31" t="s">
        <v>296</v>
      </c>
      <c r="U196" s="29">
        <v>69.300000000000011</v>
      </c>
      <c r="V196" s="29" t="str">
        <f>IF(ABS(Proj2018[[#This Row],[LastProj]]-Proj2018[[#This Row],[PROJ TOTAL PTS]])&lt;0.5,"",(Proj2018[[#This Row],[PROJ TOTAL PTS]]-Proj2018[[#This Row],[LastProj]])/16)</f>
        <v/>
      </c>
      <c r="W196" s="29" t="s">
        <v>296</v>
      </c>
      <c r="X196" s="29"/>
      <c r="Y196" s="29">
        <f>IF(Proj2018[[#This Row],[POS]]="K",-100,Proj2018[[#This Row],[VAR/G]]+1.5)</f>
        <v>-1.5249999999999995</v>
      </c>
      <c r="Z196" s="33">
        <f>ROUND(MAX(Proj2018[[#This Row],[VAWG]],0)*$AC$9,0)+1</f>
        <v>1</v>
      </c>
    </row>
    <row r="197" spans="1:26" x14ac:dyDescent="0.3">
      <c r="A197">
        <v>2018</v>
      </c>
      <c r="B197" t="s">
        <v>9996</v>
      </c>
      <c r="C197" t="s">
        <v>10731</v>
      </c>
      <c r="D197" t="s">
        <v>348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7</v>
      </c>
      <c r="K197">
        <v>46</v>
      </c>
      <c r="L197">
        <v>0</v>
      </c>
      <c r="M197">
        <v>35</v>
      </c>
      <c r="N197">
        <v>461</v>
      </c>
      <c r="O197">
        <v>3</v>
      </c>
      <c r="P197" s="26">
        <v>68.7</v>
      </c>
      <c r="Q197" s="26">
        <v>117.7</v>
      </c>
      <c r="R197" s="26">
        <v>-49</v>
      </c>
      <c r="S197" s="26">
        <v>-3.0625</v>
      </c>
      <c r="T197" s="31" t="s">
        <v>296</v>
      </c>
      <c r="U197" s="29">
        <v>68.7</v>
      </c>
      <c r="V197" s="29" t="str">
        <f>IF(ABS(Proj2018[[#This Row],[LastProj]]-Proj2018[[#This Row],[PROJ TOTAL PTS]])&lt;0.5,"",(Proj2018[[#This Row],[PROJ TOTAL PTS]]-Proj2018[[#This Row],[LastProj]])/16)</f>
        <v/>
      </c>
      <c r="W197" s="29" t="s">
        <v>437</v>
      </c>
      <c r="X197" s="29"/>
      <c r="Y197" s="29">
        <f>IF(Proj2018[[#This Row],[POS]]="K",-100,Proj2018[[#This Row],[VAR/G]]+1.5)</f>
        <v>-1.5625</v>
      </c>
      <c r="Z197" s="29">
        <f>ROUND(MAX(Proj2018[[#This Row],[VAWG]],0)*$AC$9,0)+1</f>
        <v>1</v>
      </c>
    </row>
    <row r="198" spans="1:26" x14ac:dyDescent="0.3">
      <c r="A198">
        <v>2018</v>
      </c>
      <c r="B198" t="s">
        <v>4001</v>
      </c>
      <c r="C198" t="s">
        <v>10748</v>
      </c>
      <c r="D198" t="s">
        <v>451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62</v>
      </c>
      <c r="K198">
        <v>248</v>
      </c>
      <c r="L198">
        <v>2</v>
      </c>
      <c r="M198">
        <v>31</v>
      </c>
      <c r="N198">
        <v>218</v>
      </c>
      <c r="O198">
        <v>1</v>
      </c>
      <c r="P198" s="26">
        <v>64.599999999999994</v>
      </c>
      <c r="Q198" s="26">
        <v>118.8</v>
      </c>
      <c r="R198" s="26">
        <v>-54.2</v>
      </c>
      <c r="S198" s="26">
        <v>-3.3875000000000002</v>
      </c>
      <c r="T198" s="31" t="s">
        <v>296</v>
      </c>
      <c r="U198" s="29">
        <v>64.599999999999994</v>
      </c>
      <c r="V198" s="29" t="str">
        <f>IF(ABS(Proj2018[[#This Row],[LastProj]]-Proj2018[[#This Row],[PROJ TOTAL PTS]])&lt;0.5,"",(Proj2018[[#This Row],[PROJ TOTAL PTS]]-Proj2018[[#This Row],[LastProj]])/16)</f>
        <v/>
      </c>
      <c r="W198" s="29" t="s">
        <v>437</v>
      </c>
      <c r="X198" s="29"/>
      <c r="Y198" s="29">
        <f>IF(Proj2018[[#This Row],[POS]]="K",-100,Proj2018[[#This Row],[VAR/G]]+1.5)</f>
        <v>-1.8875000000000002</v>
      </c>
      <c r="Z198" s="33">
        <f>ROUND(MAX(Proj2018[[#This Row],[VAWG]],0)*$AC$9,0)+1</f>
        <v>1</v>
      </c>
    </row>
    <row r="199" spans="1:26" x14ac:dyDescent="0.3">
      <c r="A199">
        <v>2018</v>
      </c>
      <c r="B199" s="2" t="s">
        <v>9273</v>
      </c>
      <c r="C199" t="s">
        <v>10740</v>
      </c>
      <c r="D199" t="s">
        <v>348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36</v>
      </c>
      <c r="N199">
        <v>460</v>
      </c>
      <c r="O199">
        <v>3</v>
      </c>
      <c r="P199" s="26">
        <v>64</v>
      </c>
      <c r="Q199" s="26">
        <v>117.7</v>
      </c>
      <c r="R199" s="26">
        <v>-53.7</v>
      </c>
      <c r="S199" s="26">
        <v>-3.3562500000000002</v>
      </c>
      <c r="T199" s="31" t="s">
        <v>296</v>
      </c>
      <c r="U199" s="29">
        <v>64</v>
      </c>
      <c r="V199" s="29" t="str">
        <f>IF(ABS(Proj2018[[#This Row],[LastProj]]-Proj2018[[#This Row],[PROJ TOTAL PTS]])&lt;0.5,"",(Proj2018[[#This Row],[PROJ TOTAL PTS]]-Proj2018[[#This Row],[LastProj]])/16)</f>
        <v/>
      </c>
      <c r="W199" s="29" t="s">
        <v>296</v>
      </c>
      <c r="X199" s="29"/>
      <c r="Y199" s="29">
        <f>IF(Proj2018[[#This Row],[POS]]="K",-100,Proj2018[[#This Row],[VAR/G]]+1.5)</f>
        <v>-1.8562500000000002</v>
      </c>
      <c r="Z199" s="33">
        <f>ROUND(MAX(Proj2018[[#This Row],[VAWG]],0)*$AC$9,0)+1</f>
        <v>1</v>
      </c>
    </row>
    <row r="200" spans="1:26" x14ac:dyDescent="0.3">
      <c r="A200">
        <v>2018</v>
      </c>
      <c r="B200" t="s">
        <v>8040</v>
      </c>
      <c r="C200" t="s">
        <v>10740</v>
      </c>
      <c r="D200" t="s">
        <v>348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38</v>
      </c>
      <c r="N200">
        <v>513</v>
      </c>
      <c r="O200">
        <v>2</v>
      </c>
      <c r="P200" s="26">
        <v>63.300000000000004</v>
      </c>
      <c r="Q200" s="26">
        <v>117.7</v>
      </c>
      <c r="R200" s="26">
        <v>-54.4</v>
      </c>
      <c r="S200" s="26">
        <v>-3.4</v>
      </c>
      <c r="T200" s="31" t="s">
        <v>296</v>
      </c>
      <c r="U200" s="29">
        <v>63.300000000000004</v>
      </c>
      <c r="V200" s="29" t="str">
        <f>IF(ABS(Proj2018[[#This Row],[LastProj]]-Proj2018[[#This Row],[PROJ TOTAL PTS]])&lt;0.5,"",(Proj2018[[#This Row],[PROJ TOTAL PTS]]-Proj2018[[#This Row],[LastProj]])/16)</f>
        <v/>
      </c>
      <c r="W200" s="29" t="s">
        <v>437</v>
      </c>
      <c r="X200" s="29"/>
      <c r="Y200" s="29">
        <f>IF(Proj2018[[#This Row],[POS]]="K",-100,Proj2018[[#This Row],[VAR/G]]+1.5)</f>
        <v>-1.9</v>
      </c>
      <c r="Z200" s="29">
        <f>ROUND(MAX(Proj2018[[#This Row],[VAWG]],0)*$AC$9,0)+1</f>
        <v>1</v>
      </c>
    </row>
    <row r="201" spans="1:26" x14ac:dyDescent="0.3">
      <c r="A201">
        <v>2018</v>
      </c>
      <c r="B201" t="s">
        <v>4768</v>
      </c>
      <c r="C201" t="s">
        <v>10718</v>
      </c>
      <c r="D201" t="s">
        <v>348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43</v>
      </c>
      <c r="N201">
        <v>512</v>
      </c>
      <c r="O201">
        <v>2</v>
      </c>
      <c r="P201" s="26">
        <v>63.2</v>
      </c>
      <c r="Q201" s="26">
        <v>117.7</v>
      </c>
      <c r="R201" s="26">
        <v>-54.5</v>
      </c>
      <c r="S201" s="26">
        <v>-3.40625</v>
      </c>
      <c r="T201" s="31" t="s">
        <v>296</v>
      </c>
      <c r="U201" s="29">
        <v>63.2</v>
      </c>
      <c r="V201" s="29" t="str">
        <f>IF(ABS(Proj2018[[#This Row],[LastProj]]-Proj2018[[#This Row],[PROJ TOTAL PTS]])&lt;0.5,"",(Proj2018[[#This Row],[PROJ TOTAL PTS]]-Proj2018[[#This Row],[LastProj]])/16)</f>
        <v/>
      </c>
      <c r="W201" s="29" t="s">
        <v>296</v>
      </c>
      <c r="X201" s="29"/>
      <c r="Y201" s="29">
        <f>IF(Proj2018[[#This Row],[POS]]="K",-100,Proj2018[[#This Row],[VAR/G]]+1.5)</f>
        <v>-1.90625</v>
      </c>
      <c r="Z201" s="33">
        <f>ROUND(MAX(Proj2018[[#This Row],[VAWG]],0)*$AC$9,0)+1</f>
        <v>1</v>
      </c>
    </row>
    <row r="202" spans="1:26" x14ac:dyDescent="0.3">
      <c r="A202">
        <v>2018</v>
      </c>
      <c r="B202" t="s">
        <v>2272</v>
      </c>
      <c r="C202" t="s">
        <v>10746</v>
      </c>
      <c r="D202" t="s">
        <v>451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58</v>
      </c>
      <c r="K202">
        <v>233</v>
      </c>
      <c r="L202">
        <v>1</v>
      </c>
      <c r="M202">
        <v>34</v>
      </c>
      <c r="N202">
        <v>276</v>
      </c>
      <c r="O202">
        <v>1</v>
      </c>
      <c r="P202" s="26">
        <v>62.900000000000006</v>
      </c>
      <c r="Q202" s="26">
        <v>118.8</v>
      </c>
      <c r="R202" s="26">
        <v>-55.899999999999991</v>
      </c>
      <c r="S202" s="26">
        <v>-3.4937499999999995</v>
      </c>
      <c r="T202" s="31" t="s">
        <v>11130</v>
      </c>
      <c r="U202" s="29">
        <v>62.900000000000006</v>
      </c>
      <c r="V202" s="29" t="str">
        <f>IF(ABS(Proj2018[[#This Row],[LastProj]]-Proj2018[[#This Row],[PROJ TOTAL PTS]])&lt;0.5,"",(Proj2018[[#This Row],[PROJ TOTAL PTS]]-Proj2018[[#This Row],[LastProj]])/16)</f>
        <v/>
      </c>
      <c r="W202" s="29" t="s">
        <v>437</v>
      </c>
      <c r="X202" s="29"/>
      <c r="Y202" s="29">
        <f>IF(Proj2018[[#This Row],[POS]]="K",-100,Proj2018[[#This Row],[VAR/G]]+1.5)</f>
        <v>-1.9937499999999995</v>
      </c>
      <c r="Z202" s="29">
        <f>ROUND(MAX(Proj2018[[#This Row],[VAWG]],0)*$AC$9,0)+1</f>
        <v>1</v>
      </c>
    </row>
    <row r="203" spans="1:26" x14ac:dyDescent="0.3">
      <c r="A203">
        <v>2018</v>
      </c>
      <c r="B203" t="s">
        <v>10690</v>
      </c>
      <c r="C203" t="s">
        <v>10791</v>
      </c>
      <c r="D203" t="s">
        <v>348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4</v>
      </c>
      <c r="K203">
        <v>24</v>
      </c>
      <c r="L203">
        <v>0</v>
      </c>
      <c r="M203">
        <v>29</v>
      </c>
      <c r="N203">
        <v>485</v>
      </c>
      <c r="O203">
        <v>2</v>
      </c>
      <c r="P203" s="26">
        <v>62.9</v>
      </c>
      <c r="Q203" s="26">
        <v>117.7</v>
      </c>
      <c r="R203" s="26">
        <v>-54.800000000000004</v>
      </c>
      <c r="S203" s="26">
        <v>-3.4250000000000003</v>
      </c>
      <c r="T203" s="31" t="s">
        <v>296</v>
      </c>
      <c r="U203" s="29">
        <v>62.9</v>
      </c>
      <c r="V203" s="29" t="str">
        <f>IF(ABS(Proj2018[[#This Row],[LastProj]]-Proj2018[[#This Row],[PROJ TOTAL PTS]])&lt;0.5,"",(Proj2018[[#This Row],[PROJ TOTAL PTS]]-Proj2018[[#This Row],[LastProj]])/16)</f>
        <v/>
      </c>
      <c r="W203" s="29" t="s">
        <v>296</v>
      </c>
      <c r="X203" s="29"/>
      <c r="Y203" s="29">
        <f>IF(Proj2018[[#This Row],[POS]]="K",-100,Proj2018[[#This Row],[VAR/G]]+1.5)</f>
        <v>-1.9250000000000003</v>
      </c>
      <c r="Z203" s="33">
        <f>ROUND(MAX(Proj2018[[#This Row],[VAWG]],0)*$AC$9,0)+1</f>
        <v>1</v>
      </c>
    </row>
    <row r="204" spans="1:26" x14ac:dyDescent="0.3">
      <c r="A204">
        <v>2018</v>
      </c>
      <c r="B204" t="s">
        <v>10814</v>
      </c>
      <c r="C204" t="s">
        <v>1198</v>
      </c>
      <c r="D204" t="s">
        <v>321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33</v>
      </c>
      <c r="N204">
        <v>442</v>
      </c>
      <c r="O204">
        <v>3</v>
      </c>
      <c r="P204" s="26">
        <v>62.2</v>
      </c>
      <c r="Q204" s="26">
        <v>81.599999999999994</v>
      </c>
      <c r="R204" s="26">
        <v>-19.399999999999991</v>
      </c>
      <c r="S204" s="26">
        <v>-1.2124999999999995</v>
      </c>
      <c r="T204" s="31" t="s">
        <v>296</v>
      </c>
      <c r="U204" s="29">
        <v>62.2</v>
      </c>
      <c r="V204" s="29" t="str">
        <f>IF(ABS(Proj2018[[#This Row],[LastProj]]-Proj2018[[#This Row],[PROJ TOTAL PTS]])&lt;0.5,"",(Proj2018[[#This Row],[PROJ TOTAL PTS]]-Proj2018[[#This Row],[LastProj]])/16)</f>
        <v/>
      </c>
      <c r="W204" s="29" t="s">
        <v>437</v>
      </c>
      <c r="X204" s="29"/>
      <c r="Y204" s="29">
        <f>IF(Proj2018[[#This Row],[POS]]="K",-100,Proj2018[[#This Row],[VAR/G]]+1.5)</f>
        <v>0.28750000000000053</v>
      </c>
      <c r="Z204" s="29">
        <f>ROUND(MAX(Proj2018[[#This Row],[VAWG]],0)*$AC$9,0)+1</f>
        <v>34</v>
      </c>
    </row>
    <row r="205" spans="1:26" x14ac:dyDescent="0.3">
      <c r="A205">
        <v>2018</v>
      </c>
      <c r="B205" t="s">
        <v>5520</v>
      </c>
      <c r="C205" t="s">
        <v>10805</v>
      </c>
      <c r="D205" t="s">
        <v>348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35</v>
      </c>
      <c r="N205">
        <v>442</v>
      </c>
      <c r="O205">
        <v>3</v>
      </c>
      <c r="P205" s="26">
        <v>62.2</v>
      </c>
      <c r="Q205" s="26">
        <v>117.7</v>
      </c>
      <c r="R205" s="26">
        <v>-55.5</v>
      </c>
      <c r="S205" s="26">
        <v>-3.46875</v>
      </c>
      <c r="T205" s="31" t="s">
        <v>11130</v>
      </c>
      <c r="U205" s="29">
        <v>62.2</v>
      </c>
      <c r="V205" s="29" t="str">
        <f>IF(ABS(Proj2018[[#This Row],[LastProj]]-Proj2018[[#This Row],[PROJ TOTAL PTS]])&lt;0.5,"",(Proj2018[[#This Row],[PROJ TOTAL PTS]]-Proj2018[[#This Row],[LastProj]])/16)</f>
        <v/>
      </c>
      <c r="W205" s="29" t="s">
        <v>437</v>
      </c>
      <c r="X205" s="29"/>
      <c r="Y205" s="29">
        <f>IF(Proj2018[[#This Row],[POS]]="K",-100,Proj2018[[#This Row],[VAR/G]]+1.5)</f>
        <v>-1.96875</v>
      </c>
      <c r="Z205" s="29">
        <f>ROUND(MAX(Proj2018[[#This Row],[VAWG]],0)*$AC$9,0)+1</f>
        <v>1</v>
      </c>
    </row>
    <row r="206" spans="1:26" x14ac:dyDescent="0.3">
      <c r="A206">
        <v>2018</v>
      </c>
      <c r="B206" t="s">
        <v>4497</v>
      </c>
      <c r="C206" t="s">
        <v>10708</v>
      </c>
      <c r="D206" t="s">
        <v>451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88</v>
      </c>
      <c r="K206">
        <v>350</v>
      </c>
      <c r="L206">
        <v>3</v>
      </c>
      <c r="M206">
        <v>12</v>
      </c>
      <c r="N206">
        <v>89</v>
      </c>
      <c r="O206">
        <v>0</v>
      </c>
      <c r="P206" s="26">
        <v>61.9</v>
      </c>
      <c r="Q206" s="26">
        <v>118.8</v>
      </c>
      <c r="R206" s="26">
        <v>-56.9</v>
      </c>
      <c r="S206" s="26">
        <v>-3.5562499999999999</v>
      </c>
      <c r="T206" s="31" t="s">
        <v>296</v>
      </c>
      <c r="U206" s="29">
        <v>61.9</v>
      </c>
      <c r="V206" s="29" t="str">
        <f>IF(ABS(Proj2018[[#This Row],[LastProj]]-Proj2018[[#This Row],[PROJ TOTAL PTS]])&lt;0.5,"",(Proj2018[[#This Row],[PROJ TOTAL PTS]]-Proj2018[[#This Row],[LastProj]])/16)</f>
        <v/>
      </c>
      <c r="W206" s="29" t="s">
        <v>296</v>
      </c>
      <c r="X206" s="29"/>
      <c r="Y206" s="29">
        <f>IF(Proj2018[[#This Row],[POS]]="K",-100,Proj2018[[#This Row],[VAR/G]]+1.5)</f>
        <v>-2.0562499999999999</v>
      </c>
      <c r="Z206" s="33">
        <f>ROUND(MAX(Proj2018[[#This Row],[VAWG]],0)*$AC$9,0)+1</f>
        <v>1</v>
      </c>
    </row>
    <row r="207" spans="1:26" x14ac:dyDescent="0.3">
      <c r="A207">
        <v>2018</v>
      </c>
      <c r="B207" t="s">
        <v>4518</v>
      </c>
      <c r="C207" t="s">
        <v>10795</v>
      </c>
      <c r="D207" t="s">
        <v>348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4</v>
      </c>
      <c r="K207">
        <v>22</v>
      </c>
      <c r="L207">
        <v>0</v>
      </c>
      <c r="M207">
        <v>45</v>
      </c>
      <c r="N207">
        <v>474</v>
      </c>
      <c r="O207">
        <v>2</v>
      </c>
      <c r="P207" s="26">
        <v>61.600000000000009</v>
      </c>
      <c r="Q207" s="26">
        <v>117.7</v>
      </c>
      <c r="R207" s="26">
        <v>-56.099999999999994</v>
      </c>
      <c r="S207" s="26">
        <v>-3.5062499999999996</v>
      </c>
      <c r="T207" s="31" t="s">
        <v>296</v>
      </c>
      <c r="U207" s="29">
        <v>61.600000000000009</v>
      </c>
      <c r="V207" s="29" t="str">
        <f>IF(ABS(Proj2018[[#This Row],[LastProj]]-Proj2018[[#This Row],[PROJ TOTAL PTS]])&lt;0.5,"",(Proj2018[[#This Row],[PROJ TOTAL PTS]]-Proj2018[[#This Row],[LastProj]])/16)</f>
        <v/>
      </c>
      <c r="W207" s="29" t="s">
        <v>437</v>
      </c>
      <c r="X207" s="29"/>
      <c r="Y207" s="29">
        <f>IF(Proj2018[[#This Row],[POS]]="K",-100,Proj2018[[#This Row],[VAR/G]]+1.5)</f>
        <v>-2.0062499999999996</v>
      </c>
      <c r="Z207" s="33">
        <f>ROUND(MAX(Proj2018[[#This Row],[VAWG]],0)*$AC$9,0)+1</f>
        <v>1</v>
      </c>
    </row>
    <row r="208" spans="1:26" x14ac:dyDescent="0.3">
      <c r="A208">
        <v>2018</v>
      </c>
      <c r="B208" t="s">
        <v>9412</v>
      </c>
      <c r="C208" t="s">
        <v>10795</v>
      </c>
      <c r="D208" t="s">
        <v>321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41</v>
      </c>
      <c r="N208">
        <v>436</v>
      </c>
      <c r="O208">
        <v>3</v>
      </c>
      <c r="P208" s="26">
        <v>61.6</v>
      </c>
      <c r="Q208" s="26">
        <v>81.599999999999994</v>
      </c>
      <c r="R208" s="26">
        <v>-19.999999999999993</v>
      </c>
      <c r="S208" s="26">
        <v>-1.2499999999999996</v>
      </c>
      <c r="T208" s="31" t="s">
        <v>11130</v>
      </c>
      <c r="U208" s="29">
        <v>61.6</v>
      </c>
      <c r="V208" s="29" t="str">
        <f>IF(ABS(Proj2018[[#This Row],[LastProj]]-Proj2018[[#This Row],[PROJ TOTAL PTS]])&lt;0.5,"",(Proj2018[[#This Row],[PROJ TOTAL PTS]]-Proj2018[[#This Row],[LastProj]])/16)</f>
        <v/>
      </c>
      <c r="W208" s="29" t="s">
        <v>437</v>
      </c>
      <c r="X208" s="29"/>
      <c r="Y208" s="29">
        <f>IF(Proj2018[[#This Row],[POS]]="K",-100,Proj2018[[#This Row],[VAR/G]]+1.5)</f>
        <v>0.25000000000000044</v>
      </c>
      <c r="Z208" s="29">
        <f>ROUND(MAX(Proj2018[[#This Row],[VAWG]],0)*$AC$9,0)+1</f>
        <v>30</v>
      </c>
    </row>
    <row r="209" spans="1:26" x14ac:dyDescent="0.3">
      <c r="A209">
        <v>2018</v>
      </c>
      <c r="B209" t="s">
        <v>4677</v>
      </c>
      <c r="C209" t="s">
        <v>10714</v>
      </c>
      <c r="D209" t="s">
        <v>311</v>
      </c>
      <c r="E209">
        <v>85</v>
      </c>
      <c r="F209">
        <v>140</v>
      </c>
      <c r="G209">
        <v>981</v>
      </c>
      <c r="H209">
        <v>6</v>
      </c>
      <c r="I209">
        <v>4</v>
      </c>
      <c r="J209">
        <v>12</v>
      </c>
      <c r="K209">
        <v>57</v>
      </c>
      <c r="L209">
        <v>0</v>
      </c>
      <c r="M209">
        <v>0</v>
      </c>
      <c r="N209">
        <v>0</v>
      </c>
      <c r="O209">
        <v>0</v>
      </c>
      <c r="P209" s="26">
        <v>60.940000000000005</v>
      </c>
      <c r="Q209" s="26">
        <v>278.68</v>
      </c>
      <c r="R209" s="26">
        <v>-217.74</v>
      </c>
      <c r="S209" s="26">
        <v>-13.608750000000001</v>
      </c>
      <c r="T209" s="31" t="s">
        <v>11130</v>
      </c>
      <c r="U209" s="29">
        <v>60.940000000000005</v>
      </c>
      <c r="V209" s="29" t="str">
        <f>IF(ABS(Proj2018[[#This Row],[LastProj]]-Proj2018[[#This Row],[PROJ TOTAL PTS]])&lt;0.5,"",(Proj2018[[#This Row],[PROJ TOTAL PTS]]-Proj2018[[#This Row],[LastProj]])/16)</f>
        <v/>
      </c>
      <c r="W209" s="29" t="s">
        <v>437</v>
      </c>
      <c r="X209" s="29"/>
      <c r="Y209" s="29">
        <f>IF(Proj2018[[#This Row],[POS]]="K",-100,Proj2018[[#This Row],[VAR/G]]+1.5)</f>
        <v>-12.108750000000001</v>
      </c>
      <c r="Z209" s="29">
        <f>ROUND(MAX(Proj2018[[#This Row],[VAWG]],0)*$AC$9,0)+1</f>
        <v>1</v>
      </c>
    </row>
    <row r="210" spans="1:26" x14ac:dyDescent="0.3">
      <c r="A210">
        <v>2018</v>
      </c>
      <c r="B210" t="s">
        <v>1246</v>
      </c>
      <c r="C210" t="s">
        <v>10763</v>
      </c>
      <c r="D210" t="s">
        <v>321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39</v>
      </c>
      <c r="N210">
        <v>429</v>
      </c>
      <c r="O210">
        <v>3</v>
      </c>
      <c r="P210" s="26">
        <v>60.900000000000006</v>
      </c>
      <c r="Q210" s="26">
        <v>81.599999999999994</v>
      </c>
      <c r="R210" s="26">
        <v>-20.699999999999989</v>
      </c>
      <c r="S210" s="26">
        <v>-1.2937499999999993</v>
      </c>
      <c r="T210" s="31" t="s">
        <v>296</v>
      </c>
      <c r="U210" s="29">
        <v>60.900000000000006</v>
      </c>
      <c r="V210" s="29" t="str">
        <f>IF(ABS(Proj2018[[#This Row],[LastProj]]-Proj2018[[#This Row],[PROJ TOTAL PTS]])&lt;0.5,"",(Proj2018[[#This Row],[PROJ TOTAL PTS]]-Proj2018[[#This Row],[LastProj]])/16)</f>
        <v/>
      </c>
      <c r="W210" s="29" t="s">
        <v>296</v>
      </c>
      <c r="X210" s="29"/>
      <c r="Y210" s="29">
        <f>IF(Proj2018[[#This Row],[POS]]="K",-100,Proj2018[[#This Row],[VAR/G]]+1.5)</f>
        <v>0.20625000000000071</v>
      </c>
      <c r="Z210" s="33">
        <f>ROUND(MAX(Proj2018[[#This Row],[VAWG]],0)*$AC$9,0)+1</f>
        <v>25</v>
      </c>
    </row>
    <row r="211" spans="1:26" x14ac:dyDescent="0.3">
      <c r="A211">
        <v>2018</v>
      </c>
      <c r="B211" t="s">
        <v>4332</v>
      </c>
      <c r="C211" t="s">
        <v>1198</v>
      </c>
      <c r="D211" t="s">
        <v>348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30</v>
      </c>
      <c r="N211">
        <v>419</v>
      </c>
      <c r="O211">
        <v>3</v>
      </c>
      <c r="P211" s="26">
        <v>59.900000000000006</v>
      </c>
      <c r="Q211" s="26">
        <v>117.7</v>
      </c>
      <c r="R211" s="26">
        <v>-57.8</v>
      </c>
      <c r="S211" s="26">
        <v>-3.6124999999999998</v>
      </c>
      <c r="T211" s="31" t="s">
        <v>296</v>
      </c>
      <c r="U211" s="29">
        <v>59.900000000000006</v>
      </c>
      <c r="V211" s="29" t="str">
        <f>IF(ABS(Proj2018[[#This Row],[LastProj]]-Proj2018[[#This Row],[PROJ TOTAL PTS]])&lt;0.5,"",(Proj2018[[#This Row],[PROJ TOTAL PTS]]-Proj2018[[#This Row],[LastProj]])/16)</f>
        <v/>
      </c>
      <c r="W211" s="29" t="s">
        <v>437</v>
      </c>
      <c r="X211" s="29"/>
      <c r="Y211" s="29">
        <f>IF(Proj2018[[#This Row],[POS]]="K",-100,Proj2018[[#This Row],[VAR/G]]+1.5)</f>
        <v>-2.1124999999999998</v>
      </c>
      <c r="Z211" s="33">
        <f>ROUND(MAX(Proj2018[[#This Row],[VAWG]],0)*$AC$9,0)+1</f>
        <v>1</v>
      </c>
    </row>
    <row r="212" spans="1:26" x14ac:dyDescent="0.3">
      <c r="A212">
        <v>2018</v>
      </c>
      <c r="B212" t="s">
        <v>6507</v>
      </c>
      <c r="C212" t="s">
        <v>352</v>
      </c>
      <c r="D212" t="s">
        <v>348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37</v>
      </c>
      <c r="N212">
        <v>474</v>
      </c>
      <c r="O212">
        <v>2</v>
      </c>
      <c r="P212" s="26">
        <v>59.400000000000006</v>
      </c>
      <c r="Q212" s="26">
        <v>117.7</v>
      </c>
      <c r="R212" s="26">
        <v>-58.3</v>
      </c>
      <c r="S212" s="26">
        <v>-3.6437499999999998</v>
      </c>
      <c r="T212" s="31" t="s">
        <v>296</v>
      </c>
      <c r="U212" s="29">
        <v>59.400000000000006</v>
      </c>
      <c r="V212" s="29" t="str">
        <f>IF(ABS(Proj2018[[#This Row],[LastProj]]-Proj2018[[#This Row],[PROJ TOTAL PTS]])&lt;0.5,"",(Proj2018[[#This Row],[PROJ TOTAL PTS]]-Proj2018[[#This Row],[LastProj]])/16)</f>
        <v/>
      </c>
      <c r="W212" s="29" t="s">
        <v>296</v>
      </c>
      <c r="X212" s="29"/>
      <c r="Y212" s="29">
        <f>IF(Proj2018[[#This Row],[POS]]="K",-100,Proj2018[[#This Row],[VAR/G]]+1.5)</f>
        <v>-2.1437499999999998</v>
      </c>
      <c r="Z212" s="33">
        <f>ROUND(MAX(Proj2018[[#This Row],[VAWG]],0)*$AC$9,0)+1</f>
        <v>1</v>
      </c>
    </row>
    <row r="213" spans="1:26" x14ac:dyDescent="0.3">
      <c r="A213">
        <v>2018</v>
      </c>
      <c r="B213" t="s">
        <v>2917</v>
      </c>
      <c r="C213" t="s">
        <v>10746</v>
      </c>
      <c r="D213" t="s">
        <v>451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96</v>
      </c>
      <c r="K213">
        <v>392</v>
      </c>
      <c r="L213">
        <v>2</v>
      </c>
      <c r="M213">
        <v>10</v>
      </c>
      <c r="N213">
        <v>80</v>
      </c>
      <c r="O213">
        <v>0</v>
      </c>
      <c r="P213" s="26">
        <v>59.2</v>
      </c>
      <c r="Q213" s="26">
        <v>118.8</v>
      </c>
      <c r="R213" s="26">
        <v>-59.599999999999994</v>
      </c>
      <c r="S213" s="26">
        <v>-3.7249999999999996</v>
      </c>
      <c r="T213" s="31" t="s">
        <v>11130</v>
      </c>
      <c r="U213" s="29">
        <v>59.2</v>
      </c>
      <c r="V213" s="29" t="str">
        <f>IF(ABS(Proj2018[[#This Row],[LastProj]]-Proj2018[[#This Row],[PROJ TOTAL PTS]])&lt;0.5,"",(Proj2018[[#This Row],[PROJ TOTAL PTS]]-Proj2018[[#This Row],[LastProj]])/16)</f>
        <v/>
      </c>
      <c r="W213" s="29" t="s">
        <v>437</v>
      </c>
      <c r="X213" s="29"/>
      <c r="Y213" s="29">
        <f>IF(Proj2018[[#This Row],[POS]]="K",-100,Proj2018[[#This Row],[VAR/G]]+1.5)</f>
        <v>-2.2249999999999996</v>
      </c>
      <c r="Z213" s="29">
        <f>ROUND(MAX(Proj2018[[#This Row],[VAWG]],0)*$AC$9,0)+1</f>
        <v>1</v>
      </c>
    </row>
    <row r="214" spans="1:26" x14ac:dyDescent="0.3">
      <c r="A214">
        <v>2018</v>
      </c>
      <c r="B214" t="s">
        <v>1618</v>
      </c>
      <c r="C214" t="s">
        <v>10817</v>
      </c>
      <c r="D214" t="s">
        <v>348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4</v>
      </c>
      <c r="K214">
        <v>22</v>
      </c>
      <c r="L214">
        <v>0</v>
      </c>
      <c r="M214">
        <v>34</v>
      </c>
      <c r="N214">
        <v>447</v>
      </c>
      <c r="O214">
        <v>2</v>
      </c>
      <c r="P214" s="26">
        <v>58.900000000000006</v>
      </c>
      <c r="Q214" s="26">
        <v>117.7</v>
      </c>
      <c r="R214" s="26">
        <v>-58.8</v>
      </c>
      <c r="S214" s="26">
        <v>-3.6749999999999998</v>
      </c>
      <c r="T214" s="31" t="s">
        <v>296</v>
      </c>
      <c r="U214" s="29">
        <v>58.900000000000006</v>
      </c>
      <c r="V214" s="29" t="str">
        <f>IF(ABS(Proj2018[[#This Row],[LastProj]]-Proj2018[[#This Row],[PROJ TOTAL PTS]])&lt;0.5,"",(Proj2018[[#This Row],[PROJ TOTAL PTS]]-Proj2018[[#This Row],[LastProj]])/16)</f>
        <v/>
      </c>
      <c r="W214" s="29" t="s">
        <v>437</v>
      </c>
      <c r="X214" s="29"/>
      <c r="Y214" s="29">
        <f>IF(Proj2018[[#This Row],[POS]]="K",-100,Proj2018[[#This Row],[VAR/G]]+1.5)</f>
        <v>-2.1749999999999998</v>
      </c>
      <c r="Z214" s="33">
        <f>ROUND(MAX(Proj2018[[#This Row],[VAWG]],0)*$AC$9,0)+1</f>
        <v>1</v>
      </c>
    </row>
    <row r="215" spans="1:26" x14ac:dyDescent="0.3">
      <c r="A215">
        <v>2018</v>
      </c>
      <c r="B215" t="s">
        <v>7534</v>
      </c>
      <c r="C215" t="s">
        <v>1198</v>
      </c>
      <c r="D215" t="s">
        <v>348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</v>
      </c>
      <c r="K215">
        <v>12</v>
      </c>
      <c r="L215">
        <v>0</v>
      </c>
      <c r="M215">
        <v>44</v>
      </c>
      <c r="N215">
        <v>456</v>
      </c>
      <c r="O215">
        <v>2</v>
      </c>
      <c r="P215" s="26">
        <v>58.800000000000004</v>
      </c>
      <c r="Q215" s="26">
        <v>117.7</v>
      </c>
      <c r="R215" s="26">
        <v>-58.9</v>
      </c>
      <c r="S215" s="26">
        <v>-3.6812499999999999</v>
      </c>
      <c r="T215" s="31" t="s">
        <v>296</v>
      </c>
      <c r="U215" s="29">
        <v>58.800000000000004</v>
      </c>
      <c r="V215" s="29" t="str">
        <f>IF(ABS(Proj2018[[#This Row],[LastProj]]-Proj2018[[#This Row],[PROJ TOTAL PTS]])&lt;0.5,"",(Proj2018[[#This Row],[PROJ TOTAL PTS]]-Proj2018[[#This Row],[LastProj]])/16)</f>
        <v/>
      </c>
      <c r="W215" s="29" t="s">
        <v>296</v>
      </c>
      <c r="X215" s="29"/>
      <c r="Y215" s="29">
        <f>IF(Proj2018[[#This Row],[POS]]="K",-100,Proj2018[[#This Row],[VAR/G]]+1.5)</f>
        <v>-2.1812499999999999</v>
      </c>
      <c r="Z215" s="33">
        <f>ROUND(MAX(Proj2018[[#This Row],[VAWG]],0)*$AC$9,0)+1</f>
        <v>1</v>
      </c>
    </row>
    <row r="216" spans="1:26" x14ac:dyDescent="0.3">
      <c r="A216">
        <v>2018</v>
      </c>
      <c r="B216" t="s">
        <v>10641</v>
      </c>
      <c r="C216" t="s">
        <v>10802</v>
      </c>
      <c r="D216" t="s">
        <v>451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91</v>
      </c>
      <c r="K216">
        <v>334</v>
      </c>
      <c r="L216">
        <v>2</v>
      </c>
      <c r="M216">
        <v>16</v>
      </c>
      <c r="N216">
        <v>132</v>
      </c>
      <c r="O216">
        <v>0</v>
      </c>
      <c r="P216" s="26">
        <v>58.6</v>
      </c>
      <c r="Q216" s="26">
        <v>118.8</v>
      </c>
      <c r="R216" s="26">
        <v>-60.199999999999996</v>
      </c>
      <c r="S216" s="26">
        <v>-3.7624999999999997</v>
      </c>
      <c r="T216" s="31" t="s">
        <v>296</v>
      </c>
      <c r="U216" s="29">
        <v>58.6</v>
      </c>
      <c r="V216" s="29" t="str">
        <f>IF(ABS(Proj2018[[#This Row],[LastProj]]-Proj2018[[#This Row],[PROJ TOTAL PTS]])&lt;0.5,"",(Proj2018[[#This Row],[PROJ TOTAL PTS]]-Proj2018[[#This Row],[LastProj]])/16)</f>
        <v/>
      </c>
      <c r="W216" s="29" t="s">
        <v>437</v>
      </c>
      <c r="X216" s="29"/>
      <c r="Y216" s="29">
        <f>IF(Proj2018[[#This Row],[POS]]="K",-100,Proj2018[[#This Row],[VAR/G]]+1.5)</f>
        <v>-2.2624999999999997</v>
      </c>
      <c r="Z216" s="33">
        <f>ROUND(MAX(Proj2018[[#This Row],[VAWG]],0)*$AC$9,0)+1</f>
        <v>1</v>
      </c>
    </row>
    <row r="217" spans="1:26" x14ac:dyDescent="0.3">
      <c r="A217">
        <v>2018</v>
      </c>
      <c r="B217" t="s">
        <v>2647</v>
      </c>
      <c r="C217" t="s">
        <v>10710</v>
      </c>
      <c r="D217" t="s">
        <v>348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8</v>
      </c>
      <c r="K217">
        <v>51</v>
      </c>
      <c r="L217">
        <v>0</v>
      </c>
      <c r="M217">
        <v>30</v>
      </c>
      <c r="N217">
        <v>399</v>
      </c>
      <c r="O217">
        <v>2</v>
      </c>
      <c r="P217" s="26">
        <v>57.000000000000007</v>
      </c>
      <c r="Q217" s="26">
        <v>117.7</v>
      </c>
      <c r="R217" s="26">
        <v>-60.699999999999996</v>
      </c>
      <c r="S217" s="26">
        <v>-3.7937499999999997</v>
      </c>
      <c r="T217" s="31" t="s">
        <v>296</v>
      </c>
      <c r="U217" s="29">
        <v>57.000000000000007</v>
      </c>
      <c r="V217" s="29" t="str">
        <f>IF(ABS(Proj2018[[#This Row],[LastProj]]-Proj2018[[#This Row],[PROJ TOTAL PTS]])&lt;0.5,"",(Proj2018[[#This Row],[PROJ TOTAL PTS]]-Proj2018[[#This Row],[LastProj]])/16)</f>
        <v/>
      </c>
      <c r="W217" s="29" t="s">
        <v>437</v>
      </c>
      <c r="X217" s="29"/>
      <c r="Y217" s="29">
        <f>IF(Proj2018[[#This Row],[POS]]="K",-100,Proj2018[[#This Row],[VAR/G]]+1.5)</f>
        <v>-2.2937499999999997</v>
      </c>
      <c r="Z217" s="29">
        <f>ROUND(MAX(Proj2018[[#This Row],[VAWG]],0)*$AC$9,0)+1</f>
        <v>1</v>
      </c>
    </row>
    <row r="218" spans="1:26" x14ac:dyDescent="0.3">
      <c r="A218">
        <v>2018</v>
      </c>
      <c r="B218" t="s">
        <v>545</v>
      </c>
      <c r="C218" t="s">
        <v>536</v>
      </c>
      <c r="D218" t="s">
        <v>348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38</v>
      </c>
      <c r="N218">
        <v>443</v>
      </c>
      <c r="O218">
        <v>2</v>
      </c>
      <c r="P218" s="26">
        <v>56.300000000000004</v>
      </c>
      <c r="Q218" s="26">
        <v>117.7</v>
      </c>
      <c r="R218" s="26">
        <v>-61.4</v>
      </c>
      <c r="S218" s="26">
        <v>-3.8374999999999999</v>
      </c>
      <c r="T218" s="31" t="s">
        <v>296</v>
      </c>
      <c r="U218" s="29">
        <v>56.300000000000004</v>
      </c>
      <c r="V218" s="29" t="str">
        <f>IF(ABS(Proj2018[[#This Row],[LastProj]]-Proj2018[[#This Row],[PROJ TOTAL PTS]])&lt;0.5,"",(Proj2018[[#This Row],[PROJ TOTAL PTS]]-Proj2018[[#This Row],[LastProj]])/16)</f>
        <v/>
      </c>
      <c r="W218" s="29" t="s">
        <v>296</v>
      </c>
      <c r="X218" s="29"/>
      <c r="Y218" s="29">
        <f>IF(Proj2018[[#This Row],[POS]]="K",-100,Proj2018[[#This Row],[VAR/G]]+1.5)</f>
        <v>-2.3374999999999999</v>
      </c>
      <c r="Z218" s="33">
        <f>ROUND(MAX(Proj2018[[#This Row],[VAWG]],0)*$AC$9,0)+1</f>
        <v>1</v>
      </c>
    </row>
    <row r="219" spans="1:26" x14ac:dyDescent="0.3">
      <c r="A219">
        <v>2018</v>
      </c>
      <c r="B219" t="s">
        <v>8018</v>
      </c>
      <c r="C219" t="s">
        <v>10805</v>
      </c>
      <c r="D219" t="s">
        <v>348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42</v>
      </c>
      <c r="N219">
        <v>435</v>
      </c>
      <c r="O219">
        <v>2</v>
      </c>
      <c r="P219" s="26">
        <v>55.5</v>
      </c>
      <c r="Q219" s="26">
        <v>117.7</v>
      </c>
      <c r="R219" s="26">
        <v>-62.2</v>
      </c>
      <c r="S219" s="26">
        <v>-3.8875000000000002</v>
      </c>
      <c r="T219" s="31" t="s">
        <v>296</v>
      </c>
      <c r="U219" s="29">
        <v>55.5</v>
      </c>
      <c r="V219" s="29" t="str">
        <f>IF(ABS(Proj2018[[#This Row],[LastProj]]-Proj2018[[#This Row],[PROJ TOTAL PTS]])&lt;0.5,"",(Proj2018[[#This Row],[PROJ TOTAL PTS]]-Proj2018[[#This Row],[LastProj]])/16)</f>
        <v/>
      </c>
      <c r="W219" s="29" t="s">
        <v>437</v>
      </c>
      <c r="X219" s="29"/>
      <c r="Y219" s="29">
        <f>IF(Proj2018[[#This Row],[POS]]="K",-100,Proj2018[[#This Row],[VAR/G]]+1.5)</f>
        <v>-2.3875000000000002</v>
      </c>
      <c r="Z219" s="33">
        <f>ROUND(MAX(Proj2018[[#This Row],[VAWG]],0)*$AC$9,0)+1</f>
        <v>1</v>
      </c>
    </row>
    <row r="220" spans="1:26" x14ac:dyDescent="0.3">
      <c r="A220">
        <v>2018</v>
      </c>
      <c r="B220" t="s">
        <v>5538</v>
      </c>
      <c r="C220" t="s">
        <v>10751</v>
      </c>
      <c r="D220" t="s">
        <v>348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13</v>
      </c>
      <c r="K220">
        <v>82</v>
      </c>
      <c r="L220">
        <v>0</v>
      </c>
      <c r="M220">
        <v>30</v>
      </c>
      <c r="N220">
        <v>346</v>
      </c>
      <c r="O220">
        <v>2</v>
      </c>
      <c r="P220" s="26">
        <v>54.800000000000004</v>
      </c>
      <c r="Q220" s="26">
        <v>117.7</v>
      </c>
      <c r="R220" s="26">
        <v>-62.9</v>
      </c>
      <c r="S220" s="26">
        <v>-3.9312499999999999</v>
      </c>
      <c r="T220" s="31" t="s">
        <v>296</v>
      </c>
      <c r="U220" s="29">
        <v>54.800000000000004</v>
      </c>
      <c r="V220" s="29" t="str">
        <f>IF(ABS(Proj2018[[#This Row],[LastProj]]-Proj2018[[#This Row],[PROJ TOTAL PTS]])&lt;0.5,"",(Proj2018[[#This Row],[PROJ TOTAL PTS]]-Proj2018[[#This Row],[LastProj]])/16)</f>
        <v/>
      </c>
      <c r="W220" s="29" t="s">
        <v>437</v>
      </c>
      <c r="X220" s="29"/>
      <c r="Y220" s="29">
        <f>IF(Proj2018[[#This Row],[POS]]="K",-100,Proj2018[[#This Row],[VAR/G]]+1.5)</f>
        <v>-2.4312499999999999</v>
      </c>
      <c r="Z220" s="33">
        <f>ROUND(MAX(Proj2018[[#This Row],[VAWG]],0)*$AC$9,0)+1</f>
        <v>1</v>
      </c>
    </row>
    <row r="221" spans="1:26" x14ac:dyDescent="0.3">
      <c r="A221">
        <v>2018</v>
      </c>
      <c r="B221" s="2" t="s">
        <v>10489</v>
      </c>
      <c r="C221" t="s">
        <v>10728</v>
      </c>
      <c r="D221" t="s">
        <v>451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82</v>
      </c>
      <c r="K221">
        <v>335</v>
      </c>
      <c r="L221">
        <v>2</v>
      </c>
      <c r="M221">
        <v>11</v>
      </c>
      <c r="N221">
        <v>90</v>
      </c>
      <c r="O221">
        <v>0</v>
      </c>
      <c r="P221" s="26">
        <v>54.5</v>
      </c>
      <c r="Q221" s="26">
        <v>118.8</v>
      </c>
      <c r="R221" s="26">
        <v>-64.3</v>
      </c>
      <c r="S221" s="26">
        <v>-4.0187499999999998</v>
      </c>
      <c r="T221" s="31" t="s">
        <v>296</v>
      </c>
      <c r="U221" s="29">
        <v>54.5</v>
      </c>
      <c r="V221" s="29" t="str">
        <f>IF(ABS(Proj2018[[#This Row],[LastProj]]-Proj2018[[#This Row],[PROJ TOTAL PTS]])&lt;0.5,"",(Proj2018[[#This Row],[PROJ TOTAL PTS]]-Proj2018[[#This Row],[LastProj]])/16)</f>
        <v/>
      </c>
      <c r="W221" s="29" t="s">
        <v>437</v>
      </c>
      <c r="X221" s="29"/>
      <c r="Y221" s="29">
        <f>IF(Proj2018[[#This Row],[POS]]="K",-100,Proj2018[[#This Row],[VAR/G]]+1.5)</f>
        <v>-2.5187499999999998</v>
      </c>
      <c r="Z221" s="33">
        <f>ROUND(MAX(Proj2018[[#This Row],[VAWG]],0)*$AC$9,0)+1</f>
        <v>1</v>
      </c>
    </row>
    <row r="222" spans="1:26" x14ac:dyDescent="0.3">
      <c r="A222">
        <v>2018</v>
      </c>
      <c r="B222" t="s">
        <v>9161</v>
      </c>
      <c r="C222" t="s">
        <v>1198</v>
      </c>
      <c r="D222" t="s">
        <v>451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96</v>
      </c>
      <c r="K222">
        <v>391</v>
      </c>
      <c r="L222">
        <v>2</v>
      </c>
      <c r="M222">
        <v>4</v>
      </c>
      <c r="N222">
        <v>34</v>
      </c>
      <c r="O222">
        <v>0</v>
      </c>
      <c r="P222" s="26">
        <v>54.5</v>
      </c>
      <c r="Q222" s="26">
        <v>118.8</v>
      </c>
      <c r="R222" s="26">
        <v>-64.3</v>
      </c>
      <c r="S222" s="26">
        <v>-4.0187499999999998</v>
      </c>
      <c r="T222" s="31" t="s">
        <v>296</v>
      </c>
      <c r="U222" s="29">
        <v>54.5</v>
      </c>
      <c r="V222" s="29" t="str">
        <f>IF(ABS(Proj2018[[#This Row],[LastProj]]-Proj2018[[#This Row],[PROJ TOTAL PTS]])&lt;0.5,"",(Proj2018[[#This Row],[PROJ TOTAL PTS]]-Proj2018[[#This Row],[LastProj]])/16)</f>
        <v/>
      </c>
      <c r="W222" s="29" t="s">
        <v>437</v>
      </c>
      <c r="X222" s="29"/>
      <c r="Y222" s="29">
        <f>IF(Proj2018[[#This Row],[POS]]="K",-100,Proj2018[[#This Row],[VAR/G]]+1.5)</f>
        <v>-2.5187499999999998</v>
      </c>
      <c r="Z222" s="29">
        <f>ROUND(MAX(Proj2018[[#This Row],[VAWG]],0)*$AC$9,0)+1</f>
        <v>1</v>
      </c>
    </row>
    <row r="223" spans="1:26" x14ac:dyDescent="0.3">
      <c r="A223">
        <v>2018</v>
      </c>
      <c r="B223" t="s">
        <v>5748</v>
      </c>
      <c r="C223" t="s">
        <v>314</v>
      </c>
      <c r="D223" t="s">
        <v>451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88</v>
      </c>
      <c r="K223">
        <v>350</v>
      </c>
      <c r="L223">
        <v>2</v>
      </c>
      <c r="M223">
        <v>9</v>
      </c>
      <c r="N223">
        <v>66</v>
      </c>
      <c r="O223">
        <v>0</v>
      </c>
      <c r="P223" s="26">
        <v>53.6</v>
      </c>
      <c r="Q223" s="26">
        <v>118.8</v>
      </c>
      <c r="R223" s="26">
        <v>-65.199999999999989</v>
      </c>
      <c r="S223" s="26">
        <v>-4.0749999999999993</v>
      </c>
      <c r="T223" s="31" t="s">
        <v>296</v>
      </c>
      <c r="U223" s="29">
        <v>53.6</v>
      </c>
      <c r="V223" s="29" t="str">
        <f>IF(ABS(Proj2018[[#This Row],[LastProj]]-Proj2018[[#This Row],[PROJ TOTAL PTS]])&lt;0.5,"",(Proj2018[[#This Row],[PROJ TOTAL PTS]]-Proj2018[[#This Row],[LastProj]])/16)</f>
        <v/>
      </c>
      <c r="W223" s="29" t="s">
        <v>296</v>
      </c>
      <c r="X223" s="29"/>
      <c r="Y223" s="29">
        <f>IF(Proj2018[[#This Row],[POS]]="K",-100,Proj2018[[#This Row],[VAR/G]]+1.5)</f>
        <v>-2.5749999999999993</v>
      </c>
      <c r="Z223" s="33">
        <f>ROUND(MAX(Proj2018[[#This Row],[VAWG]],0)*$AC$9,0)+1</f>
        <v>1</v>
      </c>
    </row>
    <row r="224" spans="1:26" x14ac:dyDescent="0.3">
      <c r="A224">
        <v>2018</v>
      </c>
      <c r="B224" t="s">
        <v>737</v>
      </c>
      <c r="C224" t="s">
        <v>570</v>
      </c>
      <c r="D224" t="s">
        <v>321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29</v>
      </c>
      <c r="N224">
        <v>349</v>
      </c>
      <c r="O224">
        <v>3</v>
      </c>
      <c r="P224" s="26">
        <v>52.9</v>
      </c>
      <c r="Q224" s="26">
        <v>81.599999999999994</v>
      </c>
      <c r="R224" s="26">
        <v>-28.699999999999996</v>
      </c>
      <c r="S224" s="26">
        <v>-1.7937499999999997</v>
      </c>
      <c r="T224" s="31" t="s">
        <v>296</v>
      </c>
      <c r="U224" s="29">
        <v>52.9</v>
      </c>
      <c r="V224" s="29" t="str">
        <f>IF(ABS(Proj2018[[#This Row],[LastProj]]-Proj2018[[#This Row],[PROJ TOTAL PTS]])&lt;0.5,"",(Proj2018[[#This Row],[PROJ TOTAL PTS]]-Proj2018[[#This Row],[LastProj]])/16)</f>
        <v/>
      </c>
      <c r="W224" s="29" t="s">
        <v>296</v>
      </c>
      <c r="X224" s="29"/>
      <c r="Y224" s="29">
        <f>IF(Proj2018[[#This Row],[POS]]="K",-100,Proj2018[[#This Row],[VAR/G]]+1.5)</f>
        <v>-0.29374999999999973</v>
      </c>
      <c r="Z224" s="33">
        <f>ROUND(MAX(Proj2018[[#This Row],[VAWG]],0)*$AC$9,0)+1</f>
        <v>1</v>
      </c>
    </row>
    <row r="225" spans="1:26" x14ac:dyDescent="0.3">
      <c r="A225">
        <v>2018</v>
      </c>
      <c r="B225" s="2" t="s">
        <v>9933</v>
      </c>
      <c r="C225" t="s">
        <v>365</v>
      </c>
      <c r="D225" t="s">
        <v>348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26</v>
      </c>
      <c r="N225">
        <v>341</v>
      </c>
      <c r="O225">
        <v>3</v>
      </c>
      <c r="P225" s="26">
        <v>52.1</v>
      </c>
      <c r="Q225" s="26">
        <v>117.7</v>
      </c>
      <c r="R225" s="26">
        <v>-65.599999999999994</v>
      </c>
      <c r="S225" s="26">
        <v>-4.0999999999999996</v>
      </c>
      <c r="T225" s="31" t="s">
        <v>296</v>
      </c>
      <c r="U225" s="29">
        <v>52.1</v>
      </c>
      <c r="V225" s="29" t="str">
        <f>IF(ABS(Proj2018[[#This Row],[LastProj]]-Proj2018[[#This Row],[PROJ TOTAL PTS]])&lt;0.5,"",(Proj2018[[#This Row],[PROJ TOTAL PTS]]-Proj2018[[#This Row],[LastProj]])/16)</f>
        <v/>
      </c>
      <c r="W225" s="29" t="s">
        <v>437</v>
      </c>
      <c r="X225" s="29"/>
      <c r="Y225" s="29">
        <f>IF(Proj2018[[#This Row],[POS]]="K",-100,Proj2018[[#This Row],[VAR/G]]+1.5)</f>
        <v>-2.5999999999999996</v>
      </c>
      <c r="Z225" s="33">
        <f>ROUND(MAX(Proj2018[[#This Row],[VAWG]],0)*$AC$9,0)+1</f>
        <v>1</v>
      </c>
    </row>
    <row r="226" spans="1:26" x14ac:dyDescent="0.3">
      <c r="A226">
        <v>2018</v>
      </c>
      <c r="B226" t="s">
        <v>5848</v>
      </c>
      <c r="C226" t="s">
        <v>536</v>
      </c>
      <c r="D226" t="s">
        <v>451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8</v>
      </c>
      <c r="K226">
        <v>26</v>
      </c>
      <c r="L226">
        <v>1</v>
      </c>
      <c r="M226">
        <v>36</v>
      </c>
      <c r="N226">
        <v>311</v>
      </c>
      <c r="O226">
        <v>2</v>
      </c>
      <c r="P226" s="26">
        <v>51.7</v>
      </c>
      <c r="Q226" s="26">
        <v>118.8</v>
      </c>
      <c r="R226" s="26">
        <v>-67.099999999999994</v>
      </c>
      <c r="S226" s="26">
        <v>-4.1937499999999996</v>
      </c>
      <c r="T226" s="31" t="s">
        <v>296</v>
      </c>
      <c r="U226" s="29">
        <v>51.7</v>
      </c>
      <c r="V226" s="29" t="str">
        <f>IF(ABS(Proj2018[[#This Row],[LastProj]]-Proj2018[[#This Row],[PROJ TOTAL PTS]])&lt;0.5,"",(Proj2018[[#This Row],[PROJ TOTAL PTS]]-Proj2018[[#This Row],[LastProj]])/16)</f>
        <v/>
      </c>
      <c r="W226" s="29" t="s">
        <v>296</v>
      </c>
      <c r="X226" s="29"/>
      <c r="Y226" s="29">
        <f>IF(Proj2018[[#This Row],[POS]]="K",-100,Proj2018[[#This Row],[VAR/G]]+1.5)</f>
        <v>-2.6937499999999996</v>
      </c>
      <c r="Z226" s="33">
        <f>ROUND(MAX(Proj2018[[#This Row],[VAWG]],0)*$AC$9,0)+1</f>
        <v>1</v>
      </c>
    </row>
    <row r="227" spans="1:26" x14ac:dyDescent="0.3">
      <c r="A227">
        <v>2018</v>
      </c>
      <c r="B227" t="s">
        <v>7822</v>
      </c>
      <c r="C227" t="s">
        <v>298</v>
      </c>
      <c r="D227" t="s">
        <v>321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30</v>
      </c>
      <c r="N227">
        <v>333</v>
      </c>
      <c r="O227">
        <v>3</v>
      </c>
      <c r="P227" s="26">
        <v>51.300000000000004</v>
      </c>
      <c r="Q227" s="26">
        <v>81.599999999999994</v>
      </c>
      <c r="R227" s="26">
        <v>-30.29999999999999</v>
      </c>
      <c r="S227" s="26">
        <v>-1.8937499999999994</v>
      </c>
      <c r="T227" s="31" t="s">
        <v>296</v>
      </c>
      <c r="U227" s="29">
        <v>51.300000000000004</v>
      </c>
      <c r="V227" s="29" t="str">
        <f>IF(ABS(Proj2018[[#This Row],[LastProj]]-Proj2018[[#This Row],[PROJ TOTAL PTS]])&lt;0.5,"",(Proj2018[[#This Row],[PROJ TOTAL PTS]]-Proj2018[[#This Row],[LastProj]])/16)</f>
        <v/>
      </c>
      <c r="W227" s="29" t="s">
        <v>296</v>
      </c>
      <c r="X227" s="29"/>
      <c r="Y227" s="29">
        <f>IF(Proj2018[[#This Row],[POS]]="K",-100,Proj2018[[#This Row],[VAR/G]]+1.5)</f>
        <v>-0.39374999999999938</v>
      </c>
      <c r="Z227" s="33">
        <f>ROUND(MAX(Proj2018[[#This Row],[VAWG]],0)*$AC$9,0)+1</f>
        <v>1</v>
      </c>
    </row>
    <row r="228" spans="1:26" x14ac:dyDescent="0.3">
      <c r="A228">
        <v>2018</v>
      </c>
      <c r="B228" t="s">
        <v>6448</v>
      </c>
      <c r="C228" t="s">
        <v>10748</v>
      </c>
      <c r="D228" t="s">
        <v>321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37</v>
      </c>
      <c r="N228">
        <v>390</v>
      </c>
      <c r="O228">
        <v>2</v>
      </c>
      <c r="P228" s="26">
        <v>51</v>
      </c>
      <c r="Q228" s="26">
        <v>81.599999999999994</v>
      </c>
      <c r="R228" s="26">
        <v>-30.599999999999994</v>
      </c>
      <c r="S228" s="26">
        <v>-1.9124999999999996</v>
      </c>
      <c r="T228" s="31" t="s">
        <v>11130</v>
      </c>
      <c r="U228" s="29">
        <v>51</v>
      </c>
      <c r="V228" s="29" t="str">
        <f>IF(ABS(Proj2018[[#This Row],[LastProj]]-Proj2018[[#This Row],[PROJ TOTAL PTS]])&lt;0.5,"",(Proj2018[[#This Row],[PROJ TOTAL PTS]]-Proj2018[[#This Row],[LastProj]])/16)</f>
        <v/>
      </c>
      <c r="W228" s="29" t="s">
        <v>437</v>
      </c>
      <c r="X228" s="29"/>
      <c r="Y228" s="29">
        <f>IF(Proj2018[[#This Row],[POS]]="K",-100,Proj2018[[#This Row],[VAR/G]]+1.5)</f>
        <v>-0.41249999999999964</v>
      </c>
      <c r="Z228" s="29">
        <f>ROUND(MAX(Proj2018[[#This Row],[VAWG]],0)*$AC$9,0)+1</f>
        <v>1</v>
      </c>
    </row>
    <row r="229" spans="1:26" x14ac:dyDescent="0.3">
      <c r="A229">
        <v>2018</v>
      </c>
      <c r="B229" t="s">
        <v>10273</v>
      </c>
      <c r="C229" t="s">
        <v>1198</v>
      </c>
      <c r="D229" t="s">
        <v>311</v>
      </c>
      <c r="E229">
        <v>69</v>
      </c>
      <c r="F229">
        <v>114</v>
      </c>
      <c r="G229">
        <v>826</v>
      </c>
      <c r="H229">
        <v>5</v>
      </c>
      <c r="I229">
        <v>4</v>
      </c>
      <c r="J229">
        <v>10</v>
      </c>
      <c r="K229">
        <v>44</v>
      </c>
      <c r="L229">
        <v>0</v>
      </c>
      <c r="M229">
        <v>0</v>
      </c>
      <c r="N229">
        <v>0</v>
      </c>
      <c r="O229">
        <v>0</v>
      </c>
      <c r="P229" s="26">
        <v>49.44</v>
      </c>
      <c r="Q229" s="26">
        <v>278.68</v>
      </c>
      <c r="R229" s="26">
        <v>-229.24</v>
      </c>
      <c r="S229" s="26">
        <v>-14.327500000000001</v>
      </c>
      <c r="T229" s="31" t="s">
        <v>296</v>
      </c>
      <c r="U229" s="29">
        <v>49.44</v>
      </c>
      <c r="V229" s="29" t="str">
        <f>IF(ABS(Proj2018[[#This Row],[LastProj]]-Proj2018[[#This Row],[PROJ TOTAL PTS]])&lt;0.5,"",(Proj2018[[#This Row],[PROJ TOTAL PTS]]-Proj2018[[#This Row],[LastProj]])/16)</f>
        <v/>
      </c>
      <c r="W229" s="29" t="s">
        <v>437</v>
      </c>
      <c r="X229" s="29"/>
      <c r="Y229" s="29">
        <f>IF(Proj2018[[#This Row],[POS]]="K",-100,Proj2018[[#This Row],[VAR/G]]+1.5)</f>
        <v>-12.827500000000001</v>
      </c>
      <c r="Z229" s="33">
        <f>ROUND(MAX(Proj2018[[#This Row],[VAWG]],0)*$AC$9,0)+1</f>
        <v>1</v>
      </c>
    </row>
    <row r="230" spans="1:26" x14ac:dyDescent="0.3">
      <c r="A230">
        <v>2018</v>
      </c>
      <c r="B230" t="s">
        <v>1979</v>
      </c>
      <c r="C230" t="s">
        <v>1198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27</v>
      </c>
      <c r="K230">
        <v>110</v>
      </c>
      <c r="L230">
        <v>1</v>
      </c>
      <c r="M230">
        <v>30</v>
      </c>
      <c r="N230">
        <v>258</v>
      </c>
      <c r="O230">
        <v>1</v>
      </c>
      <c r="P230" s="26">
        <v>48.8</v>
      </c>
      <c r="Q230" s="26">
        <v>118.8</v>
      </c>
      <c r="R230" s="26">
        <v>-70</v>
      </c>
      <c r="S230" s="26">
        <v>-4.375</v>
      </c>
      <c r="T230" s="31" t="s">
        <v>296</v>
      </c>
      <c r="U230" s="29">
        <v>48.8</v>
      </c>
      <c r="V230" s="29" t="str">
        <f>IF(ABS(Proj2018[[#This Row],[LastProj]]-Proj2018[[#This Row],[PROJ TOTAL PTS]])&lt;0.5,"",(Proj2018[[#This Row],[PROJ TOTAL PTS]]-Proj2018[[#This Row],[LastProj]])/16)</f>
        <v/>
      </c>
      <c r="W230" s="29" t="s">
        <v>296</v>
      </c>
      <c r="X230" s="29"/>
      <c r="Y230" s="29">
        <f>IF(Proj2018[[#This Row],[POS]]="K",-100,Proj2018[[#This Row],[VAR/G]]+1.5)</f>
        <v>-2.875</v>
      </c>
      <c r="Z230" s="33">
        <f>ROUND(MAX(Proj2018[[#This Row],[VAWG]],0)*$AC$9,0)+1</f>
        <v>1</v>
      </c>
    </row>
    <row r="231" spans="1:26" x14ac:dyDescent="0.3">
      <c r="A231">
        <v>2018</v>
      </c>
      <c r="B231" t="s">
        <v>10549</v>
      </c>
      <c r="C231" t="s">
        <v>10716</v>
      </c>
      <c r="D231" t="s">
        <v>348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29</v>
      </c>
      <c r="N231">
        <v>357</v>
      </c>
      <c r="O231">
        <v>2</v>
      </c>
      <c r="P231" s="26">
        <v>47.7</v>
      </c>
      <c r="Q231" s="26">
        <v>117.7</v>
      </c>
      <c r="R231" s="26">
        <v>-70</v>
      </c>
      <c r="S231" s="26">
        <v>-4.375</v>
      </c>
      <c r="T231" s="31" t="s">
        <v>296</v>
      </c>
      <c r="U231" s="29">
        <v>47.7</v>
      </c>
      <c r="V231" s="29" t="str">
        <f>IF(ABS(Proj2018[[#This Row],[LastProj]]-Proj2018[[#This Row],[PROJ TOTAL PTS]])&lt;0.5,"",(Proj2018[[#This Row],[PROJ TOTAL PTS]]-Proj2018[[#This Row],[LastProj]])/16)</f>
        <v/>
      </c>
      <c r="W231" s="29" t="s">
        <v>296</v>
      </c>
      <c r="X231" s="29"/>
      <c r="Y231" s="29">
        <f>IF(Proj2018[[#This Row],[POS]]="K",-100,Proj2018[[#This Row],[VAR/G]]+1.5)</f>
        <v>-2.875</v>
      </c>
      <c r="Z231" s="33">
        <f>ROUND(MAX(Proj2018[[#This Row],[VAWG]],0)*$AC$9,0)+1</f>
        <v>1</v>
      </c>
    </row>
    <row r="232" spans="1:26" x14ac:dyDescent="0.3">
      <c r="A232">
        <v>2018</v>
      </c>
      <c r="B232" t="s">
        <v>7898</v>
      </c>
      <c r="C232" t="s">
        <v>10759</v>
      </c>
      <c r="D232" t="s">
        <v>321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30</v>
      </c>
      <c r="N232">
        <v>355</v>
      </c>
      <c r="O232">
        <v>2</v>
      </c>
      <c r="P232" s="26">
        <v>47.5</v>
      </c>
      <c r="Q232" s="26">
        <v>81.599999999999994</v>
      </c>
      <c r="R232" s="26">
        <v>-34.099999999999994</v>
      </c>
      <c r="S232" s="26">
        <v>-2.1312499999999996</v>
      </c>
      <c r="T232" s="31" t="s">
        <v>296</v>
      </c>
      <c r="U232" s="29">
        <v>47.5</v>
      </c>
      <c r="V232" s="29" t="str">
        <f>IF(ABS(Proj2018[[#This Row],[LastProj]]-Proj2018[[#This Row],[PROJ TOTAL PTS]])&lt;0.5,"",(Proj2018[[#This Row],[PROJ TOTAL PTS]]-Proj2018[[#This Row],[LastProj]])/16)</f>
        <v/>
      </c>
      <c r="W232" s="29" t="s">
        <v>296</v>
      </c>
      <c r="X232" s="29"/>
      <c r="Y232" s="29">
        <f>IF(Proj2018[[#This Row],[POS]]="K",-100,Proj2018[[#This Row],[VAR/G]]+1.5)</f>
        <v>-0.63124999999999964</v>
      </c>
      <c r="Z232" s="33">
        <f>ROUND(MAX(Proj2018[[#This Row],[VAWG]],0)*$AC$9,0)+1</f>
        <v>1</v>
      </c>
    </row>
    <row r="233" spans="1:26" x14ac:dyDescent="0.3">
      <c r="A233">
        <v>2018</v>
      </c>
      <c r="B233" t="s">
        <v>6167</v>
      </c>
      <c r="C233" t="s">
        <v>10746</v>
      </c>
      <c r="D233" t="s">
        <v>348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</v>
      </c>
      <c r="K233">
        <v>23</v>
      </c>
      <c r="L233">
        <v>0</v>
      </c>
      <c r="M233">
        <v>24</v>
      </c>
      <c r="N233">
        <v>327</v>
      </c>
      <c r="O233">
        <v>2</v>
      </c>
      <c r="P233" s="26">
        <v>47</v>
      </c>
      <c r="Q233" s="26">
        <v>117.7</v>
      </c>
      <c r="R233" s="26">
        <v>-70.7</v>
      </c>
      <c r="S233" s="26">
        <v>-4.4187500000000002</v>
      </c>
      <c r="T233" s="31" t="s">
        <v>296</v>
      </c>
      <c r="U233" s="29">
        <v>47</v>
      </c>
      <c r="V233" s="29" t="str">
        <f>IF(ABS(Proj2018[[#This Row],[LastProj]]-Proj2018[[#This Row],[PROJ TOTAL PTS]])&lt;0.5,"",(Proj2018[[#This Row],[PROJ TOTAL PTS]]-Proj2018[[#This Row],[LastProj]])/16)</f>
        <v/>
      </c>
      <c r="W233" s="29" t="s">
        <v>437</v>
      </c>
      <c r="X233" s="29"/>
      <c r="Y233" s="29">
        <f>IF(Proj2018[[#This Row],[POS]]="K",-100,Proj2018[[#This Row],[VAR/G]]+1.5)</f>
        <v>-2.9187500000000002</v>
      </c>
      <c r="Z233" s="33">
        <f>ROUND(MAX(Proj2018[[#This Row],[VAWG]],0)*$AC$9,0)+1</f>
        <v>1</v>
      </c>
    </row>
    <row r="234" spans="1:26" x14ac:dyDescent="0.3">
      <c r="A234">
        <v>2018</v>
      </c>
      <c r="B234" t="s">
        <v>595</v>
      </c>
      <c r="C234" t="s">
        <v>570</v>
      </c>
      <c r="D234" t="s">
        <v>451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70</v>
      </c>
      <c r="K234">
        <v>279</v>
      </c>
      <c r="L234">
        <v>2</v>
      </c>
      <c r="M234">
        <v>8</v>
      </c>
      <c r="N234">
        <v>65</v>
      </c>
      <c r="O234">
        <v>0</v>
      </c>
      <c r="P234" s="26">
        <v>46.400000000000006</v>
      </c>
      <c r="Q234" s="26">
        <v>118.8</v>
      </c>
      <c r="R234" s="26">
        <v>-72.399999999999991</v>
      </c>
      <c r="S234" s="26">
        <v>-4.5249999999999995</v>
      </c>
      <c r="T234" s="31" t="s">
        <v>11130</v>
      </c>
      <c r="U234" s="29">
        <v>46.400000000000006</v>
      </c>
      <c r="V234" s="29" t="str">
        <f>IF(ABS(Proj2018[[#This Row],[LastProj]]-Proj2018[[#This Row],[PROJ TOTAL PTS]])&lt;0.5,"",(Proj2018[[#This Row],[PROJ TOTAL PTS]]-Proj2018[[#This Row],[LastProj]])/16)</f>
        <v/>
      </c>
      <c r="W234" s="29" t="s">
        <v>437</v>
      </c>
      <c r="X234" s="29"/>
      <c r="Y234" s="29">
        <f>IF(Proj2018[[#This Row],[POS]]="K",-100,Proj2018[[#This Row],[VAR/G]]+1.5)</f>
        <v>-3.0249999999999995</v>
      </c>
      <c r="Z234" s="29">
        <f>ROUND(MAX(Proj2018[[#This Row],[VAWG]],0)*$AC$9,0)+1</f>
        <v>1</v>
      </c>
    </row>
    <row r="235" spans="1:26" x14ac:dyDescent="0.3">
      <c r="A235">
        <v>2018</v>
      </c>
      <c r="B235" t="s">
        <v>7057</v>
      </c>
      <c r="C235" t="s">
        <v>10728</v>
      </c>
      <c r="D235" t="s">
        <v>321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26</v>
      </c>
      <c r="N235">
        <v>279</v>
      </c>
      <c r="O235">
        <v>3</v>
      </c>
      <c r="P235" s="26">
        <v>45.900000000000006</v>
      </c>
      <c r="Q235" s="26">
        <v>81.599999999999994</v>
      </c>
      <c r="R235" s="26">
        <v>-35.699999999999989</v>
      </c>
      <c r="S235" s="26">
        <v>-2.2312499999999993</v>
      </c>
      <c r="T235" s="31" t="s">
        <v>296</v>
      </c>
      <c r="U235" s="29">
        <v>45.900000000000006</v>
      </c>
      <c r="V235" s="29" t="str">
        <f>IF(ABS(Proj2018[[#This Row],[LastProj]]-Proj2018[[#This Row],[PROJ TOTAL PTS]])&lt;0.5,"",(Proj2018[[#This Row],[PROJ TOTAL PTS]]-Proj2018[[#This Row],[LastProj]])/16)</f>
        <v/>
      </c>
      <c r="W235" s="29" t="s">
        <v>437</v>
      </c>
      <c r="X235" s="29"/>
      <c r="Y235" s="29">
        <f>IF(Proj2018[[#This Row],[POS]]="K",-100,Proj2018[[#This Row],[VAR/G]]+1.5)</f>
        <v>-0.73124999999999929</v>
      </c>
      <c r="Z235" s="33">
        <f>ROUND(MAX(Proj2018[[#This Row],[VAWG]],0)*$AC$9,0)+1</f>
        <v>1</v>
      </c>
    </row>
    <row r="236" spans="1:26" x14ac:dyDescent="0.3">
      <c r="A236">
        <v>2018</v>
      </c>
      <c r="B236" t="s">
        <v>8044</v>
      </c>
      <c r="C236" t="s">
        <v>10805</v>
      </c>
      <c r="D236" t="s">
        <v>451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28</v>
      </c>
      <c r="K236">
        <v>135</v>
      </c>
      <c r="L236">
        <v>1</v>
      </c>
      <c r="M236">
        <v>22</v>
      </c>
      <c r="N236">
        <v>193</v>
      </c>
      <c r="O236">
        <v>1</v>
      </c>
      <c r="P236" s="26">
        <v>44.8</v>
      </c>
      <c r="Q236" s="26">
        <v>118.8</v>
      </c>
      <c r="R236" s="26">
        <v>-74</v>
      </c>
      <c r="S236" s="26">
        <v>-4.625</v>
      </c>
      <c r="T236" s="31" t="s">
        <v>296</v>
      </c>
      <c r="U236" s="29">
        <v>44.8</v>
      </c>
      <c r="V236" s="29" t="str">
        <f>IF(ABS(Proj2018[[#This Row],[LastProj]]-Proj2018[[#This Row],[PROJ TOTAL PTS]])&lt;0.5,"",(Proj2018[[#This Row],[PROJ TOTAL PTS]]-Proj2018[[#This Row],[LastProj]])/16)</f>
        <v/>
      </c>
      <c r="W236" s="29" t="s">
        <v>296</v>
      </c>
      <c r="X236" s="29"/>
      <c r="Y236" s="29">
        <f>IF(Proj2018[[#This Row],[POS]]="K",-100,Proj2018[[#This Row],[VAR/G]]+1.5)</f>
        <v>-3.125</v>
      </c>
      <c r="Z236" s="33">
        <f>ROUND(MAX(Proj2018[[#This Row],[VAWG]],0)*$AC$9,0)+1</f>
        <v>1</v>
      </c>
    </row>
    <row r="237" spans="1:26" x14ac:dyDescent="0.3">
      <c r="A237">
        <v>2018</v>
      </c>
      <c r="B237" t="s">
        <v>5134</v>
      </c>
      <c r="C237" t="s">
        <v>10791</v>
      </c>
      <c r="D237" t="s">
        <v>451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57</v>
      </c>
      <c r="K237">
        <v>223</v>
      </c>
      <c r="L237">
        <v>2</v>
      </c>
      <c r="M237">
        <v>14</v>
      </c>
      <c r="N237">
        <v>103</v>
      </c>
      <c r="O237">
        <v>0</v>
      </c>
      <c r="P237" s="26">
        <v>44.599999999999994</v>
      </c>
      <c r="Q237" s="26">
        <v>118.8</v>
      </c>
      <c r="R237" s="26">
        <v>-74.2</v>
      </c>
      <c r="S237" s="26">
        <v>-4.6375000000000002</v>
      </c>
      <c r="T237" s="31" t="s">
        <v>11130</v>
      </c>
      <c r="U237" s="29">
        <v>44.599999999999994</v>
      </c>
      <c r="V237" s="29" t="str">
        <f>IF(ABS(Proj2018[[#This Row],[LastProj]]-Proj2018[[#This Row],[PROJ TOTAL PTS]])&lt;0.5,"",(Proj2018[[#This Row],[PROJ TOTAL PTS]]-Proj2018[[#This Row],[LastProj]])/16)</f>
        <v/>
      </c>
      <c r="W237" s="29" t="s">
        <v>437</v>
      </c>
      <c r="X237" s="29"/>
      <c r="Y237" s="29">
        <f>IF(Proj2018[[#This Row],[POS]]="K",-100,Proj2018[[#This Row],[VAR/G]]+1.5)</f>
        <v>-3.1375000000000002</v>
      </c>
      <c r="Z237" s="29">
        <f>ROUND(MAX(Proj2018[[#This Row],[VAWG]],0)*$AC$9,0)+1</f>
        <v>1</v>
      </c>
    </row>
    <row r="238" spans="1:26" x14ac:dyDescent="0.3">
      <c r="A238">
        <v>2018</v>
      </c>
      <c r="B238" t="s">
        <v>5473</v>
      </c>
      <c r="C238" t="s">
        <v>10716</v>
      </c>
      <c r="D238" t="s">
        <v>321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31</v>
      </c>
      <c r="N238">
        <v>324</v>
      </c>
      <c r="O238">
        <v>2</v>
      </c>
      <c r="P238" s="26">
        <v>44.4</v>
      </c>
      <c r="Q238" s="26">
        <v>81.599999999999994</v>
      </c>
      <c r="R238" s="26">
        <v>-37.199999999999996</v>
      </c>
      <c r="S238" s="26">
        <v>-2.3249999999999997</v>
      </c>
      <c r="T238" s="31" t="s">
        <v>296</v>
      </c>
      <c r="U238" s="29">
        <v>44.4</v>
      </c>
      <c r="V238" s="29" t="str">
        <f>IF(ABS(Proj2018[[#This Row],[LastProj]]-Proj2018[[#This Row],[PROJ TOTAL PTS]])&lt;0.5,"",(Proj2018[[#This Row],[PROJ TOTAL PTS]]-Proj2018[[#This Row],[LastProj]])/16)</f>
        <v/>
      </c>
      <c r="W238" s="29" t="s">
        <v>296</v>
      </c>
      <c r="X238" s="29"/>
      <c r="Y238" s="29">
        <f>IF(Proj2018[[#This Row],[POS]]="K",-100,Proj2018[[#This Row],[VAR/G]]+1.5)</f>
        <v>-0.82499999999999973</v>
      </c>
      <c r="Z238" s="33">
        <f>ROUND(MAX(Proj2018[[#This Row],[VAWG]],0)*$AC$9,0)+1</f>
        <v>1</v>
      </c>
    </row>
    <row r="239" spans="1:26" x14ac:dyDescent="0.3">
      <c r="A239">
        <v>2018</v>
      </c>
      <c r="B239" t="s">
        <v>3241</v>
      </c>
      <c r="C239" t="s">
        <v>11244</v>
      </c>
      <c r="D239" t="s">
        <v>321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24</v>
      </c>
      <c r="N239">
        <v>320</v>
      </c>
      <c r="O239">
        <v>2</v>
      </c>
      <c r="P239" s="26">
        <v>44</v>
      </c>
      <c r="Q239" s="26">
        <v>81.599999999999994</v>
      </c>
      <c r="R239" s="26">
        <v>-37.599999999999994</v>
      </c>
      <c r="S239" s="26">
        <v>-2.3499999999999996</v>
      </c>
      <c r="T239" s="31" t="s">
        <v>296</v>
      </c>
      <c r="U239" s="29">
        <v>44</v>
      </c>
      <c r="V239" s="29" t="str">
        <f>IF(ABS(Proj2018[[#This Row],[LastProj]]-Proj2018[[#This Row],[PROJ TOTAL PTS]])&lt;0.5,"",(Proj2018[[#This Row],[PROJ TOTAL PTS]]-Proj2018[[#This Row],[LastProj]])/16)</f>
        <v/>
      </c>
      <c r="W239" s="29" t="s">
        <v>296</v>
      </c>
      <c r="X239" s="29"/>
      <c r="Y239" s="29">
        <f>IF(Proj2018[[#This Row],[POS]]="K",-100,Proj2018[[#This Row],[VAR/G]]+1.5)</f>
        <v>-0.84999999999999964</v>
      </c>
      <c r="Z239" s="33">
        <f>ROUND(MAX(Proj2018[[#This Row],[VAWG]],0)*$AC$9,0)+1</f>
        <v>1</v>
      </c>
    </row>
    <row r="240" spans="1:26" x14ac:dyDescent="0.3">
      <c r="A240">
        <v>2018</v>
      </c>
      <c r="B240" t="s">
        <v>8175</v>
      </c>
      <c r="C240" t="s">
        <v>10740</v>
      </c>
      <c r="D240" t="s">
        <v>348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22</v>
      </c>
      <c r="N240">
        <v>319</v>
      </c>
      <c r="O240">
        <v>2</v>
      </c>
      <c r="P240" s="26">
        <v>43.900000000000006</v>
      </c>
      <c r="Q240" s="26">
        <v>117.7</v>
      </c>
      <c r="R240" s="26">
        <v>-73.8</v>
      </c>
      <c r="S240" s="26">
        <v>-4.6124999999999998</v>
      </c>
      <c r="T240" s="31" t="s">
        <v>296</v>
      </c>
      <c r="U240" s="29">
        <v>43.900000000000006</v>
      </c>
      <c r="V240" s="29" t="str">
        <f>IF(ABS(Proj2018[[#This Row],[LastProj]]-Proj2018[[#This Row],[PROJ TOTAL PTS]])&lt;0.5,"",(Proj2018[[#This Row],[PROJ TOTAL PTS]]-Proj2018[[#This Row],[LastProj]])/16)</f>
        <v/>
      </c>
      <c r="W240" s="29" t="s">
        <v>296</v>
      </c>
      <c r="X240" s="29"/>
      <c r="Y240" s="29">
        <f>IF(Proj2018[[#This Row],[POS]]="K",-100,Proj2018[[#This Row],[VAR/G]]+1.5)</f>
        <v>-3.1124999999999998</v>
      </c>
      <c r="Z240" s="29">
        <f>ROUND(MAX(Proj2018[[#This Row],[VAWG]],0)*$AC$9,0)+1</f>
        <v>1</v>
      </c>
    </row>
    <row r="241" spans="1:26" x14ac:dyDescent="0.3">
      <c r="A241">
        <v>2018</v>
      </c>
      <c r="B241" t="s">
        <v>10393</v>
      </c>
      <c r="C241" t="s">
        <v>306</v>
      </c>
      <c r="D241" t="s">
        <v>451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58</v>
      </c>
      <c r="K241">
        <v>243</v>
      </c>
      <c r="L241">
        <v>2</v>
      </c>
      <c r="M241">
        <v>8</v>
      </c>
      <c r="N241">
        <v>70</v>
      </c>
      <c r="O241">
        <v>0</v>
      </c>
      <c r="P241" s="26">
        <v>43.3</v>
      </c>
      <c r="Q241" s="26">
        <v>118.8</v>
      </c>
      <c r="R241" s="26">
        <v>-75.5</v>
      </c>
      <c r="S241" s="26">
        <v>-4.71875</v>
      </c>
      <c r="T241" s="31" t="s">
        <v>296</v>
      </c>
      <c r="U241" s="29">
        <v>43.3</v>
      </c>
      <c r="V241" s="29" t="str">
        <f>IF(ABS(Proj2018[[#This Row],[LastProj]]-Proj2018[[#This Row],[PROJ TOTAL PTS]])&lt;0.5,"",(Proj2018[[#This Row],[PROJ TOTAL PTS]]-Proj2018[[#This Row],[LastProj]])/16)</f>
        <v/>
      </c>
      <c r="W241" s="29" t="s">
        <v>437</v>
      </c>
      <c r="X241" s="29"/>
      <c r="Y241" s="29">
        <f>IF(Proj2018[[#This Row],[POS]]="K",-100,Proj2018[[#This Row],[VAR/G]]+1.5)</f>
        <v>-3.21875</v>
      </c>
      <c r="Z241" s="33">
        <f>ROUND(MAX(Proj2018[[#This Row],[VAWG]],0)*$AC$9,0)+1</f>
        <v>1</v>
      </c>
    </row>
    <row r="242" spans="1:26" x14ac:dyDescent="0.3">
      <c r="A242">
        <v>2018</v>
      </c>
      <c r="B242" t="s">
        <v>3727</v>
      </c>
      <c r="C242" t="s">
        <v>10763</v>
      </c>
      <c r="D242" t="s">
        <v>348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24</v>
      </c>
      <c r="N242">
        <v>298</v>
      </c>
      <c r="O242">
        <v>2</v>
      </c>
      <c r="P242" s="26">
        <v>41.8</v>
      </c>
      <c r="Q242" s="26">
        <v>117.7</v>
      </c>
      <c r="R242" s="26">
        <v>-75.900000000000006</v>
      </c>
      <c r="S242" s="26">
        <v>-4.7437500000000004</v>
      </c>
      <c r="T242" s="31" t="s">
        <v>11130</v>
      </c>
      <c r="U242" s="29">
        <v>41.8</v>
      </c>
      <c r="V242" s="29" t="str">
        <f>IF(ABS(Proj2018[[#This Row],[LastProj]]-Proj2018[[#This Row],[PROJ TOTAL PTS]])&lt;0.5,"",(Proj2018[[#This Row],[PROJ TOTAL PTS]]-Proj2018[[#This Row],[LastProj]])/16)</f>
        <v/>
      </c>
      <c r="W242" s="29" t="s">
        <v>437</v>
      </c>
      <c r="X242" s="29"/>
      <c r="Y242" s="29">
        <f>IF(Proj2018[[#This Row],[POS]]="K",-100,Proj2018[[#This Row],[VAR/G]]+1.5)</f>
        <v>-3.2437500000000004</v>
      </c>
      <c r="Z242" s="29">
        <f>ROUND(MAX(Proj2018[[#This Row],[VAWG]],0)*$AC$9,0)+1</f>
        <v>1</v>
      </c>
    </row>
    <row r="243" spans="1:26" x14ac:dyDescent="0.3">
      <c r="A243">
        <v>2018</v>
      </c>
      <c r="B243" t="s">
        <v>6468</v>
      </c>
      <c r="C243" t="s">
        <v>314</v>
      </c>
      <c r="D243" t="s">
        <v>348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23</v>
      </c>
      <c r="N243">
        <v>289</v>
      </c>
      <c r="O243">
        <v>2</v>
      </c>
      <c r="P243" s="26">
        <v>40.900000000000006</v>
      </c>
      <c r="Q243" s="26">
        <v>117.7</v>
      </c>
      <c r="R243" s="26">
        <v>-76.8</v>
      </c>
      <c r="S243" s="26">
        <v>-4.8</v>
      </c>
      <c r="T243" s="31" t="s">
        <v>296</v>
      </c>
      <c r="U243" s="29">
        <v>40.900000000000006</v>
      </c>
      <c r="V243" s="29" t="str">
        <f>IF(ABS(Proj2018[[#This Row],[LastProj]]-Proj2018[[#This Row],[PROJ TOTAL PTS]])&lt;0.5,"",(Proj2018[[#This Row],[PROJ TOTAL PTS]]-Proj2018[[#This Row],[LastProj]])/16)</f>
        <v/>
      </c>
      <c r="W243" s="29" t="s">
        <v>296</v>
      </c>
      <c r="X243" s="29"/>
      <c r="Y243" s="29">
        <f>IF(Proj2018[[#This Row],[POS]]="K",-100,Proj2018[[#This Row],[VAR/G]]+1.5)</f>
        <v>-3.3</v>
      </c>
      <c r="Z243" s="33">
        <f>ROUND(MAX(Proj2018[[#This Row],[VAWG]],0)*$AC$9,0)+1</f>
        <v>1</v>
      </c>
    </row>
    <row r="244" spans="1:26" x14ac:dyDescent="0.3">
      <c r="A244">
        <v>2018</v>
      </c>
      <c r="B244" t="s">
        <v>10685</v>
      </c>
      <c r="C244" t="s">
        <v>10802</v>
      </c>
      <c r="D244" t="s">
        <v>451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32</v>
      </c>
      <c r="K244">
        <v>131</v>
      </c>
      <c r="L244">
        <v>1</v>
      </c>
      <c r="M244">
        <v>22</v>
      </c>
      <c r="N244">
        <v>153</v>
      </c>
      <c r="O244">
        <v>1</v>
      </c>
      <c r="P244" s="26">
        <v>40.400000000000006</v>
      </c>
      <c r="Q244" s="26">
        <v>118.8</v>
      </c>
      <c r="R244" s="26">
        <v>-78.399999999999991</v>
      </c>
      <c r="S244" s="26">
        <v>-4.8999999999999995</v>
      </c>
      <c r="T244" s="31" t="s">
        <v>296</v>
      </c>
      <c r="U244" s="29">
        <v>40.400000000000006</v>
      </c>
      <c r="V244" s="29" t="str">
        <f>IF(ABS(Proj2018[[#This Row],[LastProj]]-Proj2018[[#This Row],[PROJ TOTAL PTS]])&lt;0.5,"",(Proj2018[[#This Row],[PROJ TOTAL PTS]]-Proj2018[[#This Row],[LastProj]])/16)</f>
        <v/>
      </c>
      <c r="W244" s="29" t="s">
        <v>296</v>
      </c>
      <c r="X244" s="29"/>
      <c r="Y244" s="29">
        <f>IF(Proj2018[[#This Row],[POS]]="K",-100,Proj2018[[#This Row],[VAR/G]]+1.5)</f>
        <v>-3.3999999999999995</v>
      </c>
      <c r="Z244" s="33">
        <f>ROUND(MAX(Proj2018[[#This Row],[VAWG]],0)*$AC$9,0)+1</f>
        <v>1</v>
      </c>
    </row>
    <row r="245" spans="1:26" x14ac:dyDescent="0.3">
      <c r="A245">
        <v>2018</v>
      </c>
      <c r="B245" t="s">
        <v>8163</v>
      </c>
      <c r="C245" t="s">
        <v>10708</v>
      </c>
      <c r="D245" t="s">
        <v>348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31</v>
      </c>
      <c r="N245">
        <v>342</v>
      </c>
      <c r="O245">
        <v>1</v>
      </c>
      <c r="P245" s="26">
        <v>40.200000000000003</v>
      </c>
      <c r="Q245" s="26">
        <v>117.7</v>
      </c>
      <c r="R245" s="26">
        <v>-77.5</v>
      </c>
      <c r="S245" s="26">
        <v>-4.84375</v>
      </c>
      <c r="T245" s="31" t="s">
        <v>296</v>
      </c>
      <c r="U245" s="29">
        <v>40.200000000000003</v>
      </c>
      <c r="V245" s="29" t="str">
        <f>IF(ABS(Proj2018[[#This Row],[LastProj]]-Proj2018[[#This Row],[PROJ TOTAL PTS]])&lt;0.5,"",(Proj2018[[#This Row],[PROJ TOTAL PTS]]-Proj2018[[#This Row],[LastProj]])/16)</f>
        <v/>
      </c>
      <c r="W245" s="29" t="s">
        <v>296</v>
      </c>
      <c r="X245" s="29"/>
      <c r="Y245" s="29">
        <f>IF(Proj2018[[#This Row],[POS]]="K",-100,Proj2018[[#This Row],[VAR/G]]+1.5)</f>
        <v>-3.34375</v>
      </c>
      <c r="Z245" s="33">
        <f>ROUND(MAX(Proj2018[[#This Row],[VAWG]],0)*$AC$9,0)+1</f>
        <v>1</v>
      </c>
    </row>
    <row r="246" spans="1:26" x14ac:dyDescent="0.3">
      <c r="A246">
        <v>2018</v>
      </c>
      <c r="B246" t="s">
        <v>3949</v>
      </c>
      <c r="C246" t="s">
        <v>10805</v>
      </c>
      <c r="D246" t="s">
        <v>321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27</v>
      </c>
      <c r="N246">
        <v>279</v>
      </c>
      <c r="O246">
        <v>2</v>
      </c>
      <c r="P246" s="26">
        <v>39.900000000000006</v>
      </c>
      <c r="Q246" s="26">
        <v>81.599999999999994</v>
      </c>
      <c r="R246" s="26">
        <v>-41.699999999999989</v>
      </c>
      <c r="S246" s="26">
        <v>-2.6062499999999993</v>
      </c>
      <c r="T246" s="31" t="s">
        <v>296</v>
      </c>
      <c r="U246" s="29">
        <v>39.900000000000006</v>
      </c>
      <c r="V246" s="29" t="str">
        <f>IF(ABS(Proj2018[[#This Row],[LastProj]]-Proj2018[[#This Row],[PROJ TOTAL PTS]])&lt;0.5,"",(Proj2018[[#This Row],[PROJ TOTAL PTS]]-Proj2018[[#This Row],[LastProj]])/16)</f>
        <v/>
      </c>
      <c r="W246" s="29" t="s">
        <v>296</v>
      </c>
      <c r="X246" s="29"/>
      <c r="Y246" s="29">
        <f>IF(Proj2018[[#This Row],[POS]]="K",-100,Proj2018[[#This Row],[VAR/G]]+1.5)</f>
        <v>-1.1062499999999993</v>
      </c>
      <c r="Z246" s="33">
        <f>ROUND(MAX(Proj2018[[#This Row],[VAWG]],0)*$AC$9,0)+1</f>
        <v>1</v>
      </c>
    </row>
    <row r="247" spans="1:26" x14ac:dyDescent="0.3">
      <c r="A247">
        <v>2018</v>
      </c>
      <c r="B247" t="s">
        <v>10483</v>
      </c>
      <c r="C247" t="s">
        <v>10714</v>
      </c>
      <c r="D247" t="s">
        <v>348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21</v>
      </c>
      <c r="N247">
        <v>275</v>
      </c>
      <c r="O247">
        <v>2</v>
      </c>
      <c r="P247" s="26">
        <v>39.5</v>
      </c>
      <c r="Q247" s="26">
        <v>117.7</v>
      </c>
      <c r="R247" s="26">
        <v>-78.2</v>
      </c>
      <c r="S247" s="26">
        <v>-4.8875000000000002</v>
      </c>
      <c r="T247" s="31" t="s">
        <v>296</v>
      </c>
      <c r="U247" s="29">
        <v>39.5</v>
      </c>
      <c r="V247" s="29" t="str">
        <f>IF(ABS(Proj2018[[#This Row],[LastProj]]-Proj2018[[#This Row],[PROJ TOTAL PTS]])&lt;0.5,"",(Proj2018[[#This Row],[PROJ TOTAL PTS]]-Proj2018[[#This Row],[LastProj]])/16)</f>
        <v/>
      </c>
      <c r="W247" s="29" t="s">
        <v>296</v>
      </c>
      <c r="X247" s="29"/>
      <c r="Y247" s="29">
        <f>IF(Proj2018[[#This Row],[POS]]="K",-100,Proj2018[[#This Row],[VAR/G]]+1.5)</f>
        <v>-3.3875000000000002</v>
      </c>
      <c r="Z247" s="33">
        <f>ROUND(MAX(Proj2018[[#This Row],[VAWG]],0)*$AC$9,0)+1</f>
        <v>1</v>
      </c>
    </row>
    <row r="248" spans="1:26" x14ac:dyDescent="0.3">
      <c r="A248">
        <v>2018</v>
      </c>
      <c r="B248" t="s">
        <v>6665</v>
      </c>
      <c r="C248" t="s">
        <v>10748</v>
      </c>
      <c r="D248" t="s">
        <v>321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26</v>
      </c>
      <c r="N248">
        <v>273</v>
      </c>
      <c r="O248">
        <v>2</v>
      </c>
      <c r="P248" s="26">
        <v>39.299999999999997</v>
      </c>
      <c r="Q248" s="26">
        <v>81.599999999999994</v>
      </c>
      <c r="R248" s="26">
        <v>-42.3</v>
      </c>
      <c r="S248" s="26">
        <v>-2.6437499999999998</v>
      </c>
      <c r="T248" s="31" t="s">
        <v>11130</v>
      </c>
      <c r="U248" s="29">
        <v>39.299999999999997</v>
      </c>
      <c r="V248" s="29" t="str">
        <f>IF(ABS(Proj2018[[#This Row],[LastProj]]-Proj2018[[#This Row],[PROJ TOTAL PTS]])&lt;0.5,"",(Proj2018[[#This Row],[PROJ TOTAL PTS]]-Proj2018[[#This Row],[LastProj]])/16)</f>
        <v/>
      </c>
      <c r="W248" s="29" t="s">
        <v>296</v>
      </c>
      <c r="X248" s="29"/>
      <c r="Y248" s="29">
        <f>IF(Proj2018[[#This Row],[POS]]="K",-100,Proj2018[[#This Row],[VAR/G]]+1.5)</f>
        <v>-1.1437499999999998</v>
      </c>
      <c r="Z248" s="33">
        <f>ROUND(MAX(Proj2018[[#This Row],[VAWG]],0)*$AC$9,0)+1</f>
        <v>1</v>
      </c>
    </row>
    <row r="249" spans="1:26" x14ac:dyDescent="0.3">
      <c r="A249">
        <v>2018</v>
      </c>
      <c r="B249" t="s">
        <v>1923</v>
      </c>
      <c r="C249" t="s">
        <v>10716</v>
      </c>
      <c r="D249" t="s">
        <v>348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20</v>
      </c>
      <c r="N249">
        <v>264</v>
      </c>
      <c r="O249">
        <v>2</v>
      </c>
      <c r="P249" s="26">
        <v>38.400000000000006</v>
      </c>
      <c r="Q249" s="26">
        <v>117.7</v>
      </c>
      <c r="R249" s="26">
        <v>-79.3</v>
      </c>
      <c r="S249" s="26">
        <v>-4.9562499999999998</v>
      </c>
      <c r="T249" s="31" t="s">
        <v>11130</v>
      </c>
      <c r="U249" s="29">
        <v>38.400000000000006</v>
      </c>
      <c r="V249" s="29" t="str">
        <f>IF(ABS(Proj2018[[#This Row],[LastProj]]-Proj2018[[#This Row],[PROJ TOTAL PTS]])&lt;0.5,"",(Proj2018[[#This Row],[PROJ TOTAL PTS]]-Proj2018[[#This Row],[LastProj]])/16)</f>
        <v/>
      </c>
      <c r="W249" s="29" t="s">
        <v>437</v>
      </c>
      <c r="X249" s="29"/>
      <c r="Y249" s="29">
        <f>IF(Proj2018[[#This Row],[POS]]="K",-100,Proj2018[[#This Row],[VAR/G]]+1.5)</f>
        <v>-3.4562499999999998</v>
      </c>
      <c r="Z249" s="29">
        <f>ROUND(MAX(Proj2018[[#This Row],[VAWG]],0)*$AC$9,0)+1</f>
        <v>1</v>
      </c>
    </row>
    <row r="250" spans="1:26" x14ac:dyDescent="0.3">
      <c r="A250">
        <v>2018</v>
      </c>
      <c r="B250" t="s">
        <v>6319</v>
      </c>
      <c r="C250" t="s">
        <v>10746</v>
      </c>
      <c r="D250" t="s">
        <v>348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20</v>
      </c>
      <c r="N250">
        <v>257</v>
      </c>
      <c r="O250">
        <v>2</v>
      </c>
      <c r="P250" s="26">
        <v>37.700000000000003</v>
      </c>
      <c r="Q250" s="26">
        <v>117.7</v>
      </c>
      <c r="R250" s="26">
        <v>-80</v>
      </c>
      <c r="S250" s="26">
        <v>-5</v>
      </c>
      <c r="T250" s="31" t="s">
        <v>11130</v>
      </c>
      <c r="U250" s="29">
        <v>37.700000000000003</v>
      </c>
      <c r="V250" s="29" t="str">
        <f>IF(ABS(Proj2018[[#This Row],[LastProj]]-Proj2018[[#This Row],[PROJ TOTAL PTS]])&lt;0.5,"",(Proj2018[[#This Row],[PROJ TOTAL PTS]]-Proj2018[[#This Row],[LastProj]])/16)</f>
        <v/>
      </c>
      <c r="W250" s="29" t="s">
        <v>437</v>
      </c>
      <c r="X250" s="29"/>
      <c r="Y250" s="29">
        <f>IF(Proj2018[[#This Row],[POS]]="K",-100,Proj2018[[#This Row],[VAR/G]]+1.5)</f>
        <v>-3.5</v>
      </c>
      <c r="Z250" s="29">
        <f>ROUND(MAX(Proj2018[[#This Row],[VAWG]],0)*$AC$9,0)+1</f>
        <v>1</v>
      </c>
    </row>
    <row r="251" spans="1:26" x14ac:dyDescent="0.3">
      <c r="A251">
        <v>2018</v>
      </c>
      <c r="B251" t="s">
        <v>1815</v>
      </c>
      <c r="C251" t="s">
        <v>10728</v>
      </c>
      <c r="D251" t="s">
        <v>348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20</v>
      </c>
      <c r="N251">
        <v>254</v>
      </c>
      <c r="O251">
        <v>2</v>
      </c>
      <c r="P251" s="26">
        <v>37.400000000000006</v>
      </c>
      <c r="Q251" s="26">
        <v>117.7</v>
      </c>
      <c r="R251" s="26">
        <v>-80.3</v>
      </c>
      <c r="S251" s="26">
        <v>-5.0187499999999998</v>
      </c>
      <c r="T251" s="31" t="s">
        <v>296</v>
      </c>
      <c r="U251" s="29">
        <v>37.400000000000006</v>
      </c>
      <c r="V251" s="29" t="str">
        <f>IF(ABS(Proj2018[[#This Row],[LastProj]]-Proj2018[[#This Row],[PROJ TOTAL PTS]])&lt;0.5,"",(Proj2018[[#This Row],[PROJ TOTAL PTS]]-Proj2018[[#This Row],[LastProj]])/16)</f>
        <v/>
      </c>
      <c r="W251" s="29" t="s">
        <v>296</v>
      </c>
      <c r="X251" s="29"/>
      <c r="Y251" s="29">
        <f>IF(Proj2018[[#This Row],[POS]]="K",-100,Proj2018[[#This Row],[VAR/G]]+1.5)</f>
        <v>-3.5187499999999998</v>
      </c>
      <c r="Z251" s="33">
        <f>ROUND(MAX(Proj2018[[#This Row],[VAWG]],0)*$AC$9,0)+1</f>
        <v>1</v>
      </c>
    </row>
    <row r="252" spans="1:26" x14ac:dyDescent="0.3">
      <c r="A252">
        <v>2018</v>
      </c>
      <c r="B252" t="s">
        <v>5408</v>
      </c>
      <c r="C252" t="s">
        <v>10728</v>
      </c>
      <c r="D252" t="s">
        <v>321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22</v>
      </c>
      <c r="N252">
        <v>250</v>
      </c>
      <c r="O252">
        <v>2</v>
      </c>
      <c r="P252" s="26">
        <v>37</v>
      </c>
      <c r="Q252" s="26">
        <v>81.599999999999994</v>
      </c>
      <c r="R252" s="26">
        <v>-44.599999999999994</v>
      </c>
      <c r="S252" s="26">
        <v>-2.7874999999999996</v>
      </c>
      <c r="T252" s="31" t="s">
        <v>296</v>
      </c>
      <c r="U252" s="29">
        <v>37</v>
      </c>
      <c r="V252" s="29" t="str">
        <f>IF(ABS(Proj2018[[#This Row],[LastProj]]-Proj2018[[#This Row],[PROJ TOTAL PTS]])&lt;0.5,"",(Proj2018[[#This Row],[PROJ TOTAL PTS]]-Proj2018[[#This Row],[LastProj]])/16)</f>
        <v/>
      </c>
      <c r="W252" s="29" t="s">
        <v>437</v>
      </c>
      <c r="X252" s="29"/>
      <c r="Y252" s="29">
        <f>IF(Proj2018[[#This Row],[POS]]="K",-100,Proj2018[[#This Row],[VAR/G]]+1.5)</f>
        <v>-1.2874999999999996</v>
      </c>
      <c r="Z252" s="33">
        <f>ROUND(MAX(Proj2018[[#This Row],[VAWG]],0)*$AC$9,0)+1</f>
        <v>1</v>
      </c>
    </row>
    <row r="253" spans="1:26" x14ac:dyDescent="0.3">
      <c r="A253">
        <v>2018</v>
      </c>
      <c r="B253" t="s">
        <v>6056</v>
      </c>
      <c r="C253" t="s">
        <v>10817</v>
      </c>
      <c r="D253" t="s">
        <v>321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23</v>
      </c>
      <c r="N253">
        <v>244</v>
      </c>
      <c r="O253">
        <v>2</v>
      </c>
      <c r="P253" s="26">
        <v>36.400000000000006</v>
      </c>
      <c r="Q253" s="26">
        <v>81.599999999999994</v>
      </c>
      <c r="R253" s="26">
        <v>-45.199999999999989</v>
      </c>
      <c r="S253" s="26">
        <v>-2.8249999999999993</v>
      </c>
      <c r="T253" s="31" t="s">
        <v>296</v>
      </c>
      <c r="U253" s="29">
        <v>36.400000000000006</v>
      </c>
      <c r="V253" s="29" t="str">
        <f>IF(ABS(Proj2018[[#This Row],[LastProj]]-Proj2018[[#This Row],[PROJ TOTAL PTS]])&lt;0.5,"",(Proj2018[[#This Row],[PROJ TOTAL PTS]]-Proj2018[[#This Row],[LastProj]])/16)</f>
        <v/>
      </c>
      <c r="W253" s="29" t="s">
        <v>296</v>
      </c>
      <c r="X253" s="29"/>
      <c r="Y253" s="29">
        <f>IF(Proj2018[[#This Row],[POS]]="K",-100,Proj2018[[#This Row],[VAR/G]]+1.5)</f>
        <v>-1.3249999999999993</v>
      </c>
      <c r="Z253" s="33">
        <f>ROUND(MAX(Proj2018[[#This Row],[VAWG]],0)*$AC$9,0)+1</f>
        <v>1</v>
      </c>
    </row>
    <row r="254" spans="1:26" x14ac:dyDescent="0.3">
      <c r="A254">
        <v>2018</v>
      </c>
      <c r="B254" t="s">
        <v>6452</v>
      </c>
      <c r="C254" t="s">
        <v>10791</v>
      </c>
      <c r="D254" t="s">
        <v>348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17</v>
      </c>
      <c r="N254">
        <v>242</v>
      </c>
      <c r="O254">
        <v>2</v>
      </c>
      <c r="P254" s="26">
        <v>36.200000000000003</v>
      </c>
      <c r="Q254" s="26">
        <v>117.7</v>
      </c>
      <c r="R254" s="26">
        <v>-81.5</v>
      </c>
      <c r="S254" s="26">
        <v>-5.09375</v>
      </c>
      <c r="T254" s="31" t="s">
        <v>296</v>
      </c>
      <c r="U254" s="29">
        <v>36.200000000000003</v>
      </c>
      <c r="V254" s="29" t="str">
        <f>IF(ABS(Proj2018[[#This Row],[LastProj]]-Proj2018[[#This Row],[PROJ TOTAL PTS]])&lt;0.5,"",(Proj2018[[#This Row],[PROJ TOTAL PTS]]-Proj2018[[#This Row],[LastProj]])/16)</f>
        <v/>
      </c>
      <c r="W254" s="29" t="s">
        <v>296</v>
      </c>
      <c r="X254" s="29"/>
      <c r="Y254" s="29">
        <f>IF(Proj2018[[#This Row],[POS]]="K",-100,Proj2018[[#This Row],[VAR/G]]+1.5)</f>
        <v>-3.59375</v>
      </c>
      <c r="Z254" s="33">
        <f>ROUND(MAX(Proj2018[[#This Row],[VAWG]],0)*$AC$9,0)+1</f>
        <v>1</v>
      </c>
    </row>
    <row r="255" spans="1:26" x14ac:dyDescent="0.3">
      <c r="A255">
        <v>2018</v>
      </c>
      <c r="B255" t="s">
        <v>4982</v>
      </c>
      <c r="C255" t="s">
        <v>298</v>
      </c>
      <c r="D255" t="s">
        <v>321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22</v>
      </c>
      <c r="N255">
        <v>239</v>
      </c>
      <c r="O255">
        <v>2</v>
      </c>
      <c r="P255" s="26">
        <v>35.900000000000006</v>
      </c>
      <c r="Q255" s="26">
        <v>81.599999999999994</v>
      </c>
      <c r="R255" s="26">
        <v>-45.699999999999989</v>
      </c>
      <c r="S255" s="26">
        <v>-2.8562499999999993</v>
      </c>
      <c r="T255" s="31" t="s">
        <v>296</v>
      </c>
      <c r="U255" s="29">
        <v>35.900000000000006</v>
      </c>
      <c r="V255" s="29" t="str">
        <f>IF(ABS(Proj2018[[#This Row],[LastProj]]-Proj2018[[#This Row],[PROJ TOTAL PTS]])&lt;0.5,"",(Proj2018[[#This Row],[PROJ TOTAL PTS]]-Proj2018[[#This Row],[LastProj]])/16)</f>
        <v/>
      </c>
      <c r="W255" s="29" t="s">
        <v>296</v>
      </c>
      <c r="X255" s="29"/>
      <c r="Y255" s="29">
        <f>IF(Proj2018[[#This Row],[POS]]="K",-100,Proj2018[[#This Row],[VAR/G]]+1.5)</f>
        <v>-1.3562499999999993</v>
      </c>
      <c r="Z255" s="33">
        <f>ROUND(MAX(Proj2018[[#This Row],[VAWG]],0)*$AC$9,0)+1</f>
        <v>1</v>
      </c>
    </row>
    <row r="256" spans="1:26" x14ac:dyDescent="0.3">
      <c r="A256">
        <v>2018</v>
      </c>
      <c r="B256" t="s">
        <v>6818</v>
      </c>
      <c r="C256" t="s">
        <v>536</v>
      </c>
      <c r="D256" t="s">
        <v>321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19</v>
      </c>
      <c r="N256">
        <v>237</v>
      </c>
      <c r="O256">
        <v>2</v>
      </c>
      <c r="P256" s="26">
        <v>35.700000000000003</v>
      </c>
      <c r="Q256" s="26">
        <v>81.599999999999994</v>
      </c>
      <c r="R256" s="26">
        <v>-45.899999999999991</v>
      </c>
      <c r="S256" s="26">
        <v>-2.8687499999999995</v>
      </c>
      <c r="T256" s="31" t="s">
        <v>296</v>
      </c>
      <c r="U256" s="29">
        <v>35.700000000000003</v>
      </c>
      <c r="V256" s="29" t="str">
        <f>IF(ABS(Proj2018[[#This Row],[LastProj]]-Proj2018[[#This Row],[PROJ TOTAL PTS]])&lt;0.5,"",(Proj2018[[#This Row],[PROJ TOTAL PTS]]-Proj2018[[#This Row],[LastProj]])/16)</f>
        <v/>
      </c>
      <c r="W256" s="29" t="s">
        <v>296</v>
      </c>
      <c r="X256" s="29"/>
      <c r="Y256" s="29">
        <f>IF(Proj2018[[#This Row],[POS]]="K",-100,Proj2018[[#This Row],[VAR/G]]+1.5)</f>
        <v>-1.3687499999999995</v>
      </c>
      <c r="Z256" s="33">
        <f>ROUND(MAX(Proj2018[[#This Row],[VAWG]],0)*$AC$9,0)+1</f>
        <v>1</v>
      </c>
    </row>
    <row r="257" spans="1:26" x14ac:dyDescent="0.3">
      <c r="A257">
        <v>2018</v>
      </c>
      <c r="B257" t="s">
        <v>2192</v>
      </c>
      <c r="C257" t="s">
        <v>10759</v>
      </c>
      <c r="D257" t="s">
        <v>321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22</v>
      </c>
      <c r="N257">
        <v>236</v>
      </c>
      <c r="O257">
        <v>2</v>
      </c>
      <c r="P257" s="26">
        <v>35.6</v>
      </c>
      <c r="Q257" s="26">
        <v>81.599999999999994</v>
      </c>
      <c r="R257" s="26">
        <v>-45.999999999999993</v>
      </c>
      <c r="S257" s="26">
        <v>-2.8749999999999996</v>
      </c>
      <c r="T257" s="31" t="s">
        <v>296</v>
      </c>
      <c r="U257" s="29">
        <v>35.6</v>
      </c>
      <c r="V257" s="29" t="str">
        <f>IF(ABS(Proj2018[[#This Row],[LastProj]]-Proj2018[[#This Row],[PROJ TOTAL PTS]])&lt;0.5,"",(Proj2018[[#This Row],[PROJ TOTAL PTS]]-Proj2018[[#This Row],[LastProj]])/16)</f>
        <v/>
      </c>
      <c r="W257" s="29" t="s">
        <v>296</v>
      </c>
      <c r="X257" s="29"/>
      <c r="Y257" s="29">
        <f>IF(Proj2018[[#This Row],[POS]]="K",-100,Proj2018[[#This Row],[VAR/G]]+1.5)</f>
        <v>-1.3749999999999996</v>
      </c>
      <c r="Z257" s="33">
        <f>ROUND(MAX(Proj2018[[#This Row],[VAWG]],0)*$AC$9,0)+1</f>
        <v>1</v>
      </c>
    </row>
    <row r="258" spans="1:26" x14ac:dyDescent="0.3">
      <c r="A258">
        <v>2018</v>
      </c>
      <c r="B258" t="s">
        <v>9834</v>
      </c>
      <c r="C258" t="s">
        <v>10791</v>
      </c>
      <c r="D258" t="s">
        <v>321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25</v>
      </c>
      <c r="N258">
        <v>235</v>
      </c>
      <c r="O258">
        <v>2</v>
      </c>
      <c r="P258" s="26">
        <v>35.5</v>
      </c>
      <c r="Q258" s="26">
        <v>81.599999999999994</v>
      </c>
      <c r="R258" s="26">
        <v>-46.099999999999994</v>
      </c>
      <c r="S258" s="26">
        <v>-2.8812499999999996</v>
      </c>
      <c r="T258" s="31" t="s">
        <v>296</v>
      </c>
      <c r="U258" s="29">
        <v>35.5</v>
      </c>
      <c r="V258" s="29" t="str">
        <f>IF(ABS(Proj2018[[#This Row],[LastProj]]-Proj2018[[#This Row],[PROJ TOTAL PTS]])&lt;0.5,"",(Proj2018[[#This Row],[PROJ TOTAL PTS]]-Proj2018[[#This Row],[LastProj]])/16)</f>
        <v/>
      </c>
      <c r="W258" s="29" t="s">
        <v>296</v>
      </c>
      <c r="X258" s="29"/>
      <c r="Y258" s="29">
        <f>IF(Proj2018[[#This Row],[POS]]="K",-100,Proj2018[[#This Row],[VAR/G]]+1.5)</f>
        <v>-1.3812499999999996</v>
      </c>
      <c r="Z258" s="33">
        <f>ROUND(MAX(Proj2018[[#This Row],[VAWG]],0)*$AC$9,0)+1</f>
        <v>1</v>
      </c>
    </row>
    <row r="259" spans="1:26" x14ac:dyDescent="0.3">
      <c r="A259">
        <v>2018</v>
      </c>
      <c r="B259" t="s">
        <v>7334</v>
      </c>
      <c r="C259" t="s">
        <v>10740</v>
      </c>
      <c r="D259" t="s">
        <v>451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37</v>
      </c>
      <c r="K259">
        <v>166</v>
      </c>
      <c r="L259">
        <v>1</v>
      </c>
      <c r="M259">
        <v>16</v>
      </c>
      <c r="N259">
        <v>126</v>
      </c>
      <c r="O259">
        <v>0</v>
      </c>
      <c r="P259" s="26">
        <v>35.200000000000003</v>
      </c>
      <c r="Q259" s="26">
        <v>118.8</v>
      </c>
      <c r="R259" s="26">
        <v>-83.6</v>
      </c>
      <c r="S259" s="26">
        <v>-5.2249999999999996</v>
      </c>
      <c r="T259" s="31" t="s">
        <v>296</v>
      </c>
      <c r="U259" s="29">
        <v>35.200000000000003</v>
      </c>
      <c r="V259" s="29" t="str">
        <f>IF(ABS(Proj2018[[#This Row],[LastProj]]-Proj2018[[#This Row],[PROJ TOTAL PTS]])&lt;0.5,"",(Proj2018[[#This Row],[PROJ TOTAL PTS]]-Proj2018[[#This Row],[LastProj]])/16)</f>
        <v/>
      </c>
      <c r="W259" s="29" t="s">
        <v>296</v>
      </c>
      <c r="X259" s="29"/>
      <c r="Y259" s="29">
        <f>IF(Proj2018[[#This Row],[POS]]="K",-100,Proj2018[[#This Row],[VAR/G]]+1.5)</f>
        <v>-3.7249999999999996</v>
      </c>
      <c r="Z259" s="33">
        <f>ROUND(MAX(Proj2018[[#This Row],[VAWG]],0)*$AC$9,0)+1</f>
        <v>1</v>
      </c>
    </row>
    <row r="260" spans="1:26" x14ac:dyDescent="0.3">
      <c r="A260">
        <v>2018</v>
      </c>
      <c r="B260" t="s">
        <v>4345</v>
      </c>
      <c r="C260" t="s">
        <v>10731</v>
      </c>
      <c r="D260" t="s">
        <v>321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22</v>
      </c>
      <c r="N260">
        <v>225</v>
      </c>
      <c r="O260">
        <v>2</v>
      </c>
      <c r="P260" s="26">
        <v>34.5</v>
      </c>
      <c r="Q260" s="26">
        <v>81.599999999999994</v>
      </c>
      <c r="R260" s="26">
        <v>-47.099999999999994</v>
      </c>
      <c r="S260" s="26">
        <v>-2.9437499999999996</v>
      </c>
      <c r="T260" s="31" t="s">
        <v>296</v>
      </c>
      <c r="U260" s="29">
        <v>34.5</v>
      </c>
      <c r="V260" s="29" t="str">
        <f>IF(ABS(Proj2018[[#This Row],[LastProj]]-Proj2018[[#This Row],[PROJ TOTAL PTS]])&lt;0.5,"",(Proj2018[[#This Row],[PROJ TOTAL PTS]]-Proj2018[[#This Row],[LastProj]])/16)</f>
        <v/>
      </c>
      <c r="W260" s="29" t="s">
        <v>296</v>
      </c>
      <c r="X260" s="29"/>
      <c r="Y260" s="29">
        <f>IF(Proj2018[[#This Row],[POS]]="K",-100,Proj2018[[#This Row],[VAR/G]]+1.5)</f>
        <v>-1.4437499999999996</v>
      </c>
      <c r="Z260" s="33">
        <f>ROUND(MAX(Proj2018[[#This Row],[VAWG]],0)*$AC$9,0)+1</f>
        <v>1</v>
      </c>
    </row>
    <row r="261" spans="1:26" x14ac:dyDescent="0.3">
      <c r="A261">
        <v>2018</v>
      </c>
      <c r="B261" t="s">
        <v>8940</v>
      </c>
      <c r="C261" t="s">
        <v>536</v>
      </c>
      <c r="D261" t="s">
        <v>451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39</v>
      </c>
      <c r="K261">
        <v>153</v>
      </c>
      <c r="L261">
        <v>2</v>
      </c>
      <c r="M261">
        <v>9</v>
      </c>
      <c r="N261">
        <v>72</v>
      </c>
      <c r="O261">
        <v>0</v>
      </c>
      <c r="P261" s="26">
        <v>34.5</v>
      </c>
      <c r="Q261" s="26">
        <v>118.8</v>
      </c>
      <c r="R261" s="26">
        <v>-84.3</v>
      </c>
      <c r="S261" s="26">
        <v>-5.2687499999999998</v>
      </c>
      <c r="T261" s="31" t="s">
        <v>296</v>
      </c>
      <c r="U261" s="29">
        <v>34.5</v>
      </c>
      <c r="V261" s="29" t="str">
        <f>IF(ABS(Proj2018[[#This Row],[LastProj]]-Proj2018[[#This Row],[PROJ TOTAL PTS]])&lt;0.5,"",(Proj2018[[#This Row],[PROJ TOTAL PTS]]-Proj2018[[#This Row],[LastProj]])/16)</f>
        <v/>
      </c>
      <c r="W261" s="29" t="s">
        <v>296</v>
      </c>
      <c r="X261" s="29"/>
      <c r="Y261" s="29">
        <f>IF(Proj2018[[#This Row],[POS]]="K",-100,Proj2018[[#This Row],[VAR/G]]+1.5)</f>
        <v>-3.7687499999999998</v>
      </c>
      <c r="Z261" s="33">
        <f>ROUND(MAX(Proj2018[[#This Row],[VAWG]],0)*$AC$9,0)+1</f>
        <v>1</v>
      </c>
    </row>
    <row r="262" spans="1:26" x14ac:dyDescent="0.3">
      <c r="A262">
        <v>2018</v>
      </c>
      <c r="B262" t="s">
        <v>9556</v>
      </c>
      <c r="C262" t="s">
        <v>10734</v>
      </c>
      <c r="D262" t="s">
        <v>451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48</v>
      </c>
      <c r="K262">
        <v>200</v>
      </c>
      <c r="L262">
        <v>2</v>
      </c>
      <c r="M262">
        <v>2</v>
      </c>
      <c r="N262">
        <v>17</v>
      </c>
      <c r="O262">
        <v>0</v>
      </c>
      <c r="P262" s="26">
        <v>33.700000000000003</v>
      </c>
      <c r="Q262" s="26">
        <v>118.8</v>
      </c>
      <c r="R262" s="26">
        <v>-85.1</v>
      </c>
      <c r="S262" s="26">
        <v>-5.3187499999999996</v>
      </c>
      <c r="T262" s="31" t="s">
        <v>296</v>
      </c>
      <c r="U262" s="29">
        <v>33.700000000000003</v>
      </c>
      <c r="V262" s="29" t="str">
        <f>IF(ABS(Proj2018[[#This Row],[LastProj]]-Proj2018[[#This Row],[PROJ TOTAL PTS]])&lt;0.5,"",(Proj2018[[#This Row],[PROJ TOTAL PTS]]-Proj2018[[#This Row],[LastProj]])/16)</f>
        <v/>
      </c>
      <c r="W262" s="29" t="s">
        <v>437</v>
      </c>
      <c r="X262" s="29"/>
      <c r="Y262" s="29">
        <f>IF(Proj2018[[#This Row],[POS]]="K",-100,Proj2018[[#This Row],[VAR/G]]+1.5)</f>
        <v>-3.8187499999999996</v>
      </c>
      <c r="Z262" s="29">
        <f>ROUND(MAX(Proj2018[[#This Row],[VAWG]],0)*$AC$9,0)+1</f>
        <v>1</v>
      </c>
    </row>
    <row r="263" spans="1:26" x14ac:dyDescent="0.3">
      <c r="A263">
        <v>2018</v>
      </c>
      <c r="B263" t="s">
        <v>7646</v>
      </c>
      <c r="C263" t="s">
        <v>570</v>
      </c>
      <c r="D263" t="s">
        <v>321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19</v>
      </c>
      <c r="N263">
        <v>212</v>
      </c>
      <c r="O263">
        <v>2</v>
      </c>
      <c r="P263" s="26">
        <v>33.200000000000003</v>
      </c>
      <c r="Q263" s="26">
        <v>81.599999999999994</v>
      </c>
      <c r="R263" s="26">
        <v>-48.399999999999991</v>
      </c>
      <c r="S263" s="26">
        <v>-3.0249999999999995</v>
      </c>
      <c r="T263" s="31" t="s">
        <v>296</v>
      </c>
      <c r="U263" s="29">
        <v>33.200000000000003</v>
      </c>
      <c r="V263" s="29" t="str">
        <f>IF(ABS(Proj2018[[#This Row],[LastProj]]-Proj2018[[#This Row],[PROJ TOTAL PTS]])&lt;0.5,"",(Proj2018[[#This Row],[PROJ TOTAL PTS]]-Proj2018[[#This Row],[LastProj]])/16)</f>
        <v/>
      </c>
      <c r="W263" s="29" t="s">
        <v>296</v>
      </c>
      <c r="X263" s="29"/>
      <c r="Y263" s="29">
        <f>IF(Proj2018[[#This Row],[POS]]="K",-100,Proj2018[[#This Row],[VAR/G]]+1.5)</f>
        <v>-1.5249999999999995</v>
      </c>
      <c r="Z263" s="33">
        <f>ROUND(MAX(Proj2018[[#This Row],[VAWG]],0)*$AC$9,0)+1</f>
        <v>1</v>
      </c>
    </row>
    <row r="264" spans="1:26" x14ac:dyDescent="0.3">
      <c r="A264">
        <v>2018</v>
      </c>
      <c r="B264" t="s">
        <v>6547</v>
      </c>
      <c r="C264" t="s">
        <v>10805</v>
      </c>
      <c r="D264" t="s">
        <v>321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20</v>
      </c>
      <c r="N264">
        <v>209</v>
      </c>
      <c r="O264">
        <v>2</v>
      </c>
      <c r="P264" s="26">
        <v>32.900000000000006</v>
      </c>
      <c r="Q264" s="26">
        <v>81.599999999999994</v>
      </c>
      <c r="R264" s="26">
        <v>-48.699999999999989</v>
      </c>
      <c r="S264" s="26">
        <v>-3.0437499999999993</v>
      </c>
      <c r="T264" s="31" t="s">
        <v>296</v>
      </c>
      <c r="U264" s="29">
        <v>32.900000000000006</v>
      </c>
      <c r="V264" s="29" t="str">
        <f>IF(ABS(Proj2018[[#This Row],[LastProj]]-Proj2018[[#This Row],[PROJ TOTAL PTS]])&lt;0.5,"",(Proj2018[[#This Row],[PROJ TOTAL PTS]]-Proj2018[[#This Row],[LastProj]])/16)</f>
        <v/>
      </c>
      <c r="W264" s="29" t="s">
        <v>296</v>
      </c>
      <c r="X264" s="29"/>
      <c r="Y264" s="29">
        <f>IF(Proj2018[[#This Row],[POS]]="K",-100,Proj2018[[#This Row],[VAR/G]]+1.5)</f>
        <v>-1.5437499999999993</v>
      </c>
      <c r="Z264" s="33">
        <f>ROUND(MAX(Proj2018[[#This Row],[VAWG]],0)*$AC$9,0)+1</f>
        <v>1</v>
      </c>
    </row>
    <row r="265" spans="1:26" x14ac:dyDescent="0.3">
      <c r="A265">
        <v>2018</v>
      </c>
      <c r="B265" t="s">
        <v>8991</v>
      </c>
      <c r="C265" t="s">
        <v>10716</v>
      </c>
      <c r="D265" t="s">
        <v>451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50</v>
      </c>
      <c r="K265">
        <v>194</v>
      </c>
      <c r="L265">
        <v>1</v>
      </c>
      <c r="M265">
        <v>9</v>
      </c>
      <c r="N265">
        <v>70</v>
      </c>
      <c r="O265">
        <v>0</v>
      </c>
      <c r="P265" s="26">
        <v>32.400000000000006</v>
      </c>
      <c r="Q265" s="26">
        <v>118.8</v>
      </c>
      <c r="R265" s="26">
        <v>-86.399999999999991</v>
      </c>
      <c r="S265" s="26">
        <v>-5.3999999999999995</v>
      </c>
      <c r="T265" s="31" t="s">
        <v>296</v>
      </c>
      <c r="U265" s="29">
        <v>32.400000000000006</v>
      </c>
      <c r="V265" s="29" t="str">
        <f>IF(ABS(Proj2018[[#This Row],[LastProj]]-Proj2018[[#This Row],[PROJ TOTAL PTS]])&lt;0.5,"",(Proj2018[[#This Row],[PROJ TOTAL PTS]]-Proj2018[[#This Row],[LastProj]])/16)</f>
        <v/>
      </c>
      <c r="W265" s="29" t="s">
        <v>296</v>
      </c>
      <c r="X265" s="29"/>
      <c r="Y265" s="29">
        <f>IF(Proj2018[[#This Row],[POS]]="K",-100,Proj2018[[#This Row],[VAR/G]]+1.5)</f>
        <v>-3.8999999999999995</v>
      </c>
      <c r="Z265" s="33">
        <f>ROUND(MAX(Proj2018[[#This Row],[VAWG]],0)*$AC$9,0)+1</f>
        <v>1</v>
      </c>
    </row>
    <row r="266" spans="1:26" x14ac:dyDescent="0.3">
      <c r="A266">
        <v>2018</v>
      </c>
      <c r="B266" t="s">
        <v>3054</v>
      </c>
      <c r="C266" t="s">
        <v>10708</v>
      </c>
      <c r="D266" t="s">
        <v>451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40</v>
      </c>
      <c r="K266">
        <v>160</v>
      </c>
      <c r="L266">
        <v>1</v>
      </c>
      <c r="M266">
        <v>12</v>
      </c>
      <c r="N266">
        <v>98</v>
      </c>
      <c r="O266">
        <v>0</v>
      </c>
      <c r="P266" s="26">
        <v>31.8</v>
      </c>
      <c r="Q266" s="26">
        <v>118.8</v>
      </c>
      <c r="R266" s="26">
        <v>-87</v>
      </c>
      <c r="S266" s="26">
        <v>-5.4375</v>
      </c>
      <c r="T266" s="31" t="s">
        <v>296</v>
      </c>
      <c r="U266" s="29">
        <v>31.8</v>
      </c>
      <c r="V266" s="29" t="str">
        <f>IF(ABS(Proj2018[[#This Row],[LastProj]]-Proj2018[[#This Row],[PROJ TOTAL PTS]])&lt;0.5,"",(Proj2018[[#This Row],[PROJ TOTAL PTS]]-Proj2018[[#This Row],[LastProj]])/16)</f>
        <v/>
      </c>
      <c r="W266" s="29" t="s">
        <v>296</v>
      </c>
      <c r="X266" s="29"/>
      <c r="Y266" s="29">
        <f>IF(Proj2018[[#This Row],[POS]]="K",-100,Proj2018[[#This Row],[VAR/G]]+1.5)</f>
        <v>-3.9375</v>
      </c>
      <c r="Z266" s="33">
        <f>ROUND(MAX(Proj2018[[#This Row],[VAWG]],0)*$AC$9,0)+1</f>
        <v>1</v>
      </c>
    </row>
    <row r="267" spans="1:26" x14ac:dyDescent="0.3">
      <c r="A267">
        <v>2018</v>
      </c>
      <c r="B267" t="s">
        <v>8134</v>
      </c>
      <c r="C267" t="s">
        <v>10712</v>
      </c>
      <c r="D267" t="s">
        <v>321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18</v>
      </c>
      <c r="N267">
        <v>198</v>
      </c>
      <c r="O267">
        <v>2</v>
      </c>
      <c r="P267" s="26">
        <v>31.8</v>
      </c>
      <c r="Q267" s="26">
        <v>81.599999999999994</v>
      </c>
      <c r="R267" s="26">
        <v>-49.8</v>
      </c>
      <c r="S267" s="26">
        <v>-3.1124999999999998</v>
      </c>
      <c r="T267" s="31" t="s">
        <v>11130</v>
      </c>
      <c r="U267" s="29">
        <v>31.8</v>
      </c>
      <c r="V267" s="29" t="str">
        <f>IF(ABS(Proj2018[[#This Row],[LastProj]]-Proj2018[[#This Row],[PROJ TOTAL PTS]])&lt;0.5,"",(Proj2018[[#This Row],[PROJ TOTAL PTS]]-Proj2018[[#This Row],[LastProj]])/16)</f>
        <v/>
      </c>
      <c r="W267" s="29" t="s">
        <v>437</v>
      </c>
      <c r="X267" s="29"/>
      <c r="Y267" s="29">
        <f>IF(Proj2018[[#This Row],[POS]]="K",-100,Proj2018[[#This Row],[VAR/G]]+1.5)</f>
        <v>-1.6124999999999998</v>
      </c>
      <c r="Z267" s="29">
        <f>ROUND(MAX(Proj2018[[#This Row],[VAWG]],0)*$AC$9,0)+1</f>
        <v>1</v>
      </c>
    </row>
    <row r="268" spans="1:26" x14ac:dyDescent="0.3">
      <c r="A268">
        <v>2018</v>
      </c>
      <c r="B268" t="s">
        <v>6296</v>
      </c>
      <c r="C268" t="s">
        <v>10710</v>
      </c>
      <c r="D268" t="s">
        <v>321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20</v>
      </c>
      <c r="N268">
        <v>195</v>
      </c>
      <c r="O268">
        <v>2</v>
      </c>
      <c r="P268" s="26">
        <v>31.5</v>
      </c>
      <c r="Q268" s="26">
        <v>81.599999999999994</v>
      </c>
      <c r="R268" s="26">
        <v>-50.099999999999994</v>
      </c>
      <c r="S268" s="26">
        <v>-3.1312499999999996</v>
      </c>
      <c r="T268" s="31" t="s">
        <v>296</v>
      </c>
      <c r="U268" s="29">
        <v>31.5</v>
      </c>
      <c r="V268" s="29" t="str">
        <f>IF(ABS(Proj2018[[#This Row],[LastProj]]-Proj2018[[#This Row],[PROJ TOTAL PTS]])&lt;0.5,"",(Proj2018[[#This Row],[PROJ TOTAL PTS]]-Proj2018[[#This Row],[LastProj]])/16)</f>
        <v/>
      </c>
      <c r="W268" s="29" t="s">
        <v>296</v>
      </c>
      <c r="X268" s="29"/>
      <c r="Y268" s="29">
        <f>IF(Proj2018[[#This Row],[POS]]="K",-100,Proj2018[[#This Row],[VAR/G]]+1.5)</f>
        <v>-1.6312499999999996</v>
      </c>
      <c r="Z268" s="33">
        <f>ROUND(MAX(Proj2018[[#This Row],[VAWG]],0)*$AC$9,0)+1</f>
        <v>1</v>
      </c>
    </row>
    <row r="269" spans="1:26" x14ac:dyDescent="0.3">
      <c r="A269">
        <v>2018</v>
      </c>
      <c r="B269" t="s">
        <v>5179</v>
      </c>
      <c r="C269" t="s">
        <v>10734</v>
      </c>
      <c r="D269" t="s">
        <v>321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20</v>
      </c>
      <c r="N269">
        <v>191</v>
      </c>
      <c r="O269">
        <v>2</v>
      </c>
      <c r="P269" s="26">
        <v>31.1</v>
      </c>
      <c r="Q269" s="26">
        <v>81.599999999999994</v>
      </c>
      <c r="R269" s="26">
        <v>-50.499999999999993</v>
      </c>
      <c r="S269" s="26">
        <v>-3.1562499999999996</v>
      </c>
      <c r="T269" s="31" t="s">
        <v>296</v>
      </c>
      <c r="U269" s="29">
        <v>31.1</v>
      </c>
      <c r="V269" s="29" t="str">
        <f>IF(ABS(Proj2018[[#This Row],[LastProj]]-Proj2018[[#This Row],[PROJ TOTAL PTS]])&lt;0.5,"",(Proj2018[[#This Row],[PROJ TOTAL PTS]]-Proj2018[[#This Row],[LastProj]])/16)</f>
        <v/>
      </c>
      <c r="W269" s="29" t="s">
        <v>296</v>
      </c>
      <c r="X269" s="29"/>
      <c r="Y269" s="29">
        <f>IF(Proj2018[[#This Row],[POS]]="K",-100,Proj2018[[#This Row],[VAR/G]]+1.5)</f>
        <v>-1.6562499999999996</v>
      </c>
      <c r="Z269" s="33">
        <f>ROUND(MAX(Proj2018[[#This Row],[VAWG]],0)*$AC$9,0)+1</f>
        <v>1</v>
      </c>
    </row>
    <row r="270" spans="1:26" x14ac:dyDescent="0.3">
      <c r="A270">
        <v>2018</v>
      </c>
      <c r="B270" t="s">
        <v>5321</v>
      </c>
      <c r="C270" t="s">
        <v>10728</v>
      </c>
      <c r="D270" t="s">
        <v>348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14</v>
      </c>
      <c r="N270">
        <v>189</v>
      </c>
      <c r="O270">
        <v>2</v>
      </c>
      <c r="P270" s="26">
        <v>30.900000000000002</v>
      </c>
      <c r="Q270" s="26">
        <v>117.7</v>
      </c>
      <c r="R270" s="26">
        <v>-86.8</v>
      </c>
      <c r="S270" s="26">
        <v>-5.4249999999999998</v>
      </c>
      <c r="T270" s="31" t="s">
        <v>296</v>
      </c>
      <c r="U270" s="29">
        <v>30.900000000000002</v>
      </c>
      <c r="V270" s="29" t="str">
        <f>IF(ABS(Proj2018[[#This Row],[LastProj]]-Proj2018[[#This Row],[PROJ TOTAL PTS]])&lt;0.5,"",(Proj2018[[#This Row],[PROJ TOTAL PTS]]-Proj2018[[#This Row],[LastProj]])/16)</f>
        <v/>
      </c>
      <c r="W270" s="29" t="s">
        <v>296</v>
      </c>
      <c r="X270" s="29"/>
      <c r="Y270" s="29">
        <f>IF(Proj2018[[#This Row],[POS]]="K",-100,Proj2018[[#This Row],[VAR/G]]+1.5)</f>
        <v>-3.9249999999999998</v>
      </c>
      <c r="Z270" s="29">
        <f>ROUND(MAX(Proj2018[[#This Row],[VAWG]],0)*$AC$9,0)+1</f>
        <v>1</v>
      </c>
    </row>
    <row r="271" spans="1:26" x14ac:dyDescent="0.3">
      <c r="A271">
        <v>2018</v>
      </c>
      <c r="B271" t="s">
        <v>7784</v>
      </c>
      <c r="C271" t="s">
        <v>570</v>
      </c>
      <c r="D271" t="s">
        <v>348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6</v>
      </c>
      <c r="K271">
        <v>38</v>
      </c>
      <c r="L271">
        <v>0</v>
      </c>
      <c r="M271">
        <v>12</v>
      </c>
      <c r="N271">
        <v>135</v>
      </c>
      <c r="O271">
        <v>2</v>
      </c>
      <c r="P271" s="26">
        <v>29.3</v>
      </c>
      <c r="Q271" s="26">
        <v>117.7</v>
      </c>
      <c r="R271" s="26">
        <v>-88.4</v>
      </c>
      <c r="S271" s="26">
        <v>-5.5250000000000004</v>
      </c>
      <c r="T271" s="31" t="s">
        <v>296</v>
      </c>
      <c r="U271" s="29">
        <v>29.3</v>
      </c>
      <c r="V271" s="29" t="str">
        <f>IF(ABS(Proj2018[[#This Row],[LastProj]]-Proj2018[[#This Row],[PROJ TOTAL PTS]])&lt;0.5,"",(Proj2018[[#This Row],[PROJ TOTAL PTS]]-Proj2018[[#This Row],[LastProj]])/16)</f>
        <v/>
      </c>
      <c r="W271" s="29" t="s">
        <v>296</v>
      </c>
      <c r="X271" s="29"/>
      <c r="Y271" s="29">
        <f>IF(Proj2018[[#This Row],[POS]]="K",-100,Proj2018[[#This Row],[VAR/G]]+1.5)</f>
        <v>-4.0250000000000004</v>
      </c>
      <c r="Z271" s="33">
        <f>ROUND(MAX(Proj2018[[#This Row],[VAWG]],0)*$AC$9,0)+1</f>
        <v>1</v>
      </c>
    </row>
    <row r="272" spans="1:26" x14ac:dyDescent="0.3">
      <c r="A272">
        <v>2018</v>
      </c>
      <c r="B272" t="s">
        <v>1776</v>
      </c>
      <c r="C272" t="s">
        <v>10759</v>
      </c>
      <c r="D272" t="s">
        <v>348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17</v>
      </c>
      <c r="N272">
        <v>224</v>
      </c>
      <c r="O272">
        <v>1</v>
      </c>
      <c r="P272" s="26">
        <v>28.400000000000002</v>
      </c>
      <c r="Q272" s="26">
        <v>117.7</v>
      </c>
      <c r="R272" s="26">
        <v>-89.3</v>
      </c>
      <c r="S272" s="26">
        <v>-5.5812499999999998</v>
      </c>
      <c r="T272" s="31" t="s">
        <v>296</v>
      </c>
      <c r="U272" s="29">
        <v>28.400000000000002</v>
      </c>
      <c r="V272" s="29" t="str">
        <f>IF(ABS(Proj2018[[#This Row],[LastProj]]-Proj2018[[#This Row],[PROJ TOTAL PTS]])&lt;0.5,"",(Proj2018[[#This Row],[PROJ TOTAL PTS]]-Proj2018[[#This Row],[LastProj]])/16)</f>
        <v/>
      </c>
      <c r="W272" s="29" t="s">
        <v>296</v>
      </c>
      <c r="X272" s="29"/>
      <c r="Y272" s="29">
        <f>IF(Proj2018[[#This Row],[POS]]="K",-100,Proj2018[[#This Row],[VAR/G]]+1.5)</f>
        <v>-4.0812499999999998</v>
      </c>
      <c r="Z272" s="33">
        <f>ROUND(MAX(Proj2018[[#This Row],[VAWG]],0)*$AC$9,0)+1</f>
        <v>1</v>
      </c>
    </row>
    <row r="273" spans="1:26" x14ac:dyDescent="0.3">
      <c r="A273">
        <v>2018</v>
      </c>
      <c r="B273" t="s">
        <v>2289</v>
      </c>
      <c r="C273" t="s">
        <v>10740</v>
      </c>
      <c r="D273" t="s">
        <v>348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15</v>
      </c>
      <c r="N273">
        <v>224</v>
      </c>
      <c r="O273">
        <v>1</v>
      </c>
      <c r="P273" s="26">
        <v>28.400000000000002</v>
      </c>
      <c r="Q273" s="26">
        <v>117.7</v>
      </c>
      <c r="R273" s="26">
        <v>-89.3</v>
      </c>
      <c r="S273" s="26">
        <v>-5.5812499999999998</v>
      </c>
      <c r="T273" s="31" t="s">
        <v>296</v>
      </c>
      <c r="U273" s="29">
        <v>28.400000000000002</v>
      </c>
      <c r="V273" s="29" t="str">
        <f>IF(ABS(Proj2018[[#This Row],[LastProj]]-Proj2018[[#This Row],[PROJ TOTAL PTS]])&lt;0.5,"",(Proj2018[[#This Row],[PROJ TOTAL PTS]]-Proj2018[[#This Row],[LastProj]])/16)</f>
        <v/>
      </c>
      <c r="W273" s="29" t="s">
        <v>437</v>
      </c>
      <c r="X273" s="29"/>
      <c r="Y273" s="29">
        <f>IF(Proj2018[[#This Row],[POS]]="K",-100,Proj2018[[#This Row],[VAR/G]]+1.5)</f>
        <v>-4.0812499999999998</v>
      </c>
      <c r="Z273" s="29">
        <f>ROUND(MAX(Proj2018[[#This Row],[VAWG]],0)*$AC$9,0)+1</f>
        <v>1</v>
      </c>
    </row>
    <row r="274" spans="1:26" x14ac:dyDescent="0.3">
      <c r="A274">
        <v>2018</v>
      </c>
      <c r="B274" t="s">
        <v>7416</v>
      </c>
      <c r="C274" t="s">
        <v>10763</v>
      </c>
      <c r="D274" t="s">
        <v>451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41</v>
      </c>
      <c r="K274">
        <v>160</v>
      </c>
      <c r="L274">
        <v>1</v>
      </c>
      <c r="M274">
        <v>8</v>
      </c>
      <c r="N274">
        <v>62</v>
      </c>
      <c r="O274">
        <v>0</v>
      </c>
      <c r="P274" s="26">
        <v>28.2</v>
      </c>
      <c r="Q274" s="26">
        <v>118.8</v>
      </c>
      <c r="R274" s="26">
        <v>-90.6</v>
      </c>
      <c r="S274" s="26">
        <v>-5.6624999999999996</v>
      </c>
      <c r="T274" s="31" t="s">
        <v>296</v>
      </c>
      <c r="U274" s="29">
        <v>28.2</v>
      </c>
      <c r="V274" s="29" t="str">
        <f>IF(ABS(Proj2018[[#This Row],[LastProj]]-Proj2018[[#This Row],[PROJ TOTAL PTS]])&lt;0.5,"",(Proj2018[[#This Row],[PROJ TOTAL PTS]]-Proj2018[[#This Row],[LastProj]])/16)</f>
        <v/>
      </c>
      <c r="W274" s="29" t="s">
        <v>296</v>
      </c>
      <c r="X274" s="29"/>
      <c r="Y274" s="29">
        <f>IF(Proj2018[[#This Row],[POS]]="K",-100,Proj2018[[#This Row],[VAR/G]]+1.5)</f>
        <v>-4.1624999999999996</v>
      </c>
      <c r="Z274" s="33">
        <f>ROUND(MAX(Proj2018[[#This Row],[VAWG]],0)*$AC$9,0)+1</f>
        <v>1</v>
      </c>
    </row>
    <row r="275" spans="1:26" x14ac:dyDescent="0.3">
      <c r="A275">
        <v>2018</v>
      </c>
      <c r="B275" t="s">
        <v>10327</v>
      </c>
      <c r="C275" t="s">
        <v>352</v>
      </c>
      <c r="D275" t="s">
        <v>321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21</v>
      </c>
      <c r="N275">
        <v>220</v>
      </c>
      <c r="O275">
        <v>1</v>
      </c>
      <c r="P275" s="26">
        <v>28</v>
      </c>
      <c r="Q275" s="26">
        <v>81.599999999999994</v>
      </c>
      <c r="R275" s="26">
        <v>-53.599999999999994</v>
      </c>
      <c r="S275" s="26">
        <v>-3.3499999999999996</v>
      </c>
      <c r="T275" s="31" t="s">
        <v>296</v>
      </c>
      <c r="U275" s="29">
        <v>28</v>
      </c>
      <c r="V275" s="29" t="str">
        <f>IF(ABS(Proj2018[[#This Row],[LastProj]]-Proj2018[[#This Row],[PROJ TOTAL PTS]])&lt;0.5,"",(Proj2018[[#This Row],[PROJ TOTAL PTS]]-Proj2018[[#This Row],[LastProj]])/16)</f>
        <v/>
      </c>
      <c r="W275" s="29" t="s">
        <v>296</v>
      </c>
      <c r="X275" s="29"/>
      <c r="Y275" s="29">
        <f>IF(Proj2018[[#This Row],[POS]]="K",-100,Proj2018[[#This Row],[VAR/G]]+1.5)</f>
        <v>-1.8499999999999996</v>
      </c>
      <c r="Z275" s="33">
        <f>ROUND(MAX(Proj2018[[#This Row],[VAWG]],0)*$AC$9,0)+1</f>
        <v>1</v>
      </c>
    </row>
    <row r="276" spans="1:26" x14ac:dyDescent="0.3">
      <c r="A276">
        <v>2018</v>
      </c>
      <c r="B276" t="s">
        <v>10689</v>
      </c>
      <c r="C276" t="s">
        <v>10728</v>
      </c>
      <c r="D276" t="s">
        <v>451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16</v>
      </c>
      <c r="K276">
        <v>65</v>
      </c>
      <c r="L276">
        <v>0</v>
      </c>
      <c r="M276">
        <v>15</v>
      </c>
      <c r="N276">
        <v>155</v>
      </c>
      <c r="O276">
        <v>1</v>
      </c>
      <c r="P276" s="26">
        <v>28</v>
      </c>
      <c r="Q276" s="26">
        <v>118.8</v>
      </c>
      <c r="R276" s="26">
        <v>-90.8</v>
      </c>
      <c r="S276" s="26">
        <v>-5.6749999999999998</v>
      </c>
      <c r="T276" s="31" t="s">
        <v>296</v>
      </c>
      <c r="U276" s="29">
        <v>28</v>
      </c>
      <c r="V276" s="29" t="str">
        <f>IF(ABS(Proj2018[[#This Row],[LastProj]]-Proj2018[[#This Row],[PROJ TOTAL PTS]])&lt;0.5,"",(Proj2018[[#This Row],[PROJ TOTAL PTS]]-Proj2018[[#This Row],[LastProj]])/16)</f>
        <v/>
      </c>
      <c r="W276" s="29" t="s">
        <v>296</v>
      </c>
      <c r="X276" s="29"/>
      <c r="Y276" s="29">
        <f>IF(Proj2018[[#This Row],[POS]]="K",-100,Proj2018[[#This Row],[VAR/G]]+1.5)</f>
        <v>-4.1749999999999998</v>
      </c>
      <c r="Z276" s="33">
        <f>ROUND(MAX(Proj2018[[#This Row],[VAWG]],0)*$AC$9,0)+1</f>
        <v>1</v>
      </c>
    </row>
    <row r="277" spans="1:26" x14ac:dyDescent="0.3">
      <c r="A277">
        <v>2018</v>
      </c>
      <c r="B277" t="s">
        <v>8542</v>
      </c>
      <c r="C277" t="s">
        <v>536</v>
      </c>
      <c r="D277" t="s">
        <v>348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17</v>
      </c>
      <c r="N277">
        <v>217</v>
      </c>
      <c r="O277">
        <v>1</v>
      </c>
      <c r="P277" s="26">
        <v>27.700000000000003</v>
      </c>
      <c r="Q277" s="26">
        <v>117.7</v>
      </c>
      <c r="R277" s="26">
        <v>-90</v>
      </c>
      <c r="S277" s="26">
        <v>-5.625</v>
      </c>
      <c r="T277" s="31" t="s">
        <v>11130</v>
      </c>
      <c r="U277" s="29">
        <v>27.700000000000003</v>
      </c>
      <c r="V277" s="29" t="str">
        <f>IF(ABS(Proj2018[[#This Row],[LastProj]]-Proj2018[[#This Row],[PROJ TOTAL PTS]])&lt;0.5,"",(Proj2018[[#This Row],[PROJ TOTAL PTS]]-Proj2018[[#This Row],[LastProj]])/16)</f>
        <v/>
      </c>
      <c r="W277" s="29" t="s">
        <v>437</v>
      </c>
      <c r="X277" s="29"/>
      <c r="Y277" s="29">
        <f>IF(Proj2018[[#This Row],[POS]]="K",-100,Proj2018[[#This Row],[VAR/G]]+1.5)</f>
        <v>-4.125</v>
      </c>
      <c r="Z277" s="29">
        <f>ROUND(MAX(Proj2018[[#This Row],[VAWG]],0)*$AC$9,0)+1</f>
        <v>1</v>
      </c>
    </row>
    <row r="278" spans="1:26" x14ac:dyDescent="0.3">
      <c r="A278">
        <v>2018</v>
      </c>
      <c r="B278" t="s">
        <v>10495</v>
      </c>
      <c r="C278" t="s">
        <v>306</v>
      </c>
      <c r="D278" t="s">
        <v>321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15</v>
      </c>
      <c r="N278">
        <v>154</v>
      </c>
      <c r="O278">
        <v>2</v>
      </c>
      <c r="P278" s="26">
        <v>27.4</v>
      </c>
      <c r="Q278" s="26">
        <v>81.599999999999994</v>
      </c>
      <c r="R278" s="26">
        <v>-54.199999999999996</v>
      </c>
      <c r="S278" s="26">
        <v>-3.3874999999999997</v>
      </c>
      <c r="T278" s="31" t="s">
        <v>296</v>
      </c>
      <c r="U278" s="29">
        <v>27.4</v>
      </c>
      <c r="V278" s="29" t="str">
        <f>IF(ABS(Proj2018[[#This Row],[LastProj]]-Proj2018[[#This Row],[PROJ TOTAL PTS]])&lt;0.5,"",(Proj2018[[#This Row],[PROJ TOTAL PTS]]-Proj2018[[#This Row],[LastProj]])/16)</f>
        <v/>
      </c>
      <c r="W278" s="29" t="s">
        <v>296</v>
      </c>
      <c r="X278" s="29"/>
      <c r="Y278" s="29">
        <f>IF(Proj2018[[#This Row],[POS]]="K",-100,Proj2018[[#This Row],[VAR/G]]+1.5)</f>
        <v>-1.8874999999999997</v>
      </c>
      <c r="Z278" s="33">
        <f>ROUND(MAX(Proj2018[[#This Row],[VAWG]],0)*$AC$9,0)+1</f>
        <v>1</v>
      </c>
    </row>
    <row r="279" spans="1:26" x14ac:dyDescent="0.3">
      <c r="A279">
        <v>2018</v>
      </c>
      <c r="B279" t="s">
        <v>5093</v>
      </c>
      <c r="C279" t="s">
        <v>10748</v>
      </c>
      <c r="D279" t="s">
        <v>311</v>
      </c>
      <c r="E279">
        <v>22</v>
      </c>
      <c r="F279">
        <v>37</v>
      </c>
      <c r="G279">
        <v>251</v>
      </c>
      <c r="H279">
        <v>1</v>
      </c>
      <c r="I279">
        <v>1</v>
      </c>
      <c r="J279">
        <v>14</v>
      </c>
      <c r="K279">
        <v>84</v>
      </c>
      <c r="L279">
        <v>1</v>
      </c>
      <c r="M279">
        <v>0</v>
      </c>
      <c r="N279">
        <v>0</v>
      </c>
      <c r="O279">
        <v>0</v>
      </c>
      <c r="P279" s="26">
        <v>26.44</v>
      </c>
      <c r="Q279" s="26">
        <v>278.68</v>
      </c>
      <c r="R279" s="26">
        <v>-252.24</v>
      </c>
      <c r="S279" s="26">
        <v>-15.765000000000001</v>
      </c>
      <c r="T279" s="31" t="s">
        <v>11130</v>
      </c>
      <c r="U279" s="29">
        <v>26.44</v>
      </c>
      <c r="V279" s="29" t="str">
        <f>IF(ABS(Proj2018[[#This Row],[LastProj]]-Proj2018[[#This Row],[PROJ TOTAL PTS]])&lt;0.5,"",(Proj2018[[#This Row],[PROJ TOTAL PTS]]-Proj2018[[#This Row],[LastProj]])/16)</f>
        <v/>
      </c>
      <c r="W279" s="29" t="s">
        <v>437</v>
      </c>
      <c r="X279" s="29"/>
      <c r="Y279" s="29">
        <f>IF(Proj2018[[#This Row],[POS]]="K",-100,Proj2018[[#This Row],[VAR/G]]+1.5)</f>
        <v>-14.265000000000001</v>
      </c>
      <c r="Z279" s="29">
        <f>ROUND(MAX(Proj2018[[#This Row],[VAWG]],0)*$AC$9,0)+1</f>
        <v>1</v>
      </c>
    </row>
    <row r="280" spans="1:26" x14ac:dyDescent="0.3">
      <c r="A280">
        <v>2018</v>
      </c>
      <c r="B280" t="s">
        <v>8187</v>
      </c>
      <c r="C280" t="s">
        <v>306</v>
      </c>
      <c r="D280" t="s">
        <v>348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16</v>
      </c>
      <c r="N280">
        <v>192</v>
      </c>
      <c r="O280">
        <v>1</v>
      </c>
      <c r="P280" s="26">
        <v>25.200000000000003</v>
      </c>
      <c r="Q280" s="26">
        <v>117.7</v>
      </c>
      <c r="R280" s="26">
        <v>-92.5</v>
      </c>
      <c r="S280" s="26">
        <v>-5.78125</v>
      </c>
      <c r="T280" s="31" t="s">
        <v>296</v>
      </c>
      <c r="U280" s="29">
        <v>25.200000000000003</v>
      </c>
      <c r="V280" s="29" t="str">
        <f>IF(ABS(Proj2018[[#This Row],[LastProj]]-Proj2018[[#This Row],[PROJ TOTAL PTS]])&lt;0.5,"",(Proj2018[[#This Row],[PROJ TOTAL PTS]]-Proj2018[[#This Row],[LastProj]])/16)</f>
        <v/>
      </c>
      <c r="W280" s="29" t="s">
        <v>296</v>
      </c>
      <c r="X280" s="29"/>
      <c r="Y280" s="29">
        <f>IF(Proj2018[[#This Row],[POS]]="K",-100,Proj2018[[#This Row],[VAR/G]]+1.5)</f>
        <v>-4.28125</v>
      </c>
      <c r="Z280" s="33">
        <f>ROUND(MAX(Proj2018[[#This Row],[VAWG]],0)*$AC$9,0)+1</f>
        <v>1</v>
      </c>
    </row>
    <row r="281" spans="1:26" x14ac:dyDescent="0.3">
      <c r="A281">
        <v>2018</v>
      </c>
      <c r="B281" t="s">
        <v>3667</v>
      </c>
      <c r="C281" t="s">
        <v>10748</v>
      </c>
      <c r="D281" t="s">
        <v>348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27</v>
      </c>
      <c r="L281">
        <v>0</v>
      </c>
      <c r="M281">
        <v>13</v>
      </c>
      <c r="N281">
        <v>158</v>
      </c>
      <c r="O281">
        <v>1</v>
      </c>
      <c r="P281" s="26">
        <v>24.5</v>
      </c>
      <c r="Q281" s="26">
        <v>117.7</v>
      </c>
      <c r="R281" s="26">
        <v>-93.2</v>
      </c>
      <c r="S281" s="26">
        <v>-5.8250000000000002</v>
      </c>
      <c r="T281" s="31" t="s">
        <v>296</v>
      </c>
      <c r="U281" s="29">
        <v>24.5</v>
      </c>
      <c r="V281" s="29" t="str">
        <f>IF(ABS(Proj2018[[#This Row],[LastProj]]-Proj2018[[#This Row],[PROJ TOTAL PTS]])&lt;0.5,"",(Proj2018[[#This Row],[PROJ TOTAL PTS]]-Proj2018[[#This Row],[LastProj]])/16)</f>
        <v/>
      </c>
      <c r="W281" s="29" t="s">
        <v>296</v>
      </c>
      <c r="X281" s="29"/>
      <c r="Y281" s="29">
        <f>IF(Proj2018[[#This Row],[POS]]="K",-100,Proj2018[[#This Row],[VAR/G]]+1.5)</f>
        <v>-4.3250000000000002</v>
      </c>
      <c r="Z281" s="33">
        <f>ROUND(MAX(Proj2018[[#This Row],[VAWG]],0)*$AC$9,0)+1</f>
        <v>1</v>
      </c>
    </row>
    <row r="282" spans="1:26" x14ac:dyDescent="0.3">
      <c r="A282">
        <v>2018</v>
      </c>
      <c r="B282" t="s">
        <v>4653</v>
      </c>
      <c r="C282" t="s">
        <v>10716</v>
      </c>
      <c r="D282" t="s">
        <v>321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15</v>
      </c>
      <c r="N282">
        <v>183</v>
      </c>
      <c r="O282">
        <v>1</v>
      </c>
      <c r="P282" s="26">
        <v>24.3</v>
      </c>
      <c r="Q282" s="26">
        <v>81.599999999999994</v>
      </c>
      <c r="R282" s="26">
        <v>-57.3</v>
      </c>
      <c r="S282" s="26">
        <v>-3.5812499999999998</v>
      </c>
      <c r="T282" s="31" t="s">
        <v>296</v>
      </c>
      <c r="U282" s="29">
        <v>24.3</v>
      </c>
      <c r="V282" s="29" t="str">
        <f>IF(ABS(Proj2018[[#This Row],[LastProj]]-Proj2018[[#This Row],[PROJ TOTAL PTS]])&lt;0.5,"",(Proj2018[[#This Row],[PROJ TOTAL PTS]]-Proj2018[[#This Row],[LastProj]])/16)</f>
        <v/>
      </c>
      <c r="W282" s="29" t="s">
        <v>437</v>
      </c>
      <c r="X282" s="29"/>
      <c r="Y282" s="29">
        <f>IF(Proj2018[[#This Row],[POS]]="K",-100,Proj2018[[#This Row],[VAR/G]]+1.5)</f>
        <v>-2.0812499999999998</v>
      </c>
      <c r="Z282" s="33">
        <f>ROUND(MAX(Proj2018[[#This Row],[VAWG]],0)*$AC$9,0)+1</f>
        <v>1</v>
      </c>
    </row>
    <row r="283" spans="1:26" x14ac:dyDescent="0.3">
      <c r="A283">
        <v>2018</v>
      </c>
      <c r="B283" t="s">
        <v>8031</v>
      </c>
      <c r="C283" t="s">
        <v>10795</v>
      </c>
      <c r="D283" t="s">
        <v>451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29</v>
      </c>
      <c r="K283">
        <v>115</v>
      </c>
      <c r="L283">
        <v>1</v>
      </c>
      <c r="M283">
        <v>8</v>
      </c>
      <c r="N283">
        <v>67</v>
      </c>
      <c r="O283">
        <v>0</v>
      </c>
      <c r="P283" s="26">
        <v>24.2</v>
      </c>
      <c r="Q283" s="26">
        <v>118.8</v>
      </c>
      <c r="R283" s="26">
        <v>-94.6</v>
      </c>
      <c r="S283" s="26">
        <v>-5.9124999999999996</v>
      </c>
      <c r="T283" s="31" t="s">
        <v>11130</v>
      </c>
      <c r="U283" s="29">
        <v>24.2</v>
      </c>
      <c r="V283" s="29" t="str">
        <f>IF(ABS(Proj2018[[#This Row],[LastProj]]-Proj2018[[#This Row],[PROJ TOTAL PTS]])&lt;0.5,"",(Proj2018[[#This Row],[PROJ TOTAL PTS]]-Proj2018[[#This Row],[LastProj]])/16)</f>
        <v/>
      </c>
      <c r="W283" s="29" t="s">
        <v>437</v>
      </c>
      <c r="X283" s="29"/>
      <c r="Y283" s="29">
        <f>IF(Proj2018[[#This Row],[POS]]="K",-100,Proj2018[[#This Row],[VAR/G]]+1.5)</f>
        <v>-4.4124999999999996</v>
      </c>
      <c r="Z283" s="29">
        <f>ROUND(MAX(Proj2018[[#This Row],[VAWG]],0)*$AC$9,0)+1</f>
        <v>1</v>
      </c>
    </row>
    <row r="284" spans="1:26" x14ac:dyDescent="0.3">
      <c r="A284">
        <v>2018</v>
      </c>
      <c r="B284" t="s">
        <v>7902</v>
      </c>
      <c r="C284" t="s">
        <v>371</v>
      </c>
      <c r="D284" t="s">
        <v>451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28</v>
      </c>
      <c r="K284">
        <v>116</v>
      </c>
      <c r="L284">
        <v>1</v>
      </c>
      <c r="M284">
        <v>8</v>
      </c>
      <c r="N284">
        <v>64</v>
      </c>
      <c r="O284">
        <v>0</v>
      </c>
      <c r="P284" s="26">
        <v>24</v>
      </c>
      <c r="Q284" s="26">
        <v>118.8</v>
      </c>
      <c r="R284" s="26">
        <v>-94.8</v>
      </c>
      <c r="S284" s="26">
        <v>-5.9249999999999998</v>
      </c>
      <c r="T284" s="31" t="s">
        <v>11130</v>
      </c>
      <c r="U284" s="29">
        <v>24</v>
      </c>
      <c r="V284" s="29" t="str">
        <f>IF(ABS(Proj2018[[#This Row],[LastProj]]-Proj2018[[#This Row],[PROJ TOTAL PTS]])&lt;0.5,"",(Proj2018[[#This Row],[PROJ TOTAL PTS]]-Proj2018[[#This Row],[LastProj]])/16)</f>
        <v/>
      </c>
      <c r="W284" s="29" t="s">
        <v>296</v>
      </c>
      <c r="X284" s="29"/>
      <c r="Y284" s="29">
        <f>IF(Proj2018[[#This Row],[POS]]="K",-100,Proj2018[[#This Row],[VAR/G]]+1.5)</f>
        <v>-4.4249999999999998</v>
      </c>
      <c r="Z284" s="33">
        <f>ROUND(MAX(Proj2018[[#This Row],[VAWG]],0)*$AC$9,0)+1</f>
        <v>1</v>
      </c>
    </row>
    <row r="285" spans="1:26" x14ac:dyDescent="0.3">
      <c r="A285">
        <v>2018</v>
      </c>
      <c r="B285" t="s">
        <v>8569</v>
      </c>
      <c r="C285" t="s">
        <v>10805</v>
      </c>
      <c r="D285" t="s">
        <v>451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34</v>
      </c>
      <c r="K285">
        <v>140</v>
      </c>
      <c r="L285">
        <v>1</v>
      </c>
      <c r="M285">
        <v>4</v>
      </c>
      <c r="N285">
        <v>35</v>
      </c>
      <c r="O285">
        <v>0</v>
      </c>
      <c r="P285" s="26">
        <v>23.5</v>
      </c>
      <c r="Q285" s="26">
        <v>118.8</v>
      </c>
      <c r="R285" s="26">
        <v>-95.3</v>
      </c>
      <c r="S285" s="26">
        <v>-5.9562499999999998</v>
      </c>
      <c r="T285" s="31" t="s">
        <v>296</v>
      </c>
      <c r="U285" s="29">
        <v>23.5</v>
      </c>
      <c r="V285" s="29" t="str">
        <f>IF(ABS(Proj2018[[#This Row],[LastProj]]-Proj2018[[#This Row],[PROJ TOTAL PTS]])&lt;0.5,"",(Proj2018[[#This Row],[PROJ TOTAL PTS]]-Proj2018[[#This Row],[LastProj]])/16)</f>
        <v/>
      </c>
      <c r="W285" s="29" t="s">
        <v>296</v>
      </c>
      <c r="X285" s="29"/>
      <c r="Y285" s="29">
        <f>IF(Proj2018[[#This Row],[POS]]="K",-100,Proj2018[[#This Row],[VAR/G]]+1.5)</f>
        <v>-4.4562499999999998</v>
      </c>
      <c r="Z285" s="33">
        <f>ROUND(MAX(Proj2018[[#This Row],[VAWG]],0)*$AC$9,0)+1</f>
        <v>1</v>
      </c>
    </row>
    <row r="286" spans="1:26" x14ac:dyDescent="0.3">
      <c r="A286">
        <v>2018</v>
      </c>
      <c r="B286" t="s">
        <v>3388</v>
      </c>
      <c r="C286" t="s">
        <v>352</v>
      </c>
      <c r="D286" t="s">
        <v>348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13</v>
      </c>
      <c r="N286">
        <v>166</v>
      </c>
      <c r="O286">
        <v>1</v>
      </c>
      <c r="P286" s="26">
        <v>22.6</v>
      </c>
      <c r="Q286" s="26">
        <v>117.7</v>
      </c>
      <c r="R286" s="26">
        <v>-95.1</v>
      </c>
      <c r="S286" s="26">
        <v>-5.9437499999999996</v>
      </c>
      <c r="T286" s="31" t="s">
        <v>296</v>
      </c>
      <c r="U286" s="29">
        <v>22.6</v>
      </c>
      <c r="V286" s="29" t="str">
        <f>IF(ABS(Proj2018[[#This Row],[LastProj]]-Proj2018[[#This Row],[PROJ TOTAL PTS]])&lt;0.5,"",(Proj2018[[#This Row],[PROJ TOTAL PTS]]-Proj2018[[#This Row],[LastProj]])/16)</f>
        <v/>
      </c>
      <c r="W286" s="29" t="s">
        <v>296</v>
      </c>
      <c r="X286" s="29"/>
      <c r="Y286" s="29">
        <f>IF(Proj2018[[#This Row],[POS]]="K",-100,Proj2018[[#This Row],[VAR/G]]+1.5)</f>
        <v>-4.4437499999999996</v>
      </c>
      <c r="Z286" s="33">
        <f>ROUND(MAX(Proj2018[[#This Row],[VAWG]],0)*$AC$9,0)+1</f>
        <v>1</v>
      </c>
    </row>
    <row r="287" spans="1:26" x14ac:dyDescent="0.3">
      <c r="A287">
        <v>2018</v>
      </c>
      <c r="B287" t="s">
        <v>4596</v>
      </c>
      <c r="C287" t="s">
        <v>10708</v>
      </c>
      <c r="D287" t="s">
        <v>321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13</v>
      </c>
      <c r="N287">
        <v>163</v>
      </c>
      <c r="O287">
        <v>1</v>
      </c>
      <c r="P287" s="26">
        <v>22.3</v>
      </c>
      <c r="Q287" s="26">
        <v>81.599999999999994</v>
      </c>
      <c r="R287" s="26">
        <v>-59.3</v>
      </c>
      <c r="S287" s="26">
        <v>-3.7062499999999998</v>
      </c>
      <c r="T287" s="31" t="s">
        <v>296</v>
      </c>
      <c r="U287" s="29">
        <v>22.3</v>
      </c>
      <c r="V287" s="29" t="str">
        <f>IF(ABS(Proj2018[[#This Row],[LastProj]]-Proj2018[[#This Row],[PROJ TOTAL PTS]])&lt;0.5,"",(Proj2018[[#This Row],[PROJ TOTAL PTS]]-Proj2018[[#This Row],[LastProj]])/16)</f>
        <v/>
      </c>
      <c r="W287" s="29" t="s">
        <v>296</v>
      </c>
      <c r="X287" s="29"/>
      <c r="Y287" s="29">
        <f>IF(Proj2018[[#This Row],[POS]]="K",-100,Proj2018[[#This Row],[VAR/G]]+1.5)</f>
        <v>-2.2062499999999998</v>
      </c>
      <c r="Z287" s="33">
        <f>ROUND(MAX(Proj2018[[#This Row],[VAWG]],0)*$AC$9,0)+1</f>
        <v>1</v>
      </c>
    </row>
    <row r="288" spans="1:26" x14ac:dyDescent="0.3">
      <c r="A288">
        <v>2018</v>
      </c>
      <c r="B288" t="s">
        <v>5783</v>
      </c>
      <c r="C288" t="s">
        <v>10751</v>
      </c>
      <c r="D288" t="s">
        <v>348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11</v>
      </c>
      <c r="N288">
        <v>163</v>
      </c>
      <c r="O288">
        <v>1</v>
      </c>
      <c r="P288" s="26">
        <v>22.3</v>
      </c>
      <c r="Q288" s="26">
        <v>117.7</v>
      </c>
      <c r="R288" s="26">
        <v>-95.4</v>
      </c>
      <c r="S288" s="26">
        <v>-5.9625000000000004</v>
      </c>
      <c r="T288" s="31" t="s">
        <v>296</v>
      </c>
      <c r="U288" s="29">
        <v>22.3</v>
      </c>
      <c r="V288" s="29" t="str">
        <f>IF(ABS(Proj2018[[#This Row],[LastProj]]-Proj2018[[#This Row],[PROJ TOTAL PTS]])&lt;0.5,"",(Proj2018[[#This Row],[PROJ TOTAL PTS]]-Proj2018[[#This Row],[LastProj]])/16)</f>
        <v/>
      </c>
      <c r="W288" s="29" t="s">
        <v>296</v>
      </c>
      <c r="X288" s="29"/>
      <c r="Y288" s="29">
        <f>IF(Proj2018[[#This Row],[POS]]="K",-100,Proj2018[[#This Row],[VAR/G]]+1.5)</f>
        <v>-4.4625000000000004</v>
      </c>
      <c r="Z288" s="33">
        <f>ROUND(MAX(Proj2018[[#This Row],[VAWG]],0)*$AC$9,0)+1</f>
        <v>1</v>
      </c>
    </row>
    <row r="289" spans="1:26" x14ac:dyDescent="0.3">
      <c r="A289">
        <v>2018</v>
      </c>
      <c r="B289" t="s">
        <v>10366</v>
      </c>
      <c r="C289" t="s">
        <v>489</v>
      </c>
      <c r="D289" t="s">
        <v>348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11</v>
      </c>
      <c r="N289">
        <v>160</v>
      </c>
      <c r="O289">
        <v>1</v>
      </c>
      <c r="P289" s="26">
        <v>22</v>
      </c>
      <c r="Q289" s="26">
        <v>117.7</v>
      </c>
      <c r="R289" s="26">
        <v>-95.7</v>
      </c>
      <c r="S289" s="26">
        <v>-5.9812500000000002</v>
      </c>
      <c r="T289" s="31" t="s">
        <v>296</v>
      </c>
      <c r="U289" s="29">
        <v>22</v>
      </c>
      <c r="V289" s="29" t="str">
        <f>IF(ABS(Proj2018[[#This Row],[LastProj]]-Proj2018[[#This Row],[PROJ TOTAL PTS]])&lt;0.5,"",(Proj2018[[#This Row],[PROJ TOTAL PTS]]-Proj2018[[#This Row],[LastProj]])/16)</f>
        <v/>
      </c>
      <c r="W289" s="29" t="s">
        <v>296</v>
      </c>
      <c r="X289" s="29"/>
      <c r="Y289" s="29">
        <f>IF(Proj2018[[#This Row],[POS]]="K",-100,Proj2018[[#This Row],[VAR/G]]+1.5)</f>
        <v>-4.4812500000000002</v>
      </c>
      <c r="Z289" s="33">
        <f>ROUND(MAX(Proj2018[[#This Row],[VAWG]],0)*$AC$9,0)+1</f>
        <v>1</v>
      </c>
    </row>
    <row r="290" spans="1:26" x14ac:dyDescent="0.3">
      <c r="A290">
        <v>2018</v>
      </c>
      <c r="B290" t="s">
        <v>11113</v>
      </c>
      <c r="C290" t="s">
        <v>365</v>
      </c>
      <c r="D290" t="s">
        <v>348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13</v>
      </c>
      <c r="N290">
        <v>159</v>
      </c>
      <c r="O290">
        <v>1</v>
      </c>
      <c r="P290" s="26">
        <v>21.9</v>
      </c>
      <c r="Q290" s="26">
        <v>117.7</v>
      </c>
      <c r="R290" s="26">
        <v>-95.800000000000011</v>
      </c>
      <c r="S290" s="26">
        <v>-5.9875000000000007</v>
      </c>
      <c r="T290" s="31" t="s">
        <v>11130</v>
      </c>
      <c r="U290" s="29">
        <v>21.9</v>
      </c>
      <c r="V290" s="29" t="str">
        <f>IF(ABS(Proj2018[[#This Row],[LastProj]]-Proj2018[[#This Row],[PROJ TOTAL PTS]])&lt;0.5,"",(Proj2018[[#This Row],[PROJ TOTAL PTS]]-Proj2018[[#This Row],[LastProj]])/16)</f>
        <v/>
      </c>
      <c r="W290" s="29" t="s">
        <v>437</v>
      </c>
      <c r="X290" s="29"/>
      <c r="Y290" s="29">
        <f>IF(Proj2018[[#This Row],[POS]]="K",-100,Proj2018[[#This Row],[VAR/G]]+1.5)</f>
        <v>-4.4875000000000007</v>
      </c>
      <c r="Z290" s="29">
        <f>ROUND(MAX(Proj2018[[#This Row],[VAWG]],0)*$AC$9,0)+1</f>
        <v>1</v>
      </c>
    </row>
    <row r="291" spans="1:26" x14ac:dyDescent="0.3">
      <c r="A291">
        <v>2018</v>
      </c>
      <c r="B291" t="s">
        <v>7734</v>
      </c>
      <c r="C291" t="s">
        <v>10763</v>
      </c>
      <c r="D291" t="s">
        <v>348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2</v>
      </c>
      <c r="K291">
        <v>14</v>
      </c>
      <c r="L291">
        <v>0</v>
      </c>
      <c r="M291">
        <v>13</v>
      </c>
      <c r="N291">
        <v>137</v>
      </c>
      <c r="O291">
        <v>1</v>
      </c>
      <c r="P291" s="26">
        <v>21.1</v>
      </c>
      <c r="Q291" s="26">
        <v>117.7</v>
      </c>
      <c r="R291" s="26">
        <v>-96.6</v>
      </c>
      <c r="S291" s="26">
        <v>-6.0374999999999996</v>
      </c>
      <c r="T291" s="31" t="s">
        <v>296</v>
      </c>
      <c r="U291" s="29">
        <v>21.1</v>
      </c>
      <c r="V291" s="29" t="str">
        <f>IF(ABS(Proj2018[[#This Row],[LastProj]]-Proj2018[[#This Row],[PROJ TOTAL PTS]])&lt;0.5,"",(Proj2018[[#This Row],[PROJ TOTAL PTS]]-Proj2018[[#This Row],[LastProj]])/16)</f>
        <v/>
      </c>
      <c r="W291" s="29" t="s">
        <v>296</v>
      </c>
      <c r="X291" s="29"/>
      <c r="Y291" s="29">
        <f>IF(Proj2018[[#This Row],[POS]]="K",-100,Proj2018[[#This Row],[VAR/G]]+1.5)</f>
        <v>-4.5374999999999996</v>
      </c>
      <c r="Z291" s="33">
        <f>ROUND(MAX(Proj2018[[#This Row],[VAWG]],0)*$AC$9,0)+1</f>
        <v>1</v>
      </c>
    </row>
    <row r="292" spans="1:26" x14ac:dyDescent="0.3">
      <c r="A292">
        <v>2018</v>
      </c>
      <c r="B292" t="s">
        <v>4723</v>
      </c>
      <c r="C292" t="s">
        <v>10791</v>
      </c>
      <c r="D292" t="s">
        <v>348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4</v>
      </c>
      <c r="K292">
        <v>24</v>
      </c>
      <c r="L292">
        <v>0</v>
      </c>
      <c r="M292">
        <v>10</v>
      </c>
      <c r="N292">
        <v>126</v>
      </c>
      <c r="O292">
        <v>1</v>
      </c>
      <c r="P292" s="26">
        <v>21</v>
      </c>
      <c r="Q292" s="26">
        <v>117.7</v>
      </c>
      <c r="R292" s="26">
        <v>-96.7</v>
      </c>
      <c r="S292" s="26">
        <v>-6.0437500000000002</v>
      </c>
      <c r="T292" s="31" t="s">
        <v>296</v>
      </c>
      <c r="U292" s="29">
        <v>21</v>
      </c>
      <c r="V292" s="29" t="str">
        <f>IF(ABS(Proj2018[[#This Row],[LastProj]]-Proj2018[[#This Row],[PROJ TOTAL PTS]])&lt;0.5,"",(Proj2018[[#This Row],[PROJ TOTAL PTS]]-Proj2018[[#This Row],[LastProj]])/16)</f>
        <v/>
      </c>
      <c r="W292" s="29" t="s">
        <v>296</v>
      </c>
      <c r="X292" s="29"/>
      <c r="Y292" s="29">
        <f>IF(Proj2018[[#This Row],[POS]]="K",-100,Proj2018[[#This Row],[VAR/G]]+1.5)</f>
        <v>-4.5437500000000002</v>
      </c>
      <c r="Z292" s="33">
        <f>ROUND(MAX(Proj2018[[#This Row],[VAWG]],0)*$AC$9,0)+1</f>
        <v>1</v>
      </c>
    </row>
    <row r="293" spans="1:26" x14ac:dyDescent="0.3">
      <c r="A293">
        <v>2018</v>
      </c>
      <c r="B293" t="s">
        <v>4110</v>
      </c>
      <c r="C293" t="s">
        <v>352</v>
      </c>
      <c r="D293" t="s">
        <v>321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14</v>
      </c>
      <c r="N293">
        <v>147</v>
      </c>
      <c r="O293">
        <v>1</v>
      </c>
      <c r="P293" s="26">
        <v>20.700000000000003</v>
      </c>
      <c r="Q293" s="26">
        <v>81.599999999999994</v>
      </c>
      <c r="R293" s="26">
        <v>-60.899999999999991</v>
      </c>
      <c r="S293" s="26">
        <v>-3.8062499999999995</v>
      </c>
      <c r="T293" s="31" t="s">
        <v>296</v>
      </c>
      <c r="U293" s="29">
        <v>20.700000000000003</v>
      </c>
      <c r="V293" s="29" t="str">
        <f>IF(ABS(Proj2018[[#This Row],[LastProj]]-Proj2018[[#This Row],[PROJ TOTAL PTS]])&lt;0.5,"",(Proj2018[[#This Row],[PROJ TOTAL PTS]]-Proj2018[[#This Row],[LastProj]])/16)</f>
        <v/>
      </c>
      <c r="W293" s="29" t="s">
        <v>296</v>
      </c>
      <c r="X293" s="29"/>
      <c r="Y293" s="29">
        <f>IF(Proj2018[[#This Row],[POS]]="K",-100,Proj2018[[#This Row],[VAR/G]]+1.5)</f>
        <v>-2.3062499999999995</v>
      </c>
      <c r="Z293" s="33">
        <f>ROUND(MAX(Proj2018[[#This Row],[VAWG]],0)*$AC$9,0)+1</f>
        <v>1</v>
      </c>
    </row>
    <row r="294" spans="1:26" x14ac:dyDescent="0.3">
      <c r="A294">
        <v>2018</v>
      </c>
      <c r="B294" t="s">
        <v>9785</v>
      </c>
      <c r="C294" t="s">
        <v>10763</v>
      </c>
      <c r="D294" t="s">
        <v>321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13</v>
      </c>
      <c r="N294">
        <v>147</v>
      </c>
      <c r="O294">
        <v>1</v>
      </c>
      <c r="P294" s="26">
        <v>20.700000000000003</v>
      </c>
      <c r="Q294" s="26">
        <v>81.599999999999994</v>
      </c>
      <c r="R294" s="26">
        <v>-60.899999999999991</v>
      </c>
      <c r="S294" s="26">
        <v>-3.8062499999999995</v>
      </c>
      <c r="T294" s="31" t="s">
        <v>296</v>
      </c>
      <c r="U294" s="29">
        <v>20.700000000000003</v>
      </c>
      <c r="V294" s="29" t="str">
        <f>IF(ABS(Proj2018[[#This Row],[LastProj]]-Proj2018[[#This Row],[PROJ TOTAL PTS]])&lt;0.5,"",(Proj2018[[#This Row],[PROJ TOTAL PTS]]-Proj2018[[#This Row],[LastProj]])/16)</f>
        <v/>
      </c>
      <c r="W294" s="29" t="s">
        <v>296</v>
      </c>
      <c r="X294" s="29"/>
      <c r="Y294" s="29">
        <f>IF(Proj2018[[#This Row],[POS]]="K",-100,Proj2018[[#This Row],[VAR/G]]+1.5)</f>
        <v>-2.3062499999999995</v>
      </c>
      <c r="Z294" s="33">
        <f>ROUND(MAX(Proj2018[[#This Row],[VAWG]],0)*$AC$9,0)+1</f>
        <v>1</v>
      </c>
    </row>
    <row r="295" spans="1:26" x14ac:dyDescent="0.3">
      <c r="A295">
        <v>2018</v>
      </c>
      <c r="B295" t="s">
        <v>5799</v>
      </c>
      <c r="C295" t="s">
        <v>10795</v>
      </c>
      <c r="D295" t="s">
        <v>348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2</v>
      </c>
      <c r="K295">
        <v>11</v>
      </c>
      <c r="L295">
        <v>0</v>
      </c>
      <c r="M295">
        <v>10</v>
      </c>
      <c r="N295">
        <v>136</v>
      </c>
      <c r="O295">
        <v>1</v>
      </c>
      <c r="P295" s="26">
        <v>20.700000000000003</v>
      </c>
      <c r="Q295" s="26">
        <v>117.7</v>
      </c>
      <c r="R295" s="26">
        <v>-97</v>
      </c>
      <c r="S295" s="26">
        <v>-6.0625</v>
      </c>
      <c r="T295" s="31" t="s">
        <v>296</v>
      </c>
      <c r="U295" s="29">
        <v>20.700000000000003</v>
      </c>
      <c r="V295" s="29" t="str">
        <f>IF(ABS(Proj2018[[#This Row],[LastProj]]-Proj2018[[#This Row],[PROJ TOTAL PTS]])&lt;0.5,"",(Proj2018[[#This Row],[PROJ TOTAL PTS]]-Proj2018[[#This Row],[LastProj]])/16)</f>
        <v/>
      </c>
      <c r="W295" s="29" t="s">
        <v>437</v>
      </c>
      <c r="X295" s="29"/>
      <c r="Y295" s="29">
        <f>IF(Proj2018[[#This Row],[POS]]="K",-100,Proj2018[[#This Row],[VAR/G]]+1.5)</f>
        <v>-4.5625</v>
      </c>
      <c r="Z295" s="33">
        <f>ROUND(MAX(Proj2018[[#This Row],[VAWG]],0)*$AC$9,0)+1</f>
        <v>1</v>
      </c>
    </row>
    <row r="296" spans="1:26" x14ac:dyDescent="0.3">
      <c r="A296">
        <v>2018</v>
      </c>
      <c r="B296" t="s">
        <v>4753</v>
      </c>
      <c r="C296" t="s">
        <v>10746</v>
      </c>
      <c r="D296" t="s">
        <v>451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23</v>
      </c>
      <c r="K296">
        <v>90</v>
      </c>
      <c r="L296">
        <v>1</v>
      </c>
      <c r="M296">
        <v>7</v>
      </c>
      <c r="N296">
        <v>55</v>
      </c>
      <c r="O296">
        <v>0</v>
      </c>
      <c r="P296" s="26">
        <v>20.5</v>
      </c>
      <c r="Q296" s="26">
        <v>118.8</v>
      </c>
      <c r="R296" s="26">
        <v>-98.3</v>
      </c>
      <c r="S296" s="26">
        <v>-6.1437499999999998</v>
      </c>
      <c r="T296" s="31" t="s">
        <v>296</v>
      </c>
      <c r="U296" s="29">
        <v>20.5</v>
      </c>
      <c r="V296" s="29" t="str">
        <f>IF(ABS(Proj2018[[#This Row],[LastProj]]-Proj2018[[#This Row],[PROJ TOTAL PTS]])&lt;0.5,"",(Proj2018[[#This Row],[PROJ TOTAL PTS]]-Proj2018[[#This Row],[LastProj]])/16)</f>
        <v/>
      </c>
      <c r="W296" s="29" t="s">
        <v>296</v>
      </c>
      <c r="X296" s="29"/>
      <c r="Y296" s="29">
        <f>IF(Proj2018[[#This Row],[POS]]="K",-100,Proj2018[[#This Row],[VAR/G]]+1.5)</f>
        <v>-4.6437499999999998</v>
      </c>
      <c r="Z296" s="33">
        <f>ROUND(MAX(Proj2018[[#This Row],[VAWG]],0)*$AC$9,0)+1</f>
        <v>1</v>
      </c>
    </row>
    <row r="297" spans="1:26" x14ac:dyDescent="0.3">
      <c r="A297">
        <v>2018</v>
      </c>
      <c r="B297" t="s">
        <v>5704</v>
      </c>
      <c r="C297" t="s">
        <v>10712</v>
      </c>
      <c r="D297" t="s">
        <v>348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11</v>
      </c>
      <c r="N297">
        <v>144</v>
      </c>
      <c r="O297">
        <v>1</v>
      </c>
      <c r="P297" s="26">
        <v>20.399999999999999</v>
      </c>
      <c r="Q297" s="26">
        <v>117.7</v>
      </c>
      <c r="R297" s="26">
        <v>-97.300000000000011</v>
      </c>
      <c r="S297" s="26">
        <v>-6.0812500000000007</v>
      </c>
      <c r="T297" s="31" t="s">
        <v>296</v>
      </c>
      <c r="U297" s="29">
        <v>20.399999999999999</v>
      </c>
      <c r="V297" s="29" t="str">
        <f>IF(ABS(Proj2018[[#This Row],[LastProj]]-Proj2018[[#This Row],[PROJ TOTAL PTS]])&lt;0.5,"",(Proj2018[[#This Row],[PROJ TOTAL PTS]]-Proj2018[[#This Row],[LastProj]])/16)</f>
        <v/>
      </c>
      <c r="W297" s="29" t="s">
        <v>296</v>
      </c>
      <c r="X297" s="29"/>
      <c r="Y297" s="29">
        <f>IF(Proj2018[[#This Row],[POS]]="K",-100,Proj2018[[#This Row],[VAR/G]]+1.5)</f>
        <v>-4.5812500000000007</v>
      </c>
      <c r="Z297" s="33">
        <f>ROUND(MAX(Proj2018[[#This Row],[VAWG]],0)*$AC$9,0)+1</f>
        <v>1</v>
      </c>
    </row>
    <row r="298" spans="1:26" x14ac:dyDescent="0.3">
      <c r="A298">
        <v>2018</v>
      </c>
      <c r="B298" t="s">
        <v>2747</v>
      </c>
      <c r="C298" t="s">
        <v>371</v>
      </c>
      <c r="D298" t="s">
        <v>348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10</v>
      </c>
      <c r="N298">
        <v>139</v>
      </c>
      <c r="O298">
        <v>1</v>
      </c>
      <c r="P298" s="26">
        <v>19.899999999999999</v>
      </c>
      <c r="Q298" s="26">
        <v>117.7</v>
      </c>
      <c r="R298" s="26">
        <v>-97.800000000000011</v>
      </c>
      <c r="S298" s="26">
        <v>-6.1125000000000007</v>
      </c>
      <c r="T298" s="31" t="s">
        <v>11130</v>
      </c>
      <c r="U298" s="29">
        <v>19.899999999999999</v>
      </c>
      <c r="V298" s="29" t="str">
        <f>IF(ABS(Proj2018[[#This Row],[LastProj]]-Proj2018[[#This Row],[PROJ TOTAL PTS]])&lt;0.5,"",(Proj2018[[#This Row],[PROJ TOTAL PTS]]-Proj2018[[#This Row],[LastProj]])/16)</f>
        <v/>
      </c>
      <c r="W298" s="29" t="s">
        <v>437</v>
      </c>
      <c r="X298" s="29"/>
      <c r="Y298" s="29">
        <f>IF(Proj2018[[#This Row],[POS]]="K",-100,Proj2018[[#This Row],[VAR/G]]+1.5)</f>
        <v>-4.6125000000000007</v>
      </c>
      <c r="Z298" s="29">
        <f>ROUND(MAX(Proj2018[[#This Row],[VAWG]],0)*$AC$9,0)+1</f>
        <v>1</v>
      </c>
    </row>
    <row r="299" spans="1:26" x14ac:dyDescent="0.3">
      <c r="A299">
        <v>2018</v>
      </c>
      <c r="B299" t="s">
        <v>8024</v>
      </c>
      <c r="C299" t="s">
        <v>10731</v>
      </c>
      <c r="D299" t="s">
        <v>348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12</v>
      </c>
      <c r="N299">
        <v>137</v>
      </c>
      <c r="O299">
        <v>1</v>
      </c>
      <c r="P299" s="26">
        <v>19.700000000000003</v>
      </c>
      <c r="Q299" s="26">
        <v>117.7</v>
      </c>
      <c r="R299" s="26">
        <v>-98</v>
      </c>
      <c r="S299" s="26">
        <v>-6.125</v>
      </c>
      <c r="T299" s="31" t="s">
        <v>296</v>
      </c>
      <c r="U299" s="29">
        <v>19.700000000000003</v>
      </c>
      <c r="V299" s="29" t="str">
        <f>IF(ABS(Proj2018[[#This Row],[LastProj]]-Proj2018[[#This Row],[PROJ TOTAL PTS]])&lt;0.5,"",(Proj2018[[#This Row],[PROJ TOTAL PTS]]-Proj2018[[#This Row],[LastProj]])/16)</f>
        <v/>
      </c>
      <c r="W299" s="29" t="s">
        <v>437</v>
      </c>
      <c r="X299" s="29"/>
      <c r="Y299" s="29">
        <f>IF(Proj2018[[#This Row],[POS]]="K",-100,Proj2018[[#This Row],[VAR/G]]+1.5)</f>
        <v>-4.625</v>
      </c>
      <c r="Z299" s="33">
        <f>ROUND(MAX(Proj2018[[#This Row],[VAWG]],0)*$AC$9,0)+1</f>
        <v>1</v>
      </c>
    </row>
    <row r="300" spans="1:26" x14ac:dyDescent="0.3">
      <c r="A300">
        <v>2018</v>
      </c>
      <c r="B300" t="s">
        <v>3461</v>
      </c>
      <c r="C300" t="s">
        <v>10802</v>
      </c>
      <c r="D300" t="s">
        <v>348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11</v>
      </c>
      <c r="N300">
        <v>137</v>
      </c>
      <c r="O300">
        <v>1</v>
      </c>
      <c r="P300" s="26">
        <v>19.700000000000003</v>
      </c>
      <c r="Q300" s="26">
        <v>117.7</v>
      </c>
      <c r="R300" s="26">
        <v>-98</v>
      </c>
      <c r="S300" s="26">
        <v>-6.125</v>
      </c>
      <c r="T300" s="31" t="s">
        <v>296</v>
      </c>
      <c r="U300" s="29">
        <v>19.700000000000003</v>
      </c>
      <c r="V300" s="29" t="str">
        <f>IF(ABS(Proj2018[[#This Row],[LastProj]]-Proj2018[[#This Row],[PROJ TOTAL PTS]])&lt;0.5,"",(Proj2018[[#This Row],[PROJ TOTAL PTS]]-Proj2018[[#This Row],[LastProj]])/16)</f>
        <v/>
      </c>
      <c r="W300" s="29" t="s">
        <v>296</v>
      </c>
      <c r="X300" s="29"/>
      <c r="Y300" s="29">
        <f>IF(Proj2018[[#This Row],[POS]]="K",-100,Proj2018[[#This Row],[VAR/G]]+1.5)</f>
        <v>-4.625</v>
      </c>
      <c r="Z300" s="33">
        <f>ROUND(MAX(Proj2018[[#This Row],[VAWG]],0)*$AC$9,0)+1</f>
        <v>1</v>
      </c>
    </row>
    <row r="301" spans="1:26" x14ac:dyDescent="0.3">
      <c r="A301">
        <v>2018</v>
      </c>
      <c r="B301" t="s">
        <v>10062</v>
      </c>
      <c r="C301" t="s">
        <v>314</v>
      </c>
      <c r="D301" t="s">
        <v>348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11</v>
      </c>
      <c r="N301">
        <v>134</v>
      </c>
      <c r="O301">
        <v>1</v>
      </c>
      <c r="P301" s="26">
        <v>19.399999999999999</v>
      </c>
      <c r="Q301" s="26">
        <v>117.7</v>
      </c>
      <c r="R301" s="26">
        <v>-98.300000000000011</v>
      </c>
      <c r="S301" s="26">
        <v>-6.1437500000000007</v>
      </c>
      <c r="T301" s="31" t="s">
        <v>296</v>
      </c>
      <c r="U301" s="29">
        <v>19.399999999999999</v>
      </c>
      <c r="V301" s="29" t="str">
        <f>IF(ABS(Proj2018[[#This Row],[LastProj]]-Proj2018[[#This Row],[PROJ TOTAL PTS]])&lt;0.5,"",(Proj2018[[#This Row],[PROJ TOTAL PTS]]-Proj2018[[#This Row],[LastProj]])/16)</f>
        <v/>
      </c>
      <c r="W301" s="29" t="s">
        <v>296</v>
      </c>
      <c r="X301" s="29"/>
      <c r="Y301" s="29">
        <f>IF(Proj2018[[#This Row],[POS]]="K",-100,Proj2018[[#This Row],[VAR/G]]+1.5)</f>
        <v>-4.6437500000000007</v>
      </c>
      <c r="Z301" s="33">
        <f>ROUND(MAX(Proj2018[[#This Row],[VAWG]],0)*$AC$9,0)+1</f>
        <v>1</v>
      </c>
    </row>
    <row r="302" spans="1:26" x14ac:dyDescent="0.3">
      <c r="A302">
        <v>2018</v>
      </c>
      <c r="B302" t="s">
        <v>5417</v>
      </c>
      <c r="C302" t="s">
        <v>10802</v>
      </c>
      <c r="D302" t="s">
        <v>451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20</v>
      </c>
      <c r="K302">
        <v>88</v>
      </c>
      <c r="L302">
        <v>0</v>
      </c>
      <c r="M302">
        <v>13</v>
      </c>
      <c r="N302">
        <v>102</v>
      </c>
      <c r="O302">
        <v>0</v>
      </c>
      <c r="P302" s="26">
        <v>19</v>
      </c>
      <c r="Q302" s="26">
        <v>118.8</v>
      </c>
      <c r="R302" s="26">
        <v>-99.8</v>
      </c>
      <c r="S302" s="26">
        <v>-6.2374999999999998</v>
      </c>
      <c r="T302" s="31" t="s">
        <v>296</v>
      </c>
      <c r="U302" s="29">
        <v>19</v>
      </c>
      <c r="V302" s="29" t="str">
        <f>IF(ABS(Proj2018[[#This Row],[LastProj]]-Proj2018[[#This Row],[PROJ TOTAL PTS]])&lt;0.5,"",(Proj2018[[#This Row],[PROJ TOTAL PTS]]-Proj2018[[#This Row],[LastProj]])/16)</f>
        <v/>
      </c>
      <c r="W302" s="29" t="s">
        <v>437</v>
      </c>
      <c r="X302" s="29"/>
      <c r="Y302" s="29">
        <f>IF(Proj2018[[#This Row],[POS]]="K",-100,Proj2018[[#This Row],[VAR/G]]+1.5)</f>
        <v>-4.7374999999999998</v>
      </c>
      <c r="Z302" s="33">
        <f>ROUND(MAX(Proj2018[[#This Row],[VAWG]],0)*$AC$9,0)+1</f>
        <v>1</v>
      </c>
    </row>
    <row r="303" spans="1:26" x14ac:dyDescent="0.3">
      <c r="A303">
        <v>2018</v>
      </c>
      <c r="B303" t="s">
        <v>10347</v>
      </c>
      <c r="C303" t="s">
        <v>298</v>
      </c>
      <c r="D303" t="s">
        <v>451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29</v>
      </c>
      <c r="K303">
        <v>112</v>
      </c>
      <c r="L303">
        <v>1</v>
      </c>
      <c r="M303">
        <v>2</v>
      </c>
      <c r="N303">
        <v>17</v>
      </c>
      <c r="O303">
        <v>0</v>
      </c>
      <c r="P303" s="26">
        <v>18.900000000000002</v>
      </c>
      <c r="Q303" s="26">
        <v>118.8</v>
      </c>
      <c r="R303" s="26">
        <v>-99.899999999999991</v>
      </c>
      <c r="S303" s="26">
        <v>-6.2437499999999995</v>
      </c>
      <c r="T303" s="31" t="s">
        <v>11130</v>
      </c>
      <c r="U303" s="29">
        <v>18.900000000000002</v>
      </c>
      <c r="V303" s="29" t="str">
        <f>IF(ABS(Proj2018[[#This Row],[LastProj]]-Proj2018[[#This Row],[PROJ TOTAL PTS]])&lt;0.5,"",(Proj2018[[#This Row],[PROJ TOTAL PTS]]-Proj2018[[#This Row],[LastProj]])/16)</f>
        <v/>
      </c>
      <c r="W303" s="29" t="s">
        <v>296</v>
      </c>
      <c r="X303" s="29"/>
      <c r="Y303" s="29">
        <f>IF(Proj2018[[#This Row],[POS]]="K",-100,Proj2018[[#This Row],[VAR/G]]+1.5)</f>
        <v>-4.7437499999999995</v>
      </c>
      <c r="Z303" s="29">
        <f>ROUND(MAX(Proj2018[[#This Row],[VAWG]],0)*$AC$9,0)+1</f>
        <v>1</v>
      </c>
    </row>
    <row r="304" spans="1:26" x14ac:dyDescent="0.3">
      <c r="A304">
        <v>2018</v>
      </c>
      <c r="B304" t="s">
        <v>10316</v>
      </c>
      <c r="C304" t="s">
        <v>489</v>
      </c>
      <c r="D304" t="s">
        <v>348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18</v>
      </c>
      <c r="K304">
        <v>137</v>
      </c>
      <c r="L304">
        <v>0</v>
      </c>
      <c r="M304">
        <v>5</v>
      </c>
      <c r="N304">
        <v>52</v>
      </c>
      <c r="O304">
        <v>0</v>
      </c>
      <c r="P304" s="26">
        <v>18.900000000000002</v>
      </c>
      <c r="Q304" s="26">
        <v>117.7</v>
      </c>
      <c r="R304" s="26">
        <v>-98.8</v>
      </c>
      <c r="S304" s="26">
        <v>-6.1749999999999998</v>
      </c>
      <c r="T304" s="31" t="s">
        <v>296</v>
      </c>
      <c r="U304" s="29">
        <v>18.900000000000002</v>
      </c>
      <c r="V304" s="29" t="str">
        <f>IF(ABS(Proj2018[[#This Row],[LastProj]]-Proj2018[[#This Row],[PROJ TOTAL PTS]])&lt;0.5,"",(Proj2018[[#This Row],[PROJ TOTAL PTS]]-Proj2018[[#This Row],[LastProj]])/16)</f>
        <v/>
      </c>
      <c r="W304" s="29" t="s">
        <v>437</v>
      </c>
      <c r="X304" s="29"/>
      <c r="Y304" s="29">
        <f>IF(Proj2018[[#This Row],[POS]]="K",-100,Proj2018[[#This Row],[VAR/G]]+1.5)</f>
        <v>-4.6749999999999998</v>
      </c>
      <c r="Z304" s="33">
        <f>ROUND(MAX(Proj2018[[#This Row],[VAWG]],0)*$AC$9,0)+1</f>
        <v>1</v>
      </c>
    </row>
    <row r="305" spans="1:26" x14ac:dyDescent="0.3">
      <c r="A305">
        <v>2018</v>
      </c>
      <c r="B305" t="s">
        <v>6022</v>
      </c>
      <c r="C305" t="s">
        <v>10746</v>
      </c>
      <c r="D305" t="s">
        <v>348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10</v>
      </c>
      <c r="N305">
        <v>128</v>
      </c>
      <c r="O305">
        <v>1</v>
      </c>
      <c r="P305" s="26">
        <v>18.8</v>
      </c>
      <c r="Q305" s="26">
        <v>117.7</v>
      </c>
      <c r="R305" s="26">
        <v>-98.9</v>
      </c>
      <c r="S305" s="26">
        <v>-6.1812500000000004</v>
      </c>
      <c r="T305" s="31" t="s">
        <v>11130</v>
      </c>
      <c r="U305" s="29">
        <v>18.8</v>
      </c>
      <c r="V305" s="29" t="str">
        <f>IF(ABS(Proj2018[[#This Row],[LastProj]]-Proj2018[[#This Row],[PROJ TOTAL PTS]])&lt;0.5,"",(Proj2018[[#This Row],[PROJ TOTAL PTS]]-Proj2018[[#This Row],[LastProj]])/16)</f>
        <v/>
      </c>
      <c r="W305" s="29" t="s">
        <v>296</v>
      </c>
      <c r="X305" s="29"/>
      <c r="Y305" s="29">
        <f>IF(Proj2018[[#This Row],[POS]]="K",-100,Proj2018[[#This Row],[VAR/G]]+1.5)</f>
        <v>-4.6812500000000004</v>
      </c>
      <c r="Z305" s="33">
        <f>ROUND(MAX(Proj2018[[#This Row],[VAWG]],0)*$AC$9,0)+1</f>
        <v>1</v>
      </c>
    </row>
    <row r="306" spans="1:26" x14ac:dyDescent="0.3">
      <c r="A306">
        <v>2018</v>
      </c>
      <c r="B306" t="s">
        <v>4999</v>
      </c>
      <c r="C306" t="s">
        <v>10817</v>
      </c>
      <c r="D306" t="s">
        <v>348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</v>
      </c>
      <c r="K306">
        <v>11</v>
      </c>
      <c r="L306">
        <v>0</v>
      </c>
      <c r="M306">
        <v>10</v>
      </c>
      <c r="N306">
        <v>117</v>
      </c>
      <c r="O306">
        <v>1</v>
      </c>
      <c r="P306" s="26">
        <v>18.8</v>
      </c>
      <c r="Q306" s="26">
        <v>117.7</v>
      </c>
      <c r="R306" s="26">
        <v>-98.9</v>
      </c>
      <c r="S306" s="26">
        <v>-6.1812500000000004</v>
      </c>
      <c r="T306" s="31" t="s">
        <v>296</v>
      </c>
      <c r="U306" s="29">
        <v>18.8</v>
      </c>
      <c r="V306" s="29" t="str">
        <f>IF(ABS(Proj2018[[#This Row],[LastProj]]-Proj2018[[#This Row],[PROJ TOTAL PTS]])&lt;0.5,"",(Proj2018[[#This Row],[PROJ TOTAL PTS]]-Proj2018[[#This Row],[LastProj]])/16)</f>
        <v/>
      </c>
      <c r="W306" s="29" t="s">
        <v>296</v>
      </c>
      <c r="X306" s="29"/>
      <c r="Y306" s="29">
        <f>IF(Proj2018[[#This Row],[POS]]="K",-100,Proj2018[[#This Row],[VAR/G]]+1.5)</f>
        <v>-4.6812500000000004</v>
      </c>
      <c r="Z306" s="33">
        <f>ROUND(MAX(Proj2018[[#This Row],[VAWG]],0)*$AC$9,0)+1</f>
        <v>1</v>
      </c>
    </row>
    <row r="307" spans="1:26" x14ac:dyDescent="0.3">
      <c r="A307">
        <v>2018</v>
      </c>
      <c r="B307" t="s">
        <v>11102</v>
      </c>
      <c r="C307" t="s">
        <v>10716</v>
      </c>
      <c r="D307" t="s">
        <v>348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10</v>
      </c>
      <c r="N307">
        <v>127</v>
      </c>
      <c r="O307">
        <v>1</v>
      </c>
      <c r="P307" s="26">
        <v>18.700000000000003</v>
      </c>
      <c r="Q307" s="26">
        <v>117.7</v>
      </c>
      <c r="R307" s="26">
        <v>-99</v>
      </c>
      <c r="S307" s="26">
        <v>-6.1875</v>
      </c>
      <c r="T307" s="31" t="s">
        <v>11130</v>
      </c>
      <c r="U307" s="29">
        <v>18.700000000000003</v>
      </c>
      <c r="V307" s="29" t="str">
        <f>IF(ABS(Proj2018[[#This Row],[LastProj]]-Proj2018[[#This Row],[PROJ TOTAL PTS]])&lt;0.5,"",(Proj2018[[#This Row],[PROJ TOTAL PTS]]-Proj2018[[#This Row],[LastProj]])/16)</f>
        <v/>
      </c>
      <c r="W307" s="29" t="s">
        <v>437</v>
      </c>
      <c r="X307" s="29"/>
      <c r="Y307" s="29">
        <f>IF(Proj2018[[#This Row],[POS]]="K",-100,Proj2018[[#This Row],[VAR/G]]+1.5)</f>
        <v>-4.6875</v>
      </c>
      <c r="Z307" s="29">
        <f>ROUND(MAX(Proj2018[[#This Row],[VAWG]],0)*$AC$9,0)+1</f>
        <v>1</v>
      </c>
    </row>
    <row r="308" spans="1:26" x14ac:dyDescent="0.3">
      <c r="A308">
        <v>2018</v>
      </c>
      <c r="B308" t="s">
        <v>8008</v>
      </c>
      <c r="C308" t="s">
        <v>10718</v>
      </c>
      <c r="D308" t="s">
        <v>348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10</v>
      </c>
      <c r="N308">
        <v>124</v>
      </c>
      <c r="O308">
        <v>1</v>
      </c>
      <c r="P308" s="26">
        <v>18.399999999999999</v>
      </c>
      <c r="Q308" s="26">
        <v>117.7</v>
      </c>
      <c r="R308" s="26">
        <v>-99.300000000000011</v>
      </c>
      <c r="S308" s="26">
        <v>-6.2062500000000007</v>
      </c>
      <c r="T308" s="31" t="s">
        <v>296</v>
      </c>
      <c r="U308" s="29">
        <v>18.399999999999999</v>
      </c>
      <c r="V308" s="29" t="str">
        <f>IF(ABS(Proj2018[[#This Row],[LastProj]]-Proj2018[[#This Row],[PROJ TOTAL PTS]])&lt;0.5,"",(Proj2018[[#This Row],[PROJ TOTAL PTS]]-Proj2018[[#This Row],[LastProj]])/16)</f>
        <v/>
      </c>
      <c r="W308" s="29" t="s">
        <v>296</v>
      </c>
      <c r="X308" s="29"/>
      <c r="Y308" s="29">
        <f>IF(Proj2018[[#This Row],[POS]]="K",-100,Proj2018[[#This Row],[VAR/G]]+1.5)</f>
        <v>-4.7062500000000007</v>
      </c>
      <c r="Z308" s="33">
        <f>ROUND(MAX(Proj2018[[#This Row],[VAWG]],0)*$AC$9,0)+1</f>
        <v>1</v>
      </c>
    </row>
    <row r="309" spans="1:26" x14ac:dyDescent="0.3">
      <c r="A309">
        <v>2018</v>
      </c>
      <c r="B309" t="s">
        <v>7396</v>
      </c>
      <c r="C309" t="s">
        <v>298</v>
      </c>
      <c r="D309" t="s">
        <v>321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11</v>
      </c>
      <c r="N309">
        <v>120</v>
      </c>
      <c r="O309">
        <v>1</v>
      </c>
      <c r="P309" s="26">
        <v>18</v>
      </c>
      <c r="Q309" s="26">
        <v>81.599999999999994</v>
      </c>
      <c r="R309" s="26">
        <v>-63.599999999999994</v>
      </c>
      <c r="S309" s="26">
        <v>-3.9749999999999996</v>
      </c>
      <c r="T309" s="31" t="s">
        <v>296</v>
      </c>
      <c r="U309" s="29">
        <v>18</v>
      </c>
      <c r="V309" s="29" t="str">
        <f>IF(ABS(Proj2018[[#This Row],[LastProj]]-Proj2018[[#This Row],[PROJ TOTAL PTS]])&lt;0.5,"",(Proj2018[[#This Row],[PROJ TOTAL PTS]]-Proj2018[[#This Row],[LastProj]])/16)</f>
        <v/>
      </c>
      <c r="W309" s="29" t="s">
        <v>296</v>
      </c>
      <c r="X309" s="29"/>
      <c r="Y309" s="29">
        <f>IF(Proj2018[[#This Row],[POS]]="K",-100,Proj2018[[#This Row],[VAR/G]]+1.5)</f>
        <v>-2.4749999999999996</v>
      </c>
      <c r="Z309" s="33">
        <f>ROUND(MAX(Proj2018[[#This Row],[VAWG]],0)*$AC$9,0)+1</f>
        <v>1</v>
      </c>
    </row>
    <row r="310" spans="1:26" x14ac:dyDescent="0.3">
      <c r="A310">
        <v>2018</v>
      </c>
      <c r="B310" t="s">
        <v>8108</v>
      </c>
      <c r="C310" t="s">
        <v>365</v>
      </c>
      <c r="D310" t="s">
        <v>348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9</v>
      </c>
      <c r="N310">
        <v>120</v>
      </c>
      <c r="O310">
        <v>1</v>
      </c>
      <c r="P310" s="26">
        <v>18</v>
      </c>
      <c r="Q310" s="26">
        <v>117.7</v>
      </c>
      <c r="R310" s="26">
        <v>-99.7</v>
      </c>
      <c r="S310" s="26">
        <v>-6.2312500000000002</v>
      </c>
      <c r="T310" s="31" t="s">
        <v>11130</v>
      </c>
      <c r="U310" s="29">
        <v>18</v>
      </c>
      <c r="V310" s="29" t="str">
        <f>IF(ABS(Proj2018[[#This Row],[LastProj]]-Proj2018[[#This Row],[PROJ TOTAL PTS]])&lt;0.5,"",(Proj2018[[#This Row],[PROJ TOTAL PTS]]-Proj2018[[#This Row],[LastProj]])/16)</f>
        <v/>
      </c>
      <c r="W310" s="29" t="s">
        <v>437</v>
      </c>
      <c r="X310" s="29"/>
      <c r="Y310" s="29">
        <f>IF(Proj2018[[#This Row],[POS]]="K",-100,Proj2018[[#This Row],[VAR/G]]+1.5)</f>
        <v>-4.7312500000000002</v>
      </c>
      <c r="Z310" s="29">
        <f>ROUND(MAX(Proj2018[[#This Row],[VAWG]],0)*$AC$9,0)+1</f>
        <v>1</v>
      </c>
    </row>
    <row r="311" spans="1:26" x14ac:dyDescent="0.3">
      <c r="A311">
        <v>2018</v>
      </c>
      <c r="B311" t="s">
        <v>11247</v>
      </c>
      <c r="C311" t="s">
        <v>10791</v>
      </c>
      <c r="D311" t="s">
        <v>451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27</v>
      </c>
      <c r="K311">
        <v>109</v>
      </c>
      <c r="L311">
        <v>0</v>
      </c>
      <c r="M311">
        <v>9</v>
      </c>
      <c r="N311">
        <v>69</v>
      </c>
      <c r="O311">
        <v>0</v>
      </c>
      <c r="P311" s="26">
        <v>17.8</v>
      </c>
      <c r="Q311" s="26">
        <v>118.8</v>
      </c>
      <c r="R311" s="26">
        <v>-101</v>
      </c>
      <c r="S311" s="26">
        <v>-6.3125</v>
      </c>
      <c r="T311" s="31" t="s">
        <v>296</v>
      </c>
      <c r="U311" s="29">
        <v>17.8</v>
      </c>
      <c r="V311" s="29" t="str">
        <f>IF(ABS(Proj2018[[#This Row],[LastProj]]-Proj2018[[#This Row],[PROJ TOTAL PTS]])&lt;0.5,"",(Proj2018[[#This Row],[PROJ TOTAL PTS]]-Proj2018[[#This Row],[LastProj]])/16)</f>
        <v/>
      </c>
      <c r="W311" s="29" t="s">
        <v>296</v>
      </c>
      <c r="X311" s="29"/>
      <c r="Y311" s="29">
        <f>IF(Proj2018[[#This Row],[POS]]="K",-100,Proj2018[[#This Row],[VAR/G]]+1.5)</f>
        <v>-4.8125</v>
      </c>
      <c r="Z311" s="33">
        <f>ROUND(MAX(Proj2018[[#This Row],[VAWG]],0)*$AC$9,0)+1</f>
        <v>1</v>
      </c>
    </row>
    <row r="312" spans="1:26" x14ac:dyDescent="0.3">
      <c r="A312">
        <v>2018</v>
      </c>
      <c r="B312" t="s">
        <v>10426</v>
      </c>
      <c r="C312" t="s">
        <v>352</v>
      </c>
      <c r="D312" t="s">
        <v>321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10</v>
      </c>
      <c r="N312">
        <v>115</v>
      </c>
      <c r="O312">
        <v>1</v>
      </c>
      <c r="P312" s="26">
        <v>17.5</v>
      </c>
      <c r="Q312" s="26">
        <v>81.599999999999994</v>
      </c>
      <c r="R312" s="26">
        <v>-64.099999999999994</v>
      </c>
      <c r="S312" s="26">
        <v>-4.0062499999999996</v>
      </c>
      <c r="T312" s="31" t="s">
        <v>296</v>
      </c>
      <c r="U312" s="29">
        <v>17.5</v>
      </c>
      <c r="V312" s="29" t="str">
        <f>IF(ABS(Proj2018[[#This Row],[LastProj]]-Proj2018[[#This Row],[PROJ TOTAL PTS]])&lt;0.5,"",(Proj2018[[#This Row],[PROJ TOTAL PTS]]-Proj2018[[#This Row],[LastProj]])/16)</f>
        <v/>
      </c>
      <c r="W312" s="29" t="s">
        <v>296</v>
      </c>
      <c r="X312" s="29"/>
      <c r="Y312" s="29">
        <f>IF(Proj2018[[#This Row],[POS]]="K",-100,Proj2018[[#This Row],[VAR/G]]+1.5)</f>
        <v>-2.5062499999999996</v>
      </c>
      <c r="Z312" s="33">
        <f>ROUND(MAX(Proj2018[[#This Row],[VAWG]],0)*$AC$9,0)+1</f>
        <v>1</v>
      </c>
    </row>
    <row r="313" spans="1:26" x14ac:dyDescent="0.3">
      <c r="A313">
        <v>2018</v>
      </c>
      <c r="B313" t="s">
        <v>7551</v>
      </c>
      <c r="C313" t="s">
        <v>314</v>
      </c>
      <c r="D313" t="s">
        <v>451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19</v>
      </c>
      <c r="K313">
        <v>80</v>
      </c>
      <c r="L313">
        <v>0</v>
      </c>
      <c r="M313">
        <v>14</v>
      </c>
      <c r="N313">
        <v>95</v>
      </c>
      <c r="O313">
        <v>0</v>
      </c>
      <c r="P313" s="26">
        <v>17.5</v>
      </c>
      <c r="Q313" s="26">
        <v>118.8</v>
      </c>
      <c r="R313" s="26">
        <v>-101.3</v>
      </c>
      <c r="S313" s="26">
        <v>-6.3312499999999998</v>
      </c>
      <c r="T313" s="31" t="s">
        <v>296</v>
      </c>
      <c r="U313" s="29">
        <v>17.5</v>
      </c>
      <c r="V313" s="29" t="str">
        <f>IF(ABS(Proj2018[[#This Row],[LastProj]]-Proj2018[[#This Row],[PROJ TOTAL PTS]])&lt;0.5,"",(Proj2018[[#This Row],[PROJ TOTAL PTS]]-Proj2018[[#This Row],[LastProj]])/16)</f>
        <v/>
      </c>
      <c r="W313" s="29" t="s">
        <v>296</v>
      </c>
      <c r="X313" s="29"/>
      <c r="Y313" s="29">
        <f>IF(Proj2018[[#This Row],[POS]]="K",-100,Proj2018[[#This Row],[VAR/G]]+1.5)</f>
        <v>-4.8312499999999998</v>
      </c>
      <c r="Z313" s="33">
        <f>ROUND(MAX(Proj2018[[#This Row],[VAWG]],0)*$AC$9,0)+1</f>
        <v>1</v>
      </c>
    </row>
    <row r="314" spans="1:26" x14ac:dyDescent="0.3">
      <c r="A314">
        <v>2018</v>
      </c>
      <c r="B314" t="s">
        <v>3565</v>
      </c>
      <c r="C314" t="s">
        <v>314</v>
      </c>
      <c r="D314" t="s">
        <v>321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13</v>
      </c>
      <c r="N314">
        <v>113</v>
      </c>
      <c r="O314">
        <v>1</v>
      </c>
      <c r="P314" s="26">
        <v>17.3</v>
      </c>
      <c r="Q314" s="26">
        <v>81.599999999999994</v>
      </c>
      <c r="R314" s="26">
        <v>-64.3</v>
      </c>
      <c r="S314" s="26">
        <v>-4.0187499999999998</v>
      </c>
      <c r="T314" s="31" t="s">
        <v>296</v>
      </c>
      <c r="U314" s="29">
        <v>17.3</v>
      </c>
      <c r="V314" s="29" t="str">
        <f>IF(ABS(Proj2018[[#This Row],[LastProj]]-Proj2018[[#This Row],[PROJ TOTAL PTS]])&lt;0.5,"",(Proj2018[[#This Row],[PROJ TOTAL PTS]]-Proj2018[[#This Row],[LastProj]])/16)</f>
        <v/>
      </c>
      <c r="W314" s="29" t="s">
        <v>296</v>
      </c>
      <c r="X314" s="29"/>
      <c r="Y314" s="29">
        <f>IF(Proj2018[[#This Row],[POS]]="K",-100,Proj2018[[#This Row],[VAR/G]]+1.5)</f>
        <v>-2.5187499999999998</v>
      </c>
      <c r="Z314" s="33">
        <f>ROUND(MAX(Proj2018[[#This Row],[VAWG]],0)*$AC$9,0)+1</f>
        <v>1</v>
      </c>
    </row>
    <row r="315" spans="1:26" x14ac:dyDescent="0.3">
      <c r="A315">
        <v>2018</v>
      </c>
      <c r="B315" t="s">
        <v>4034</v>
      </c>
      <c r="C315" t="s">
        <v>10714</v>
      </c>
      <c r="D315" t="s">
        <v>321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10</v>
      </c>
      <c r="N315">
        <v>113</v>
      </c>
      <c r="O315">
        <v>1</v>
      </c>
      <c r="P315" s="26">
        <v>17.3</v>
      </c>
      <c r="Q315" s="26">
        <v>81.599999999999994</v>
      </c>
      <c r="R315" s="26">
        <v>-64.3</v>
      </c>
      <c r="S315" s="26">
        <v>-4.0187499999999998</v>
      </c>
      <c r="T315" s="31" t="s">
        <v>296</v>
      </c>
      <c r="U315" s="29">
        <v>17.3</v>
      </c>
      <c r="V315" s="29" t="str">
        <f>IF(ABS(Proj2018[[#This Row],[LastProj]]-Proj2018[[#This Row],[PROJ TOTAL PTS]])&lt;0.5,"",(Proj2018[[#This Row],[PROJ TOTAL PTS]]-Proj2018[[#This Row],[LastProj]])/16)</f>
        <v/>
      </c>
      <c r="W315" s="29" t="s">
        <v>296</v>
      </c>
      <c r="X315" s="29"/>
      <c r="Y315" s="29">
        <f>IF(Proj2018[[#This Row],[POS]]="K",-100,Proj2018[[#This Row],[VAR/G]]+1.5)</f>
        <v>-2.5187499999999998</v>
      </c>
      <c r="Z315" s="33">
        <f>ROUND(MAX(Proj2018[[#This Row],[VAWG]],0)*$AC$9,0)+1</f>
        <v>1</v>
      </c>
    </row>
    <row r="316" spans="1:26" x14ac:dyDescent="0.3">
      <c r="A316">
        <v>2018</v>
      </c>
      <c r="B316" t="s">
        <v>2462</v>
      </c>
      <c r="C316" t="s">
        <v>10734</v>
      </c>
      <c r="D316" t="s">
        <v>451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20</v>
      </c>
      <c r="K316">
        <v>78</v>
      </c>
      <c r="L316">
        <v>1</v>
      </c>
      <c r="M316">
        <v>4</v>
      </c>
      <c r="N316">
        <v>34</v>
      </c>
      <c r="O316">
        <v>0</v>
      </c>
      <c r="P316" s="26">
        <v>17.200000000000003</v>
      </c>
      <c r="Q316" s="26">
        <v>118.8</v>
      </c>
      <c r="R316" s="26">
        <v>-101.6</v>
      </c>
      <c r="S316" s="26">
        <v>-6.35</v>
      </c>
      <c r="T316" s="31" t="s">
        <v>11130</v>
      </c>
      <c r="U316" s="29">
        <v>17.200000000000003</v>
      </c>
      <c r="V316" s="29" t="str">
        <f>IF(ABS(Proj2018[[#This Row],[LastProj]]-Proj2018[[#This Row],[PROJ TOTAL PTS]])&lt;0.5,"",(Proj2018[[#This Row],[PROJ TOTAL PTS]]-Proj2018[[#This Row],[LastProj]])/16)</f>
        <v/>
      </c>
      <c r="W316" s="29" t="s">
        <v>437</v>
      </c>
      <c r="X316" s="29"/>
      <c r="Y316" s="29">
        <f>IF(Proj2018[[#This Row],[POS]]="K",-100,Proj2018[[#This Row],[VAR/G]]+1.5)</f>
        <v>-4.8499999999999996</v>
      </c>
      <c r="Z316" s="29">
        <f>ROUND(MAX(Proj2018[[#This Row],[VAWG]],0)*$AC$9,0)+1</f>
        <v>1</v>
      </c>
    </row>
    <row r="317" spans="1:26" x14ac:dyDescent="0.3">
      <c r="A317">
        <v>2018</v>
      </c>
      <c r="B317" t="s">
        <v>3285</v>
      </c>
      <c r="C317" t="s">
        <v>489</v>
      </c>
      <c r="D317" t="s">
        <v>348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9</v>
      </c>
      <c r="N317">
        <v>112</v>
      </c>
      <c r="O317">
        <v>1</v>
      </c>
      <c r="P317" s="26">
        <v>17.200000000000003</v>
      </c>
      <c r="Q317" s="26">
        <v>117.7</v>
      </c>
      <c r="R317" s="26">
        <v>-100.5</v>
      </c>
      <c r="S317" s="26">
        <v>-6.28125</v>
      </c>
      <c r="T317" s="31" t="s">
        <v>296</v>
      </c>
      <c r="U317" s="29">
        <v>17.200000000000003</v>
      </c>
      <c r="V317" s="29" t="str">
        <f>IF(ABS(Proj2018[[#This Row],[LastProj]]-Proj2018[[#This Row],[PROJ TOTAL PTS]])&lt;0.5,"",(Proj2018[[#This Row],[PROJ TOTAL PTS]]-Proj2018[[#This Row],[LastProj]])/16)</f>
        <v/>
      </c>
      <c r="W317" s="29" t="s">
        <v>296</v>
      </c>
      <c r="X317" s="29"/>
      <c r="Y317" s="29">
        <f>IF(Proj2018[[#This Row],[POS]]="K",-100,Proj2018[[#This Row],[VAR/G]]+1.5)</f>
        <v>-4.78125</v>
      </c>
      <c r="Z317" s="33">
        <f>ROUND(MAX(Proj2018[[#This Row],[VAWG]],0)*$AC$9,0)+1</f>
        <v>1</v>
      </c>
    </row>
    <row r="318" spans="1:26" x14ac:dyDescent="0.3">
      <c r="A318">
        <v>2018</v>
      </c>
      <c r="B318" t="s">
        <v>9554</v>
      </c>
      <c r="C318" t="s">
        <v>10748</v>
      </c>
      <c r="D318" t="s">
        <v>321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13</v>
      </c>
      <c r="N318">
        <v>106</v>
      </c>
      <c r="O318">
        <v>1</v>
      </c>
      <c r="P318" s="26">
        <v>16.600000000000001</v>
      </c>
      <c r="Q318" s="26">
        <v>81.599999999999994</v>
      </c>
      <c r="R318" s="26">
        <v>-65</v>
      </c>
      <c r="S318" s="26">
        <v>-4.0625</v>
      </c>
      <c r="T318" s="31" t="s">
        <v>296</v>
      </c>
      <c r="U318" s="29">
        <v>16.600000000000001</v>
      </c>
      <c r="V318" s="29" t="str">
        <f>IF(ABS(Proj2018[[#This Row],[LastProj]]-Proj2018[[#This Row],[PROJ TOTAL PTS]])&lt;0.5,"",(Proj2018[[#This Row],[PROJ TOTAL PTS]]-Proj2018[[#This Row],[LastProj]])/16)</f>
        <v/>
      </c>
      <c r="W318" s="29" t="s">
        <v>296</v>
      </c>
      <c r="X318" s="29"/>
      <c r="Y318" s="29">
        <f>IF(Proj2018[[#This Row],[POS]]="K",-100,Proj2018[[#This Row],[VAR/G]]+1.5)</f>
        <v>-2.5625</v>
      </c>
      <c r="Z318" s="33">
        <f>ROUND(MAX(Proj2018[[#This Row],[VAWG]],0)*$AC$9,0)+1</f>
        <v>1</v>
      </c>
    </row>
    <row r="319" spans="1:26" x14ac:dyDescent="0.3">
      <c r="A319">
        <v>2018</v>
      </c>
      <c r="B319" t="s">
        <v>5940</v>
      </c>
      <c r="C319" t="s">
        <v>10744</v>
      </c>
      <c r="D319" t="s">
        <v>451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18</v>
      </c>
      <c r="K319">
        <v>71</v>
      </c>
      <c r="L319">
        <v>1</v>
      </c>
      <c r="M319">
        <v>4</v>
      </c>
      <c r="N319">
        <v>32</v>
      </c>
      <c r="O319">
        <v>0</v>
      </c>
      <c r="P319" s="26">
        <v>16.3</v>
      </c>
      <c r="Q319" s="26">
        <v>118.8</v>
      </c>
      <c r="R319" s="26">
        <v>-102.5</v>
      </c>
      <c r="S319" s="26">
        <v>-6.40625</v>
      </c>
      <c r="T319" s="31" t="s">
        <v>11130</v>
      </c>
      <c r="U319" s="29">
        <v>16.3</v>
      </c>
      <c r="V319" s="29" t="str">
        <f>IF(ABS(Proj2018[[#This Row],[LastProj]]-Proj2018[[#This Row],[PROJ TOTAL PTS]])&lt;0.5,"",(Proj2018[[#This Row],[PROJ TOTAL PTS]]-Proj2018[[#This Row],[LastProj]])/16)</f>
        <v/>
      </c>
      <c r="W319" s="29" t="s">
        <v>437</v>
      </c>
      <c r="X319" s="29"/>
      <c r="Y319" s="29">
        <f>IF(Proj2018[[#This Row],[POS]]="K",-100,Proj2018[[#This Row],[VAR/G]]+1.5)</f>
        <v>-4.90625</v>
      </c>
      <c r="Z319" s="29">
        <f>ROUND(MAX(Proj2018[[#This Row],[VAWG]],0)*$AC$9,0)+1</f>
        <v>1</v>
      </c>
    </row>
    <row r="320" spans="1:26" x14ac:dyDescent="0.3">
      <c r="A320">
        <v>2018</v>
      </c>
      <c r="B320" t="s">
        <v>9683</v>
      </c>
      <c r="C320" t="s">
        <v>10802</v>
      </c>
      <c r="D320" t="s">
        <v>321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13</v>
      </c>
      <c r="N320">
        <v>101</v>
      </c>
      <c r="O320">
        <v>1</v>
      </c>
      <c r="P320" s="26">
        <v>16.100000000000001</v>
      </c>
      <c r="Q320" s="26">
        <v>81.599999999999994</v>
      </c>
      <c r="R320" s="26">
        <v>-65.5</v>
      </c>
      <c r="S320" s="26">
        <v>-4.09375</v>
      </c>
      <c r="T320" s="31" t="s">
        <v>296</v>
      </c>
      <c r="U320" s="29">
        <v>16.100000000000001</v>
      </c>
      <c r="V320" s="29" t="str">
        <f>IF(ABS(Proj2018[[#This Row],[LastProj]]-Proj2018[[#This Row],[PROJ TOTAL PTS]])&lt;0.5,"",(Proj2018[[#This Row],[PROJ TOTAL PTS]]-Proj2018[[#This Row],[LastProj]])/16)</f>
        <v/>
      </c>
      <c r="W320" s="29" t="s">
        <v>296</v>
      </c>
      <c r="X320" s="29"/>
      <c r="Y320" s="29">
        <f>IF(Proj2018[[#This Row],[POS]]="K",-100,Proj2018[[#This Row],[VAR/G]]+1.5)</f>
        <v>-2.59375</v>
      </c>
      <c r="Z320" s="33">
        <f>ROUND(MAX(Proj2018[[#This Row],[VAWG]],0)*$AC$9,0)+1</f>
        <v>1</v>
      </c>
    </row>
    <row r="321" spans="1:26" x14ac:dyDescent="0.3">
      <c r="A321">
        <v>2018</v>
      </c>
      <c r="B321" t="s">
        <v>3392</v>
      </c>
      <c r="C321" t="s">
        <v>10718</v>
      </c>
      <c r="D321" t="s">
        <v>321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9</v>
      </c>
      <c r="N321">
        <v>99</v>
      </c>
      <c r="O321">
        <v>1</v>
      </c>
      <c r="P321" s="26">
        <v>15.9</v>
      </c>
      <c r="Q321" s="26">
        <v>81.599999999999994</v>
      </c>
      <c r="R321" s="26">
        <v>-65.699999999999989</v>
      </c>
      <c r="S321" s="26">
        <v>-4.1062499999999993</v>
      </c>
      <c r="T321" s="31" t="s">
        <v>296</v>
      </c>
      <c r="U321" s="29">
        <v>15.9</v>
      </c>
      <c r="V321" s="29" t="str">
        <f>IF(ABS(Proj2018[[#This Row],[LastProj]]-Proj2018[[#This Row],[PROJ TOTAL PTS]])&lt;0.5,"",(Proj2018[[#This Row],[PROJ TOTAL PTS]]-Proj2018[[#This Row],[LastProj]])/16)</f>
        <v/>
      </c>
      <c r="W321" s="29" t="s">
        <v>296</v>
      </c>
      <c r="X321" s="29"/>
      <c r="Y321" s="29">
        <f>IF(Proj2018[[#This Row],[POS]]="K",-100,Proj2018[[#This Row],[VAR/G]]+1.5)</f>
        <v>-2.6062499999999993</v>
      </c>
      <c r="Z321" s="33">
        <f>ROUND(MAX(Proj2018[[#This Row],[VAWG]],0)*$AC$9,0)+1</f>
        <v>1</v>
      </c>
    </row>
    <row r="322" spans="1:26" x14ac:dyDescent="0.3">
      <c r="A322">
        <v>2018</v>
      </c>
      <c r="B322" t="s">
        <v>7930</v>
      </c>
      <c r="C322" t="s">
        <v>489</v>
      </c>
      <c r="D322" t="s">
        <v>451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22</v>
      </c>
      <c r="K322">
        <v>96</v>
      </c>
      <c r="L322">
        <v>1</v>
      </c>
      <c r="M322">
        <v>0</v>
      </c>
      <c r="N322">
        <v>0</v>
      </c>
      <c r="O322">
        <v>0</v>
      </c>
      <c r="P322" s="26">
        <v>15.600000000000001</v>
      </c>
      <c r="Q322" s="26">
        <v>118.8</v>
      </c>
      <c r="R322" s="26">
        <v>-103.19999999999999</v>
      </c>
      <c r="S322" s="26">
        <v>-6.4499999999999993</v>
      </c>
      <c r="T322" s="31" t="s">
        <v>296</v>
      </c>
      <c r="U322" s="29">
        <v>15.600000000000001</v>
      </c>
      <c r="V322" s="29" t="str">
        <f>IF(ABS(Proj2018[[#This Row],[LastProj]]-Proj2018[[#This Row],[PROJ TOTAL PTS]])&lt;0.5,"",(Proj2018[[#This Row],[PROJ TOTAL PTS]]-Proj2018[[#This Row],[LastProj]])/16)</f>
        <v/>
      </c>
      <c r="W322" s="29" t="s">
        <v>296</v>
      </c>
      <c r="X322" s="29"/>
      <c r="Y322" s="29">
        <f>IF(Proj2018[[#This Row],[POS]]="K",-100,Proj2018[[#This Row],[VAR/G]]+1.5)</f>
        <v>-4.9499999999999993</v>
      </c>
      <c r="Z322" s="33">
        <f>ROUND(MAX(Proj2018[[#This Row],[VAWG]],0)*$AC$9,0)+1</f>
        <v>1</v>
      </c>
    </row>
    <row r="323" spans="1:26" x14ac:dyDescent="0.3">
      <c r="A323">
        <v>2018</v>
      </c>
      <c r="B323" t="s">
        <v>2933</v>
      </c>
      <c r="C323" t="s">
        <v>536</v>
      </c>
      <c r="D323" t="s">
        <v>348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7</v>
      </c>
      <c r="N323">
        <v>95</v>
      </c>
      <c r="O323">
        <v>1</v>
      </c>
      <c r="P323" s="26">
        <v>15.5</v>
      </c>
      <c r="Q323" s="26">
        <v>117.7</v>
      </c>
      <c r="R323" s="26">
        <v>-102.2</v>
      </c>
      <c r="S323" s="26">
        <v>-6.3875000000000002</v>
      </c>
      <c r="T323" s="31" t="s">
        <v>296</v>
      </c>
      <c r="U323" s="29">
        <v>15.5</v>
      </c>
      <c r="V323" s="29" t="str">
        <f>IF(ABS(Proj2018[[#This Row],[LastProj]]-Proj2018[[#This Row],[PROJ TOTAL PTS]])&lt;0.5,"",(Proj2018[[#This Row],[PROJ TOTAL PTS]]-Proj2018[[#This Row],[LastProj]])/16)</f>
        <v/>
      </c>
      <c r="W323" s="29" t="s">
        <v>296</v>
      </c>
      <c r="X323" s="29"/>
      <c r="Y323" s="29">
        <f>IF(Proj2018[[#This Row],[POS]]="K",-100,Proj2018[[#This Row],[VAR/G]]+1.5)</f>
        <v>-4.8875000000000002</v>
      </c>
      <c r="Z323" s="33">
        <f>ROUND(MAX(Proj2018[[#This Row],[VAWG]],0)*$AC$9,0)+1</f>
        <v>1</v>
      </c>
    </row>
    <row r="324" spans="1:26" x14ac:dyDescent="0.3">
      <c r="A324">
        <v>2018</v>
      </c>
      <c r="B324" t="s">
        <v>3098</v>
      </c>
      <c r="C324" t="s">
        <v>371</v>
      </c>
      <c r="D324" t="s">
        <v>321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9</v>
      </c>
      <c r="N324">
        <v>94</v>
      </c>
      <c r="O324">
        <v>1</v>
      </c>
      <c r="P324" s="26">
        <v>15.4</v>
      </c>
      <c r="Q324" s="26">
        <v>81.599999999999994</v>
      </c>
      <c r="R324" s="26">
        <v>-66.199999999999989</v>
      </c>
      <c r="S324" s="26">
        <v>-4.1374999999999993</v>
      </c>
      <c r="T324" s="31" t="s">
        <v>296</v>
      </c>
      <c r="U324" s="29">
        <v>15.4</v>
      </c>
      <c r="V324" s="29" t="str">
        <f>IF(ABS(Proj2018[[#This Row],[LastProj]]-Proj2018[[#This Row],[PROJ TOTAL PTS]])&lt;0.5,"",(Proj2018[[#This Row],[PROJ TOTAL PTS]]-Proj2018[[#This Row],[LastProj]])/16)</f>
        <v/>
      </c>
      <c r="W324" s="29" t="s">
        <v>296</v>
      </c>
      <c r="X324" s="29"/>
      <c r="Y324" s="29">
        <f>IF(Proj2018[[#This Row],[POS]]="K",-100,Proj2018[[#This Row],[VAR/G]]+1.5)</f>
        <v>-2.6374999999999993</v>
      </c>
      <c r="Z324" s="33">
        <f>ROUND(MAX(Proj2018[[#This Row],[VAWG]],0)*$AC$9,0)+1</f>
        <v>1</v>
      </c>
    </row>
    <row r="325" spans="1:26" x14ac:dyDescent="0.3">
      <c r="A325">
        <v>2018</v>
      </c>
      <c r="B325" t="s">
        <v>801</v>
      </c>
      <c r="C325" t="s">
        <v>365</v>
      </c>
      <c r="D325" t="s">
        <v>321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8</v>
      </c>
      <c r="N325">
        <v>94</v>
      </c>
      <c r="O325">
        <v>1</v>
      </c>
      <c r="P325" s="26">
        <v>15.4</v>
      </c>
      <c r="Q325" s="26">
        <v>81.599999999999994</v>
      </c>
      <c r="R325" s="26">
        <v>-66.199999999999989</v>
      </c>
      <c r="S325" s="26">
        <v>-4.1374999999999993</v>
      </c>
      <c r="T325" s="31" t="s">
        <v>296</v>
      </c>
      <c r="U325" s="29">
        <v>15.4</v>
      </c>
      <c r="V325" s="29" t="str">
        <f>IF(ABS(Proj2018[[#This Row],[LastProj]]-Proj2018[[#This Row],[PROJ TOTAL PTS]])&lt;0.5,"",(Proj2018[[#This Row],[PROJ TOTAL PTS]]-Proj2018[[#This Row],[LastProj]])/16)</f>
        <v/>
      </c>
      <c r="W325" s="29" t="s">
        <v>296</v>
      </c>
      <c r="X325" s="29"/>
      <c r="Y325" s="29">
        <f>IF(Proj2018[[#This Row],[POS]]="K",-100,Proj2018[[#This Row],[VAR/G]]+1.5)</f>
        <v>-2.6374999999999993</v>
      </c>
      <c r="Z325" s="33">
        <f>ROUND(MAX(Proj2018[[#This Row],[VAWG]],0)*$AC$9,0)+1</f>
        <v>1</v>
      </c>
    </row>
    <row r="326" spans="1:26" x14ac:dyDescent="0.3">
      <c r="A326">
        <v>2018</v>
      </c>
      <c r="B326" t="s">
        <v>4354</v>
      </c>
      <c r="C326" t="s">
        <v>10734</v>
      </c>
      <c r="D326" t="s">
        <v>348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6</v>
      </c>
      <c r="N326">
        <v>91</v>
      </c>
      <c r="O326">
        <v>1</v>
      </c>
      <c r="P326" s="26">
        <v>15.1</v>
      </c>
      <c r="Q326" s="26">
        <v>117.7</v>
      </c>
      <c r="R326" s="26">
        <v>-102.60000000000001</v>
      </c>
      <c r="S326" s="26">
        <v>-6.4125000000000005</v>
      </c>
      <c r="T326" s="31" t="s">
        <v>296</v>
      </c>
      <c r="U326" s="29">
        <v>15.1</v>
      </c>
      <c r="V326" s="29" t="str">
        <f>IF(ABS(Proj2018[[#This Row],[LastProj]]-Proj2018[[#This Row],[PROJ TOTAL PTS]])&lt;0.5,"",(Proj2018[[#This Row],[PROJ TOTAL PTS]]-Proj2018[[#This Row],[LastProj]])/16)</f>
        <v/>
      </c>
      <c r="W326" s="29" t="s">
        <v>296</v>
      </c>
      <c r="X326" s="29"/>
      <c r="Y326" s="29">
        <f>IF(Proj2018[[#This Row],[POS]]="K",-100,Proj2018[[#This Row],[VAR/G]]+1.5)</f>
        <v>-4.9125000000000005</v>
      </c>
      <c r="Z326" s="33">
        <f>ROUND(MAX(Proj2018[[#This Row],[VAWG]],0)*$AC$9,0)+1</f>
        <v>1</v>
      </c>
    </row>
    <row r="327" spans="1:26" x14ac:dyDescent="0.3">
      <c r="A327">
        <v>2018</v>
      </c>
      <c r="B327" t="s">
        <v>5600</v>
      </c>
      <c r="C327" t="s">
        <v>10714</v>
      </c>
      <c r="D327" t="s">
        <v>348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7</v>
      </c>
      <c r="N327">
        <v>91</v>
      </c>
      <c r="O327">
        <v>1</v>
      </c>
      <c r="P327" s="26">
        <v>15.1</v>
      </c>
      <c r="Q327" s="26">
        <v>117.7</v>
      </c>
      <c r="R327" s="26">
        <v>-102.60000000000001</v>
      </c>
      <c r="S327" s="26">
        <v>-6.4125000000000005</v>
      </c>
      <c r="T327" s="31" t="s">
        <v>11130</v>
      </c>
      <c r="U327" s="29">
        <v>15.1</v>
      </c>
      <c r="V327" s="29" t="str">
        <f>IF(ABS(Proj2018[[#This Row],[LastProj]]-Proj2018[[#This Row],[PROJ TOTAL PTS]])&lt;0.5,"",(Proj2018[[#This Row],[PROJ TOTAL PTS]]-Proj2018[[#This Row],[LastProj]])/16)</f>
        <v/>
      </c>
      <c r="W327" s="29" t="s">
        <v>437</v>
      </c>
      <c r="X327" s="29"/>
      <c r="Y327" s="29">
        <f>IF(Proj2018[[#This Row],[POS]]="K",-100,Proj2018[[#This Row],[VAR/G]]+1.5)</f>
        <v>-4.9125000000000005</v>
      </c>
      <c r="Z327" s="29">
        <f>ROUND(MAX(Proj2018[[#This Row],[VAWG]],0)*$AC$9,0)+1</f>
        <v>1</v>
      </c>
    </row>
    <row r="328" spans="1:26" x14ac:dyDescent="0.3">
      <c r="A328">
        <v>2018</v>
      </c>
      <c r="B328" t="s">
        <v>4306</v>
      </c>
      <c r="C328" t="s">
        <v>10763</v>
      </c>
      <c r="D328" t="s">
        <v>348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18</v>
      </c>
      <c r="K328">
        <v>112</v>
      </c>
      <c r="L328">
        <v>0</v>
      </c>
      <c r="M328">
        <v>3</v>
      </c>
      <c r="N328">
        <v>37</v>
      </c>
      <c r="O328">
        <v>0</v>
      </c>
      <c r="P328" s="26">
        <v>14.900000000000002</v>
      </c>
      <c r="Q328" s="26">
        <v>117.7</v>
      </c>
      <c r="R328" s="26">
        <v>-102.8</v>
      </c>
      <c r="S328" s="26">
        <v>-6.4249999999999998</v>
      </c>
      <c r="T328" s="31" t="s">
        <v>296</v>
      </c>
      <c r="U328" s="29">
        <v>14.900000000000002</v>
      </c>
      <c r="V328" s="29" t="str">
        <f>IF(ABS(Proj2018[[#This Row],[LastProj]]-Proj2018[[#This Row],[PROJ TOTAL PTS]])&lt;0.5,"",(Proj2018[[#This Row],[PROJ TOTAL PTS]]-Proj2018[[#This Row],[LastProj]])/16)</f>
        <v/>
      </c>
      <c r="W328" s="29" t="s">
        <v>296</v>
      </c>
      <c r="X328" s="29"/>
      <c r="Y328" s="29">
        <f>IF(Proj2018[[#This Row],[POS]]="K",-100,Proj2018[[#This Row],[VAR/G]]+1.5)</f>
        <v>-4.9249999999999998</v>
      </c>
      <c r="Z328" s="33">
        <f>ROUND(MAX(Proj2018[[#This Row],[VAWG]],0)*$AC$9,0)+1</f>
        <v>1</v>
      </c>
    </row>
    <row r="329" spans="1:26" x14ac:dyDescent="0.3">
      <c r="A329">
        <v>2018</v>
      </c>
      <c r="B329" t="s">
        <v>9185</v>
      </c>
      <c r="C329" t="s">
        <v>489</v>
      </c>
      <c r="D329" t="s">
        <v>321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</v>
      </c>
      <c r="N329">
        <v>82</v>
      </c>
      <c r="O329">
        <v>1</v>
      </c>
      <c r="P329" s="26">
        <v>14.200000000000001</v>
      </c>
      <c r="Q329" s="26">
        <v>81.599999999999994</v>
      </c>
      <c r="R329" s="26">
        <v>-67.399999999999991</v>
      </c>
      <c r="S329" s="26">
        <v>-4.2124999999999995</v>
      </c>
      <c r="T329" s="31" t="s">
        <v>296</v>
      </c>
      <c r="U329" s="29">
        <v>14.200000000000001</v>
      </c>
      <c r="V329" s="29" t="str">
        <f>IF(ABS(Proj2018[[#This Row],[LastProj]]-Proj2018[[#This Row],[PROJ TOTAL PTS]])&lt;0.5,"",(Proj2018[[#This Row],[PROJ TOTAL PTS]]-Proj2018[[#This Row],[LastProj]])/16)</f>
        <v/>
      </c>
      <c r="W329" s="29" t="s">
        <v>296</v>
      </c>
      <c r="X329" s="29"/>
      <c r="Y329" s="29">
        <f>IF(Proj2018[[#This Row],[POS]]="K",-100,Proj2018[[#This Row],[VAR/G]]+1.5)</f>
        <v>-2.7124999999999995</v>
      </c>
      <c r="Z329" s="33">
        <f>ROUND(MAX(Proj2018[[#This Row],[VAWG]],0)*$AC$9,0)+1</f>
        <v>1</v>
      </c>
    </row>
    <row r="330" spans="1:26" x14ac:dyDescent="0.3">
      <c r="A330">
        <v>2018</v>
      </c>
      <c r="B330" t="s">
        <v>11248</v>
      </c>
      <c r="C330" t="s">
        <v>10795</v>
      </c>
      <c r="D330" t="s">
        <v>321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7</v>
      </c>
      <c r="N330">
        <v>82</v>
      </c>
      <c r="O330">
        <v>1</v>
      </c>
      <c r="P330" s="26">
        <v>14.200000000000001</v>
      </c>
      <c r="Q330" s="26">
        <v>81.599999999999994</v>
      </c>
      <c r="R330" s="26">
        <v>-67.399999999999991</v>
      </c>
      <c r="S330" s="26">
        <v>-4.2124999999999995</v>
      </c>
      <c r="T330" s="31" t="s">
        <v>296</v>
      </c>
      <c r="U330" s="29">
        <v>14.200000000000001</v>
      </c>
      <c r="V330" s="29" t="str">
        <f>IF(ABS(Proj2018[[#This Row],[LastProj]]-Proj2018[[#This Row],[PROJ TOTAL PTS]])&lt;0.5,"",(Proj2018[[#This Row],[PROJ TOTAL PTS]]-Proj2018[[#This Row],[LastProj]])/16)</f>
        <v/>
      </c>
      <c r="W330" s="29" t="s">
        <v>296</v>
      </c>
      <c r="X330" s="29"/>
      <c r="Y330" s="29">
        <f>IF(Proj2018[[#This Row],[POS]]="K",-100,Proj2018[[#This Row],[VAR/G]]+1.5)</f>
        <v>-2.7124999999999995</v>
      </c>
      <c r="Z330" s="33">
        <f>ROUND(MAX(Proj2018[[#This Row],[VAWG]],0)*$AC$9,0)+1</f>
        <v>1</v>
      </c>
    </row>
    <row r="331" spans="1:26" x14ac:dyDescent="0.3">
      <c r="A331">
        <v>2018</v>
      </c>
      <c r="B331" t="s">
        <v>8664</v>
      </c>
      <c r="C331" t="s">
        <v>570</v>
      </c>
      <c r="D331" t="s">
        <v>451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20</v>
      </c>
      <c r="K331">
        <v>82</v>
      </c>
      <c r="L331">
        <v>1</v>
      </c>
      <c r="M331">
        <v>0</v>
      </c>
      <c r="N331">
        <v>0</v>
      </c>
      <c r="O331">
        <v>0</v>
      </c>
      <c r="P331" s="26">
        <v>14.200000000000001</v>
      </c>
      <c r="Q331" s="26">
        <v>118.8</v>
      </c>
      <c r="R331" s="26">
        <v>-104.6</v>
      </c>
      <c r="S331" s="26">
        <v>-6.5374999999999996</v>
      </c>
      <c r="T331" s="31" t="s">
        <v>296</v>
      </c>
      <c r="U331" s="29">
        <v>14.200000000000001</v>
      </c>
      <c r="V331" s="29" t="str">
        <f>IF(ABS(Proj2018[[#This Row],[LastProj]]-Proj2018[[#This Row],[PROJ TOTAL PTS]])&lt;0.5,"",(Proj2018[[#This Row],[PROJ TOTAL PTS]]-Proj2018[[#This Row],[LastProj]])/16)</f>
        <v/>
      </c>
      <c r="W331" s="29" t="s">
        <v>296</v>
      </c>
      <c r="X331" s="29"/>
      <c r="Y331" s="29">
        <f>IF(Proj2018[[#This Row],[POS]]="K",-100,Proj2018[[#This Row],[VAR/G]]+1.5)</f>
        <v>-5.0374999999999996</v>
      </c>
      <c r="Z331" s="33">
        <f>ROUND(MAX(Proj2018[[#This Row],[VAWG]],0)*$AC$9,0)+1</f>
        <v>1</v>
      </c>
    </row>
    <row r="332" spans="1:26" x14ac:dyDescent="0.3">
      <c r="A332">
        <v>2018</v>
      </c>
      <c r="B332" t="s">
        <v>3868</v>
      </c>
      <c r="C332" t="s">
        <v>10716</v>
      </c>
      <c r="D332" t="s">
        <v>321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8</v>
      </c>
      <c r="N332">
        <v>81</v>
      </c>
      <c r="O332">
        <v>1</v>
      </c>
      <c r="P332" s="26">
        <v>14.1</v>
      </c>
      <c r="Q332" s="26">
        <v>81.599999999999994</v>
      </c>
      <c r="R332" s="26">
        <v>-67.5</v>
      </c>
      <c r="S332" s="26">
        <v>-4.21875</v>
      </c>
      <c r="T332" s="31" t="s">
        <v>11130</v>
      </c>
      <c r="U332" s="29">
        <v>14.1</v>
      </c>
      <c r="V332" s="29" t="str">
        <f>IF(ABS(Proj2018[[#This Row],[LastProj]]-Proj2018[[#This Row],[PROJ TOTAL PTS]])&lt;0.5,"",(Proj2018[[#This Row],[PROJ TOTAL PTS]]-Proj2018[[#This Row],[LastProj]])/16)</f>
        <v/>
      </c>
      <c r="W332" s="29" t="s">
        <v>296</v>
      </c>
      <c r="X332" s="29"/>
      <c r="Y332" s="29">
        <f>IF(Proj2018[[#This Row],[POS]]="K",-100,Proj2018[[#This Row],[VAR/G]]+1.5)</f>
        <v>-2.71875</v>
      </c>
      <c r="Z332" s="33">
        <f>ROUND(MAX(Proj2018[[#This Row],[VAWG]],0)*$AC$9,0)+1</f>
        <v>1</v>
      </c>
    </row>
    <row r="333" spans="1:26" x14ac:dyDescent="0.3">
      <c r="A333">
        <v>2018</v>
      </c>
      <c r="B333" t="s">
        <v>10263</v>
      </c>
      <c r="C333" t="s">
        <v>10744</v>
      </c>
      <c r="D333" t="s">
        <v>348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7</v>
      </c>
      <c r="N333">
        <v>80</v>
      </c>
      <c r="O333">
        <v>1</v>
      </c>
      <c r="P333" s="26">
        <v>14</v>
      </c>
      <c r="Q333" s="26">
        <v>117.7</v>
      </c>
      <c r="R333" s="26">
        <v>-103.7</v>
      </c>
      <c r="S333" s="26">
        <v>-6.4812500000000002</v>
      </c>
      <c r="T333" s="31" t="s">
        <v>296</v>
      </c>
      <c r="U333" s="29">
        <v>14</v>
      </c>
      <c r="V333" s="29" t="str">
        <f>IF(ABS(Proj2018[[#This Row],[LastProj]]-Proj2018[[#This Row],[PROJ TOTAL PTS]])&lt;0.5,"",(Proj2018[[#This Row],[PROJ TOTAL PTS]]-Proj2018[[#This Row],[LastProj]])/16)</f>
        <v/>
      </c>
      <c r="W333" s="29" t="s">
        <v>296</v>
      </c>
      <c r="X333" s="29"/>
      <c r="Y333" s="29">
        <f>IF(Proj2018[[#This Row],[POS]]="K",-100,Proj2018[[#This Row],[VAR/G]]+1.5)</f>
        <v>-4.9812500000000002</v>
      </c>
      <c r="Z333" s="33">
        <f>ROUND(MAX(Proj2018[[#This Row],[VAWG]],0)*$AC$9,0)+1</f>
        <v>1</v>
      </c>
    </row>
    <row r="334" spans="1:26" x14ac:dyDescent="0.3">
      <c r="A334">
        <v>2018</v>
      </c>
      <c r="B334" t="s">
        <v>4779</v>
      </c>
      <c r="C334" t="s">
        <v>365</v>
      </c>
      <c r="D334" t="s">
        <v>348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6</v>
      </c>
      <c r="N334">
        <v>80</v>
      </c>
      <c r="O334">
        <v>1</v>
      </c>
      <c r="P334" s="26">
        <v>14</v>
      </c>
      <c r="Q334" s="26">
        <v>117.7</v>
      </c>
      <c r="R334" s="26">
        <v>-103.7</v>
      </c>
      <c r="S334" s="26">
        <v>-6.4812500000000002</v>
      </c>
      <c r="T334" s="31" t="s">
        <v>296</v>
      </c>
      <c r="U334" s="29">
        <v>14</v>
      </c>
      <c r="V334" s="29" t="str">
        <f>IF(ABS(Proj2018[[#This Row],[LastProj]]-Proj2018[[#This Row],[PROJ TOTAL PTS]])&lt;0.5,"",(Proj2018[[#This Row],[PROJ TOTAL PTS]]-Proj2018[[#This Row],[LastProj]])/16)</f>
        <v/>
      </c>
      <c r="W334" s="29" t="s">
        <v>437</v>
      </c>
      <c r="X334" s="29"/>
      <c r="Y334" s="29">
        <f>IF(Proj2018[[#This Row],[POS]]="K",-100,Proj2018[[#This Row],[VAR/G]]+1.5)</f>
        <v>-4.9812500000000002</v>
      </c>
      <c r="Z334" s="29">
        <f>ROUND(MAX(Proj2018[[#This Row],[VAWG]],0)*$AC$9,0)+1</f>
        <v>1</v>
      </c>
    </row>
    <row r="335" spans="1:26" x14ac:dyDescent="0.3">
      <c r="A335">
        <v>2018</v>
      </c>
      <c r="B335" t="s">
        <v>4687</v>
      </c>
      <c r="C335" t="s">
        <v>10795</v>
      </c>
      <c r="D335" t="s">
        <v>321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8</v>
      </c>
      <c r="N335">
        <v>78</v>
      </c>
      <c r="O335">
        <v>1</v>
      </c>
      <c r="P335" s="26">
        <v>13.8</v>
      </c>
      <c r="Q335" s="26">
        <v>81.599999999999994</v>
      </c>
      <c r="R335" s="26">
        <v>-67.8</v>
      </c>
      <c r="S335" s="26">
        <v>-4.2374999999999998</v>
      </c>
      <c r="T335" s="31" t="s">
        <v>11130</v>
      </c>
      <c r="U335" s="29">
        <v>13.8</v>
      </c>
      <c r="V335" s="29" t="str">
        <f>IF(ABS(Proj2018[[#This Row],[LastProj]]-Proj2018[[#This Row],[PROJ TOTAL PTS]])&lt;0.5,"",(Proj2018[[#This Row],[PROJ TOTAL PTS]]-Proj2018[[#This Row],[LastProj]])/16)</f>
        <v/>
      </c>
      <c r="W335" s="29" t="s">
        <v>296</v>
      </c>
      <c r="X335" s="29"/>
      <c r="Y335" s="29">
        <f>IF(Proj2018[[#This Row],[POS]]="K",-100,Proj2018[[#This Row],[VAR/G]]+1.5)</f>
        <v>-2.7374999999999998</v>
      </c>
      <c r="Z335" s="33">
        <f>ROUND(MAX(Proj2018[[#This Row],[VAWG]],0)*$AC$9,0)+1</f>
        <v>1</v>
      </c>
    </row>
    <row r="336" spans="1:26" x14ac:dyDescent="0.3">
      <c r="A336">
        <v>2018</v>
      </c>
      <c r="B336" t="s">
        <v>1520</v>
      </c>
      <c r="C336" t="s">
        <v>306</v>
      </c>
      <c r="D336" t="s">
        <v>451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11</v>
      </c>
      <c r="K336">
        <v>43</v>
      </c>
      <c r="L336">
        <v>0</v>
      </c>
      <c r="M336">
        <v>11</v>
      </c>
      <c r="N336">
        <v>95</v>
      </c>
      <c r="O336">
        <v>0</v>
      </c>
      <c r="P336" s="26">
        <v>13.8</v>
      </c>
      <c r="Q336" s="26">
        <v>118.8</v>
      </c>
      <c r="R336" s="26">
        <v>-105</v>
      </c>
      <c r="S336" s="26">
        <v>-6.5625</v>
      </c>
      <c r="T336" s="31" t="s">
        <v>296</v>
      </c>
      <c r="U336" s="29">
        <v>13.8</v>
      </c>
      <c r="V336" s="29" t="str">
        <f>IF(ABS(Proj2018[[#This Row],[LastProj]]-Proj2018[[#This Row],[PROJ TOTAL PTS]])&lt;0.5,"",(Proj2018[[#This Row],[PROJ TOTAL PTS]]-Proj2018[[#This Row],[LastProj]])/16)</f>
        <v/>
      </c>
      <c r="W336" s="29" t="s">
        <v>296</v>
      </c>
      <c r="X336" s="29"/>
      <c r="Y336" s="29">
        <f>IF(Proj2018[[#This Row],[POS]]="K",-100,Proj2018[[#This Row],[VAR/G]]+1.5)</f>
        <v>-5.0625</v>
      </c>
      <c r="Z336" s="33">
        <f>ROUND(MAX(Proj2018[[#This Row],[VAWG]],0)*$AC$9,0)+1</f>
        <v>1</v>
      </c>
    </row>
    <row r="337" spans="1:26" x14ac:dyDescent="0.3">
      <c r="A337">
        <v>2018</v>
      </c>
      <c r="B337" t="s">
        <v>9048</v>
      </c>
      <c r="C337" t="s">
        <v>10759</v>
      </c>
      <c r="D337" t="s">
        <v>321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8</v>
      </c>
      <c r="N337">
        <v>75</v>
      </c>
      <c r="O337">
        <v>1</v>
      </c>
      <c r="P337" s="26">
        <v>13.5</v>
      </c>
      <c r="Q337" s="26">
        <v>81.599999999999994</v>
      </c>
      <c r="R337" s="26">
        <v>-68.099999999999994</v>
      </c>
      <c r="S337" s="26">
        <v>-4.2562499999999996</v>
      </c>
      <c r="T337" s="31" t="s">
        <v>296</v>
      </c>
      <c r="U337" s="29">
        <v>13.5</v>
      </c>
      <c r="V337" s="29" t="str">
        <f>IF(ABS(Proj2018[[#This Row],[LastProj]]-Proj2018[[#This Row],[PROJ TOTAL PTS]])&lt;0.5,"",(Proj2018[[#This Row],[PROJ TOTAL PTS]]-Proj2018[[#This Row],[LastProj]])/16)</f>
        <v/>
      </c>
      <c r="W337" s="29" t="s">
        <v>296</v>
      </c>
      <c r="X337" s="29"/>
      <c r="Y337" s="29">
        <f>IF(Proj2018[[#This Row],[POS]]="K",-100,Proj2018[[#This Row],[VAR/G]]+1.5)</f>
        <v>-2.7562499999999996</v>
      </c>
      <c r="Z337" s="33">
        <f>ROUND(MAX(Proj2018[[#This Row],[VAWG]],0)*$AC$9,0)+1</f>
        <v>1</v>
      </c>
    </row>
    <row r="338" spans="1:26" x14ac:dyDescent="0.3">
      <c r="A338">
        <v>2018</v>
      </c>
      <c r="B338" t="s">
        <v>6943</v>
      </c>
      <c r="C338" t="s">
        <v>10728</v>
      </c>
      <c r="D338" t="s">
        <v>348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6</v>
      </c>
      <c r="N338">
        <v>73</v>
      </c>
      <c r="O338">
        <v>1</v>
      </c>
      <c r="P338" s="26">
        <v>13.3</v>
      </c>
      <c r="Q338" s="26">
        <v>117.7</v>
      </c>
      <c r="R338" s="26">
        <v>-104.4</v>
      </c>
      <c r="S338" s="26">
        <v>-6.5250000000000004</v>
      </c>
      <c r="T338" s="31" t="s">
        <v>296</v>
      </c>
      <c r="U338" s="29">
        <v>13.3</v>
      </c>
      <c r="V338" s="29" t="str">
        <f>IF(ABS(Proj2018[[#This Row],[LastProj]]-Proj2018[[#This Row],[PROJ TOTAL PTS]])&lt;0.5,"",(Proj2018[[#This Row],[PROJ TOTAL PTS]]-Proj2018[[#This Row],[LastProj]])/16)</f>
        <v/>
      </c>
      <c r="W338" s="29" t="s">
        <v>296</v>
      </c>
      <c r="X338" s="29"/>
      <c r="Y338" s="29">
        <f>IF(Proj2018[[#This Row],[POS]]="K",-100,Proj2018[[#This Row],[VAR/G]]+1.5)</f>
        <v>-5.0250000000000004</v>
      </c>
      <c r="Z338" s="33">
        <f>ROUND(MAX(Proj2018[[#This Row],[VAWG]],0)*$AC$9,0)+1</f>
        <v>1</v>
      </c>
    </row>
    <row r="339" spans="1:26" x14ac:dyDescent="0.3">
      <c r="A339">
        <v>2018</v>
      </c>
      <c r="B339" t="s">
        <v>6678</v>
      </c>
      <c r="C339" t="s">
        <v>10763</v>
      </c>
      <c r="D339" t="s">
        <v>321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7</v>
      </c>
      <c r="N339">
        <v>72</v>
      </c>
      <c r="O339">
        <v>1</v>
      </c>
      <c r="P339" s="26">
        <v>13.2</v>
      </c>
      <c r="Q339" s="26">
        <v>81.599999999999994</v>
      </c>
      <c r="R339" s="26">
        <v>-68.399999999999991</v>
      </c>
      <c r="S339" s="26">
        <v>-4.2749999999999995</v>
      </c>
      <c r="T339" s="31" t="s">
        <v>11130</v>
      </c>
      <c r="U339" s="29">
        <v>13.2</v>
      </c>
      <c r="V339" s="29" t="str">
        <f>IF(ABS(Proj2018[[#This Row],[LastProj]]-Proj2018[[#This Row],[PROJ TOTAL PTS]])&lt;0.5,"",(Proj2018[[#This Row],[PROJ TOTAL PTS]]-Proj2018[[#This Row],[LastProj]])/16)</f>
        <v/>
      </c>
      <c r="W339" s="29" t="s">
        <v>437</v>
      </c>
      <c r="X339" s="29"/>
      <c r="Y339" s="29">
        <f>IF(Proj2018[[#This Row],[POS]]="K",-100,Proj2018[[#This Row],[VAR/G]]+1.5)</f>
        <v>-2.7749999999999995</v>
      </c>
      <c r="Z339" s="29">
        <f>ROUND(MAX(Proj2018[[#This Row],[VAWG]],0)*$AC$9,0)+1</f>
        <v>1</v>
      </c>
    </row>
    <row r="340" spans="1:26" x14ac:dyDescent="0.3">
      <c r="A340">
        <v>2018</v>
      </c>
      <c r="B340" t="s">
        <v>9020</v>
      </c>
      <c r="C340" t="s">
        <v>10744</v>
      </c>
      <c r="D340" t="s">
        <v>321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7</v>
      </c>
      <c r="N340">
        <v>71</v>
      </c>
      <c r="O340">
        <v>1</v>
      </c>
      <c r="P340" s="26">
        <v>13.100000000000001</v>
      </c>
      <c r="Q340" s="26">
        <v>81.599999999999994</v>
      </c>
      <c r="R340" s="26">
        <v>-68.5</v>
      </c>
      <c r="S340" s="26">
        <v>-4.28125</v>
      </c>
      <c r="T340" s="31" t="s">
        <v>296</v>
      </c>
      <c r="U340" s="29">
        <v>13.100000000000001</v>
      </c>
      <c r="V340" s="29" t="str">
        <f>IF(ABS(Proj2018[[#This Row],[LastProj]]-Proj2018[[#This Row],[PROJ TOTAL PTS]])&lt;0.5,"",(Proj2018[[#This Row],[PROJ TOTAL PTS]]-Proj2018[[#This Row],[LastProj]])/16)</f>
        <v/>
      </c>
      <c r="W340" s="29" t="s">
        <v>296</v>
      </c>
      <c r="X340" s="29"/>
      <c r="Y340" s="29">
        <f>IF(Proj2018[[#This Row],[POS]]="K",-100,Proj2018[[#This Row],[VAR/G]]+1.5)</f>
        <v>-2.78125</v>
      </c>
      <c r="Z340" s="33">
        <f>ROUND(MAX(Proj2018[[#This Row],[VAWG]],0)*$AC$9,0)+1</f>
        <v>1</v>
      </c>
    </row>
    <row r="341" spans="1:26" x14ac:dyDescent="0.3">
      <c r="A341">
        <v>2018</v>
      </c>
      <c r="B341" t="s">
        <v>2924</v>
      </c>
      <c r="C341" t="s">
        <v>10805</v>
      </c>
      <c r="D341" t="s">
        <v>321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7</v>
      </c>
      <c r="N341">
        <v>70</v>
      </c>
      <c r="O341">
        <v>1</v>
      </c>
      <c r="P341" s="26">
        <v>13</v>
      </c>
      <c r="Q341" s="26">
        <v>81.599999999999994</v>
      </c>
      <c r="R341" s="26">
        <v>-68.599999999999994</v>
      </c>
      <c r="S341" s="26">
        <v>-4.2874999999999996</v>
      </c>
      <c r="T341" s="31" t="s">
        <v>296</v>
      </c>
      <c r="U341" s="29">
        <v>13</v>
      </c>
      <c r="V341" s="29" t="str">
        <f>IF(ABS(Proj2018[[#This Row],[LastProj]]-Proj2018[[#This Row],[PROJ TOTAL PTS]])&lt;0.5,"",(Proj2018[[#This Row],[PROJ TOTAL PTS]]-Proj2018[[#This Row],[LastProj]])/16)</f>
        <v/>
      </c>
      <c r="W341" s="29" t="s">
        <v>296</v>
      </c>
      <c r="X341" s="29"/>
      <c r="Y341" s="29">
        <f>IF(Proj2018[[#This Row],[POS]]="K",-100,Proj2018[[#This Row],[VAR/G]]+1.5)</f>
        <v>-2.7874999999999996</v>
      </c>
      <c r="Z341" s="33">
        <f>ROUND(MAX(Proj2018[[#This Row],[VAWG]],0)*$AC$9,0)+1</f>
        <v>1</v>
      </c>
    </row>
    <row r="342" spans="1:26" x14ac:dyDescent="0.3">
      <c r="A342">
        <v>2018</v>
      </c>
      <c r="B342" t="s">
        <v>6810</v>
      </c>
      <c r="C342" t="s">
        <v>10805</v>
      </c>
      <c r="D342" t="s">
        <v>321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7</v>
      </c>
      <c r="N342">
        <v>70</v>
      </c>
      <c r="O342">
        <v>1</v>
      </c>
      <c r="P342" s="26">
        <v>13</v>
      </c>
      <c r="Q342" s="26">
        <v>81.599999999999994</v>
      </c>
      <c r="R342" s="26">
        <v>-68.599999999999994</v>
      </c>
      <c r="S342" s="26">
        <v>-4.2874999999999996</v>
      </c>
      <c r="T342" s="31" t="s">
        <v>11130</v>
      </c>
      <c r="U342" s="29">
        <v>13</v>
      </c>
      <c r="V342" s="29" t="str">
        <f>IF(ABS(Proj2018[[#This Row],[LastProj]]-Proj2018[[#This Row],[PROJ TOTAL PTS]])&lt;0.5,"",(Proj2018[[#This Row],[PROJ TOTAL PTS]]-Proj2018[[#This Row],[LastProj]])/16)</f>
        <v/>
      </c>
      <c r="W342" s="29" t="s">
        <v>296</v>
      </c>
      <c r="X342" s="29"/>
      <c r="Y342" s="29">
        <f>IF(Proj2018[[#This Row],[POS]]="K",-100,Proj2018[[#This Row],[VAR/G]]+1.5)</f>
        <v>-2.7874999999999996</v>
      </c>
      <c r="Z342" s="29">
        <f>ROUND(MAX(Proj2018[[#This Row],[VAWG]],0)*$AC$9,0)+1</f>
        <v>1</v>
      </c>
    </row>
    <row r="343" spans="1:26" x14ac:dyDescent="0.3">
      <c r="A343">
        <v>2018</v>
      </c>
      <c r="B343" t="s">
        <v>2600</v>
      </c>
      <c r="C343" t="s">
        <v>352</v>
      </c>
      <c r="D343" t="s">
        <v>311</v>
      </c>
      <c r="E343">
        <v>20</v>
      </c>
      <c r="F343">
        <v>32</v>
      </c>
      <c r="G343">
        <v>223</v>
      </c>
      <c r="H343">
        <v>1</v>
      </c>
      <c r="I343">
        <v>1</v>
      </c>
      <c r="J343">
        <v>3</v>
      </c>
      <c r="K343">
        <v>15</v>
      </c>
      <c r="L343">
        <v>0</v>
      </c>
      <c r="M343">
        <v>0</v>
      </c>
      <c r="N343">
        <v>0</v>
      </c>
      <c r="O343">
        <v>0</v>
      </c>
      <c r="P343" s="26">
        <v>12.42</v>
      </c>
      <c r="Q343" s="26">
        <v>278.68</v>
      </c>
      <c r="R343" s="26">
        <v>-266.26</v>
      </c>
      <c r="S343" s="26">
        <v>-16.641249999999999</v>
      </c>
      <c r="T343" s="31" t="s">
        <v>296</v>
      </c>
      <c r="U343" s="29">
        <v>12.42</v>
      </c>
      <c r="V343" s="29" t="str">
        <f>IF(ABS(Proj2018[[#This Row],[LastProj]]-Proj2018[[#This Row],[PROJ TOTAL PTS]])&lt;0.5,"",(Proj2018[[#This Row],[PROJ TOTAL PTS]]-Proj2018[[#This Row],[LastProj]])/16)</f>
        <v/>
      </c>
      <c r="W343" s="29" t="s">
        <v>296</v>
      </c>
      <c r="X343" s="29"/>
      <c r="Y343" s="29">
        <f>IF(Proj2018[[#This Row],[POS]]="K",-100,Proj2018[[#This Row],[VAR/G]]+1.5)</f>
        <v>-15.141249999999999</v>
      </c>
      <c r="Z343" s="33">
        <f>ROUND(MAX(Proj2018[[#This Row],[VAWG]],0)*$AC$9,0)+1</f>
        <v>1</v>
      </c>
    </row>
    <row r="344" spans="1:26" x14ac:dyDescent="0.3">
      <c r="A344">
        <v>2018</v>
      </c>
      <c r="B344" t="s">
        <v>7262</v>
      </c>
      <c r="C344" t="s">
        <v>371</v>
      </c>
      <c r="D344" t="s">
        <v>451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15</v>
      </c>
      <c r="K344">
        <v>60</v>
      </c>
      <c r="L344">
        <v>1</v>
      </c>
      <c r="M344">
        <v>0</v>
      </c>
      <c r="N344">
        <v>4</v>
      </c>
      <c r="O344">
        <v>0</v>
      </c>
      <c r="P344" s="26">
        <v>12.4</v>
      </c>
      <c r="Q344" s="26">
        <v>118.8</v>
      </c>
      <c r="R344" s="26">
        <v>-106.39999999999999</v>
      </c>
      <c r="S344" s="26">
        <v>-6.6499999999999995</v>
      </c>
      <c r="T344" s="31" t="s">
        <v>296</v>
      </c>
      <c r="U344" s="29">
        <v>12.4</v>
      </c>
      <c r="V344" s="29" t="str">
        <f>IF(ABS(Proj2018[[#This Row],[LastProj]]-Proj2018[[#This Row],[PROJ TOTAL PTS]])&lt;0.5,"",(Proj2018[[#This Row],[PROJ TOTAL PTS]]-Proj2018[[#This Row],[LastProj]])/16)</f>
        <v/>
      </c>
      <c r="W344" s="29" t="s">
        <v>296</v>
      </c>
      <c r="X344" s="29"/>
      <c r="Y344" s="29">
        <f>IF(Proj2018[[#This Row],[POS]]="K",-100,Proj2018[[#This Row],[VAR/G]]+1.5)</f>
        <v>-5.1499999999999995</v>
      </c>
      <c r="Z344" s="33">
        <f>ROUND(MAX(Proj2018[[#This Row],[VAWG]],0)*$AC$9,0)+1</f>
        <v>1</v>
      </c>
    </row>
    <row r="345" spans="1:26" x14ac:dyDescent="0.3">
      <c r="A345">
        <v>2018</v>
      </c>
      <c r="B345" t="s">
        <v>10178</v>
      </c>
      <c r="C345" t="s">
        <v>10731</v>
      </c>
      <c r="D345" t="s">
        <v>451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26</v>
      </c>
      <c r="K345">
        <v>107</v>
      </c>
      <c r="L345">
        <v>0</v>
      </c>
      <c r="M345">
        <v>2</v>
      </c>
      <c r="N345">
        <v>16</v>
      </c>
      <c r="O345">
        <v>0</v>
      </c>
      <c r="P345" s="26">
        <v>12.3</v>
      </c>
      <c r="Q345" s="26">
        <v>118.8</v>
      </c>
      <c r="R345" s="26">
        <v>-106.5</v>
      </c>
      <c r="S345" s="26">
        <v>-6.65625</v>
      </c>
      <c r="T345" s="31" t="s">
        <v>11130</v>
      </c>
      <c r="U345" s="29">
        <v>12.3</v>
      </c>
      <c r="V345" s="29" t="str">
        <f>IF(ABS(Proj2018[[#This Row],[LastProj]]-Proj2018[[#This Row],[PROJ TOTAL PTS]])&lt;0.5,"",(Proj2018[[#This Row],[PROJ TOTAL PTS]]-Proj2018[[#This Row],[LastProj]])/16)</f>
        <v/>
      </c>
      <c r="W345" s="29" t="s">
        <v>437</v>
      </c>
      <c r="X345" s="29"/>
      <c r="Y345" s="29">
        <f>IF(Proj2018[[#This Row],[POS]]="K",-100,Proj2018[[#This Row],[VAR/G]]+1.5)</f>
        <v>-5.15625</v>
      </c>
      <c r="Z345" s="29">
        <f>ROUND(MAX(Proj2018[[#This Row],[VAWG]],0)*$AC$9,0)+1</f>
        <v>1</v>
      </c>
    </row>
    <row r="346" spans="1:26" x14ac:dyDescent="0.3">
      <c r="A346">
        <v>2018</v>
      </c>
      <c r="B346" t="s">
        <v>11249</v>
      </c>
      <c r="C346" t="s">
        <v>10728</v>
      </c>
      <c r="D346" t="s">
        <v>451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12</v>
      </c>
      <c r="K346">
        <v>47</v>
      </c>
      <c r="L346">
        <v>0</v>
      </c>
      <c r="M346">
        <v>8</v>
      </c>
      <c r="N346">
        <v>64</v>
      </c>
      <c r="O346">
        <v>0</v>
      </c>
      <c r="P346" s="26">
        <v>11.100000000000001</v>
      </c>
      <c r="Q346" s="26">
        <v>118.8</v>
      </c>
      <c r="R346" s="26">
        <v>-107.69999999999999</v>
      </c>
      <c r="S346" s="26">
        <v>-6.7312499999999993</v>
      </c>
      <c r="T346" s="31" t="s">
        <v>296</v>
      </c>
      <c r="U346" s="29">
        <v>11.100000000000001</v>
      </c>
      <c r="V346" s="29" t="str">
        <f>IF(ABS(Proj2018[[#This Row],[LastProj]]-Proj2018[[#This Row],[PROJ TOTAL PTS]])&lt;0.5,"",(Proj2018[[#This Row],[PROJ TOTAL PTS]]-Proj2018[[#This Row],[LastProj]])/16)</f>
        <v/>
      </c>
      <c r="W346" s="29" t="s">
        <v>296</v>
      </c>
      <c r="X346" s="29"/>
      <c r="Y346" s="29">
        <f>IF(Proj2018[[#This Row],[POS]]="K",-100,Proj2018[[#This Row],[VAR/G]]+1.5)</f>
        <v>-5.2312499999999993</v>
      </c>
      <c r="Z346" s="33">
        <f>ROUND(MAX(Proj2018[[#This Row],[VAWG]],0)*$AC$9,0)+1</f>
        <v>1</v>
      </c>
    </row>
    <row r="347" spans="1:26" x14ac:dyDescent="0.3">
      <c r="A347">
        <v>2018</v>
      </c>
      <c r="B347" t="s">
        <v>7774</v>
      </c>
      <c r="C347" t="s">
        <v>314</v>
      </c>
      <c r="D347" t="s">
        <v>311</v>
      </c>
      <c r="E347">
        <v>11</v>
      </c>
      <c r="F347">
        <v>18</v>
      </c>
      <c r="G347">
        <v>128</v>
      </c>
      <c r="H347">
        <v>1</v>
      </c>
      <c r="I347">
        <v>0</v>
      </c>
      <c r="J347">
        <v>1</v>
      </c>
      <c r="K347">
        <v>2</v>
      </c>
      <c r="L347">
        <v>0</v>
      </c>
      <c r="M347">
        <v>0</v>
      </c>
      <c r="N347">
        <v>0</v>
      </c>
      <c r="O347">
        <v>0</v>
      </c>
      <c r="P347" s="26">
        <v>9.32</v>
      </c>
      <c r="Q347" s="26">
        <v>278.68</v>
      </c>
      <c r="R347" s="26">
        <v>-269.36</v>
      </c>
      <c r="S347" s="26">
        <v>-16.835000000000001</v>
      </c>
      <c r="T347" s="31" t="s">
        <v>296</v>
      </c>
      <c r="U347" s="29">
        <v>9.32</v>
      </c>
      <c r="V347" s="29" t="str">
        <f>IF(ABS(Proj2018[[#This Row],[LastProj]]-Proj2018[[#This Row],[PROJ TOTAL PTS]])&lt;0.5,"",(Proj2018[[#This Row],[PROJ TOTAL PTS]]-Proj2018[[#This Row],[LastProj]])/16)</f>
        <v/>
      </c>
      <c r="W347" s="29" t="s">
        <v>296</v>
      </c>
      <c r="X347" s="29"/>
      <c r="Y347" s="29">
        <f>IF(Proj2018[[#This Row],[POS]]="K",-100,Proj2018[[#This Row],[VAR/G]]+1.5)</f>
        <v>-15.335000000000001</v>
      </c>
      <c r="Z347" s="33">
        <f>ROUND(MAX(Proj2018[[#This Row],[VAWG]],0)*$AC$9,0)+1</f>
        <v>1</v>
      </c>
    </row>
    <row r="348" spans="1:26" x14ac:dyDescent="0.3">
      <c r="A348">
        <v>2018</v>
      </c>
      <c r="B348" t="s">
        <v>5558</v>
      </c>
      <c r="C348" t="s">
        <v>11244</v>
      </c>
      <c r="D348" t="s">
        <v>451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15</v>
      </c>
      <c r="K348">
        <v>57</v>
      </c>
      <c r="L348">
        <v>0</v>
      </c>
      <c r="M348">
        <v>4</v>
      </c>
      <c r="N348">
        <v>35</v>
      </c>
      <c r="O348">
        <v>0</v>
      </c>
      <c r="P348" s="26">
        <v>9.1999999999999993</v>
      </c>
      <c r="Q348" s="26">
        <v>118.8</v>
      </c>
      <c r="R348" s="26">
        <v>-109.6</v>
      </c>
      <c r="S348" s="26">
        <v>-6.85</v>
      </c>
      <c r="T348" s="31" t="s">
        <v>296</v>
      </c>
      <c r="U348" s="29">
        <v>9.1999999999999993</v>
      </c>
      <c r="V348" s="29" t="str">
        <f>IF(ABS(Proj2018[[#This Row],[LastProj]]-Proj2018[[#This Row],[PROJ TOTAL PTS]])&lt;0.5,"",(Proj2018[[#This Row],[PROJ TOTAL PTS]]-Proj2018[[#This Row],[LastProj]])/16)</f>
        <v/>
      </c>
      <c r="W348" s="29" t="s">
        <v>437</v>
      </c>
      <c r="X348" s="29"/>
      <c r="Y348" s="29">
        <f>IF(Proj2018[[#This Row],[POS]]="K",-100,Proj2018[[#This Row],[VAR/G]]+1.5)</f>
        <v>-5.35</v>
      </c>
      <c r="Z348" s="29">
        <f>ROUND(MAX(Proj2018[[#This Row],[VAWG]],0)*$AC$9,0)+1</f>
        <v>1</v>
      </c>
    </row>
    <row r="349" spans="1:26" x14ac:dyDescent="0.3">
      <c r="A349">
        <v>2018</v>
      </c>
      <c r="B349" t="s">
        <v>3773</v>
      </c>
      <c r="C349" t="s">
        <v>10746</v>
      </c>
      <c r="D349" t="s">
        <v>311</v>
      </c>
      <c r="E349">
        <v>12</v>
      </c>
      <c r="F349">
        <v>18</v>
      </c>
      <c r="G349">
        <v>123</v>
      </c>
      <c r="H349">
        <v>1</v>
      </c>
      <c r="I349">
        <v>0</v>
      </c>
      <c r="J349">
        <v>1</v>
      </c>
      <c r="K349">
        <v>2</v>
      </c>
      <c r="L349">
        <v>0</v>
      </c>
      <c r="M349">
        <v>0</v>
      </c>
      <c r="N349">
        <v>0</v>
      </c>
      <c r="O349">
        <v>0</v>
      </c>
      <c r="P349" s="26">
        <v>9.1199999999999992</v>
      </c>
      <c r="Q349" s="26">
        <v>278.68</v>
      </c>
      <c r="R349" s="26">
        <v>-269.56</v>
      </c>
      <c r="S349" s="26">
        <v>-16.8475</v>
      </c>
      <c r="T349" s="31" t="s">
        <v>296</v>
      </c>
      <c r="U349" s="29">
        <v>9.1199999999999992</v>
      </c>
      <c r="V349" s="29" t="str">
        <f>IF(ABS(Proj2018[[#This Row],[LastProj]]-Proj2018[[#This Row],[PROJ TOTAL PTS]])&lt;0.5,"",(Proj2018[[#This Row],[PROJ TOTAL PTS]]-Proj2018[[#This Row],[LastProj]])/16)</f>
        <v/>
      </c>
      <c r="W349" s="29" t="s">
        <v>296</v>
      </c>
      <c r="X349" s="29"/>
      <c r="Y349" s="29">
        <f>IF(Proj2018[[#This Row],[POS]]="K",-100,Proj2018[[#This Row],[VAR/G]]+1.5)</f>
        <v>-15.3475</v>
      </c>
      <c r="Z349" s="33">
        <f>ROUND(MAX(Proj2018[[#This Row],[VAWG]],0)*$AC$9,0)+1</f>
        <v>1</v>
      </c>
    </row>
    <row r="350" spans="1:26" x14ac:dyDescent="0.3">
      <c r="A350">
        <v>2018</v>
      </c>
      <c r="B350" t="s">
        <v>6439</v>
      </c>
      <c r="C350" t="s">
        <v>10734</v>
      </c>
      <c r="D350" t="s">
        <v>311</v>
      </c>
      <c r="E350">
        <v>11</v>
      </c>
      <c r="F350">
        <v>18</v>
      </c>
      <c r="G350">
        <v>120</v>
      </c>
      <c r="H350">
        <v>1</v>
      </c>
      <c r="I350">
        <v>0</v>
      </c>
      <c r="J350">
        <v>1</v>
      </c>
      <c r="K350">
        <v>2</v>
      </c>
      <c r="L350">
        <v>0</v>
      </c>
      <c r="M350">
        <v>0</v>
      </c>
      <c r="N350">
        <v>0</v>
      </c>
      <c r="O350">
        <v>0</v>
      </c>
      <c r="P350" s="26">
        <v>9</v>
      </c>
      <c r="Q350" s="26">
        <v>278.68</v>
      </c>
      <c r="R350" s="26">
        <v>-269.68</v>
      </c>
      <c r="S350" s="26">
        <v>-16.855</v>
      </c>
      <c r="T350" s="31" t="s">
        <v>11130</v>
      </c>
      <c r="U350" s="29">
        <v>9</v>
      </c>
      <c r="V350" s="29" t="str">
        <f>IF(ABS(Proj2018[[#This Row],[LastProj]]-Proj2018[[#This Row],[PROJ TOTAL PTS]])&lt;0.5,"",(Proj2018[[#This Row],[PROJ TOTAL PTS]]-Proj2018[[#This Row],[LastProj]])/16)</f>
        <v/>
      </c>
      <c r="W350" s="29" t="s">
        <v>437</v>
      </c>
      <c r="X350" s="29"/>
      <c r="Y350" s="29">
        <f>IF(Proj2018[[#This Row],[POS]]="K",-100,Proj2018[[#This Row],[VAR/G]]+1.5)</f>
        <v>-15.355</v>
      </c>
      <c r="Z350" s="29">
        <f>ROUND(MAX(Proj2018[[#This Row],[VAWG]],0)*$AC$9,0)+1</f>
        <v>1</v>
      </c>
    </row>
    <row r="351" spans="1:26" x14ac:dyDescent="0.3">
      <c r="A351">
        <v>2018</v>
      </c>
      <c r="B351" t="s">
        <v>11250</v>
      </c>
      <c r="C351" t="s">
        <v>10817</v>
      </c>
      <c r="D351" t="s">
        <v>451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13</v>
      </c>
      <c r="K351">
        <v>53</v>
      </c>
      <c r="L351">
        <v>0</v>
      </c>
      <c r="M351">
        <v>4</v>
      </c>
      <c r="N351">
        <v>37</v>
      </c>
      <c r="O351">
        <v>0</v>
      </c>
      <c r="P351" s="26">
        <v>9</v>
      </c>
      <c r="Q351" s="26">
        <v>118.8</v>
      </c>
      <c r="R351" s="26">
        <v>-109.8</v>
      </c>
      <c r="S351" s="26">
        <v>-6.8624999999999998</v>
      </c>
      <c r="T351" s="31" t="s">
        <v>296</v>
      </c>
      <c r="U351" s="29">
        <v>9</v>
      </c>
      <c r="V351" s="29" t="str">
        <f>IF(ABS(Proj2018[[#This Row],[LastProj]]-Proj2018[[#This Row],[PROJ TOTAL PTS]])&lt;0.5,"",(Proj2018[[#This Row],[PROJ TOTAL PTS]]-Proj2018[[#This Row],[LastProj]])/16)</f>
        <v/>
      </c>
      <c r="W351" s="29" t="s">
        <v>296</v>
      </c>
      <c r="X351" s="29"/>
      <c r="Y351" s="29">
        <f>IF(Proj2018[[#This Row],[POS]]="K",-100,Proj2018[[#This Row],[VAR/G]]+1.5)</f>
        <v>-5.3624999999999998</v>
      </c>
      <c r="Z351" s="33">
        <f>ROUND(MAX(Proj2018[[#This Row],[VAWG]],0)*$AC$9,0)+1</f>
        <v>1</v>
      </c>
    </row>
    <row r="352" spans="1:26" x14ac:dyDescent="0.3">
      <c r="A352">
        <v>2018</v>
      </c>
      <c r="B352" t="s">
        <v>9727</v>
      </c>
      <c r="C352" t="s">
        <v>314</v>
      </c>
      <c r="D352" t="s">
        <v>348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7</v>
      </c>
      <c r="N352">
        <v>86</v>
      </c>
      <c r="O352">
        <v>0</v>
      </c>
      <c r="P352" s="26">
        <v>8.6</v>
      </c>
      <c r="Q352" s="26">
        <v>117.7</v>
      </c>
      <c r="R352" s="26">
        <v>-109.10000000000001</v>
      </c>
      <c r="S352" s="26">
        <v>-6.8187500000000005</v>
      </c>
      <c r="T352" s="31" t="s">
        <v>296</v>
      </c>
      <c r="U352" s="29">
        <v>8.6</v>
      </c>
      <c r="V352" s="29" t="str">
        <f>IF(ABS(Proj2018[[#This Row],[LastProj]]-Proj2018[[#This Row],[PROJ TOTAL PTS]])&lt;0.5,"",(Proj2018[[#This Row],[PROJ TOTAL PTS]]-Proj2018[[#This Row],[LastProj]])/16)</f>
        <v/>
      </c>
      <c r="W352" s="29" t="s">
        <v>296</v>
      </c>
      <c r="X352" s="29"/>
      <c r="Y352" s="29">
        <f>IF(Proj2018[[#This Row],[POS]]="K",-100,Proj2018[[#This Row],[VAR/G]]+1.5)</f>
        <v>-5.3187500000000005</v>
      </c>
      <c r="Z352" s="33">
        <f>ROUND(MAX(Proj2018[[#This Row],[VAWG]],0)*$AC$9,0)+1</f>
        <v>1</v>
      </c>
    </row>
    <row r="353" spans="1:26" x14ac:dyDescent="0.3">
      <c r="A353">
        <v>2018</v>
      </c>
      <c r="B353" t="s">
        <v>9052</v>
      </c>
      <c r="C353" t="s">
        <v>365</v>
      </c>
      <c r="D353" t="s">
        <v>451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4</v>
      </c>
      <c r="K353">
        <v>16</v>
      </c>
      <c r="L353">
        <v>0</v>
      </c>
      <c r="M353">
        <v>8</v>
      </c>
      <c r="N353">
        <v>69</v>
      </c>
      <c r="O353">
        <v>0</v>
      </c>
      <c r="P353" s="26">
        <v>8.5</v>
      </c>
      <c r="Q353" s="26">
        <v>118.8</v>
      </c>
      <c r="R353" s="26">
        <v>-110.3</v>
      </c>
      <c r="S353" s="26">
        <v>-6.8937499999999998</v>
      </c>
      <c r="T353" s="31" t="s">
        <v>296</v>
      </c>
      <c r="U353" s="29">
        <v>8.5</v>
      </c>
      <c r="V353" s="29" t="str">
        <f>IF(ABS(Proj2018[[#This Row],[LastProj]]-Proj2018[[#This Row],[PROJ TOTAL PTS]])&lt;0.5,"",(Proj2018[[#This Row],[PROJ TOTAL PTS]]-Proj2018[[#This Row],[LastProj]])/16)</f>
        <v/>
      </c>
      <c r="W353" s="29" t="s">
        <v>296</v>
      </c>
      <c r="X353" s="29"/>
      <c r="Y353" s="29">
        <f>IF(Proj2018[[#This Row],[POS]]="K",-100,Proj2018[[#This Row],[VAR/G]]+1.5)</f>
        <v>-5.3937499999999998</v>
      </c>
      <c r="Z353" s="33">
        <f>ROUND(MAX(Proj2018[[#This Row],[VAWG]],0)*$AC$9,0)+1</f>
        <v>1</v>
      </c>
    </row>
    <row r="354" spans="1:26" x14ac:dyDescent="0.3">
      <c r="A354">
        <v>2018</v>
      </c>
      <c r="B354" t="s">
        <v>3846</v>
      </c>
      <c r="C354" t="s">
        <v>10716</v>
      </c>
      <c r="D354" t="s">
        <v>451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12</v>
      </c>
      <c r="K354">
        <v>49</v>
      </c>
      <c r="L354">
        <v>0</v>
      </c>
      <c r="M354">
        <v>4</v>
      </c>
      <c r="N354">
        <v>35</v>
      </c>
      <c r="O354">
        <v>0</v>
      </c>
      <c r="P354" s="26">
        <v>8.4</v>
      </c>
      <c r="Q354" s="26">
        <v>118.8</v>
      </c>
      <c r="R354" s="26">
        <v>-110.39999999999999</v>
      </c>
      <c r="S354" s="26">
        <v>-6.8999999999999995</v>
      </c>
      <c r="T354" s="31" t="s">
        <v>11130</v>
      </c>
      <c r="U354" s="29">
        <v>8.4</v>
      </c>
      <c r="V354" s="29" t="str">
        <f>IF(ABS(Proj2018[[#This Row],[LastProj]]-Proj2018[[#This Row],[PROJ TOTAL PTS]])&lt;0.5,"",(Proj2018[[#This Row],[PROJ TOTAL PTS]]-Proj2018[[#This Row],[LastProj]])/16)</f>
        <v/>
      </c>
      <c r="W354" s="29" t="s">
        <v>296</v>
      </c>
      <c r="X354" s="29"/>
      <c r="Y354" s="29">
        <f>IF(Proj2018[[#This Row],[POS]]="K",-100,Proj2018[[#This Row],[VAR/G]]+1.5)</f>
        <v>-5.3999999999999995</v>
      </c>
      <c r="Z354" s="33">
        <f>ROUND(MAX(Proj2018[[#This Row],[VAWG]],0)*$AC$9,0)+1</f>
        <v>1</v>
      </c>
    </row>
    <row r="355" spans="1:26" x14ac:dyDescent="0.3">
      <c r="A355">
        <v>2018</v>
      </c>
      <c r="B355" t="s">
        <v>8566</v>
      </c>
      <c r="C355" t="s">
        <v>10751</v>
      </c>
      <c r="D355" t="s">
        <v>451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13</v>
      </c>
      <c r="K355">
        <v>55</v>
      </c>
      <c r="L355">
        <v>0</v>
      </c>
      <c r="M355">
        <v>4</v>
      </c>
      <c r="N355">
        <v>27</v>
      </c>
      <c r="O355">
        <v>0</v>
      </c>
      <c r="P355" s="26">
        <v>8.1999999999999993</v>
      </c>
      <c r="Q355" s="26">
        <v>118.8</v>
      </c>
      <c r="R355" s="26">
        <v>-110.6</v>
      </c>
      <c r="S355" s="26">
        <v>-6.9124999999999996</v>
      </c>
      <c r="T355" s="31" t="s">
        <v>296</v>
      </c>
      <c r="U355" s="29">
        <v>8.1999999999999993</v>
      </c>
      <c r="V355" s="29" t="str">
        <f>IF(ABS(Proj2018[[#This Row],[LastProj]]-Proj2018[[#This Row],[PROJ TOTAL PTS]])&lt;0.5,"",(Proj2018[[#This Row],[PROJ TOTAL PTS]]-Proj2018[[#This Row],[LastProj]])/16)</f>
        <v/>
      </c>
      <c r="W355" s="29" t="s">
        <v>437</v>
      </c>
      <c r="X355" s="29"/>
      <c r="Y355" s="29">
        <f>IF(Proj2018[[#This Row],[POS]]="K",-100,Proj2018[[#This Row],[VAR/G]]+1.5)</f>
        <v>-5.4124999999999996</v>
      </c>
      <c r="Z355" s="33">
        <f>ROUND(MAX(Proj2018[[#This Row],[VAWG]],0)*$AC$9,0)+1</f>
        <v>1</v>
      </c>
    </row>
    <row r="356" spans="1:26" x14ac:dyDescent="0.3">
      <c r="A356">
        <v>2018</v>
      </c>
      <c r="B356" t="s">
        <v>5591</v>
      </c>
      <c r="C356" t="s">
        <v>10740</v>
      </c>
      <c r="D356" t="s">
        <v>321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</v>
      </c>
      <c r="N356">
        <v>81</v>
      </c>
      <c r="O356">
        <v>0</v>
      </c>
      <c r="P356" s="26">
        <v>8.1</v>
      </c>
      <c r="Q356" s="26">
        <v>81.599999999999994</v>
      </c>
      <c r="R356" s="26">
        <v>-73.5</v>
      </c>
      <c r="S356" s="26">
        <v>-4.59375</v>
      </c>
      <c r="T356" s="31" t="s">
        <v>296</v>
      </c>
      <c r="U356" s="29">
        <v>8.1</v>
      </c>
      <c r="V356" s="29" t="str">
        <f>IF(ABS(Proj2018[[#This Row],[LastProj]]-Proj2018[[#This Row],[PROJ TOTAL PTS]])&lt;0.5,"",(Proj2018[[#This Row],[PROJ TOTAL PTS]]-Proj2018[[#This Row],[LastProj]])/16)</f>
        <v/>
      </c>
      <c r="W356" s="29" t="s">
        <v>296</v>
      </c>
      <c r="X356" s="29"/>
      <c r="Y356" s="29">
        <f>IF(Proj2018[[#This Row],[POS]]="K",-100,Proj2018[[#This Row],[VAR/G]]+1.5)</f>
        <v>-3.09375</v>
      </c>
      <c r="Z356" s="33">
        <f>ROUND(MAX(Proj2018[[#This Row],[VAWG]],0)*$AC$9,0)+1</f>
        <v>1</v>
      </c>
    </row>
    <row r="357" spans="1:26" x14ac:dyDescent="0.3">
      <c r="A357">
        <v>2018</v>
      </c>
      <c r="B357" t="s">
        <v>5568</v>
      </c>
      <c r="C357" t="s">
        <v>10748</v>
      </c>
      <c r="D357" t="s">
        <v>348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</v>
      </c>
      <c r="N357">
        <v>80</v>
      </c>
      <c r="O357">
        <v>0</v>
      </c>
      <c r="P357" s="26">
        <v>8</v>
      </c>
      <c r="Q357" s="26">
        <v>117.7</v>
      </c>
      <c r="R357" s="26">
        <v>-109.7</v>
      </c>
      <c r="S357" s="26">
        <v>-6.8562500000000002</v>
      </c>
      <c r="T357" s="31" t="s">
        <v>11130</v>
      </c>
      <c r="U357" s="29">
        <v>8</v>
      </c>
      <c r="V357" s="29" t="str">
        <f>IF(ABS(Proj2018[[#This Row],[LastProj]]-Proj2018[[#This Row],[PROJ TOTAL PTS]])&lt;0.5,"",(Proj2018[[#This Row],[PROJ TOTAL PTS]]-Proj2018[[#This Row],[LastProj]])/16)</f>
        <v/>
      </c>
      <c r="W357" s="29" t="s">
        <v>296</v>
      </c>
      <c r="X357" s="29"/>
      <c r="Y357" s="29">
        <f>IF(Proj2018[[#This Row],[POS]]="K",-100,Proj2018[[#This Row],[VAR/G]]+1.5)</f>
        <v>-5.3562500000000002</v>
      </c>
      <c r="Z357" s="33">
        <f>ROUND(MAX(Proj2018[[#This Row],[VAWG]],0)*$AC$9,0)+1</f>
        <v>1</v>
      </c>
    </row>
    <row r="358" spans="1:26" x14ac:dyDescent="0.3">
      <c r="A358">
        <v>2018</v>
      </c>
      <c r="B358" t="s">
        <v>8103</v>
      </c>
      <c r="C358" t="s">
        <v>10805</v>
      </c>
      <c r="D358" t="s">
        <v>348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6</v>
      </c>
      <c r="N358">
        <v>78</v>
      </c>
      <c r="O358">
        <v>0</v>
      </c>
      <c r="P358" s="26">
        <v>7.8000000000000007</v>
      </c>
      <c r="Q358" s="26">
        <v>117.7</v>
      </c>
      <c r="R358" s="26">
        <v>-109.9</v>
      </c>
      <c r="S358" s="26">
        <v>-6.8687500000000004</v>
      </c>
      <c r="T358" s="31" t="s">
        <v>296</v>
      </c>
      <c r="U358" s="29">
        <v>7.8000000000000007</v>
      </c>
      <c r="V358" s="29" t="str">
        <f>IF(ABS(Proj2018[[#This Row],[LastProj]]-Proj2018[[#This Row],[PROJ TOTAL PTS]])&lt;0.5,"",(Proj2018[[#This Row],[PROJ TOTAL PTS]]-Proj2018[[#This Row],[LastProj]])/16)</f>
        <v/>
      </c>
      <c r="W358" s="29" t="s">
        <v>296</v>
      </c>
      <c r="X358" s="29"/>
      <c r="Y358" s="29">
        <f>IF(Proj2018[[#This Row],[POS]]="K",-100,Proj2018[[#This Row],[VAR/G]]+1.5)</f>
        <v>-5.3687500000000004</v>
      </c>
      <c r="Z358" s="33">
        <f>ROUND(MAX(Proj2018[[#This Row],[VAWG]],0)*$AC$9,0)+1</f>
        <v>1</v>
      </c>
    </row>
    <row r="359" spans="1:26" x14ac:dyDescent="0.3">
      <c r="A359">
        <v>2018</v>
      </c>
      <c r="B359" t="s">
        <v>1315</v>
      </c>
      <c r="C359" t="s">
        <v>306</v>
      </c>
      <c r="D359" t="s">
        <v>348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6</v>
      </c>
      <c r="N359">
        <v>73</v>
      </c>
      <c r="O359">
        <v>0</v>
      </c>
      <c r="P359" s="26">
        <v>7.3000000000000007</v>
      </c>
      <c r="Q359" s="26">
        <v>117.7</v>
      </c>
      <c r="R359" s="26">
        <v>-110.4</v>
      </c>
      <c r="S359" s="26">
        <v>-6.9</v>
      </c>
      <c r="T359" s="31" t="s">
        <v>296</v>
      </c>
      <c r="U359" s="29">
        <v>7.3000000000000007</v>
      </c>
      <c r="V359" s="29" t="str">
        <f>IF(ABS(Proj2018[[#This Row],[LastProj]]-Proj2018[[#This Row],[PROJ TOTAL PTS]])&lt;0.5,"",(Proj2018[[#This Row],[PROJ TOTAL PTS]]-Proj2018[[#This Row],[LastProj]])/16)</f>
        <v/>
      </c>
      <c r="W359" s="29" t="s">
        <v>296</v>
      </c>
      <c r="X359" s="29"/>
      <c r="Y359" s="29">
        <f>IF(Proj2018[[#This Row],[POS]]="K",-100,Proj2018[[#This Row],[VAR/G]]+1.5)</f>
        <v>-5.4</v>
      </c>
      <c r="Z359" s="33">
        <f>ROUND(MAX(Proj2018[[#This Row],[VAWG]],0)*$AC$9,0)+1</f>
        <v>1</v>
      </c>
    </row>
    <row r="360" spans="1:26" x14ac:dyDescent="0.3">
      <c r="A360">
        <v>2018</v>
      </c>
      <c r="B360" t="s">
        <v>1118</v>
      </c>
      <c r="C360" t="s">
        <v>10708</v>
      </c>
      <c r="D360" t="s">
        <v>348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6</v>
      </c>
      <c r="N360">
        <v>72</v>
      </c>
      <c r="O360">
        <v>0</v>
      </c>
      <c r="P360" s="26">
        <v>7.2</v>
      </c>
      <c r="Q360" s="26">
        <v>117.7</v>
      </c>
      <c r="R360" s="26">
        <v>-110.5</v>
      </c>
      <c r="S360" s="26">
        <v>-6.90625</v>
      </c>
      <c r="T360" s="31" t="s">
        <v>296</v>
      </c>
      <c r="U360" s="29">
        <v>7.2</v>
      </c>
      <c r="V360" s="29" t="str">
        <f>IF(ABS(Proj2018[[#This Row],[LastProj]]-Proj2018[[#This Row],[PROJ TOTAL PTS]])&lt;0.5,"",(Proj2018[[#This Row],[PROJ TOTAL PTS]]-Proj2018[[#This Row],[LastProj]])/16)</f>
        <v/>
      </c>
      <c r="W360" s="29" t="s">
        <v>296</v>
      </c>
      <c r="X360" s="29"/>
      <c r="Y360" s="29">
        <f>IF(Proj2018[[#This Row],[POS]]="K",-100,Proj2018[[#This Row],[VAR/G]]+1.5)</f>
        <v>-5.40625</v>
      </c>
      <c r="Z360" s="33">
        <f>ROUND(MAX(Proj2018[[#This Row],[VAWG]],0)*$AC$9,0)+1</f>
        <v>1</v>
      </c>
    </row>
    <row r="361" spans="1:26" x14ac:dyDescent="0.3">
      <c r="A361">
        <v>2018</v>
      </c>
      <c r="B361" t="s">
        <v>7909</v>
      </c>
      <c r="C361" t="s">
        <v>10708</v>
      </c>
      <c r="D361" t="s">
        <v>321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7</v>
      </c>
      <c r="N361">
        <v>71</v>
      </c>
      <c r="O361">
        <v>0</v>
      </c>
      <c r="P361" s="26">
        <v>7.1000000000000005</v>
      </c>
      <c r="Q361" s="26">
        <v>81.599999999999994</v>
      </c>
      <c r="R361" s="26">
        <v>-74.5</v>
      </c>
      <c r="S361" s="26">
        <v>-4.65625</v>
      </c>
      <c r="T361" s="31" t="s">
        <v>296</v>
      </c>
      <c r="U361" s="29">
        <v>7.1000000000000005</v>
      </c>
      <c r="V361" s="29" t="str">
        <f>IF(ABS(Proj2018[[#This Row],[LastProj]]-Proj2018[[#This Row],[PROJ TOTAL PTS]])&lt;0.5,"",(Proj2018[[#This Row],[PROJ TOTAL PTS]]-Proj2018[[#This Row],[LastProj]])/16)</f>
        <v/>
      </c>
      <c r="W361" s="29" t="s">
        <v>296</v>
      </c>
      <c r="X361" s="29"/>
      <c r="Y361" s="29">
        <f>IF(Proj2018[[#This Row],[POS]]="K",-100,Proj2018[[#This Row],[VAR/G]]+1.5)</f>
        <v>-3.15625</v>
      </c>
      <c r="Z361" s="33">
        <f>ROUND(MAX(Proj2018[[#This Row],[VAWG]],0)*$AC$9,0)+1</f>
        <v>1</v>
      </c>
    </row>
    <row r="362" spans="1:26" x14ac:dyDescent="0.3">
      <c r="A362">
        <v>2018</v>
      </c>
      <c r="B362" t="s">
        <v>8754</v>
      </c>
      <c r="C362" t="s">
        <v>1198</v>
      </c>
      <c r="D362" t="s">
        <v>451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14</v>
      </c>
      <c r="K362">
        <v>54</v>
      </c>
      <c r="L362">
        <v>0</v>
      </c>
      <c r="M362">
        <v>2</v>
      </c>
      <c r="N362">
        <v>16</v>
      </c>
      <c r="O362">
        <v>0</v>
      </c>
      <c r="P362" s="26">
        <v>7</v>
      </c>
      <c r="Q362" s="26">
        <v>118.8</v>
      </c>
      <c r="R362" s="26">
        <v>-111.8</v>
      </c>
      <c r="S362" s="26">
        <v>-6.9874999999999998</v>
      </c>
      <c r="T362" s="31" t="s">
        <v>296</v>
      </c>
      <c r="U362" s="29">
        <v>7</v>
      </c>
      <c r="V362" s="29" t="str">
        <f>IF(ABS(Proj2018[[#This Row],[LastProj]]-Proj2018[[#This Row],[PROJ TOTAL PTS]])&lt;0.5,"",(Proj2018[[#This Row],[PROJ TOTAL PTS]]-Proj2018[[#This Row],[LastProj]])/16)</f>
        <v/>
      </c>
      <c r="W362" s="29" t="s">
        <v>296</v>
      </c>
      <c r="X362" s="29"/>
      <c r="Y362" s="29">
        <f>IF(Proj2018[[#This Row],[POS]]="K",-100,Proj2018[[#This Row],[VAR/G]]+1.5)</f>
        <v>-5.4874999999999998</v>
      </c>
      <c r="Z362" s="33">
        <f>ROUND(MAX(Proj2018[[#This Row],[VAWG]],0)*$AC$9,0)+1</f>
        <v>1</v>
      </c>
    </row>
    <row r="363" spans="1:26" x14ac:dyDescent="0.3">
      <c r="A363">
        <v>2018</v>
      </c>
      <c r="B363" t="s">
        <v>9288</v>
      </c>
      <c r="C363" t="s">
        <v>10708</v>
      </c>
      <c r="D363" t="s">
        <v>451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</v>
      </c>
      <c r="K363">
        <v>7</v>
      </c>
      <c r="L363">
        <v>0</v>
      </c>
      <c r="M363">
        <v>8</v>
      </c>
      <c r="N363">
        <v>62</v>
      </c>
      <c r="O363">
        <v>0</v>
      </c>
      <c r="P363" s="26">
        <v>6.9</v>
      </c>
      <c r="Q363" s="26">
        <v>118.8</v>
      </c>
      <c r="R363" s="26">
        <v>-111.89999999999999</v>
      </c>
      <c r="S363" s="26">
        <v>-6.9937499999999995</v>
      </c>
      <c r="T363" s="31" t="s">
        <v>296</v>
      </c>
      <c r="U363" s="29">
        <v>6.9</v>
      </c>
      <c r="V363" s="29" t="str">
        <f>IF(ABS(Proj2018[[#This Row],[LastProj]]-Proj2018[[#This Row],[PROJ TOTAL PTS]])&lt;0.5,"",(Proj2018[[#This Row],[PROJ TOTAL PTS]]-Proj2018[[#This Row],[LastProj]])/16)</f>
        <v/>
      </c>
      <c r="W363" s="29" t="s">
        <v>296</v>
      </c>
      <c r="X363" s="29"/>
      <c r="Y363" s="29">
        <f>IF(Proj2018[[#This Row],[POS]]="K",-100,Proj2018[[#This Row],[VAR/G]]+1.5)</f>
        <v>-5.4937499999999995</v>
      </c>
      <c r="Z363" s="33">
        <f>ROUND(MAX(Proj2018[[#This Row],[VAWG]],0)*$AC$9,0)+1</f>
        <v>1</v>
      </c>
    </row>
    <row r="364" spans="1:26" x14ac:dyDescent="0.3">
      <c r="A364">
        <v>2018</v>
      </c>
      <c r="B364" t="s">
        <v>566</v>
      </c>
      <c r="C364" t="s">
        <v>10740</v>
      </c>
      <c r="D364" t="s">
        <v>451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5</v>
      </c>
      <c r="K364">
        <v>18</v>
      </c>
      <c r="L364">
        <v>0</v>
      </c>
      <c r="M364">
        <v>6</v>
      </c>
      <c r="N364">
        <v>50</v>
      </c>
      <c r="O364">
        <v>0</v>
      </c>
      <c r="P364" s="26">
        <v>6.8</v>
      </c>
      <c r="Q364" s="26">
        <v>118.8</v>
      </c>
      <c r="R364" s="26">
        <v>-112</v>
      </c>
      <c r="S364" s="26">
        <v>-7</v>
      </c>
      <c r="T364" s="31" t="s">
        <v>296</v>
      </c>
      <c r="U364" s="29">
        <v>6.8</v>
      </c>
      <c r="V364" s="29" t="str">
        <f>IF(ABS(Proj2018[[#This Row],[LastProj]]-Proj2018[[#This Row],[PROJ TOTAL PTS]])&lt;0.5,"",(Proj2018[[#This Row],[PROJ TOTAL PTS]]-Proj2018[[#This Row],[LastProj]])/16)</f>
        <v/>
      </c>
      <c r="W364" s="29" t="s">
        <v>296</v>
      </c>
      <c r="X364" s="29"/>
      <c r="Y364" s="29">
        <f>IF(Proj2018[[#This Row],[POS]]="K",-100,Proj2018[[#This Row],[VAR/G]]+1.5)</f>
        <v>-5.5</v>
      </c>
      <c r="Z364" s="33">
        <f>ROUND(MAX(Proj2018[[#This Row],[VAWG]],0)*$AC$9,0)+1</f>
        <v>1</v>
      </c>
    </row>
    <row r="365" spans="1:26" x14ac:dyDescent="0.3">
      <c r="A365">
        <v>2018</v>
      </c>
      <c r="B365" t="s">
        <v>10768</v>
      </c>
      <c r="C365" t="s">
        <v>352</v>
      </c>
      <c r="D365" t="s">
        <v>348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4</v>
      </c>
      <c r="K365">
        <v>24</v>
      </c>
      <c r="L365">
        <v>0</v>
      </c>
      <c r="M365">
        <v>3</v>
      </c>
      <c r="N365">
        <v>41</v>
      </c>
      <c r="O365">
        <v>0</v>
      </c>
      <c r="P365" s="26">
        <v>6.5000000000000009</v>
      </c>
      <c r="Q365" s="26">
        <v>117.7</v>
      </c>
      <c r="R365" s="26">
        <v>-111.2</v>
      </c>
      <c r="S365" s="26">
        <v>-6.95</v>
      </c>
      <c r="T365" s="31" t="s">
        <v>296</v>
      </c>
      <c r="U365" s="29">
        <v>6.5000000000000009</v>
      </c>
      <c r="V365" s="29" t="str">
        <f>IF(ABS(Proj2018[[#This Row],[LastProj]]-Proj2018[[#This Row],[PROJ TOTAL PTS]])&lt;0.5,"",(Proj2018[[#This Row],[PROJ TOTAL PTS]]-Proj2018[[#This Row],[LastProj]])/16)</f>
        <v/>
      </c>
      <c r="W365" s="29" t="s">
        <v>296</v>
      </c>
      <c r="X365" s="29"/>
      <c r="Y365" s="29">
        <f>IF(Proj2018[[#This Row],[POS]]="K",-100,Proj2018[[#This Row],[VAR/G]]+1.5)</f>
        <v>-5.45</v>
      </c>
      <c r="Z365" s="33">
        <f>ROUND(MAX(Proj2018[[#This Row],[VAWG]],0)*$AC$9,0)+1</f>
        <v>1</v>
      </c>
    </row>
    <row r="366" spans="1:26" x14ac:dyDescent="0.3">
      <c r="A366">
        <v>2018</v>
      </c>
      <c r="B366" t="s">
        <v>11251</v>
      </c>
      <c r="C366" t="s">
        <v>10817</v>
      </c>
      <c r="D366" t="s">
        <v>348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5</v>
      </c>
      <c r="N366">
        <v>65</v>
      </c>
      <c r="O366">
        <v>0</v>
      </c>
      <c r="P366" s="26">
        <v>6.5</v>
      </c>
      <c r="Q366" s="26">
        <v>117.7</v>
      </c>
      <c r="R366" s="26">
        <v>-111.2</v>
      </c>
      <c r="S366" s="26">
        <v>-6.95</v>
      </c>
      <c r="T366" s="31" t="s">
        <v>296</v>
      </c>
      <c r="U366" s="29">
        <v>6.5</v>
      </c>
      <c r="V366" s="29" t="str">
        <f>IF(ABS(Proj2018[[#This Row],[LastProj]]-Proj2018[[#This Row],[PROJ TOTAL PTS]])&lt;0.5,"",(Proj2018[[#This Row],[PROJ TOTAL PTS]]-Proj2018[[#This Row],[LastProj]])/16)</f>
        <v/>
      </c>
      <c r="W366" s="29" t="s">
        <v>296</v>
      </c>
      <c r="X366" s="29"/>
      <c r="Y366" s="29">
        <f>IF(Proj2018[[#This Row],[POS]]="K",-100,Proj2018[[#This Row],[VAR/G]]+1.5)</f>
        <v>-5.45</v>
      </c>
      <c r="Z366" s="33">
        <f>ROUND(MAX(Proj2018[[#This Row],[VAWG]],0)*$AC$9,0)+1</f>
        <v>1</v>
      </c>
    </row>
    <row r="367" spans="1:26" x14ac:dyDescent="0.3">
      <c r="A367">
        <v>2018</v>
      </c>
      <c r="B367" t="s">
        <v>8063</v>
      </c>
      <c r="C367" t="s">
        <v>10708</v>
      </c>
      <c r="D367" t="s">
        <v>348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5</v>
      </c>
      <c r="N367">
        <v>62</v>
      </c>
      <c r="O367">
        <v>0</v>
      </c>
      <c r="P367" s="26">
        <v>6.2</v>
      </c>
      <c r="Q367" s="26">
        <v>117.7</v>
      </c>
      <c r="R367" s="26">
        <v>-111.5</v>
      </c>
      <c r="S367" s="26">
        <v>-6.96875</v>
      </c>
      <c r="T367" s="31" t="s">
        <v>296</v>
      </c>
      <c r="U367" s="29">
        <v>6.2</v>
      </c>
      <c r="V367" s="29" t="str">
        <f>IF(ABS(Proj2018[[#This Row],[LastProj]]-Proj2018[[#This Row],[PROJ TOTAL PTS]])&lt;0.5,"",(Proj2018[[#This Row],[PROJ TOTAL PTS]]-Proj2018[[#This Row],[LastProj]])/16)</f>
        <v/>
      </c>
      <c r="W367" s="29" t="s">
        <v>296</v>
      </c>
      <c r="X367" s="29"/>
      <c r="Y367" s="29">
        <f>IF(Proj2018[[#This Row],[POS]]="K",-100,Proj2018[[#This Row],[VAR/G]]+1.5)</f>
        <v>-5.46875</v>
      </c>
      <c r="Z367" s="33">
        <f>ROUND(MAX(Proj2018[[#This Row],[VAWG]],0)*$AC$9,0)+1</f>
        <v>1</v>
      </c>
    </row>
    <row r="368" spans="1:26" x14ac:dyDescent="0.3">
      <c r="A368">
        <v>2018</v>
      </c>
      <c r="B368" t="s">
        <v>9036</v>
      </c>
      <c r="C368" t="s">
        <v>10716</v>
      </c>
      <c r="D368" t="s">
        <v>451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8</v>
      </c>
      <c r="K368">
        <v>27</v>
      </c>
      <c r="L368">
        <v>0</v>
      </c>
      <c r="M368">
        <v>4</v>
      </c>
      <c r="N368">
        <v>35</v>
      </c>
      <c r="O368">
        <v>0</v>
      </c>
      <c r="P368" s="26">
        <v>6.2</v>
      </c>
      <c r="Q368" s="26">
        <v>118.8</v>
      </c>
      <c r="R368" s="26">
        <v>-112.6</v>
      </c>
      <c r="S368" s="26">
        <v>-7.0374999999999996</v>
      </c>
      <c r="T368" s="31" t="s">
        <v>296</v>
      </c>
      <c r="U368" s="29">
        <v>6.2</v>
      </c>
      <c r="V368" s="29" t="str">
        <f>IF(ABS(Proj2018[[#This Row],[LastProj]]-Proj2018[[#This Row],[PROJ TOTAL PTS]])&lt;0.5,"",(Proj2018[[#This Row],[PROJ TOTAL PTS]]-Proj2018[[#This Row],[LastProj]])/16)</f>
        <v/>
      </c>
      <c r="W368" s="29" t="s">
        <v>296</v>
      </c>
      <c r="X368" s="29"/>
      <c r="Y368" s="29">
        <f>IF(Proj2018[[#This Row],[POS]]="K",-100,Proj2018[[#This Row],[VAR/G]]+1.5)</f>
        <v>-5.5374999999999996</v>
      </c>
      <c r="Z368" s="33">
        <f>ROUND(MAX(Proj2018[[#This Row],[VAWG]],0)*$AC$9,0)+1</f>
        <v>1</v>
      </c>
    </row>
    <row r="369" spans="1:26" x14ac:dyDescent="0.3">
      <c r="A369">
        <v>2018</v>
      </c>
      <c r="B369" t="s">
        <v>4350</v>
      </c>
      <c r="C369" t="s">
        <v>10759</v>
      </c>
      <c r="D369" t="s">
        <v>451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11</v>
      </c>
      <c r="K369">
        <v>42</v>
      </c>
      <c r="L369">
        <v>0</v>
      </c>
      <c r="M369">
        <v>2</v>
      </c>
      <c r="N369">
        <v>17</v>
      </c>
      <c r="O369">
        <v>0</v>
      </c>
      <c r="P369" s="26">
        <v>5.9</v>
      </c>
      <c r="Q369" s="26">
        <v>118.8</v>
      </c>
      <c r="R369" s="26">
        <v>-112.89999999999999</v>
      </c>
      <c r="S369" s="26">
        <v>-7.0562499999999995</v>
      </c>
      <c r="T369" s="31" t="s">
        <v>296</v>
      </c>
      <c r="U369" s="29">
        <v>5.9</v>
      </c>
      <c r="V369" s="29" t="str">
        <f>IF(ABS(Proj2018[[#This Row],[LastProj]]-Proj2018[[#This Row],[PROJ TOTAL PTS]])&lt;0.5,"",(Proj2018[[#This Row],[PROJ TOTAL PTS]]-Proj2018[[#This Row],[LastProj]])/16)</f>
        <v/>
      </c>
      <c r="W369" s="29" t="s">
        <v>296</v>
      </c>
      <c r="X369" s="29"/>
      <c r="Y369" s="29">
        <f>IF(Proj2018[[#This Row],[POS]]="K",-100,Proj2018[[#This Row],[VAR/G]]+1.5)</f>
        <v>-5.5562499999999995</v>
      </c>
      <c r="Z369" s="33">
        <f>ROUND(MAX(Proj2018[[#This Row],[VAWG]],0)*$AC$9,0)+1</f>
        <v>1</v>
      </c>
    </row>
    <row r="370" spans="1:26" x14ac:dyDescent="0.3">
      <c r="A370">
        <v>2018</v>
      </c>
      <c r="B370" t="s">
        <v>5116</v>
      </c>
      <c r="C370" t="s">
        <v>10817</v>
      </c>
      <c r="D370" t="s">
        <v>321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6</v>
      </c>
      <c r="N370">
        <v>58</v>
      </c>
      <c r="O370">
        <v>0</v>
      </c>
      <c r="P370" s="26">
        <v>5.8000000000000007</v>
      </c>
      <c r="Q370" s="26">
        <v>81.599999999999994</v>
      </c>
      <c r="R370" s="26">
        <v>-75.8</v>
      </c>
      <c r="S370" s="26">
        <v>-4.7374999999999998</v>
      </c>
      <c r="T370" s="31" t="s">
        <v>296</v>
      </c>
      <c r="U370" s="29">
        <v>5.8000000000000007</v>
      </c>
      <c r="V370" s="29" t="str">
        <f>IF(ABS(Proj2018[[#This Row],[LastProj]]-Proj2018[[#This Row],[PROJ TOTAL PTS]])&lt;0.5,"",(Proj2018[[#This Row],[PROJ TOTAL PTS]]-Proj2018[[#This Row],[LastProj]])/16)</f>
        <v/>
      </c>
      <c r="W370" s="29" t="s">
        <v>296</v>
      </c>
      <c r="X370" s="29"/>
      <c r="Y370" s="29">
        <f>IF(Proj2018[[#This Row],[POS]]="K",-100,Proj2018[[#This Row],[VAR/G]]+1.5)</f>
        <v>-3.2374999999999998</v>
      </c>
      <c r="Z370" s="33">
        <f>ROUND(MAX(Proj2018[[#This Row],[VAWG]],0)*$AC$9,0)+1</f>
        <v>1</v>
      </c>
    </row>
    <row r="371" spans="1:26" x14ac:dyDescent="0.3">
      <c r="A371">
        <v>2018</v>
      </c>
      <c r="B371" t="s">
        <v>2848</v>
      </c>
      <c r="C371" t="s">
        <v>10710</v>
      </c>
      <c r="D371" t="s">
        <v>348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4</v>
      </c>
      <c r="N371">
        <v>57</v>
      </c>
      <c r="O371">
        <v>0</v>
      </c>
      <c r="P371" s="26">
        <v>5.7</v>
      </c>
      <c r="Q371" s="26">
        <v>117.7</v>
      </c>
      <c r="R371" s="26">
        <v>-112</v>
      </c>
      <c r="S371" s="26">
        <v>-7</v>
      </c>
      <c r="T371" s="31" t="s">
        <v>296</v>
      </c>
      <c r="U371" s="29">
        <v>5.7</v>
      </c>
      <c r="V371" s="29" t="str">
        <f>IF(ABS(Proj2018[[#This Row],[LastProj]]-Proj2018[[#This Row],[PROJ TOTAL PTS]])&lt;0.5,"",(Proj2018[[#This Row],[PROJ TOTAL PTS]]-Proj2018[[#This Row],[LastProj]])/16)</f>
        <v/>
      </c>
      <c r="W371" s="29" t="s">
        <v>296</v>
      </c>
      <c r="X371" s="29"/>
      <c r="Y371" s="29">
        <f>IF(Proj2018[[#This Row],[POS]]="K",-100,Proj2018[[#This Row],[VAR/G]]+1.5)</f>
        <v>-5.5</v>
      </c>
      <c r="Z371" s="33">
        <f>ROUND(MAX(Proj2018[[#This Row],[VAWG]],0)*$AC$9,0)+1</f>
        <v>1</v>
      </c>
    </row>
    <row r="372" spans="1:26" x14ac:dyDescent="0.3">
      <c r="A372">
        <v>2018</v>
      </c>
      <c r="B372" t="s">
        <v>4918</v>
      </c>
      <c r="C372" t="s">
        <v>10746</v>
      </c>
      <c r="D372" t="s">
        <v>321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4</v>
      </c>
      <c r="N372">
        <v>56</v>
      </c>
      <c r="O372">
        <v>0</v>
      </c>
      <c r="P372" s="26">
        <v>5.6000000000000005</v>
      </c>
      <c r="Q372" s="26">
        <v>81.599999999999994</v>
      </c>
      <c r="R372" s="26">
        <v>-76</v>
      </c>
      <c r="S372" s="26">
        <v>-4.75</v>
      </c>
      <c r="T372" s="31" t="s">
        <v>296</v>
      </c>
      <c r="U372" s="29">
        <v>5.6000000000000005</v>
      </c>
      <c r="V372" s="29" t="str">
        <f>IF(ABS(Proj2018[[#This Row],[LastProj]]-Proj2018[[#This Row],[PROJ TOTAL PTS]])&lt;0.5,"",(Proj2018[[#This Row],[PROJ TOTAL PTS]]-Proj2018[[#This Row],[LastProj]])/16)</f>
        <v/>
      </c>
      <c r="W372" s="29" t="s">
        <v>296</v>
      </c>
      <c r="X372" s="29"/>
      <c r="Y372" s="29">
        <f>IF(Proj2018[[#This Row],[POS]]="K",-100,Proj2018[[#This Row],[VAR/G]]+1.5)</f>
        <v>-3.25</v>
      </c>
      <c r="Z372" s="33">
        <f>ROUND(MAX(Proj2018[[#This Row],[VAWG]],0)*$AC$9,0)+1</f>
        <v>1</v>
      </c>
    </row>
    <row r="373" spans="1:26" x14ac:dyDescent="0.3">
      <c r="A373">
        <v>2018</v>
      </c>
      <c r="B373" t="s">
        <v>3335</v>
      </c>
      <c r="C373" t="s">
        <v>10751</v>
      </c>
      <c r="D373" t="s">
        <v>321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5</v>
      </c>
      <c r="N373">
        <v>55</v>
      </c>
      <c r="O373">
        <v>0</v>
      </c>
      <c r="P373" s="26">
        <v>5.5</v>
      </c>
      <c r="Q373" s="26">
        <v>81.599999999999994</v>
      </c>
      <c r="R373" s="26">
        <v>-76.099999999999994</v>
      </c>
      <c r="S373" s="26">
        <v>-4.7562499999999996</v>
      </c>
      <c r="T373" s="31" t="s">
        <v>11130</v>
      </c>
      <c r="U373" s="29">
        <v>5.5</v>
      </c>
      <c r="V373" s="29" t="str">
        <f>IF(ABS(Proj2018[[#This Row],[LastProj]]-Proj2018[[#This Row],[PROJ TOTAL PTS]])&lt;0.5,"",(Proj2018[[#This Row],[PROJ TOTAL PTS]]-Proj2018[[#This Row],[LastProj]])/16)</f>
        <v/>
      </c>
      <c r="W373" s="29" t="s">
        <v>437</v>
      </c>
      <c r="X373" s="29"/>
      <c r="Y373" s="29">
        <f>IF(Proj2018[[#This Row],[POS]]="K",-100,Proj2018[[#This Row],[VAR/G]]+1.5)</f>
        <v>-3.2562499999999996</v>
      </c>
      <c r="Z373" s="29">
        <f>ROUND(MAX(Proj2018[[#This Row],[VAWG]],0)*$AC$9,0)+1</f>
        <v>1</v>
      </c>
    </row>
    <row r="374" spans="1:26" x14ac:dyDescent="0.3">
      <c r="A374">
        <v>2018</v>
      </c>
      <c r="B374" t="s">
        <v>5469</v>
      </c>
      <c r="C374" t="s">
        <v>10805</v>
      </c>
      <c r="D374" t="s">
        <v>451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4</v>
      </c>
      <c r="K374">
        <v>17</v>
      </c>
      <c r="L374">
        <v>0</v>
      </c>
      <c r="M374">
        <v>4</v>
      </c>
      <c r="N374">
        <v>36</v>
      </c>
      <c r="O374">
        <v>0</v>
      </c>
      <c r="P374" s="26">
        <v>5.3000000000000007</v>
      </c>
      <c r="Q374" s="26">
        <v>118.8</v>
      </c>
      <c r="R374" s="26">
        <v>-113.5</v>
      </c>
      <c r="S374" s="26">
        <v>-7.09375</v>
      </c>
      <c r="T374" s="31" t="s">
        <v>296</v>
      </c>
      <c r="U374" s="29">
        <v>5.3000000000000007</v>
      </c>
      <c r="V374" s="29" t="str">
        <f>IF(ABS(Proj2018[[#This Row],[LastProj]]-Proj2018[[#This Row],[PROJ TOTAL PTS]])&lt;0.5,"",(Proj2018[[#This Row],[PROJ TOTAL PTS]]-Proj2018[[#This Row],[LastProj]])/16)</f>
        <v/>
      </c>
      <c r="W374" s="29" t="s">
        <v>296</v>
      </c>
      <c r="X374" s="29"/>
      <c r="Y374" s="29">
        <f>IF(Proj2018[[#This Row],[POS]]="K",-100,Proj2018[[#This Row],[VAR/G]]+1.5)</f>
        <v>-5.59375</v>
      </c>
      <c r="Z374" s="33">
        <f>ROUND(MAX(Proj2018[[#This Row],[VAWG]],0)*$AC$9,0)+1</f>
        <v>1</v>
      </c>
    </row>
    <row r="375" spans="1:26" x14ac:dyDescent="0.3">
      <c r="A375">
        <v>2018</v>
      </c>
      <c r="B375" t="s">
        <v>10402</v>
      </c>
      <c r="C375" t="s">
        <v>10728</v>
      </c>
      <c r="D375" t="s">
        <v>321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5</v>
      </c>
      <c r="N375">
        <v>52</v>
      </c>
      <c r="O375">
        <v>0</v>
      </c>
      <c r="P375" s="26">
        <v>5.2</v>
      </c>
      <c r="Q375" s="26">
        <v>81.599999999999994</v>
      </c>
      <c r="R375" s="26">
        <v>-76.399999999999991</v>
      </c>
      <c r="S375" s="26">
        <v>-4.7749999999999995</v>
      </c>
      <c r="T375" s="31" t="s">
        <v>11130</v>
      </c>
      <c r="U375" s="29">
        <v>5.2</v>
      </c>
      <c r="V375" s="29" t="str">
        <f>IF(ABS(Proj2018[[#This Row],[LastProj]]-Proj2018[[#This Row],[PROJ TOTAL PTS]])&lt;0.5,"",(Proj2018[[#This Row],[PROJ TOTAL PTS]]-Proj2018[[#This Row],[LastProj]])/16)</f>
        <v/>
      </c>
      <c r="W375" s="29" t="s">
        <v>296</v>
      </c>
      <c r="X375" s="29"/>
      <c r="Y375" s="29">
        <f>IF(Proj2018[[#This Row],[POS]]="K",-100,Proj2018[[#This Row],[VAR/G]]+1.5)</f>
        <v>-3.2749999999999995</v>
      </c>
      <c r="Z375" s="33">
        <f>ROUND(MAX(Proj2018[[#This Row],[VAWG]],0)*$AC$9,0)+1</f>
        <v>1</v>
      </c>
    </row>
    <row r="376" spans="1:26" x14ac:dyDescent="0.3">
      <c r="A376">
        <v>2018</v>
      </c>
      <c r="B376" t="s">
        <v>10592</v>
      </c>
      <c r="C376" t="s">
        <v>10712</v>
      </c>
      <c r="D376" t="s">
        <v>451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8</v>
      </c>
      <c r="K376">
        <v>35</v>
      </c>
      <c r="L376">
        <v>0</v>
      </c>
      <c r="M376">
        <v>2</v>
      </c>
      <c r="N376">
        <v>17</v>
      </c>
      <c r="O376">
        <v>0</v>
      </c>
      <c r="P376" s="26">
        <v>5.2</v>
      </c>
      <c r="Q376" s="26">
        <v>118.8</v>
      </c>
      <c r="R376" s="26">
        <v>-113.6</v>
      </c>
      <c r="S376" s="26">
        <v>-7.1</v>
      </c>
      <c r="T376" s="31" t="s">
        <v>296</v>
      </c>
      <c r="U376" s="29">
        <v>5.2</v>
      </c>
      <c r="V376" s="29" t="str">
        <f>IF(ABS(Proj2018[[#This Row],[LastProj]]-Proj2018[[#This Row],[PROJ TOTAL PTS]])&lt;0.5,"",(Proj2018[[#This Row],[PROJ TOTAL PTS]]-Proj2018[[#This Row],[LastProj]])/16)</f>
        <v/>
      </c>
      <c r="W376" s="29" t="s">
        <v>437</v>
      </c>
      <c r="X376" s="29"/>
      <c r="Y376" s="29">
        <f>IF(Proj2018[[#This Row],[POS]]="K",-100,Proj2018[[#This Row],[VAR/G]]+1.5)</f>
        <v>-5.6</v>
      </c>
      <c r="Z376" s="29">
        <f>ROUND(MAX(Proj2018[[#This Row],[VAWG]],0)*$AC$9,0)+1</f>
        <v>1</v>
      </c>
    </row>
    <row r="377" spans="1:26" x14ac:dyDescent="0.3">
      <c r="A377">
        <v>2018</v>
      </c>
      <c r="B377" t="s">
        <v>9716</v>
      </c>
      <c r="C377" t="s">
        <v>10802</v>
      </c>
      <c r="D377" t="s">
        <v>451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6</v>
      </c>
      <c r="K377">
        <v>20</v>
      </c>
      <c r="L377">
        <v>0</v>
      </c>
      <c r="M377">
        <v>4</v>
      </c>
      <c r="N377">
        <v>32</v>
      </c>
      <c r="O377">
        <v>0</v>
      </c>
      <c r="P377" s="26">
        <v>5.2</v>
      </c>
      <c r="Q377" s="26">
        <v>118.8</v>
      </c>
      <c r="R377" s="26">
        <v>-113.6</v>
      </c>
      <c r="S377" s="26">
        <v>-7.1</v>
      </c>
      <c r="T377" s="31" t="s">
        <v>296</v>
      </c>
      <c r="U377" s="29">
        <v>5.2</v>
      </c>
      <c r="V377" s="29" t="str">
        <f>IF(ABS(Proj2018[[#This Row],[LastProj]]-Proj2018[[#This Row],[PROJ TOTAL PTS]])&lt;0.5,"",(Proj2018[[#This Row],[PROJ TOTAL PTS]]-Proj2018[[#This Row],[LastProj]])/16)</f>
        <v/>
      </c>
      <c r="W377" s="29" t="s">
        <v>296</v>
      </c>
      <c r="X377" s="29"/>
      <c r="Y377" s="29">
        <f>IF(Proj2018[[#This Row],[POS]]="K",-100,Proj2018[[#This Row],[VAR/G]]+1.5)</f>
        <v>-5.6</v>
      </c>
      <c r="Z377" s="33">
        <f>ROUND(MAX(Proj2018[[#This Row],[VAWG]],0)*$AC$9,0)+1</f>
        <v>1</v>
      </c>
    </row>
    <row r="378" spans="1:26" x14ac:dyDescent="0.3">
      <c r="A378">
        <v>2018</v>
      </c>
      <c r="B378" t="s">
        <v>2051</v>
      </c>
      <c r="C378" t="s">
        <v>10763</v>
      </c>
      <c r="D378" t="s">
        <v>348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</v>
      </c>
      <c r="K378">
        <v>13</v>
      </c>
      <c r="L378">
        <v>0</v>
      </c>
      <c r="M378">
        <v>3</v>
      </c>
      <c r="N378">
        <v>38</v>
      </c>
      <c r="O378">
        <v>0</v>
      </c>
      <c r="P378" s="26">
        <v>5.1000000000000005</v>
      </c>
      <c r="Q378" s="26">
        <v>117.7</v>
      </c>
      <c r="R378" s="26">
        <v>-112.60000000000001</v>
      </c>
      <c r="S378" s="26">
        <v>-7.0375000000000005</v>
      </c>
      <c r="T378" s="31" t="s">
        <v>296</v>
      </c>
      <c r="U378" s="29">
        <v>5.1000000000000005</v>
      </c>
      <c r="V378" s="29" t="str">
        <f>IF(ABS(Proj2018[[#This Row],[LastProj]]-Proj2018[[#This Row],[PROJ TOTAL PTS]])&lt;0.5,"",(Proj2018[[#This Row],[PROJ TOTAL PTS]]-Proj2018[[#This Row],[LastProj]])/16)</f>
        <v/>
      </c>
      <c r="W378" s="29" t="s">
        <v>296</v>
      </c>
      <c r="X378" s="29"/>
      <c r="Y378" s="29">
        <f>IF(Proj2018[[#This Row],[POS]]="K",-100,Proj2018[[#This Row],[VAR/G]]+1.5)</f>
        <v>-5.5375000000000005</v>
      </c>
      <c r="Z378" s="33">
        <f>ROUND(MAX(Proj2018[[#This Row],[VAWG]],0)*$AC$9,0)+1</f>
        <v>1</v>
      </c>
    </row>
    <row r="379" spans="1:26" x14ac:dyDescent="0.3">
      <c r="A379">
        <v>2018</v>
      </c>
      <c r="B379" t="s">
        <v>3289</v>
      </c>
      <c r="C379" t="s">
        <v>10731</v>
      </c>
      <c r="D379" t="s">
        <v>348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</v>
      </c>
      <c r="K379">
        <v>12</v>
      </c>
      <c r="L379">
        <v>0</v>
      </c>
      <c r="M379">
        <v>3</v>
      </c>
      <c r="N379">
        <v>38</v>
      </c>
      <c r="O379">
        <v>0</v>
      </c>
      <c r="P379" s="26">
        <v>5</v>
      </c>
      <c r="Q379" s="26">
        <v>117.7</v>
      </c>
      <c r="R379" s="26">
        <v>-112.7</v>
      </c>
      <c r="S379" s="26">
        <v>-7.0437500000000002</v>
      </c>
      <c r="T379" s="31" t="s">
        <v>296</v>
      </c>
      <c r="U379" s="29">
        <v>5</v>
      </c>
      <c r="V379" s="29" t="str">
        <f>IF(ABS(Proj2018[[#This Row],[LastProj]]-Proj2018[[#This Row],[PROJ TOTAL PTS]])&lt;0.5,"",(Proj2018[[#This Row],[PROJ TOTAL PTS]]-Proj2018[[#This Row],[LastProj]])/16)</f>
        <v/>
      </c>
      <c r="W379" s="29" t="s">
        <v>296</v>
      </c>
      <c r="X379" s="29"/>
      <c r="Y379" s="29">
        <f>IF(Proj2018[[#This Row],[POS]]="K",-100,Proj2018[[#This Row],[VAR/G]]+1.5)</f>
        <v>-5.5437500000000002</v>
      </c>
      <c r="Z379" s="33">
        <f>ROUND(MAX(Proj2018[[#This Row],[VAWG]],0)*$AC$9,0)+1</f>
        <v>1</v>
      </c>
    </row>
    <row r="380" spans="1:26" x14ac:dyDescent="0.3">
      <c r="A380">
        <v>2018</v>
      </c>
      <c r="B380" t="s">
        <v>7857</v>
      </c>
      <c r="C380" t="s">
        <v>371</v>
      </c>
      <c r="D380" t="s">
        <v>451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4</v>
      </c>
      <c r="K380">
        <v>16</v>
      </c>
      <c r="L380">
        <v>0</v>
      </c>
      <c r="M380">
        <v>4</v>
      </c>
      <c r="N380">
        <v>34</v>
      </c>
      <c r="O380">
        <v>0</v>
      </c>
      <c r="P380" s="26">
        <v>5</v>
      </c>
      <c r="Q380" s="26">
        <v>118.8</v>
      </c>
      <c r="R380" s="26">
        <v>-113.8</v>
      </c>
      <c r="S380" s="26">
        <v>-7.1124999999999998</v>
      </c>
      <c r="T380" s="31" t="s">
        <v>296</v>
      </c>
      <c r="U380" s="29">
        <v>5</v>
      </c>
      <c r="V380" s="29" t="str">
        <f>IF(ABS(Proj2018[[#This Row],[LastProj]]-Proj2018[[#This Row],[PROJ TOTAL PTS]])&lt;0.5,"",(Proj2018[[#This Row],[PROJ TOTAL PTS]]-Proj2018[[#This Row],[LastProj]])/16)</f>
        <v/>
      </c>
      <c r="W380" s="29" t="s">
        <v>296</v>
      </c>
      <c r="X380" s="29"/>
      <c r="Y380" s="29">
        <f>IF(Proj2018[[#This Row],[POS]]="K",-100,Proj2018[[#This Row],[VAR/G]]+1.5)</f>
        <v>-5.6124999999999998</v>
      </c>
      <c r="Z380" s="33">
        <f>ROUND(MAX(Proj2018[[#This Row],[VAWG]],0)*$AC$9,0)+1</f>
        <v>1</v>
      </c>
    </row>
    <row r="381" spans="1:26" x14ac:dyDescent="0.3">
      <c r="A381">
        <v>2018</v>
      </c>
      <c r="B381" t="s">
        <v>783</v>
      </c>
      <c r="C381" t="s">
        <v>10718</v>
      </c>
      <c r="D381" t="s">
        <v>451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8</v>
      </c>
      <c r="K381">
        <v>32</v>
      </c>
      <c r="L381">
        <v>0</v>
      </c>
      <c r="M381">
        <v>2</v>
      </c>
      <c r="N381">
        <v>17</v>
      </c>
      <c r="O381">
        <v>0</v>
      </c>
      <c r="P381" s="26">
        <v>4.9000000000000004</v>
      </c>
      <c r="Q381" s="26">
        <v>118.8</v>
      </c>
      <c r="R381" s="26">
        <v>-113.89999999999999</v>
      </c>
      <c r="S381" s="26">
        <v>-7.1187499999999995</v>
      </c>
      <c r="T381" s="31" t="s">
        <v>296</v>
      </c>
      <c r="U381" s="29">
        <v>4.9000000000000004</v>
      </c>
      <c r="V381" s="29" t="str">
        <f>IF(ABS(Proj2018[[#This Row],[LastProj]]-Proj2018[[#This Row],[PROJ TOTAL PTS]])&lt;0.5,"",(Proj2018[[#This Row],[PROJ TOTAL PTS]]-Proj2018[[#This Row],[LastProj]])/16)</f>
        <v/>
      </c>
      <c r="W381" s="29" t="s">
        <v>296</v>
      </c>
      <c r="X381" s="29"/>
      <c r="Y381" s="29">
        <f>IF(Proj2018[[#This Row],[POS]]="K",-100,Proj2018[[#This Row],[VAR/G]]+1.5)</f>
        <v>-5.6187499999999995</v>
      </c>
      <c r="Z381" s="33">
        <f>ROUND(MAX(Proj2018[[#This Row],[VAWG]],0)*$AC$9,0)+1</f>
        <v>1</v>
      </c>
    </row>
    <row r="382" spans="1:26" x14ac:dyDescent="0.3">
      <c r="A382">
        <v>2018</v>
      </c>
      <c r="B382" t="s">
        <v>8980</v>
      </c>
      <c r="C382" t="s">
        <v>10734</v>
      </c>
      <c r="D382" t="s">
        <v>348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4</v>
      </c>
      <c r="K382">
        <v>27</v>
      </c>
      <c r="L382">
        <v>0</v>
      </c>
      <c r="M382">
        <v>2</v>
      </c>
      <c r="N382">
        <v>21</v>
      </c>
      <c r="O382">
        <v>0</v>
      </c>
      <c r="P382" s="26">
        <v>4.8000000000000007</v>
      </c>
      <c r="Q382" s="26">
        <v>117.7</v>
      </c>
      <c r="R382" s="26">
        <v>-112.9</v>
      </c>
      <c r="S382" s="26">
        <v>-7.0562500000000004</v>
      </c>
      <c r="T382" s="31" t="s">
        <v>296</v>
      </c>
      <c r="U382" s="29">
        <v>4.8000000000000007</v>
      </c>
      <c r="V382" s="29" t="str">
        <f>IF(ABS(Proj2018[[#This Row],[LastProj]]-Proj2018[[#This Row],[PROJ TOTAL PTS]])&lt;0.5,"",(Proj2018[[#This Row],[PROJ TOTAL PTS]]-Proj2018[[#This Row],[LastProj]])/16)</f>
        <v/>
      </c>
      <c r="W382" s="29" t="s">
        <v>296</v>
      </c>
      <c r="X382" s="29"/>
      <c r="Y382" s="29">
        <f>IF(Proj2018[[#This Row],[POS]]="K",-100,Proj2018[[#This Row],[VAR/G]]+1.5)</f>
        <v>-5.5562500000000004</v>
      </c>
      <c r="Z382" s="33">
        <f>ROUND(MAX(Proj2018[[#This Row],[VAWG]],0)*$AC$9,0)+1</f>
        <v>1</v>
      </c>
    </row>
    <row r="383" spans="1:26" x14ac:dyDescent="0.3">
      <c r="A383">
        <v>2018</v>
      </c>
      <c r="B383" t="s">
        <v>2743</v>
      </c>
      <c r="C383" t="s">
        <v>371</v>
      </c>
      <c r="D383" t="s">
        <v>348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4</v>
      </c>
      <c r="N383">
        <v>48</v>
      </c>
      <c r="O383">
        <v>0</v>
      </c>
      <c r="P383" s="26">
        <v>4.8000000000000007</v>
      </c>
      <c r="Q383" s="26">
        <v>117.7</v>
      </c>
      <c r="R383" s="26">
        <v>-112.9</v>
      </c>
      <c r="S383" s="26">
        <v>-7.0562500000000004</v>
      </c>
      <c r="T383" s="31" t="s">
        <v>296</v>
      </c>
      <c r="U383" s="29">
        <v>4.8000000000000007</v>
      </c>
      <c r="V383" s="29" t="str">
        <f>IF(ABS(Proj2018[[#This Row],[LastProj]]-Proj2018[[#This Row],[PROJ TOTAL PTS]])&lt;0.5,"",(Proj2018[[#This Row],[PROJ TOTAL PTS]]-Proj2018[[#This Row],[LastProj]])/16)</f>
        <v/>
      </c>
      <c r="W383" s="29" t="s">
        <v>296</v>
      </c>
      <c r="X383" s="29"/>
      <c r="Y383" s="29">
        <f>IF(Proj2018[[#This Row],[POS]]="K",-100,Proj2018[[#This Row],[VAR/G]]+1.5)</f>
        <v>-5.5562500000000004</v>
      </c>
      <c r="Z383" s="33">
        <f>ROUND(MAX(Proj2018[[#This Row],[VAWG]],0)*$AC$9,0)+1</f>
        <v>1</v>
      </c>
    </row>
    <row r="384" spans="1:26" x14ac:dyDescent="0.3">
      <c r="A384">
        <v>2018</v>
      </c>
      <c r="B384" t="s">
        <v>8138</v>
      </c>
      <c r="C384" t="s">
        <v>306</v>
      </c>
      <c r="D384" t="s">
        <v>348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</v>
      </c>
      <c r="K384">
        <v>11</v>
      </c>
      <c r="L384">
        <v>0</v>
      </c>
      <c r="M384">
        <v>4</v>
      </c>
      <c r="N384">
        <v>34</v>
      </c>
      <c r="O384">
        <v>0</v>
      </c>
      <c r="P384" s="26">
        <v>4.5</v>
      </c>
      <c r="Q384" s="26">
        <v>117.7</v>
      </c>
      <c r="R384" s="26">
        <v>-113.2</v>
      </c>
      <c r="S384" s="26">
        <v>-7.0750000000000002</v>
      </c>
      <c r="T384" s="31" t="s">
        <v>296</v>
      </c>
      <c r="U384" s="29">
        <v>4.5</v>
      </c>
      <c r="V384" s="29" t="str">
        <f>IF(ABS(Proj2018[[#This Row],[LastProj]]-Proj2018[[#This Row],[PROJ TOTAL PTS]])&lt;0.5,"",(Proj2018[[#This Row],[PROJ TOTAL PTS]]-Proj2018[[#This Row],[LastProj]])/16)</f>
        <v/>
      </c>
      <c r="W384" s="29" t="s">
        <v>296</v>
      </c>
      <c r="X384" s="29"/>
      <c r="Y384" s="29">
        <f>IF(Proj2018[[#This Row],[POS]]="K",-100,Proj2018[[#This Row],[VAR/G]]+1.5)</f>
        <v>-5.5750000000000002</v>
      </c>
      <c r="Z384" s="33">
        <f>ROUND(MAX(Proj2018[[#This Row],[VAWG]],0)*$AC$9,0)+1</f>
        <v>1</v>
      </c>
    </row>
    <row r="385" spans="1:26" x14ac:dyDescent="0.3">
      <c r="A385">
        <v>2018</v>
      </c>
      <c r="B385" t="s">
        <v>3373</v>
      </c>
      <c r="C385" t="s">
        <v>306</v>
      </c>
      <c r="D385" t="s">
        <v>451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4</v>
      </c>
      <c r="K385">
        <v>14</v>
      </c>
      <c r="L385">
        <v>0</v>
      </c>
      <c r="M385">
        <v>4</v>
      </c>
      <c r="N385">
        <v>31</v>
      </c>
      <c r="O385">
        <v>0</v>
      </c>
      <c r="P385" s="26">
        <v>4.5</v>
      </c>
      <c r="Q385" s="26">
        <v>118.8</v>
      </c>
      <c r="R385" s="26">
        <v>-114.3</v>
      </c>
      <c r="S385" s="26">
        <v>-7.1437499999999998</v>
      </c>
      <c r="T385" s="31" t="s">
        <v>296</v>
      </c>
      <c r="U385" s="29">
        <v>4.5</v>
      </c>
      <c r="V385" s="29" t="str">
        <f>IF(ABS(Proj2018[[#This Row],[LastProj]]-Proj2018[[#This Row],[PROJ TOTAL PTS]])&lt;0.5,"",(Proj2018[[#This Row],[PROJ TOTAL PTS]]-Proj2018[[#This Row],[LastProj]])/16)</f>
        <v/>
      </c>
      <c r="W385" s="29" t="s">
        <v>296</v>
      </c>
      <c r="X385" s="29"/>
      <c r="Y385" s="29">
        <f>IF(Proj2018[[#This Row],[POS]]="K",-100,Proj2018[[#This Row],[VAR/G]]+1.5)</f>
        <v>-5.6437499999999998</v>
      </c>
      <c r="Z385" s="33">
        <f>ROUND(MAX(Proj2018[[#This Row],[VAWG]],0)*$AC$9,0)+1</f>
        <v>1</v>
      </c>
    </row>
    <row r="386" spans="1:26" x14ac:dyDescent="0.3">
      <c r="A386">
        <v>2018</v>
      </c>
      <c r="B386" t="s">
        <v>8418</v>
      </c>
      <c r="C386" t="s">
        <v>10817</v>
      </c>
      <c r="D386" t="s">
        <v>451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4</v>
      </c>
      <c r="K386">
        <v>12</v>
      </c>
      <c r="L386">
        <v>0</v>
      </c>
      <c r="M386">
        <v>4</v>
      </c>
      <c r="N386">
        <v>33</v>
      </c>
      <c r="O386">
        <v>0</v>
      </c>
      <c r="P386" s="26">
        <v>4.5</v>
      </c>
      <c r="Q386" s="26">
        <v>118.8</v>
      </c>
      <c r="R386" s="26">
        <v>-114.3</v>
      </c>
      <c r="S386" s="26">
        <v>-7.1437499999999998</v>
      </c>
      <c r="T386" s="31" t="s">
        <v>296</v>
      </c>
      <c r="U386" s="29">
        <v>4.5</v>
      </c>
      <c r="V386" s="29" t="str">
        <f>IF(ABS(Proj2018[[#This Row],[LastProj]]-Proj2018[[#This Row],[PROJ TOTAL PTS]])&lt;0.5,"",(Proj2018[[#This Row],[PROJ TOTAL PTS]]-Proj2018[[#This Row],[LastProj]])/16)</f>
        <v/>
      </c>
      <c r="W386" s="29" t="s">
        <v>296</v>
      </c>
      <c r="X386" s="29"/>
      <c r="Y386" s="29">
        <f>IF(Proj2018[[#This Row],[POS]]="K",-100,Proj2018[[#This Row],[VAR/G]]+1.5)</f>
        <v>-5.6437499999999998</v>
      </c>
      <c r="Z386" s="33">
        <f>ROUND(MAX(Proj2018[[#This Row],[VAWG]],0)*$AC$9,0)+1</f>
        <v>1</v>
      </c>
    </row>
    <row r="387" spans="1:26" x14ac:dyDescent="0.3">
      <c r="A387">
        <v>2018</v>
      </c>
      <c r="B387" t="s">
        <v>4727</v>
      </c>
      <c r="C387" t="s">
        <v>10751</v>
      </c>
      <c r="D387" t="s">
        <v>348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3</v>
      </c>
      <c r="N387">
        <v>44</v>
      </c>
      <c r="O387">
        <v>0</v>
      </c>
      <c r="P387" s="26">
        <v>4.4000000000000004</v>
      </c>
      <c r="Q387" s="26">
        <v>117.7</v>
      </c>
      <c r="R387" s="26">
        <v>-113.3</v>
      </c>
      <c r="S387" s="26">
        <v>-7.0812499999999998</v>
      </c>
      <c r="T387" s="31" t="s">
        <v>296</v>
      </c>
      <c r="U387" s="29">
        <v>4.4000000000000004</v>
      </c>
      <c r="V387" s="29" t="str">
        <f>IF(ABS(Proj2018[[#This Row],[LastProj]]-Proj2018[[#This Row],[PROJ TOTAL PTS]])&lt;0.5,"",(Proj2018[[#This Row],[PROJ TOTAL PTS]]-Proj2018[[#This Row],[LastProj]])/16)</f>
        <v/>
      </c>
      <c r="W387" s="29" t="s">
        <v>296</v>
      </c>
      <c r="X387" s="29"/>
      <c r="Y387" s="29">
        <f>IF(Proj2018[[#This Row],[POS]]="K",-100,Proj2018[[#This Row],[VAR/G]]+1.5)</f>
        <v>-5.5812499999999998</v>
      </c>
      <c r="Z387" s="33">
        <f>ROUND(MAX(Proj2018[[#This Row],[VAWG]],0)*$AC$9,0)+1</f>
        <v>1</v>
      </c>
    </row>
    <row r="388" spans="1:26" x14ac:dyDescent="0.3">
      <c r="A388">
        <v>2018</v>
      </c>
      <c r="B388" t="s">
        <v>10028</v>
      </c>
      <c r="C388" t="s">
        <v>365</v>
      </c>
      <c r="D388" t="s">
        <v>348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4</v>
      </c>
      <c r="K388">
        <v>24</v>
      </c>
      <c r="L388">
        <v>0</v>
      </c>
      <c r="M388">
        <v>2</v>
      </c>
      <c r="N388">
        <v>20</v>
      </c>
      <c r="O388">
        <v>0</v>
      </c>
      <c r="P388" s="26">
        <v>4.4000000000000004</v>
      </c>
      <c r="Q388" s="26">
        <v>117.7</v>
      </c>
      <c r="R388" s="26">
        <v>-113.3</v>
      </c>
      <c r="S388" s="26">
        <v>-7.0812499999999998</v>
      </c>
      <c r="T388" s="31" t="s">
        <v>296</v>
      </c>
      <c r="U388" s="29">
        <v>4.4000000000000004</v>
      </c>
      <c r="V388" s="29" t="str">
        <f>IF(ABS(Proj2018[[#This Row],[LastProj]]-Proj2018[[#This Row],[PROJ TOTAL PTS]])&lt;0.5,"",(Proj2018[[#This Row],[PROJ TOTAL PTS]]-Proj2018[[#This Row],[LastProj]])/16)</f>
        <v/>
      </c>
      <c r="W388" s="29" t="s">
        <v>296</v>
      </c>
      <c r="X388" s="29"/>
      <c r="Y388" s="29">
        <f>IF(Proj2018[[#This Row],[POS]]="K",-100,Proj2018[[#This Row],[VAR/G]]+1.5)</f>
        <v>-5.5812499999999998</v>
      </c>
      <c r="Z388" s="33">
        <f>ROUND(MAX(Proj2018[[#This Row],[VAWG]],0)*$AC$9,0)+1</f>
        <v>1</v>
      </c>
    </row>
    <row r="389" spans="1:26" x14ac:dyDescent="0.3">
      <c r="A389">
        <v>2018</v>
      </c>
      <c r="B389" t="s">
        <v>7660</v>
      </c>
      <c r="C389" t="s">
        <v>489</v>
      </c>
      <c r="D389" t="s">
        <v>348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3</v>
      </c>
      <c r="N389">
        <v>43</v>
      </c>
      <c r="O389">
        <v>0</v>
      </c>
      <c r="P389" s="26">
        <v>4.3</v>
      </c>
      <c r="Q389" s="26">
        <v>117.7</v>
      </c>
      <c r="R389" s="26">
        <v>-113.4</v>
      </c>
      <c r="S389" s="26">
        <v>-7.0875000000000004</v>
      </c>
      <c r="T389" s="31" t="s">
        <v>296</v>
      </c>
      <c r="U389" s="29">
        <v>4.3</v>
      </c>
      <c r="V389" s="29" t="str">
        <f>IF(ABS(Proj2018[[#This Row],[LastProj]]-Proj2018[[#This Row],[PROJ TOTAL PTS]])&lt;0.5,"",(Proj2018[[#This Row],[PROJ TOTAL PTS]]-Proj2018[[#This Row],[LastProj]])/16)</f>
        <v/>
      </c>
      <c r="W389" s="29" t="s">
        <v>296</v>
      </c>
      <c r="X389" s="29"/>
      <c r="Y389" s="29">
        <f>IF(Proj2018[[#This Row],[POS]]="K",-100,Proj2018[[#This Row],[VAR/G]]+1.5)</f>
        <v>-5.5875000000000004</v>
      </c>
      <c r="Z389" s="33">
        <f>ROUND(MAX(Proj2018[[#This Row],[VAWG]],0)*$AC$9,0)+1</f>
        <v>1</v>
      </c>
    </row>
    <row r="390" spans="1:26" x14ac:dyDescent="0.3">
      <c r="A390">
        <v>2018</v>
      </c>
      <c r="B390" t="s">
        <v>7253</v>
      </c>
      <c r="C390" t="s">
        <v>10795</v>
      </c>
      <c r="D390" t="s">
        <v>321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4</v>
      </c>
      <c r="N390">
        <v>42</v>
      </c>
      <c r="O390">
        <v>0</v>
      </c>
      <c r="P390" s="26">
        <v>4.2</v>
      </c>
      <c r="Q390" s="26">
        <v>81.599999999999994</v>
      </c>
      <c r="R390" s="26">
        <v>-77.399999999999991</v>
      </c>
      <c r="S390" s="26">
        <v>-4.8374999999999995</v>
      </c>
      <c r="T390" s="31" t="s">
        <v>296</v>
      </c>
      <c r="U390" s="29">
        <v>4.2</v>
      </c>
      <c r="V390" s="29" t="str">
        <f>IF(ABS(Proj2018[[#This Row],[LastProj]]-Proj2018[[#This Row],[PROJ TOTAL PTS]])&lt;0.5,"",(Proj2018[[#This Row],[PROJ TOTAL PTS]]-Proj2018[[#This Row],[LastProj]])/16)</f>
        <v/>
      </c>
      <c r="W390" s="29" t="s">
        <v>296</v>
      </c>
      <c r="X390" s="29"/>
      <c r="Y390" s="29">
        <f>IF(Proj2018[[#This Row],[POS]]="K",-100,Proj2018[[#This Row],[VAR/G]]+1.5)</f>
        <v>-3.3374999999999995</v>
      </c>
      <c r="Z390" s="33">
        <f>ROUND(MAX(Proj2018[[#This Row],[VAWG]],0)*$AC$9,0)+1</f>
        <v>1</v>
      </c>
    </row>
    <row r="391" spans="1:26" x14ac:dyDescent="0.3">
      <c r="A391">
        <v>2018</v>
      </c>
      <c r="B391" t="s">
        <v>10487</v>
      </c>
      <c r="C391" t="s">
        <v>536</v>
      </c>
      <c r="D391" t="s">
        <v>321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4</v>
      </c>
      <c r="N391">
        <v>42</v>
      </c>
      <c r="O391">
        <v>0</v>
      </c>
      <c r="P391" s="26">
        <v>4.2</v>
      </c>
      <c r="Q391" s="26">
        <v>81.599999999999994</v>
      </c>
      <c r="R391" s="26">
        <v>-77.399999999999991</v>
      </c>
      <c r="S391" s="26">
        <v>-4.8374999999999995</v>
      </c>
      <c r="T391" s="31" t="s">
        <v>296</v>
      </c>
      <c r="U391" s="29">
        <v>4.2</v>
      </c>
      <c r="V391" s="29" t="str">
        <f>IF(ABS(Proj2018[[#This Row],[LastProj]]-Proj2018[[#This Row],[PROJ TOTAL PTS]])&lt;0.5,"",(Proj2018[[#This Row],[PROJ TOTAL PTS]]-Proj2018[[#This Row],[LastProj]])/16)</f>
        <v/>
      </c>
      <c r="W391" s="29" t="s">
        <v>296</v>
      </c>
      <c r="X391" s="29"/>
      <c r="Y391" s="29">
        <f>IF(Proj2018[[#This Row],[POS]]="K",-100,Proj2018[[#This Row],[VAR/G]]+1.5)</f>
        <v>-3.3374999999999995</v>
      </c>
      <c r="Z391" s="33">
        <f>ROUND(MAX(Proj2018[[#This Row],[VAWG]],0)*$AC$9,0)+1</f>
        <v>1</v>
      </c>
    </row>
    <row r="392" spans="1:26" x14ac:dyDescent="0.3">
      <c r="A392">
        <v>2018</v>
      </c>
      <c r="B392" t="s">
        <v>8237</v>
      </c>
      <c r="C392" t="s">
        <v>298</v>
      </c>
      <c r="D392" t="s">
        <v>348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3</v>
      </c>
      <c r="N392">
        <v>42</v>
      </c>
      <c r="O392">
        <v>0</v>
      </c>
      <c r="P392" s="26">
        <v>4.2</v>
      </c>
      <c r="Q392" s="26">
        <v>117.7</v>
      </c>
      <c r="R392" s="26">
        <v>-113.5</v>
      </c>
      <c r="S392" s="26">
        <v>-7.09375</v>
      </c>
      <c r="T392" s="31" t="s">
        <v>11130</v>
      </c>
      <c r="U392" s="29">
        <v>4.2</v>
      </c>
      <c r="V392" s="29" t="str">
        <f>IF(ABS(Proj2018[[#This Row],[LastProj]]-Proj2018[[#This Row],[PROJ TOTAL PTS]])&lt;0.5,"",(Proj2018[[#This Row],[PROJ TOTAL PTS]]-Proj2018[[#This Row],[LastProj]])/16)</f>
        <v/>
      </c>
      <c r="W392" s="29" t="s">
        <v>296</v>
      </c>
      <c r="X392" s="29"/>
      <c r="Y392" s="29">
        <f>IF(Proj2018[[#This Row],[POS]]="K",-100,Proj2018[[#This Row],[VAR/G]]+1.5)</f>
        <v>-5.59375</v>
      </c>
      <c r="Z392" s="33">
        <f>ROUND(MAX(Proj2018[[#This Row],[VAWG]],0)*$AC$9,0)+1</f>
        <v>1</v>
      </c>
    </row>
    <row r="393" spans="1:26" x14ac:dyDescent="0.3">
      <c r="A393">
        <v>2018</v>
      </c>
      <c r="B393" t="s">
        <v>3525</v>
      </c>
      <c r="C393" t="s">
        <v>314</v>
      </c>
      <c r="D393" t="s">
        <v>321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4</v>
      </c>
      <c r="N393">
        <v>41</v>
      </c>
      <c r="O393">
        <v>0</v>
      </c>
      <c r="P393" s="26">
        <v>4.1000000000000005</v>
      </c>
      <c r="Q393" s="26">
        <v>81.599999999999994</v>
      </c>
      <c r="R393" s="26">
        <v>-77.5</v>
      </c>
      <c r="S393" s="26">
        <v>-4.84375</v>
      </c>
      <c r="T393" s="31" t="s">
        <v>296</v>
      </c>
      <c r="U393" s="29">
        <v>4.1000000000000005</v>
      </c>
      <c r="V393" s="29" t="str">
        <f>IF(ABS(Proj2018[[#This Row],[LastProj]]-Proj2018[[#This Row],[PROJ TOTAL PTS]])&lt;0.5,"",(Proj2018[[#This Row],[PROJ TOTAL PTS]]-Proj2018[[#This Row],[LastProj]])/16)</f>
        <v/>
      </c>
      <c r="W393" s="29" t="s">
        <v>296</v>
      </c>
      <c r="X393" s="29"/>
      <c r="Y393" s="29">
        <f>IF(Proj2018[[#This Row],[POS]]="K",-100,Proj2018[[#This Row],[VAR/G]]+1.5)</f>
        <v>-3.34375</v>
      </c>
      <c r="Z393" s="33">
        <f>ROUND(MAX(Proj2018[[#This Row],[VAWG]],0)*$AC$9,0)+1</f>
        <v>1</v>
      </c>
    </row>
    <row r="394" spans="1:26" x14ac:dyDescent="0.3">
      <c r="A394">
        <v>2018</v>
      </c>
      <c r="B394" t="s">
        <v>5575</v>
      </c>
      <c r="C394" t="s">
        <v>371</v>
      </c>
      <c r="D394" t="s">
        <v>321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4</v>
      </c>
      <c r="N394">
        <v>41</v>
      </c>
      <c r="O394">
        <v>0</v>
      </c>
      <c r="P394" s="26">
        <v>4.1000000000000005</v>
      </c>
      <c r="Q394" s="26">
        <v>81.599999999999994</v>
      </c>
      <c r="R394" s="26">
        <v>-77.5</v>
      </c>
      <c r="S394" s="26">
        <v>-4.84375</v>
      </c>
      <c r="T394" s="31" t="s">
        <v>296</v>
      </c>
      <c r="U394" s="29">
        <v>4.1000000000000005</v>
      </c>
      <c r="V394" s="29" t="str">
        <f>IF(ABS(Proj2018[[#This Row],[LastProj]]-Proj2018[[#This Row],[PROJ TOTAL PTS]])&lt;0.5,"",(Proj2018[[#This Row],[PROJ TOTAL PTS]]-Proj2018[[#This Row],[LastProj]])/16)</f>
        <v/>
      </c>
      <c r="W394" s="29" t="s">
        <v>296</v>
      </c>
      <c r="X394" s="29"/>
      <c r="Y394" s="29">
        <f>IF(Proj2018[[#This Row],[POS]]="K",-100,Proj2018[[#This Row],[VAR/G]]+1.5)</f>
        <v>-3.34375</v>
      </c>
      <c r="Z394" s="33">
        <f>ROUND(MAX(Proj2018[[#This Row],[VAWG]],0)*$AC$9,0)+1</f>
        <v>1</v>
      </c>
    </row>
    <row r="395" spans="1:26" x14ac:dyDescent="0.3">
      <c r="A395">
        <v>2018</v>
      </c>
      <c r="B395" t="s">
        <v>6614</v>
      </c>
      <c r="C395" t="s">
        <v>10759</v>
      </c>
      <c r="D395" t="s">
        <v>348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3</v>
      </c>
      <c r="N395">
        <v>41</v>
      </c>
      <c r="O395">
        <v>0</v>
      </c>
      <c r="P395" s="26">
        <v>4.1000000000000005</v>
      </c>
      <c r="Q395" s="26">
        <v>117.7</v>
      </c>
      <c r="R395" s="26">
        <v>-113.60000000000001</v>
      </c>
      <c r="S395" s="26">
        <v>-7.1000000000000005</v>
      </c>
      <c r="T395" s="31" t="s">
        <v>296</v>
      </c>
      <c r="U395" s="29">
        <v>4.1000000000000005</v>
      </c>
      <c r="V395" s="29" t="str">
        <f>IF(ABS(Proj2018[[#This Row],[LastProj]]-Proj2018[[#This Row],[PROJ TOTAL PTS]])&lt;0.5,"",(Proj2018[[#This Row],[PROJ TOTAL PTS]]-Proj2018[[#This Row],[LastProj]])/16)</f>
        <v/>
      </c>
      <c r="W395" s="29" t="s">
        <v>296</v>
      </c>
      <c r="X395" s="29"/>
      <c r="Y395" s="29">
        <f>IF(Proj2018[[#This Row],[POS]]="K",-100,Proj2018[[#This Row],[VAR/G]]+1.5)</f>
        <v>-5.6000000000000005</v>
      </c>
      <c r="Z395" s="33">
        <f>ROUND(MAX(Proj2018[[#This Row],[VAWG]],0)*$AC$9,0)+1</f>
        <v>1</v>
      </c>
    </row>
    <row r="396" spans="1:26" x14ac:dyDescent="0.3">
      <c r="A396">
        <v>2018</v>
      </c>
      <c r="B396" t="s">
        <v>10190</v>
      </c>
      <c r="C396" t="s">
        <v>10718</v>
      </c>
      <c r="D396" t="s">
        <v>321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4</v>
      </c>
      <c r="N396">
        <v>40</v>
      </c>
      <c r="O396">
        <v>0</v>
      </c>
      <c r="P396" s="26">
        <v>4</v>
      </c>
      <c r="Q396" s="26">
        <v>81.599999999999994</v>
      </c>
      <c r="R396" s="26">
        <v>-77.599999999999994</v>
      </c>
      <c r="S396" s="26">
        <v>-4.8499999999999996</v>
      </c>
      <c r="T396" s="31" t="s">
        <v>11130</v>
      </c>
      <c r="U396" s="29">
        <v>4</v>
      </c>
      <c r="V396" s="29" t="str">
        <f>IF(ABS(Proj2018[[#This Row],[LastProj]]-Proj2018[[#This Row],[PROJ TOTAL PTS]])&lt;0.5,"",(Proj2018[[#This Row],[PROJ TOTAL PTS]]-Proj2018[[#This Row],[LastProj]])/16)</f>
        <v/>
      </c>
      <c r="W396" s="29" t="s">
        <v>296</v>
      </c>
      <c r="X396" s="29"/>
      <c r="Y396" s="29">
        <f>IF(Proj2018[[#This Row],[POS]]="K",-100,Proj2018[[#This Row],[VAR/G]]+1.5)</f>
        <v>-3.3499999999999996</v>
      </c>
      <c r="Z396" s="33">
        <f>ROUND(MAX(Proj2018[[#This Row],[VAWG]],0)*$AC$9,0)+1</f>
        <v>1</v>
      </c>
    </row>
    <row r="397" spans="1:26" x14ac:dyDescent="0.3">
      <c r="A397">
        <v>2018</v>
      </c>
      <c r="B397" t="s">
        <v>7696</v>
      </c>
      <c r="C397" t="s">
        <v>10710</v>
      </c>
      <c r="D397" t="s">
        <v>451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6</v>
      </c>
      <c r="K397">
        <v>25</v>
      </c>
      <c r="L397">
        <v>0</v>
      </c>
      <c r="M397">
        <v>2</v>
      </c>
      <c r="N397">
        <v>15</v>
      </c>
      <c r="O397">
        <v>0</v>
      </c>
      <c r="P397" s="26">
        <v>4</v>
      </c>
      <c r="Q397" s="26">
        <v>118.8</v>
      </c>
      <c r="R397" s="26">
        <v>-114.8</v>
      </c>
      <c r="S397" s="26">
        <v>-7.1749999999999998</v>
      </c>
      <c r="T397" s="31" t="s">
        <v>296</v>
      </c>
      <c r="U397" s="29">
        <v>4</v>
      </c>
      <c r="V397" s="29" t="str">
        <f>IF(ABS(Proj2018[[#This Row],[LastProj]]-Proj2018[[#This Row],[PROJ TOTAL PTS]])&lt;0.5,"",(Proj2018[[#This Row],[PROJ TOTAL PTS]]-Proj2018[[#This Row],[LastProj]])/16)</f>
        <v/>
      </c>
      <c r="W397" s="29" t="s">
        <v>296</v>
      </c>
      <c r="X397" s="29"/>
      <c r="Y397" s="29">
        <f>IF(Proj2018[[#This Row],[POS]]="K",-100,Proj2018[[#This Row],[VAR/G]]+1.5)</f>
        <v>-5.6749999999999998</v>
      </c>
      <c r="Z397" s="29">
        <f>ROUND(MAX(Proj2018[[#This Row],[VAWG]],0)*$AC$9,0)+1</f>
        <v>1</v>
      </c>
    </row>
    <row r="398" spans="1:26" x14ac:dyDescent="0.3">
      <c r="A398">
        <v>2018</v>
      </c>
      <c r="B398" t="s">
        <v>4845</v>
      </c>
      <c r="C398" t="s">
        <v>11244</v>
      </c>
      <c r="D398" t="s">
        <v>348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3</v>
      </c>
      <c r="N398">
        <v>40</v>
      </c>
      <c r="O398">
        <v>0</v>
      </c>
      <c r="P398" s="26">
        <v>4</v>
      </c>
      <c r="Q398" s="26">
        <v>117.7</v>
      </c>
      <c r="R398" s="26">
        <v>-113.7</v>
      </c>
      <c r="S398" s="26">
        <v>-7.1062500000000002</v>
      </c>
      <c r="T398" s="31" t="s">
        <v>11130</v>
      </c>
      <c r="U398" s="29">
        <v>4</v>
      </c>
      <c r="V398" s="29" t="str">
        <f>IF(ABS(Proj2018[[#This Row],[LastProj]]-Proj2018[[#This Row],[PROJ TOTAL PTS]])&lt;0.5,"",(Proj2018[[#This Row],[PROJ TOTAL PTS]]-Proj2018[[#This Row],[LastProj]])/16)</f>
        <v/>
      </c>
      <c r="W398" s="29" t="s">
        <v>296</v>
      </c>
      <c r="X398" s="29"/>
      <c r="Y398" s="29">
        <f>IF(Proj2018[[#This Row],[POS]]="K",-100,Proj2018[[#This Row],[VAR/G]]+1.5)</f>
        <v>-5.6062500000000002</v>
      </c>
      <c r="Z398" s="33">
        <f>ROUND(MAX(Proj2018[[#This Row],[VAWG]],0)*$AC$9,0)+1</f>
        <v>1</v>
      </c>
    </row>
    <row r="399" spans="1:26" x14ac:dyDescent="0.3">
      <c r="A399">
        <v>2018</v>
      </c>
      <c r="B399" t="s">
        <v>2804</v>
      </c>
      <c r="C399" t="s">
        <v>10748</v>
      </c>
      <c r="D399" t="s">
        <v>348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3</v>
      </c>
      <c r="N399">
        <v>40</v>
      </c>
      <c r="O399">
        <v>0</v>
      </c>
      <c r="P399" s="26">
        <v>4</v>
      </c>
      <c r="Q399" s="26">
        <v>117.7</v>
      </c>
      <c r="R399" s="26">
        <v>-113.7</v>
      </c>
      <c r="S399" s="26">
        <v>-7.1062500000000002</v>
      </c>
      <c r="T399" s="31" t="s">
        <v>11130</v>
      </c>
      <c r="U399" s="29">
        <v>4</v>
      </c>
      <c r="V399" s="29" t="str">
        <f>IF(ABS(Proj2018[[#This Row],[LastProj]]-Proj2018[[#This Row],[PROJ TOTAL PTS]])&lt;0.5,"",(Proj2018[[#This Row],[PROJ TOTAL PTS]]-Proj2018[[#This Row],[LastProj]])/16)</f>
        <v/>
      </c>
      <c r="W399" s="29" t="s">
        <v>296</v>
      </c>
      <c r="X399" s="29"/>
      <c r="Y399" s="29">
        <f>IF(Proj2018[[#This Row],[POS]]="K",-100,Proj2018[[#This Row],[VAR/G]]+1.5)</f>
        <v>-5.6062500000000002</v>
      </c>
      <c r="Z399" s="33">
        <f>ROUND(MAX(Proj2018[[#This Row],[VAWG]],0)*$AC$9,0)+1</f>
        <v>1</v>
      </c>
    </row>
    <row r="400" spans="1:26" x14ac:dyDescent="0.3">
      <c r="A400">
        <v>2018</v>
      </c>
      <c r="B400" t="s">
        <v>9382</v>
      </c>
      <c r="C400" t="s">
        <v>10712</v>
      </c>
      <c r="D400" t="s">
        <v>321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4</v>
      </c>
      <c r="N400">
        <v>39</v>
      </c>
      <c r="O400">
        <v>0</v>
      </c>
      <c r="P400" s="26">
        <v>3.9000000000000004</v>
      </c>
      <c r="Q400" s="26">
        <v>81.599999999999994</v>
      </c>
      <c r="R400" s="26">
        <v>-77.699999999999989</v>
      </c>
      <c r="S400" s="26">
        <v>-4.8562499999999993</v>
      </c>
      <c r="T400" s="31" t="s">
        <v>296</v>
      </c>
      <c r="U400" s="29">
        <v>3.9000000000000004</v>
      </c>
      <c r="V400" s="29" t="str">
        <f>IF(ABS(Proj2018[[#This Row],[LastProj]]-Proj2018[[#This Row],[PROJ TOTAL PTS]])&lt;0.5,"",(Proj2018[[#This Row],[PROJ TOTAL PTS]]-Proj2018[[#This Row],[LastProj]])/16)</f>
        <v/>
      </c>
      <c r="W400" s="29" t="s">
        <v>296</v>
      </c>
      <c r="X400" s="29"/>
      <c r="Y400" s="29">
        <f>IF(Proj2018[[#This Row],[POS]]="K",-100,Proj2018[[#This Row],[VAR/G]]+1.5)</f>
        <v>-3.3562499999999993</v>
      </c>
      <c r="Z400" s="33">
        <f>ROUND(MAX(Proj2018[[#This Row],[VAWG]],0)*$AC$9,0)+1</f>
        <v>1</v>
      </c>
    </row>
    <row r="401" spans="1:26" x14ac:dyDescent="0.3">
      <c r="A401">
        <v>2018</v>
      </c>
      <c r="B401" t="s">
        <v>7331</v>
      </c>
      <c r="C401" t="s">
        <v>10744</v>
      </c>
      <c r="D401" t="s">
        <v>348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3</v>
      </c>
      <c r="N401">
        <v>39</v>
      </c>
      <c r="O401">
        <v>0</v>
      </c>
      <c r="P401" s="26">
        <v>3.9000000000000004</v>
      </c>
      <c r="Q401" s="26">
        <v>117.7</v>
      </c>
      <c r="R401" s="26">
        <v>-113.8</v>
      </c>
      <c r="S401" s="26">
        <v>-7.1124999999999998</v>
      </c>
      <c r="T401" s="31" t="s">
        <v>296</v>
      </c>
      <c r="U401" s="29">
        <v>3.9000000000000004</v>
      </c>
      <c r="V401" s="29" t="str">
        <f>IF(ABS(Proj2018[[#This Row],[LastProj]]-Proj2018[[#This Row],[PROJ TOTAL PTS]])&lt;0.5,"",(Proj2018[[#This Row],[PROJ TOTAL PTS]]-Proj2018[[#This Row],[LastProj]])/16)</f>
        <v/>
      </c>
      <c r="W401" s="29" t="s">
        <v>296</v>
      </c>
      <c r="X401" s="29"/>
      <c r="Y401" s="29">
        <f>IF(Proj2018[[#This Row],[POS]]="K",-100,Proj2018[[#This Row],[VAR/G]]+1.5)</f>
        <v>-5.6124999999999998</v>
      </c>
      <c r="Z401" s="33">
        <f>ROUND(MAX(Proj2018[[#This Row],[VAWG]],0)*$AC$9,0)+1</f>
        <v>1</v>
      </c>
    </row>
    <row r="402" spans="1:26" x14ac:dyDescent="0.3">
      <c r="A402">
        <v>2018</v>
      </c>
      <c r="B402" t="s">
        <v>7446</v>
      </c>
      <c r="C402" t="s">
        <v>314</v>
      </c>
      <c r="D402" t="s">
        <v>348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3</v>
      </c>
      <c r="N402">
        <v>39</v>
      </c>
      <c r="O402">
        <v>0</v>
      </c>
      <c r="P402" s="26">
        <v>3.9000000000000004</v>
      </c>
      <c r="Q402" s="26">
        <v>117.7</v>
      </c>
      <c r="R402" s="26">
        <v>-113.8</v>
      </c>
      <c r="S402" s="26">
        <v>-7.1124999999999998</v>
      </c>
      <c r="T402" s="31" t="s">
        <v>296</v>
      </c>
      <c r="U402" s="29">
        <v>3.9000000000000004</v>
      </c>
      <c r="V402" s="29" t="str">
        <f>IF(ABS(Proj2018[[#This Row],[LastProj]]-Proj2018[[#This Row],[PROJ TOTAL PTS]])&lt;0.5,"",(Proj2018[[#This Row],[PROJ TOTAL PTS]]-Proj2018[[#This Row],[LastProj]])/16)</f>
        <v/>
      </c>
      <c r="W402" s="29" t="s">
        <v>296</v>
      </c>
      <c r="X402" s="29"/>
      <c r="Y402" s="29">
        <f>IF(Proj2018[[#This Row],[POS]]="K",-100,Proj2018[[#This Row],[VAR/G]]+1.5)</f>
        <v>-5.6124999999999998</v>
      </c>
      <c r="Z402" s="33">
        <f>ROUND(MAX(Proj2018[[#This Row],[VAWG]],0)*$AC$9,0)+1</f>
        <v>1</v>
      </c>
    </row>
    <row r="403" spans="1:26" x14ac:dyDescent="0.3">
      <c r="A403">
        <v>2018</v>
      </c>
      <c r="B403" t="s">
        <v>7642</v>
      </c>
      <c r="C403" t="s">
        <v>10802</v>
      </c>
      <c r="D403" t="s">
        <v>348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3</v>
      </c>
      <c r="N403">
        <v>39</v>
      </c>
      <c r="O403">
        <v>0</v>
      </c>
      <c r="P403" s="26">
        <v>3.9000000000000004</v>
      </c>
      <c r="Q403" s="26">
        <v>117.7</v>
      </c>
      <c r="R403" s="26">
        <v>-113.8</v>
      </c>
      <c r="S403" s="26">
        <v>-7.1124999999999998</v>
      </c>
      <c r="T403" s="31" t="s">
        <v>11130</v>
      </c>
      <c r="U403" s="29">
        <v>3.9000000000000004</v>
      </c>
      <c r="V403" s="29" t="str">
        <f>IF(ABS(Proj2018[[#This Row],[LastProj]]-Proj2018[[#This Row],[PROJ TOTAL PTS]])&lt;0.5,"",(Proj2018[[#This Row],[PROJ TOTAL PTS]]-Proj2018[[#This Row],[LastProj]])/16)</f>
        <v/>
      </c>
      <c r="W403" s="29" t="s">
        <v>296</v>
      </c>
      <c r="X403" s="29"/>
      <c r="Y403" s="29">
        <f>IF(Proj2018[[#This Row],[POS]]="K",-100,Proj2018[[#This Row],[VAR/G]]+1.5)</f>
        <v>-5.6124999999999998</v>
      </c>
      <c r="Z403" s="29">
        <f>ROUND(MAX(Proj2018[[#This Row],[VAWG]],0)*$AC$9,0)+1</f>
        <v>1</v>
      </c>
    </row>
    <row r="404" spans="1:26" x14ac:dyDescent="0.3">
      <c r="A404">
        <v>2018</v>
      </c>
      <c r="B404" t="s">
        <v>2778</v>
      </c>
      <c r="C404" t="s">
        <v>10744</v>
      </c>
      <c r="D404" t="s">
        <v>321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4</v>
      </c>
      <c r="N404">
        <v>38</v>
      </c>
      <c r="O404">
        <v>0</v>
      </c>
      <c r="P404" s="26">
        <v>3.8000000000000003</v>
      </c>
      <c r="Q404" s="26">
        <v>81.599999999999994</v>
      </c>
      <c r="R404" s="26">
        <v>-77.8</v>
      </c>
      <c r="S404" s="26">
        <v>-4.8624999999999998</v>
      </c>
      <c r="T404" s="31" t="s">
        <v>296</v>
      </c>
      <c r="U404" s="29">
        <v>3.8000000000000003</v>
      </c>
      <c r="V404" s="29" t="str">
        <f>IF(ABS(Proj2018[[#This Row],[LastProj]]-Proj2018[[#This Row],[PROJ TOTAL PTS]])&lt;0.5,"",(Proj2018[[#This Row],[PROJ TOTAL PTS]]-Proj2018[[#This Row],[LastProj]])/16)</f>
        <v/>
      </c>
      <c r="W404" s="29" t="s">
        <v>296</v>
      </c>
      <c r="X404" s="29"/>
      <c r="Y404" s="29">
        <f>IF(Proj2018[[#This Row],[POS]]="K",-100,Proj2018[[#This Row],[VAR/G]]+1.5)</f>
        <v>-3.3624999999999998</v>
      </c>
      <c r="Z404" s="33">
        <f>ROUND(MAX(Proj2018[[#This Row],[VAWG]],0)*$AC$9,0)+1</f>
        <v>1</v>
      </c>
    </row>
    <row r="405" spans="1:26" x14ac:dyDescent="0.3">
      <c r="A405">
        <v>2018</v>
      </c>
      <c r="B405" t="s">
        <v>8245</v>
      </c>
      <c r="C405" t="s">
        <v>10802</v>
      </c>
      <c r="D405" t="s">
        <v>321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4</v>
      </c>
      <c r="N405">
        <v>38</v>
      </c>
      <c r="O405">
        <v>0</v>
      </c>
      <c r="P405" s="26">
        <v>3.8000000000000003</v>
      </c>
      <c r="Q405" s="26">
        <v>81.599999999999994</v>
      </c>
      <c r="R405" s="26">
        <v>-77.8</v>
      </c>
      <c r="S405" s="26">
        <v>-4.8624999999999998</v>
      </c>
      <c r="T405" s="31" t="s">
        <v>296</v>
      </c>
      <c r="U405" s="29">
        <v>3.8000000000000003</v>
      </c>
      <c r="V405" s="29" t="str">
        <f>IF(ABS(Proj2018[[#This Row],[LastProj]]-Proj2018[[#This Row],[PROJ TOTAL PTS]])&lt;0.5,"",(Proj2018[[#This Row],[PROJ TOTAL PTS]]-Proj2018[[#This Row],[LastProj]])/16)</f>
        <v/>
      </c>
      <c r="W405" s="29" t="s">
        <v>296</v>
      </c>
      <c r="X405" s="29"/>
      <c r="Y405" s="29">
        <f>IF(Proj2018[[#This Row],[POS]]="K",-100,Proj2018[[#This Row],[VAR/G]]+1.5)</f>
        <v>-3.3624999999999998</v>
      </c>
      <c r="Z405" s="33">
        <f>ROUND(MAX(Proj2018[[#This Row],[VAWG]],0)*$AC$9,0)+1</f>
        <v>1</v>
      </c>
    </row>
    <row r="406" spans="1:26" x14ac:dyDescent="0.3">
      <c r="A406">
        <v>2018</v>
      </c>
      <c r="B406" t="s">
        <v>1065</v>
      </c>
      <c r="C406" t="s">
        <v>10740</v>
      </c>
      <c r="D406" t="s">
        <v>348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3</v>
      </c>
      <c r="N406">
        <v>38</v>
      </c>
      <c r="O406">
        <v>0</v>
      </c>
      <c r="P406" s="26">
        <v>3.8000000000000003</v>
      </c>
      <c r="Q406" s="26">
        <v>117.7</v>
      </c>
      <c r="R406" s="26">
        <v>-113.9</v>
      </c>
      <c r="S406" s="26">
        <v>-7.1187500000000004</v>
      </c>
      <c r="T406" s="31" t="s">
        <v>296</v>
      </c>
      <c r="U406" s="29">
        <v>3.8000000000000003</v>
      </c>
      <c r="V406" s="29" t="str">
        <f>IF(ABS(Proj2018[[#This Row],[LastProj]]-Proj2018[[#This Row],[PROJ TOTAL PTS]])&lt;0.5,"",(Proj2018[[#This Row],[PROJ TOTAL PTS]]-Proj2018[[#This Row],[LastProj]])/16)</f>
        <v/>
      </c>
      <c r="W406" s="29" t="s">
        <v>296</v>
      </c>
      <c r="X406" s="29"/>
      <c r="Y406" s="29">
        <f>IF(Proj2018[[#This Row],[POS]]="K",-100,Proj2018[[#This Row],[VAR/G]]+1.5)</f>
        <v>-5.6187500000000004</v>
      </c>
      <c r="Z406" s="33">
        <f>ROUND(MAX(Proj2018[[#This Row],[VAWG]],0)*$AC$9,0)+1</f>
        <v>1</v>
      </c>
    </row>
    <row r="407" spans="1:26" x14ac:dyDescent="0.3">
      <c r="A407">
        <v>2018</v>
      </c>
      <c r="B407" t="s">
        <v>9242</v>
      </c>
      <c r="C407" t="s">
        <v>352</v>
      </c>
      <c r="D407" t="s">
        <v>321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4</v>
      </c>
      <c r="N407">
        <v>37</v>
      </c>
      <c r="O407">
        <v>0</v>
      </c>
      <c r="P407" s="26">
        <v>3.7</v>
      </c>
      <c r="Q407" s="26">
        <v>81.599999999999994</v>
      </c>
      <c r="R407" s="26">
        <v>-77.899999999999991</v>
      </c>
      <c r="S407" s="26">
        <v>-4.8687499999999995</v>
      </c>
      <c r="T407" s="31" t="s">
        <v>296</v>
      </c>
      <c r="U407" s="29">
        <v>3.7</v>
      </c>
      <c r="V407" s="29" t="str">
        <f>IF(ABS(Proj2018[[#This Row],[LastProj]]-Proj2018[[#This Row],[PROJ TOTAL PTS]])&lt;0.5,"",(Proj2018[[#This Row],[PROJ TOTAL PTS]]-Proj2018[[#This Row],[LastProj]])/16)</f>
        <v/>
      </c>
      <c r="W407" s="29" t="s">
        <v>296</v>
      </c>
      <c r="X407" s="29"/>
      <c r="Y407" s="29">
        <f>IF(Proj2018[[#This Row],[POS]]="K",-100,Proj2018[[#This Row],[VAR/G]]+1.5)</f>
        <v>-3.3687499999999995</v>
      </c>
      <c r="Z407" s="33">
        <f>ROUND(MAX(Proj2018[[#This Row],[VAWG]],0)*$AC$9,0)+1</f>
        <v>1</v>
      </c>
    </row>
    <row r="408" spans="1:26" x14ac:dyDescent="0.3">
      <c r="A408">
        <v>2018</v>
      </c>
      <c r="B408" t="s">
        <v>6185</v>
      </c>
      <c r="C408" t="s">
        <v>10751</v>
      </c>
      <c r="D408" t="s">
        <v>451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9</v>
      </c>
      <c r="K408">
        <v>37</v>
      </c>
      <c r="L408">
        <v>0</v>
      </c>
      <c r="M408">
        <v>0</v>
      </c>
      <c r="N408">
        <v>0</v>
      </c>
      <c r="O408">
        <v>0</v>
      </c>
      <c r="P408" s="26">
        <v>3.7</v>
      </c>
      <c r="Q408" s="26">
        <v>118.8</v>
      </c>
      <c r="R408" s="26">
        <v>-115.1</v>
      </c>
      <c r="S408" s="26">
        <v>-7.1937499999999996</v>
      </c>
      <c r="T408" s="31" t="s">
        <v>296</v>
      </c>
      <c r="U408" s="29">
        <v>3.7</v>
      </c>
      <c r="V408" s="29" t="str">
        <f>IF(ABS(Proj2018[[#This Row],[LastProj]]-Proj2018[[#This Row],[PROJ TOTAL PTS]])&lt;0.5,"",(Proj2018[[#This Row],[PROJ TOTAL PTS]]-Proj2018[[#This Row],[LastProj]])/16)</f>
        <v/>
      </c>
      <c r="W408" s="29" t="s">
        <v>296</v>
      </c>
      <c r="X408" s="29"/>
      <c r="Y408" s="29">
        <f>IF(Proj2018[[#This Row],[POS]]="K",-100,Proj2018[[#This Row],[VAR/G]]+1.5)</f>
        <v>-5.6937499999999996</v>
      </c>
      <c r="Z408" s="33">
        <f>ROUND(MAX(Proj2018[[#This Row],[VAWG]],0)*$AC$9,0)+1</f>
        <v>1</v>
      </c>
    </row>
    <row r="409" spans="1:26" x14ac:dyDescent="0.3">
      <c r="A409">
        <v>2018</v>
      </c>
      <c r="B409" t="s">
        <v>5258</v>
      </c>
      <c r="C409" t="s">
        <v>298</v>
      </c>
      <c r="D409" t="s">
        <v>451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6</v>
      </c>
      <c r="K409">
        <v>20</v>
      </c>
      <c r="L409">
        <v>0</v>
      </c>
      <c r="M409">
        <v>2</v>
      </c>
      <c r="N409">
        <v>17</v>
      </c>
      <c r="O409">
        <v>0</v>
      </c>
      <c r="P409" s="26">
        <v>3.7</v>
      </c>
      <c r="Q409" s="26">
        <v>118.8</v>
      </c>
      <c r="R409" s="26">
        <v>-115.1</v>
      </c>
      <c r="S409" s="26">
        <v>-7.1937499999999996</v>
      </c>
      <c r="T409" s="31" t="s">
        <v>296</v>
      </c>
      <c r="U409" s="29">
        <v>3.7</v>
      </c>
      <c r="V409" s="29" t="str">
        <f>IF(ABS(Proj2018[[#This Row],[LastProj]]-Proj2018[[#This Row],[PROJ TOTAL PTS]])&lt;0.5,"",(Proj2018[[#This Row],[PROJ TOTAL PTS]]-Proj2018[[#This Row],[LastProj]])/16)</f>
        <v/>
      </c>
      <c r="W409" s="29" t="s">
        <v>296</v>
      </c>
      <c r="X409" s="29"/>
      <c r="Y409" s="29">
        <f>IF(Proj2018[[#This Row],[POS]]="K",-100,Proj2018[[#This Row],[VAR/G]]+1.5)</f>
        <v>-5.6937499999999996</v>
      </c>
      <c r="Z409" s="33">
        <f>ROUND(MAX(Proj2018[[#This Row],[VAWG]],0)*$AC$9,0)+1</f>
        <v>1</v>
      </c>
    </row>
    <row r="410" spans="1:26" x14ac:dyDescent="0.3">
      <c r="A410">
        <v>2018</v>
      </c>
      <c r="B410" t="s">
        <v>7466</v>
      </c>
      <c r="C410" t="s">
        <v>489</v>
      </c>
      <c r="D410" t="s">
        <v>451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4</v>
      </c>
      <c r="N410">
        <v>37</v>
      </c>
      <c r="O410">
        <v>0</v>
      </c>
      <c r="P410" s="26">
        <v>3.7</v>
      </c>
      <c r="Q410" s="26">
        <v>118.8</v>
      </c>
      <c r="R410" s="26">
        <v>-115.1</v>
      </c>
      <c r="S410" s="26">
        <v>-7.1937499999999996</v>
      </c>
      <c r="T410" s="31" t="s">
        <v>296</v>
      </c>
      <c r="U410" s="29">
        <v>3.7</v>
      </c>
      <c r="V410" s="29" t="str">
        <f>IF(ABS(Proj2018[[#This Row],[LastProj]]-Proj2018[[#This Row],[PROJ TOTAL PTS]])&lt;0.5,"",(Proj2018[[#This Row],[PROJ TOTAL PTS]]-Proj2018[[#This Row],[LastProj]])/16)</f>
        <v/>
      </c>
      <c r="W410" s="29" t="s">
        <v>296</v>
      </c>
      <c r="X410" s="29"/>
      <c r="Y410" s="29">
        <f>IF(Proj2018[[#This Row],[POS]]="K",-100,Proj2018[[#This Row],[VAR/G]]+1.5)</f>
        <v>-5.6937499999999996</v>
      </c>
      <c r="Z410" s="33">
        <f>ROUND(MAX(Proj2018[[#This Row],[VAWG]],0)*$AC$9,0)+1</f>
        <v>1</v>
      </c>
    </row>
    <row r="411" spans="1:26" x14ac:dyDescent="0.3">
      <c r="A411">
        <v>2018</v>
      </c>
      <c r="B411" t="s">
        <v>5432</v>
      </c>
      <c r="C411" t="s">
        <v>10740</v>
      </c>
      <c r="D411" t="s">
        <v>321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3</v>
      </c>
      <c r="N411">
        <v>36</v>
      </c>
      <c r="O411">
        <v>0</v>
      </c>
      <c r="P411" s="26">
        <v>3.6</v>
      </c>
      <c r="Q411" s="26">
        <v>81.599999999999994</v>
      </c>
      <c r="R411" s="26">
        <v>-78</v>
      </c>
      <c r="S411" s="26">
        <v>-4.875</v>
      </c>
      <c r="T411" s="31" t="s">
        <v>296</v>
      </c>
      <c r="U411" s="29">
        <v>3.6</v>
      </c>
      <c r="V411" s="29" t="str">
        <f>IF(ABS(Proj2018[[#This Row],[LastProj]]-Proj2018[[#This Row],[PROJ TOTAL PTS]])&lt;0.5,"",(Proj2018[[#This Row],[PROJ TOTAL PTS]]-Proj2018[[#This Row],[LastProj]])/16)</f>
        <v/>
      </c>
      <c r="W411" s="29" t="s">
        <v>296</v>
      </c>
      <c r="X411" s="29"/>
      <c r="Y411" s="29">
        <f>IF(Proj2018[[#This Row],[POS]]="K",-100,Proj2018[[#This Row],[VAR/G]]+1.5)</f>
        <v>-3.375</v>
      </c>
      <c r="Z411" s="33">
        <f>ROUND(MAX(Proj2018[[#This Row],[VAWG]],0)*$AC$9,0)+1</f>
        <v>1</v>
      </c>
    </row>
    <row r="412" spans="1:26" x14ac:dyDescent="0.3">
      <c r="A412">
        <v>2018</v>
      </c>
      <c r="B412" t="s">
        <v>11252</v>
      </c>
      <c r="C412" t="s">
        <v>10731</v>
      </c>
      <c r="D412" t="s">
        <v>321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4</v>
      </c>
      <c r="N412">
        <v>36</v>
      </c>
      <c r="O412">
        <v>0</v>
      </c>
      <c r="P412" s="26">
        <v>3.6</v>
      </c>
      <c r="Q412" s="26">
        <v>81.599999999999994</v>
      </c>
      <c r="R412" s="26">
        <v>-78</v>
      </c>
      <c r="S412" s="26">
        <v>-4.875</v>
      </c>
      <c r="T412" s="31" t="s">
        <v>296</v>
      </c>
      <c r="U412" s="29">
        <v>3.6</v>
      </c>
      <c r="V412" s="29" t="str">
        <f>IF(ABS(Proj2018[[#This Row],[LastProj]]-Proj2018[[#This Row],[PROJ TOTAL PTS]])&lt;0.5,"",(Proj2018[[#This Row],[PROJ TOTAL PTS]]-Proj2018[[#This Row],[LastProj]])/16)</f>
        <v/>
      </c>
      <c r="W412" s="29" t="s">
        <v>437</v>
      </c>
      <c r="X412" s="29"/>
      <c r="Y412" s="29">
        <f>IF(Proj2018[[#This Row],[POS]]="K",-100,Proj2018[[#This Row],[VAR/G]]+1.5)</f>
        <v>-3.375</v>
      </c>
      <c r="Z412" s="33">
        <f>ROUND(MAX(Proj2018[[#This Row],[VAWG]],0)*$AC$9,0)+1</f>
        <v>1</v>
      </c>
    </row>
    <row r="413" spans="1:26" x14ac:dyDescent="0.3">
      <c r="A413">
        <v>2018</v>
      </c>
      <c r="B413" t="s">
        <v>4173</v>
      </c>
      <c r="C413" t="s">
        <v>10763</v>
      </c>
      <c r="D413" t="s">
        <v>321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3</v>
      </c>
      <c r="N413">
        <v>36</v>
      </c>
      <c r="O413">
        <v>0</v>
      </c>
      <c r="P413" s="26">
        <v>3.6</v>
      </c>
      <c r="Q413" s="26">
        <v>81.599999999999994</v>
      </c>
      <c r="R413" s="26">
        <v>-78</v>
      </c>
      <c r="S413" s="26">
        <v>-4.875</v>
      </c>
      <c r="T413" s="31" t="s">
        <v>11130</v>
      </c>
      <c r="U413" s="29">
        <v>3.6</v>
      </c>
      <c r="V413" s="29" t="str">
        <f>IF(ABS(Proj2018[[#This Row],[LastProj]]-Proj2018[[#This Row],[PROJ TOTAL PTS]])&lt;0.5,"",(Proj2018[[#This Row],[PROJ TOTAL PTS]]-Proj2018[[#This Row],[LastProj]])/16)</f>
        <v/>
      </c>
      <c r="W413" s="29" t="s">
        <v>437</v>
      </c>
      <c r="X413" s="29"/>
      <c r="Y413" s="29">
        <f>IF(Proj2018[[#This Row],[POS]]="K",-100,Proj2018[[#This Row],[VAR/G]]+1.5)</f>
        <v>-3.375</v>
      </c>
      <c r="Z413" s="33">
        <f>ROUND(MAX(Proj2018[[#This Row],[VAWG]],0)*$AC$9,0)+1</f>
        <v>1</v>
      </c>
    </row>
    <row r="414" spans="1:26" x14ac:dyDescent="0.3">
      <c r="A414">
        <v>2018</v>
      </c>
      <c r="B414" t="s">
        <v>9967</v>
      </c>
      <c r="C414" t="s">
        <v>365</v>
      </c>
      <c r="D414" t="s">
        <v>321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4</v>
      </c>
      <c r="N414">
        <v>36</v>
      </c>
      <c r="O414">
        <v>0</v>
      </c>
      <c r="P414" s="26">
        <v>3.6</v>
      </c>
      <c r="Q414" s="26">
        <v>81.599999999999994</v>
      </c>
      <c r="R414" s="26">
        <v>-78</v>
      </c>
      <c r="S414" s="26">
        <v>-4.875</v>
      </c>
      <c r="T414" s="31" t="s">
        <v>296</v>
      </c>
      <c r="U414" s="29">
        <v>3.6</v>
      </c>
      <c r="V414" s="29" t="str">
        <f>IF(ABS(Proj2018[[#This Row],[LastProj]]-Proj2018[[#This Row],[PROJ TOTAL PTS]])&lt;0.5,"",(Proj2018[[#This Row],[PROJ TOTAL PTS]]-Proj2018[[#This Row],[LastProj]])/16)</f>
        <v/>
      </c>
      <c r="W414" s="29" t="s">
        <v>296</v>
      </c>
      <c r="X414" s="29"/>
      <c r="Y414" s="29">
        <f>IF(Proj2018[[#This Row],[POS]]="K",-100,Proj2018[[#This Row],[VAR/G]]+1.5)</f>
        <v>-3.375</v>
      </c>
      <c r="Z414" s="33">
        <f>ROUND(MAX(Proj2018[[#This Row],[VAWG]],0)*$AC$9,0)+1</f>
        <v>1</v>
      </c>
    </row>
    <row r="415" spans="1:26" x14ac:dyDescent="0.3">
      <c r="A415">
        <v>2018</v>
      </c>
      <c r="B415" t="s">
        <v>2573</v>
      </c>
      <c r="C415" t="s">
        <v>10805</v>
      </c>
      <c r="D415" t="s">
        <v>348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3</v>
      </c>
      <c r="N415">
        <v>36</v>
      </c>
      <c r="O415">
        <v>0</v>
      </c>
      <c r="P415" s="26">
        <v>3.6</v>
      </c>
      <c r="Q415" s="26">
        <v>117.7</v>
      </c>
      <c r="R415" s="26">
        <v>-114.10000000000001</v>
      </c>
      <c r="S415" s="26">
        <v>-7.1312500000000005</v>
      </c>
      <c r="T415" s="31" t="s">
        <v>296</v>
      </c>
      <c r="U415" s="29">
        <v>3.6</v>
      </c>
      <c r="V415" s="29" t="str">
        <f>IF(ABS(Proj2018[[#This Row],[LastProj]]-Proj2018[[#This Row],[PROJ TOTAL PTS]])&lt;0.5,"",(Proj2018[[#This Row],[PROJ TOTAL PTS]]-Proj2018[[#This Row],[LastProj]])/16)</f>
        <v/>
      </c>
      <c r="W415" s="29" t="s">
        <v>296</v>
      </c>
      <c r="X415" s="29"/>
      <c r="Y415" s="29">
        <f>IF(Proj2018[[#This Row],[POS]]="K",-100,Proj2018[[#This Row],[VAR/G]]+1.5)</f>
        <v>-5.6312500000000005</v>
      </c>
      <c r="Z415" s="33">
        <f>ROUND(MAX(Proj2018[[#This Row],[VAWG]],0)*$AC$9,0)+1</f>
        <v>1</v>
      </c>
    </row>
    <row r="416" spans="1:26" x14ac:dyDescent="0.3">
      <c r="A416">
        <v>2018</v>
      </c>
      <c r="B416" t="s">
        <v>4704</v>
      </c>
      <c r="C416" t="s">
        <v>10714</v>
      </c>
      <c r="D416" t="s">
        <v>348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3</v>
      </c>
      <c r="N416">
        <v>36</v>
      </c>
      <c r="O416">
        <v>0</v>
      </c>
      <c r="P416" s="26">
        <v>3.6</v>
      </c>
      <c r="Q416" s="26">
        <v>117.7</v>
      </c>
      <c r="R416" s="26">
        <v>-114.10000000000001</v>
      </c>
      <c r="S416" s="26">
        <v>-7.1312500000000005</v>
      </c>
      <c r="T416" s="31" t="s">
        <v>11130</v>
      </c>
      <c r="U416" s="29">
        <v>3.6</v>
      </c>
      <c r="V416" s="29" t="str">
        <f>IF(ABS(Proj2018[[#This Row],[LastProj]]-Proj2018[[#This Row],[PROJ TOTAL PTS]])&lt;0.5,"",(Proj2018[[#This Row],[PROJ TOTAL PTS]]-Proj2018[[#This Row],[LastProj]])/16)</f>
        <v/>
      </c>
      <c r="W416" s="29" t="s">
        <v>296</v>
      </c>
      <c r="X416" s="29"/>
      <c r="Y416" s="29">
        <f>IF(Proj2018[[#This Row],[POS]]="K",-100,Proj2018[[#This Row],[VAR/G]]+1.5)</f>
        <v>-5.6312500000000005</v>
      </c>
      <c r="Z416" s="33">
        <f>ROUND(MAX(Proj2018[[#This Row],[VAWG]],0)*$AC$9,0)+1</f>
        <v>1</v>
      </c>
    </row>
    <row r="417" spans="1:26" x14ac:dyDescent="0.3">
      <c r="A417">
        <v>2018</v>
      </c>
      <c r="B417" t="s">
        <v>1916</v>
      </c>
      <c r="C417" t="s">
        <v>10805</v>
      </c>
      <c r="D417" t="s">
        <v>348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3</v>
      </c>
      <c r="N417">
        <v>36</v>
      </c>
      <c r="O417">
        <v>0</v>
      </c>
      <c r="P417" s="26">
        <v>3.6</v>
      </c>
      <c r="Q417" s="26">
        <v>117.7</v>
      </c>
      <c r="R417" s="26">
        <v>-114.10000000000001</v>
      </c>
      <c r="S417" s="26">
        <v>-7.1312500000000005</v>
      </c>
      <c r="T417" s="31" t="s">
        <v>11130</v>
      </c>
      <c r="U417" s="29">
        <v>3.6</v>
      </c>
      <c r="V417" s="29" t="str">
        <f>IF(ABS(Proj2018[[#This Row],[LastProj]]-Proj2018[[#This Row],[PROJ TOTAL PTS]])&lt;0.5,"",(Proj2018[[#This Row],[PROJ TOTAL PTS]]-Proj2018[[#This Row],[LastProj]])/16)</f>
        <v/>
      </c>
      <c r="W417" s="29" t="s">
        <v>296</v>
      </c>
      <c r="X417" s="29"/>
      <c r="Y417" s="29">
        <f>IF(Proj2018[[#This Row],[POS]]="K",-100,Proj2018[[#This Row],[VAR/G]]+1.5)</f>
        <v>-5.6312500000000005</v>
      </c>
      <c r="Z417" s="33">
        <f>ROUND(MAX(Proj2018[[#This Row],[VAWG]],0)*$AC$9,0)+1</f>
        <v>1</v>
      </c>
    </row>
    <row r="418" spans="1:26" x14ac:dyDescent="0.3">
      <c r="A418">
        <v>2018</v>
      </c>
      <c r="B418" t="s">
        <v>7791</v>
      </c>
      <c r="C418" t="s">
        <v>10731</v>
      </c>
      <c r="D418" t="s">
        <v>348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</v>
      </c>
      <c r="K418">
        <v>12</v>
      </c>
      <c r="L418">
        <v>0</v>
      </c>
      <c r="M418">
        <v>2</v>
      </c>
      <c r="N418">
        <v>23</v>
      </c>
      <c r="O418">
        <v>0</v>
      </c>
      <c r="P418" s="26">
        <v>3.5000000000000004</v>
      </c>
      <c r="Q418" s="26">
        <v>117.7</v>
      </c>
      <c r="R418" s="26">
        <v>-114.2</v>
      </c>
      <c r="S418" s="26">
        <v>-7.1375000000000002</v>
      </c>
      <c r="T418" s="31" t="s">
        <v>296</v>
      </c>
      <c r="U418" s="29">
        <v>3.5000000000000004</v>
      </c>
      <c r="V418" s="29" t="str">
        <f>IF(ABS(Proj2018[[#This Row],[LastProj]]-Proj2018[[#This Row],[PROJ TOTAL PTS]])&lt;0.5,"",(Proj2018[[#This Row],[PROJ TOTAL PTS]]-Proj2018[[#This Row],[LastProj]])/16)</f>
        <v/>
      </c>
      <c r="W418" s="29" t="s">
        <v>296</v>
      </c>
      <c r="X418" s="29"/>
      <c r="Y418" s="29">
        <f>IF(Proj2018[[#This Row],[POS]]="K",-100,Proj2018[[#This Row],[VAR/G]]+1.5)</f>
        <v>-5.6375000000000002</v>
      </c>
      <c r="Z418" s="33">
        <f>ROUND(MAX(Proj2018[[#This Row],[VAWG]],0)*$AC$9,0)+1</f>
        <v>1</v>
      </c>
    </row>
    <row r="419" spans="1:26" x14ac:dyDescent="0.3">
      <c r="A419">
        <v>2018</v>
      </c>
      <c r="B419" t="s">
        <v>2633</v>
      </c>
      <c r="C419" t="s">
        <v>10805</v>
      </c>
      <c r="D419" t="s">
        <v>451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8</v>
      </c>
      <c r="K419">
        <v>34</v>
      </c>
      <c r="L419">
        <v>0</v>
      </c>
      <c r="M419">
        <v>0</v>
      </c>
      <c r="N419">
        <v>0</v>
      </c>
      <c r="O419">
        <v>0</v>
      </c>
      <c r="P419" s="26">
        <v>3.4000000000000004</v>
      </c>
      <c r="Q419" s="26">
        <v>118.8</v>
      </c>
      <c r="R419" s="26">
        <v>-115.39999999999999</v>
      </c>
      <c r="S419" s="26">
        <v>-7.2124999999999995</v>
      </c>
      <c r="T419" s="31" t="s">
        <v>11130</v>
      </c>
      <c r="U419" s="29">
        <v>3.4000000000000004</v>
      </c>
      <c r="V419" s="29" t="str">
        <f>IF(ABS(Proj2018[[#This Row],[LastProj]]-Proj2018[[#This Row],[PROJ TOTAL PTS]])&lt;0.5,"",(Proj2018[[#This Row],[PROJ TOTAL PTS]]-Proj2018[[#This Row],[LastProj]])/16)</f>
        <v/>
      </c>
      <c r="W419" s="29" t="s">
        <v>296</v>
      </c>
      <c r="X419" s="29"/>
      <c r="Y419" s="29">
        <f>IF(Proj2018[[#This Row],[POS]]="K",-100,Proj2018[[#This Row],[VAR/G]]+1.5)</f>
        <v>-5.7124999999999995</v>
      </c>
      <c r="Z419" s="29">
        <f>ROUND(MAX(Proj2018[[#This Row],[VAWG]],0)*$AC$9,0)+1</f>
        <v>1</v>
      </c>
    </row>
    <row r="420" spans="1:26" x14ac:dyDescent="0.3">
      <c r="A420">
        <v>2018</v>
      </c>
      <c r="B420" t="s">
        <v>4977</v>
      </c>
      <c r="C420" t="s">
        <v>570</v>
      </c>
      <c r="D420" t="s">
        <v>348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3</v>
      </c>
      <c r="N420">
        <v>34</v>
      </c>
      <c r="O420">
        <v>0</v>
      </c>
      <c r="P420" s="26">
        <v>3.4000000000000004</v>
      </c>
      <c r="Q420" s="26">
        <v>117.7</v>
      </c>
      <c r="R420" s="26">
        <v>-114.3</v>
      </c>
      <c r="S420" s="26">
        <v>-7.1437499999999998</v>
      </c>
      <c r="T420" s="31" t="s">
        <v>296</v>
      </c>
      <c r="U420" s="29">
        <v>3.4000000000000004</v>
      </c>
      <c r="V420" s="29" t="str">
        <f>IF(ABS(Proj2018[[#This Row],[LastProj]]-Proj2018[[#This Row],[PROJ TOTAL PTS]])&lt;0.5,"",(Proj2018[[#This Row],[PROJ TOTAL PTS]]-Proj2018[[#This Row],[LastProj]])/16)</f>
        <v/>
      </c>
      <c r="W420" s="29" t="s">
        <v>296</v>
      </c>
      <c r="X420" s="29"/>
      <c r="Y420" s="29">
        <f>IF(Proj2018[[#This Row],[POS]]="K",-100,Proj2018[[#This Row],[VAR/G]]+1.5)</f>
        <v>-5.6437499999999998</v>
      </c>
      <c r="Z420" s="33">
        <f>ROUND(MAX(Proj2018[[#This Row],[VAWG]],0)*$AC$9,0)+1</f>
        <v>1</v>
      </c>
    </row>
    <row r="421" spans="1:26" x14ac:dyDescent="0.3">
      <c r="A421">
        <v>2018</v>
      </c>
      <c r="B421" t="s">
        <v>3921</v>
      </c>
      <c r="C421" t="s">
        <v>10791</v>
      </c>
      <c r="D421" t="s">
        <v>451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6</v>
      </c>
      <c r="K421">
        <v>23</v>
      </c>
      <c r="L421">
        <v>0</v>
      </c>
      <c r="M421">
        <v>1</v>
      </c>
      <c r="N421">
        <v>10</v>
      </c>
      <c r="O421">
        <v>0</v>
      </c>
      <c r="P421" s="26">
        <v>3.3000000000000003</v>
      </c>
      <c r="Q421" s="26">
        <v>118.8</v>
      </c>
      <c r="R421" s="26">
        <v>-115.5</v>
      </c>
      <c r="S421" s="26">
        <v>-7.21875</v>
      </c>
      <c r="T421" s="31" t="s">
        <v>296</v>
      </c>
      <c r="U421" s="29">
        <v>3.3000000000000003</v>
      </c>
      <c r="V421" s="29" t="str">
        <f>IF(ABS(Proj2018[[#This Row],[LastProj]]-Proj2018[[#This Row],[PROJ TOTAL PTS]])&lt;0.5,"",(Proj2018[[#This Row],[PROJ TOTAL PTS]]-Proj2018[[#This Row],[LastProj]])/16)</f>
        <v/>
      </c>
      <c r="W421" s="29" t="s">
        <v>296</v>
      </c>
      <c r="X421" s="29"/>
      <c r="Y421" s="29">
        <f>IF(Proj2018[[#This Row],[POS]]="K",-100,Proj2018[[#This Row],[VAR/G]]+1.5)</f>
        <v>-5.71875</v>
      </c>
      <c r="Z421" s="33">
        <f>ROUND(MAX(Proj2018[[#This Row],[VAWG]],0)*$AC$9,0)+1</f>
        <v>1</v>
      </c>
    </row>
    <row r="422" spans="1:26" x14ac:dyDescent="0.3">
      <c r="A422">
        <v>2018</v>
      </c>
      <c r="B422" t="s">
        <v>6500</v>
      </c>
      <c r="C422" t="s">
        <v>10763</v>
      </c>
      <c r="D422" t="s">
        <v>451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4</v>
      </c>
      <c r="N422">
        <v>31</v>
      </c>
      <c r="O422">
        <v>0</v>
      </c>
      <c r="P422" s="26">
        <v>3.1</v>
      </c>
      <c r="Q422" s="26">
        <v>118.8</v>
      </c>
      <c r="R422" s="26">
        <v>-115.7</v>
      </c>
      <c r="S422" s="26">
        <v>-7.2312500000000002</v>
      </c>
      <c r="T422" s="31" t="s">
        <v>296</v>
      </c>
      <c r="U422" s="29">
        <v>3.1</v>
      </c>
      <c r="V422" s="29" t="str">
        <f>IF(ABS(Proj2018[[#This Row],[LastProj]]-Proj2018[[#This Row],[PROJ TOTAL PTS]])&lt;0.5,"",(Proj2018[[#This Row],[PROJ TOTAL PTS]]-Proj2018[[#This Row],[LastProj]])/16)</f>
        <v/>
      </c>
      <c r="W422" s="29" t="s">
        <v>296</v>
      </c>
      <c r="X422" s="29"/>
      <c r="Y422" s="29">
        <f>IF(Proj2018[[#This Row],[POS]]="K",-100,Proj2018[[#This Row],[VAR/G]]+1.5)</f>
        <v>-5.7312500000000002</v>
      </c>
      <c r="Z422" s="33">
        <f>ROUND(MAX(Proj2018[[#This Row],[VAWG]],0)*$AC$9,0)+1</f>
        <v>1</v>
      </c>
    </row>
    <row r="423" spans="1:26" x14ac:dyDescent="0.3">
      <c r="A423">
        <v>2018</v>
      </c>
      <c r="B423" t="s">
        <v>9040</v>
      </c>
      <c r="C423" t="s">
        <v>10708</v>
      </c>
      <c r="D423" t="s">
        <v>348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</v>
      </c>
      <c r="K423">
        <v>12</v>
      </c>
      <c r="L423">
        <v>0</v>
      </c>
      <c r="M423">
        <v>2</v>
      </c>
      <c r="N423">
        <v>18</v>
      </c>
      <c r="O423">
        <v>0</v>
      </c>
      <c r="P423" s="26">
        <v>3</v>
      </c>
      <c r="Q423" s="26">
        <v>117.7</v>
      </c>
      <c r="R423" s="26">
        <v>-114.7</v>
      </c>
      <c r="S423" s="26">
        <v>-7.1687500000000002</v>
      </c>
      <c r="T423" s="31" t="s">
        <v>11130</v>
      </c>
      <c r="U423" s="29">
        <v>3</v>
      </c>
      <c r="V423" s="29" t="str">
        <f>IF(ABS(Proj2018[[#This Row],[LastProj]]-Proj2018[[#This Row],[PROJ TOTAL PTS]])&lt;0.5,"",(Proj2018[[#This Row],[PROJ TOTAL PTS]]-Proj2018[[#This Row],[LastProj]])/16)</f>
        <v/>
      </c>
      <c r="W423" s="29" t="s">
        <v>296</v>
      </c>
      <c r="X423" s="29"/>
      <c r="Y423" s="29">
        <f>IF(Proj2018[[#This Row],[POS]]="K",-100,Proj2018[[#This Row],[VAR/G]]+1.5)</f>
        <v>-5.6687500000000002</v>
      </c>
      <c r="Z423" s="33">
        <f>ROUND(MAX(Proj2018[[#This Row],[VAWG]],0)*$AC$9,0)+1</f>
        <v>1</v>
      </c>
    </row>
    <row r="424" spans="1:26" x14ac:dyDescent="0.3">
      <c r="A424">
        <v>2018</v>
      </c>
      <c r="B424" t="s">
        <v>9154</v>
      </c>
      <c r="C424" t="s">
        <v>10734</v>
      </c>
      <c r="D424" t="s">
        <v>451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4</v>
      </c>
      <c r="K424">
        <v>13</v>
      </c>
      <c r="L424">
        <v>0</v>
      </c>
      <c r="M424">
        <v>2</v>
      </c>
      <c r="N424">
        <v>17</v>
      </c>
      <c r="O424">
        <v>0</v>
      </c>
      <c r="P424" s="26">
        <v>3</v>
      </c>
      <c r="Q424" s="26">
        <v>118.8</v>
      </c>
      <c r="R424" s="26">
        <v>-115.8</v>
      </c>
      <c r="S424" s="26">
        <v>-7.2374999999999998</v>
      </c>
      <c r="T424" s="31" t="s">
        <v>296</v>
      </c>
      <c r="U424" s="29">
        <v>3</v>
      </c>
      <c r="V424" s="29" t="str">
        <f>IF(ABS(Proj2018[[#This Row],[LastProj]]-Proj2018[[#This Row],[PROJ TOTAL PTS]])&lt;0.5,"",(Proj2018[[#This Row],[PROJ TOTAL PTS]]-Proj2018[[#This Row],[LastProj]])/16)</f>
        <v/>
      </c>
      <c r="W424" s="29" t="s">
        <v>296</v>
      </c>
      <c r="X424" s="29"/>
      <c r="Y424" s="29">
        <f>IF(Proj2018[[#This Row],[POS]]="K",-100,Proj2018[[#This Row],[VAR/G]]+1.5)</f>
        <v>-5.7374999999999998</v>
      </c>
      <c r="Z424" s="33">
        <f>ROUND(MAX(Proj2018[[#This Row],[VAWG]],0)*$AC$9,0)+1</f>
        <v>1</v>
      </c>
    </row>
    <row r="425" spans="1:26" x14ac:dyDescent="0.3">
      <c r="A425">
        <v>2018</v>
      </c>
      <c r="B425" t="s">
        <v>4135</v>
      </c>
      <c r="C425" t="s">
        <v>10751</v>
      </c>
      <c r="D425" t="s">
        <v>348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4</v>
      </c>
      <c r="K425">
        <v>27</v>
      </c>
      <c r="L425">
        <v>0</v>
      </c>
      <c r="M425">
        <v>0</v>
      </c>
      <c r="N425">
        <v>0</v>
      </c>
      <c r="O425">
        <v>0</v>
      </c>
      <c r="P425" s="26">
        <v>2.7</v>
      </c>
      <c r="Q425" s="26">
        <v>117.7</v>
      </c>
      <c r="R425" s="26">
        <v>-115</v>
      </c>
      <c r="S425" s="26">
        <v>-7.1875</v>
      </c>
      <c r="T425" s="31" t="s">
        <v>296</v>
      </c>
      <c r="U425" s="29">
        <v>2.7</v>
      </c>
      <c r="V425" s="29" t="str">
        <f>IF(ABS(Proj2018[[#This Row],[LastProj]]-Proj2018[[#This Row],[PROJ TOTAL PTS]])&lt;0.5,"",(Proj2018[[#This Row],[PROJ TOTAL PTS]]-Proj2018[[#This Row],[LastProj]])/16)</f>
        <v/>
      </c>
      <c r="W425" s="29" t="s">
        <v>296</v>
      </c>
      <c r="X425" s="29"/>
      <c r="Y425" s="29">
        <f>IF(Proj2018[[#This Row],[POS]]="K",-100,Proj2018[[#This Row],[VAR/G]]+1.5)</f>
        <v>-5.6875</v>
      </c>
      <c r="Z425" s="33">
        <f>ROUND(MAX(Proj2018[[#This Row],[VAWG]],0)*$AC$9,0)+1</f>
        <v>1</v>
      </c>
    </row>
    <row r="426" spans="1:26" x14ac:dyDescent="0.3">
      <c r="A426">
        <v>2018</v>
      </c>
      <c r="B426" t="s">
        <v>8381</v>
      </c>
      <c r="C426" t="s">
        <v>306</v>
      </c>
      <c r="D426" t="s">
        <v>321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2</v>
      </c>
      <c r="N426">
        <v>26</v>
      </c>
      <c r="O426">
        <v>0</v>
      </c>
      <c r="P426" s="26">
        <v>2.6</v>
      </c>
      <c r="Q426" s="26">
        <v>81.599999999999994</v>
      </c>
      <c r="R426" s="26">
        <v>-79</v>
      </c>
      <c r="S426" s="26">
        <v>-4.9375</v>
      </c>
      <c r="T426" s="31" t="s">
        <v>296</v>
      </c>
      <c r="U426" s="29">
        <v>2.6</v>
      </c>
      <c r="V426" s="29" t="str">
        <f>IF(ABS(Proj2018[[#This Row],[LastProj]]-Proj2018[[#This Row],[PROJ TOTAL PTS]])&lt;0.5,"",(Proj2018[[#This Row],[PROJ TOTAL PTS]]-Proj2018[[#This Row],[LastProj]])/16)</f>
        <v/>
      </c>
      <c r="W426" s="29" t="s">
        <v>296</v>
      </c>
      <c r="X426" s="29"/>
      <c r="Y426" s="29">
        <f>IF(Proj2018[[#This Row],[POS]]="K",-100,Proj2018[[#This Row],[VAR/G]]+1.5)</f>
        <v>-3.4375</v>
      </c>
      <c r="Z426" s="33">
        <f>ROUND(MAX(Proj2018[[#This Row],[VAWG]],0)*$AC$9,0)+1</f>
        <v>1</v>
      </c>
    </row>
    <row r="427" spans="1:26" x14ac:dyDescent="0.3">
      <c r="A427">
        <v>2018</v>
      </c>
      <c r="B427" t="s">
        <v>7679</v>
      </c>
      <c r="C427" t="s">
        <v>371</v>
      </c>
      <c r="D427" t="s">
        <v>348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4</v>
      </c>
      <c r="K427">
        <v>26</v>
      </c>
      <c r="L427">
        <v>0</v>
      </c>
      <c r="M427">
        <v>0</v>
      </c>
      <c r="N427">
        <v>0</v>
      </c>
      <c r="O427">
        <v>0</v>
      </c>
      <c r="P427" s="26">
        <v>2.6</v>
      </c>
      <c r="Q427" s="26">
        <v>117.7</v>
      </c>
      <c r="R427" s="26">
        <v>-115.10000000000001</v>
      </c>
      <c r="S427" s="26">
        <v>-7.1937500000000005</v>
      </c>
      <c r="T427" s="31" t="s">
        <v>296</v>
      </c>
      <c r="U427" s="29">
        <v>2.6</v>
      </c>
      <c r="V427" s="29" t="str">
        <f>IF(ABS(Proj2018[[#This Row],[LastProj]]-Proj2018[[#This Row],[PROJ TOTAL PTS]])&lt;0.5,"",(Proj2018[[#This Row],[PROJ TOTAL PTS]]-Proj2018[[#This Row],[LastProj]])/16)</f>
        <v/>
      </c>
      <c r="W427" s="29" t="s">
        <v>296</v>
      </c>
      <c r="X427" s="29"/>
      <c r="Y427" s="29">
        <f>IF(Proj2018[[#This Row],[POS]]="K",-100,Proj2018[[#This Row],[VAR/G]]+1.5)</f>
        <v>-5.6937500000000005</v>
      </c>
      <c r="Z427" s="33">
        <f>ROUND(MAX(Proj2018[[#This Row],[VAWG]],0)*$AC$9,0)+1</f>
        <v>1</v>
      </c>
    </row>
    <row r="428" spans="1:26" x14ac:dyDescent="0.3">
      <c r="A428">
        <v>2018</v>
      </c>
      <c r="B428" t="s">
        <v>10506</v>
      </c>
      <c r="C428" t="s">
        <v>489</v>
      </c>
      <c r="D428" t="s">
        <v>321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2</v>
      </c>
      <c r="N428">
        <v>25</v>
      </c>
      <c r="O428">
        <v>0</v>
      </c>
      <c r="P428" s="26">
        <v>2.5</v>
      </c>
      <c r="Q428" s="26">
        <v>81.599999999999994</v>
      </c>
      <c r="R428" s="26">
        <v>-79.099999999999994</v>
      </c>
      <c r="S428" s="26">
        <v>-4.9437499999999996</v>
      </c>
      <c r="T428" s="31" t="s">
        <v>296</v>
      </c>
      <c r="U428" s="29">
        <v>2.5</v>
      </c>
      <c r="V428" s="29" t="str">
        <f>IF(ABS(Proj2018[[#This Row],[LastProj]]-Proj2018[[#This Row],[PROJ TOTAL PTS]])&lt;0.5,"",(Proj2018[[#This Row],[PROJ TOTAL PTS]]-Proj2018[[#This Row],[LastProj]])/16)</f>
        <v/>
      </c>
      <c r="W428" s="29" t="s">
        <v>296</v>
      </c>
      <c r="X428" s="29"/>
      <c r="Y428" s="29">
        <f>IF(Proj2018[[#This Row],[POS]]="K",-100,Proj2018[[#This Row],[VAR/G]]+1.5)</f>
        <v>-3.4437499999999996</v>
      </c>
      <c r="Z428" s="33">
        <f>ROUND(MAX(Proj2018[[#This Row],[VAWG]],0)*$AC$9,0)+1</f>
        <v>1</v>
      </c>
    </row>
    <row r="429" spans="1:26" x14ac:dyDescent="0.3">
      <c r="A429">
        <v>2018</v>
      </c>
      <c r="B429" t="s">
        <v>11253</v>
      </c>
      <c r="C429" t="s">
        <v>10718</v>
      </c>
      <c r="D429" t="s">
        <v>451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2</v>
      </c>
      <c r="K429">
        <v>7</v>
      </c>
      <c r="L429">
        <v>0</v>
      </c>
      <c r="M429">
        <v>2</v>
      </c>
      <c r="N429">
        <v>17</v>
      </c>
      <c r="O429">
        <v>0</v>
      </c>
      <c r="P429" s="26">
        <v>2.4000000000000004</v>
      </c>
      <c r="Q429" s="26">
        <v>118.8</v>
      </c>
      <c r="R429" s="26">
        <v>-116.39999999999999</v>
      </c>
      <c r="S429" s="26">
        <v>-7.2749999999999995</v>
      </c>
      <c r="T429" s="31" t="s">
        <v>296</v>
      </c>
      <c r="U429" s="29">
        <v>2.4000000000000004</v>
      </c>
      <c r="V429" s="29" t="str">
        <f>IF(ABS(Proj2018[[#This Row],[LastProj]]-Proj2018[[#This Row],[PROJ TOTAL PTS]])&lt;0.5,"",(Proj2018[[#This Row],[PROJ TOTAL PTS]]-Proj2018[[#This Row],[LastProj]])/16)</f>
        <v/>
      </c>
      <c r="W429" s="29" t="s">
        <v>296</v>
      </c>
      <c r="X429" s="29"/>
      <c r="Y429" s="29">
        <f>IF(Proj2018[[#This Row],[POS]]="K",-100,Proj2018[[#This Row],[VAR/G]]+1.5)</f>
        <v>-5.7749999999999995</v>
      </c>
      <c r="Z429" s="33">
        <f>ROUND(MAX(Proj2018[[#This Row],[VAWG]],0)*$AC$9,0)+1</f>
        <v>1</v>
      </c>
    </row>
    <row r="430" spans="1:26" x14ac:dyDescent="0.3">
      <c r="A430">
        <v>2018</v>
      </c>
      <c r="B430" t="s">
        <v>7565</v>
      </c>
      <c r="C430" t="s">
        <v>1198</v>
      </c>
      <c r="D430" t="s">
        <v>321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2</v>
      </c>
      <c r="N430">
        <v>23</v>
      </c>
      <c r="O430">
        <v>0</v>
      </c>
      <c r="P430" s="26">
        <v>2.3000000000000003</v>
      </c>
      <c r="Q430" s="26">
        <v>81.599999999999994</v>
      </c>
      <c r="R430" s="26">
        <v>-79.3</v>
      </c>
      <c r="S430" s="26">
        <v>-4.9562499999999998</v>
      </c>
      <c r="T430" s="31" t="s">
        <v>296</v>
      </c>
      <c r="U430" s="29">
        <v>2.3000000000000003</v>
      </c>
      <c r="V430" s="29" t="str">
        <f>IF(ABS(Proj2018[[#This Row],[LastProj]]-Proj2018[[#This Row],[PROJ TOTAL PTS]])&lt;0.5,"",(Proj2018[[#This Row],[PROJ TOTAL PTS]]-Proj2018[[#This Row],[LastProj]])/16)</f>
        <v/>
      </c>
      <c r="W430" s="29" t="s">
        <v>296</v>
      </c>
      <c r="X430" s="29"/>
      <c r="Y430" s="29">
        <f>IF(Proj2018[[#This Row],[POS]]="K",-100,Proj2018[[#This Row],[VAR/G]]+1.5)</f>
        <v>-3.4562499999999998</v>
      </c>
      <c r="Z430" s="33">
        <f>ROUND(MAX(Proj2018[[#This Row],[VAWG]],0)*$AC$9,0)+1</f>
        <v>1</v>
      </c>
    </row>
    <row r="431" spans="1:26" x14ac:dyDescent="0.3">
      <c r="A431">
        <v>2018</v>
      </c>
      <c r="B431" t="s">
        <v>670</v>
      </c>
      <c r="C431" t="s">
        <v>365</v>
      </c>
      <c r="D431" t="s">
        <v>451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5</v>
      </c>
      <c r="K431">
        <v>19</v>
      </c>
      <c r="L431">
        <v>0</v>
      </c>
      <c r="M431">
        <v>0</v>
      </c>
      <c r="N431">
        <v>4</v>
      </c>
      <c r="O431">
        <v>0</v>
      </c>
      <c r="P431" s="26">
        <v>2.3000000000000003</v>
      </c>
      <c r="Q431" s="26">
        <v>118.8</v>
      </c>
      <c r="R431" s="26">
        <v>-116.5</v>
      </c>
      <c r="S431" s="26">
        <v>-7.28125</v>
      </c>
      <c r="T431" s="31" t="s">
        <v>296</v>
      </c>
      <c r="U431" s="29">
        <v>2.3000000000000003</v>
      </c>
      <c r="V431" s="29" t="str">
        <f>IF(ABS(Proj2018[[#This Row],[LastProj]]-Proj2018[[#This Row],[PROJ TOTAL PTS]])&lt;0.5,"",(Proj2018[[#This Row],[PROJ TOTAL PTS]]-Proj2018[[#This Row],[LastProj]])/16)</f>
        <v/>
      </c>
      <c r="W431" s="29" t="s">
        <v>296</v>
      </c>
      <c r="X431" s="29"/>
      <c r="Y431" s="29">
        <f>IF(Proj2018[[#This Row],[POS]]="K",-100,Proj2018[[#This Row],[VAR/G]]+1.5)</f>
        <v>-5.78125</v>
      </c>
      <c r="Z431" s="33">
        <f>ROUND(MAX(Proj2018[[#This Row],[VAWG]],0)*$AC$9,0)+1</f>
        <v>1</v>
      </c>
    </row>
    <row r="432" spans="1:26" x14ac:dyDescent="0.3">
      <c r="A432">
        <v>2018</v>
      </c>
      <c r="B432" t="s">
        <v>5954</v>
      </c>
      <c r="C432" t="s">
        <v>10712</v>
      </c>
      <c r="D432" t="s">
        <v>348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2</v>
      </c>
      <c r="N432">
        <v>22</v>
      </c>
      <c r="O432">
        <v>0</v>
      </c>
      <c r="P432" s="26">
        <v>2.2000000000000002</v>
      </c>
      <c r="Q432" s="26">
        <v>117.7</v>
      </c>
      <c r="R432" s="26">
        <v>-115.5</v>
      </c>
      <c r="S432" s="26">
        <v>-7.21875</v>
      </c>
      <c r="T432" s="31" t="s">
        <v>296</v>
      </c>
      <c r="U432" s="29">
        <v>2.2000000000000002</v>
      </c>
      <c r="V432" s="29" t="str">
        <f>IF(ABS(Proj2018[[#This Row],[LastProj]]-Proj2018[[#This Row],[PROJ TOTAL PTS]])&lt;0.5,"",(Proj2018[[#This Row],[PROJ TOTAL PTS]]-Proj2018[[#This Row],[LastProj]])/16)</f>
        <v/>
      </c>
      <c r="W432" s="29" t="s">
        <v>296</v>
      </c>
      <c r="X432" s="29"/>
      <c r="Y432" s="29">
        <f>IF(Proj2018[[#This Row],[POS]]="K",-100,Proj2018[[#This Row],[VAR/G]]+1.5)</f>
        <v>-5.71875</v>
      </c>
      <c r="Z432" s="33">
        <f>ROUND(MAX(Proj2018[[#This Row],[VAWG]],0)*$AC$9,0)+1</f>
        <v>1</v>
      </c>
    </row>
    <row r="433" spans="1:26" x14ac:dyDescent="0.3">
      <c r="A433">
        <v>2018</v>
      </c>
      <c r="B433" t="s">
        <v>7663</v>
      </c>
      <c r="C433" t="s">
        <v>10802</v>
      </c>
      <c r="D433" t="s">
        <v>348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2</v>
      </c>
      <c r="N433">
        <v>21</v>
      </c>
      <c r="O433">
        <v>0</v>
      </c>
      <c r="P433" s="26">
        <v>2.1</v>
      </c>
      <c r="Q433" s="26">
        <v>117.7</v>
      </c>
      <c r="R433" s="26">
        <v>-115.60000000000001</v>
      </c>
      <c r="S433" s="26">
        <v>-7.2250000000000005</v>
      </c>
      <c r="T433" s="31" t="s">
        <v>296</v>
      </c>
      <c r="U433" s="29">
        <v>2.1</v>
      </c>
      <c r="V433" s="29" t="str">
        <f>IF(ABS(Proj2018[[#This Row],[LastProj]]-Proj2018[[#This Row],[PROJ TOTAL PTS]])&lt;0.5,"",(Proj2018[[#This Row],[PROJ TOTAL PTS]]-Proj2018[[#This Row],[LastProj]])/16)</f>
        <v/>
      </c>
      <c r="W433" s="29" t="s">
        <v>296</v>
      </c>
      <c r="X433" s="29"/>
      <c r="Y433" s="29">
        <f>IF(Proj2018[[#This Row],[POS]]="K",-100,Proj2018[[#This Row],[VAR/G]]+1.5)</f>
        <v>-5.7250000000000005</v>
      </c>
      <c r="Z433" s="33">
        <f>ROUND(MAX(Proj2018[[#This Row],[VAWG]],0)*$AC$9,0)+1</f>
        <v>1</v>
      </c>
    </row>
    <row r="434" spans="1:26" x14ac:dyDescent="0.3">
      <c r="A434">
        <v>2018</v>
      </c>
      <c r="B434" t="s">
        <v>6154</v>
      </c>
      <c r="C434" t="s">
        <v>10718</v>
      </c>
      <c r="D434" t="s">
        <v>348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2</v>
      </c>
      <c r="N434">
        <v>21</v>
      </c>
      <c r="O434">
        <v>0</v>
      </c>
      <c r="P434" s="26">
        <v>2.1</v>
      </c>
      <c r="Q434" s="26">
        <v>117.7</v>
      </c>
      <c r="R434" s="26">
        <v>-115.60000000000001</v>
      </c>
      <c r="S434" s="26">
        <v>-7.2250000000000005</v>
      </c>
      <c r="T434" s="31" t="s">
        <v>296</v>
      </c>
      <c r="U434" s="29">
        <v>2.1</v>
      </c>
      <c r="V434" s="29" t="str">
        <f>IF(ABS(Proj2018[[#This Row],[LastProj]]-Proj2018[[#This Row],[PROJ TOTAL PTS]])&lt;0.5,"",(Proj2018[[#This Row],[PROJ TOTAL PTS]]-Proj2018[[#This Row],[LastProj]])/16)</f>
        <v/>
      </c>
      <c r="W434" s="29" t="s">
        <v>296</v>
      </c>
      <c r="X434" s="29"/>
      <c r="Y434" s="29">
        <f>IF(Proj2018[[#This Row],[POS]]="K",-100,Proj2018[[#This Row],[VAR/G]]+1.5)</f>
        <v>-5.7250000000000005</v>
      </c>
      <c r="Z434" s="33">
        <f>ROUND(MAX(Proj2018[[#This Row],[VAWG]],0)*$AC$9,0)+1</f>
        <v>1</v>
      </c>
    </row>
    <row r="435" spans="1:26" x14ac:dyDescent="0.3">
      <c r="A435">
        <v>2018</v>
      </c>
      <c r="B435" t="s">
        <v>3189</v>
      </c>
      <c r="C435" t="s">
        <v>489</v>
      </c>
      <c r="D435" t="s">
        <v>348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2</v>
      </c>
      <c r="N435">
        <v>21</v>
      </c>
      <c r="O435">
        <v>0</v>
      </c>
      <c r="P435" s="26">
        <v>2.1</v>
      </c>
      <c r="Q435" s="26">
        <v>117.7</v>
      </c>
      <c r="R435" s="26">
        <v>-115.60000000000001</v>
      </c>
      <c r="S435" s="26">
        <v>-7.2250000000000005</v>
      </c>
      <c r="T435" s="31" t="s">
        <v>11130</v>
      </c>
      <c r="U435" s="29">
        <v>2.1</v>
      </c>
      <c r="V435" s="29" t="str">
        <f>IF(ABS(Proj2018[[#This Row],[LastProj]]-Proj2018[[#This Row],[PROJ TOTAL PTS]])&lt;0.5,"",(Proj2018[[#This Row],[PROJ TOTAL PTS]]-Proj2018[[#This Row],[LastProj]])/16)</f>
        <v/>
      </c>
      <c r="W435" s="29" t="s">
        <v>296</v>
      </c>
      <c r="X435" s="29"/>
      <c r="Y435" s="29">
        <f>IF(Proj2018[[#This Row],[POS]]="K",-100,Proj2018[[#This Row],[VAR/G]]+1.5)</f>
        <v>-5.7250000000000005</v>
      </c>
      <c r="Z435" s="33">
        <f>ROUND(MAX(Proj2018[[#This Row],[VAWG]],0)*$AC$9,0)+1</f>
        <v>1</v>
      </c>
    </row>
    <row r="436" spans="1:26" x14ac:dyDescent="0.3">
      <c r="A436">
        <v>2018</v>
      </c>
      <c r="B436" t="s">
        <v>5830</v>
      </c>
      <c r="C436" t="s">
        <v>10746</v>
      </c>
      <c r="D436" t="s">
        <v>348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2</v>
      </c>
      <c r="N436">
        <v>21</v>
      </c>
      <c r="O436">
        <v>0</v>
      </c>
      <c r="P436" s="26">
        <v>2.1</v>
      </c>
      <c r="Q436" s="26">
        <v>117.7</v>
      </c>
      <c r="R436" s="26">
        <v>-115.60000000000001</v>
      </c>
      <c r="S436" s="26">
        <v>-7.2250000000000005</v>
      </c>
      <c r="T436" s="31" t="s">
        <v>296</v>
      </c>
      <c r="U436" s="29">
        <v>2.1</v>
      </c>
      <c r="V436" s="29" t="str">
        <f>IF(ABS(Proj2018[[#This Row],[LastProj]]-Proj2018[[#This Row],[PROJ TOTAL PTS]])&lt;0.5,"",(Proj2018[[#This Row],[PROJ TOTAL PTS]]-Proj2018[[#This Row],[LastProj]])/16)</f>
        <v/>
      </c>
      <c r="W436" s="29" t="s">
        <v>296</v>
      </c>
      <c r="X436" s="29"/>
      <c r="Y436" s="29">
        <f>IF(Proj2018[[#This Row],[POS]]="K",-100,Proj2018[[#This Row],[VAR/G]]+1.5)</f>
        <v>-5.7250000000000005</v>
      </c>
      <c r="Z436" s="33">
        <f>ROUND(MAX(Proj2018[[#This Row],[VAWG]],0)*$AC$9,0)+1</f>
        <v>1</v>
      </c>
    </row>
    <row r="437" spans="1:26" x14ac:dyDescent="0.3">
      <c r="A437">
        <v>2018</v>
      </c>
      <c r="B437" t="s">
        <v>3232</v>
      </c>
      <c r="C437" t="s">
        <v>10746</v>
      </c>
      <c r="D437" t="s">
        <v>321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2</v>
      </c>
      <c r="N437">
        <v>20</v>
      </c>
      <c r="O437">
        <v>0</v>
      </c>
      <c r="P437" s="26">
        <v>2</v>
      </c>
      <c r="Q437" s="26">
        <v>81.599999999999994</v>
      </c>
      <c r="R437" s="26">
        <v>-79.599999999999994</v>
      </c>
      <c r="S437" s="26">
        <v>-4.9749999999999996</v>
      </c>
      <c r="T437" s="31" t="s">
        <v>296</v>
      </c>
      <c r="U437" s="29">
        <v>2</v>
      </c>
      <c r="V437" s="29" t="str">
        <f>IF(ABS(Proj2018[[#This Row],[LastProj]]-Proj2018[[#This Row],[PROJ TOTAL PTS]])&lt;0.5,"",(Proj2018[[#This Row],[PROJ TOTAL PTS]]-Proj2018[[#This Row],[LastProj]])/16)</f>
        <v/>
      </c>
      <c r="W437" s="29" t="s">
        <v>296</v>
      </c>
      <c r="X437" s="29"/>
      <c r="Y437" s="29">
        <f>IF(Proj2018[[#This Row],[POS]]="K",-100,Proj2018[[#This Row],[VAR/G]]+1.5)</f>
        <v>-3.4749999999999996</v>
      </c>
      <c r="Z437" s="33">
        <f>ROUND(MAX(Proj2018[[#This Row],[VAWG]],0)*$AC$9,0)+1</f>
        <v>1</v>
      </c>
    </row>
    <row r="438" spans="1:26" x14ac:dyDescent="0.3">
      <c r="A438">
        <v>2018</v>
      </c>
      <c r="B438" t="s">
        <v>10623</v>
      </c>
      <c r="C438" t="s">
        <v>1198</v>
      </c>
      <c r="D438" t="s">
        <v>348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2</v>
      </c>
      <c r="N438">
        <v>20</v>
      </c>
      <c r="O438">
        <v>0</v>
      </c>
      <c r="P438" s="26">
        <v>2</v>
      </c>
      <c r="Q438" s="26">
        <v>117.7</v>
      </c>
      <c r="R438" s="26">
        <v>-115.7</v>
      </c>
      <c r="S438" s="26">
        <v>-7.2312500000000002</v>
      </c>
      <c r="T438" s="31" t="s">
        <v>11130</v>
      </c>
      <c r="U438" s="29">
        <v>2</v>
      </c>
      <c r="V438" s="29" t="str">
        <f>IF(ABS(Proj2018[[#This Row],[LastProj]]-Proj2018[[#This Row],[PROJ TOTAL PTS]])&lt;0.5,"",(Proj2018[[#This Row],[PROJ TOTAL PTS]]-Proj2018[[#This Row],[LastProj]])/16)</f>
        <v/>
      </c>
      <c r="W438" s="29" t="s">
        <v>296</v>
      </c>
      <c r="X438" s="29"/>
      <c r="Y438" s="29">
        <f>IF(Proj2018[[#This Row],[POS]]="K",-100,Proj2018[[#This Row],[VAR/G]]+1.5)</f>
        <v>-5.7312500000000002</v>
      </c>
      <c r="Z438" s="33">
        <f>ROUND(MAX(Proj2018[[#This Row],[VAWG]],0)*$AC$9,0)+1</f>
        <v>1</v>
      </c>
    </row>
    <row r="439" spans="1:26" x14ac:dyDescent="0.3">
      <c r="A439">
        <v>2018</v>
      </c>
      <c r="B439" t="s">
        <v>8475</v>
      </c>
      <c r="C439" t="s">
        <v>11244</v>
      </c>
      <c r="D439" t="s">
        <v>348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2</v>
      </c>
      <c r="N439">
        <v>20</v>
      </c>
      <c r="O439">
        <v>0</v>
      </c>
      <c r="P439" s="26">
        <v>2</v>
      </c>
      <c r="Q439" s="26">
        <v>117.7</v>
      </c>
      <c r="R439" s="26">
        <v>-115.7</v>
      </c>
      <c r="S439" s="26">
        <v>-7.2312500000000002</v>
      </c>
      <c r="T439" s="31" t="s">
        <v>296</v>
      </c>
      <c r="U439" s="29">
        <v>2</v>
      </c>
      <c r="V439" s="29" t="str">
        <f>IF(ABS(Proj2018[[#This Row],[LastProj]]-Proj2018[[#This Row],[PROJ TOTAL PTS]])&lt;0.5,"",(Proj2018[[#This Row],[PROJ TOTAL PTS]]-Proj2018[[#This Row],[LastProj]])/16)</f>
        <v/>
      </c>
      <c r="W439" s="29" t="s">
        <v>437</v>
      </c>
      <c r="X439" s="29"/>
      <c r="Y439" s="29">
        <f>IF(Proj2018[[#This Row],[POS]]="K",-100,Proj2018[[#This Row],[VAR/G]]+1.5)</f>
        <v>-5.7312500000000002</v>
      </c>
      <c r="Z439" s="33">
        <f>ROUND(MAX(Proj2018[[#This Row],[VAWG]],0)*$AC$9,0)+1</f>
        <v>1</v>
      </c>
    </row>
    <row r="440" spans="1:26" x14ac:dyDescent="0.3">
      <c r="A440">
        <v>2018</v>
      </c>
      <c r="B440" t="s">
        <v>10358</v>
      </c>
      <c r="C440" t="s">
        <v>10714</v>
      </c>
      <c r="D440" t="s">
        <v>321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2</v>
      </c>
      <c r="N440">
        <v>19</v>
      </c>
      <c r="O440">
        <v>0</v>
      </c>
      <c r="P440" s="26">
        <v>1.9000000000000001</v>
      </c>
      <c r="Q440" s="26">
        <v>81.599999999999994</v>
      </c>
      <c r="R440" s="26">
        <v>-79.699999999999989</v>
      </c>
      <c r="S440" s="26">
        <v>-4.9812499999999993</v>
      </c>
      <c r="T440" s="31" t="s">
        <v>296</v>
      </c>
      <c r="U440" s="29">
        <v>1.9000000000000001</v>
      </c>
      <c r="V440" s="29" t="str">
        <f>IF(ABS(Proj2018[[#This Row],[LastProj]]-Proj2018[[#This Row],[PROJ TOTAL PTS]])&lt;0.5,"",(Proj2018[[#This Row],[PROJ TOTAL PTS]]-Proj2018[[#This Row],[LastProj]])/16)</f>
        <v/>
      </c>
      <c r="W440" s="29" t="s">
        <v>296</v>
      </c>
      <c r="X440" s="29"/>
      <c r="Y440" s="29">
        <f>IF(Proj2018[[#This Row],[POS]]="K",-100,Proj2018[[#This Row],[VAR/G]]+1.5)</f>
        <v>-3.4812499999999993</v>
      </c>
      <c r="Z440" s="33">
        <f>ROUND(MAX(Proj2018[[#This Row],[VAWG]],0)*$AC$9,0)+1</f>
        <v>1</v>
      </c>
    </row>
    <row r="441" spans="1:26" x14ac:dyDescent="0.3">
      <c r="A441">
        <v>2018</v>
      </c>
      <c r="B441" t="s">
        <v>9876</v>
      </c>
      <c r="C441" t="s">
        <v>10734</v>
      </c>
      <c r="D441" t="s">
        <v>321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2</v>
      </c>
      <c r="N441">
        <v>19</v>
      </c>
      <c r="O441">
        <v>0</v>
      </c>
      <c r="P441" s="26">
        <v>1.9000000000000001</v>
      </c>
      <c r="Q441" s="26">
        <v>81.599999999999994</v>
      </c>
      <c r="R441" s="26">
        <v>-79.699999999999989</v>
      </c>
      <c r="S441" s="26">
        <v>-4.9812499999999993</v>
      </c>
      <c r="T441" s="31" t="s">
        <v>296</v>
      </c>
      <c r="U441" s="29">
        <v>1.9000000000000001</v>
      </c>
      <c r="V441" s="29" t="str">
        <f>IF(ABS(Proj2018[[#This Row],[LastProj]]-Proj2018[[#This Row],[PROJ TOTAL PTS]])&lt;0.5,"",(Proj2018[[#This Row],[PROJ TOTAL PTS]]-Proj2018[[#This Row],[LastProj]])/16)</f>
        <v/>
      </c>
      <c r="W441" s="29" t="s">
        <v>296</v>
      </c>
      <c r="X441" s="29"/>
      <c r="Y441" s="29">
        <f>IF(Proj2018[[#This Row],[POS]]="K",-100,Proj2018[[#This Row],[VAR/G]]+1.5)</f>
        <v>-3.4812499999999993</v>
      </c>
      <c r="Z441" s="33">
        <f>ROUND(MAX(Proj2018[[#This Row],[VAWG]],0)*$AC$9,0)+1</f>
        <v>1</v>
      </c>
    </row>
    <row r="442" spans="1:26" x14ac:dyDescent="0.3">
      <c r="A442">
        <v>2018</v>
      </c>
      <c r="B442" t="s">
        <v>4996</v>
      </c>
      <c r="C442" t="s">
        <v>11244</v>
      </c>
      <c r="D442" t="s">
        <v>321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2</v>
      </c>
      <c r="N442">
        <v>19</v>
      </c>
      <c r="O442">
        <v>0</v>
      </c>
      <c r="P442" s="26">
        <v>1.9000000000000001</v>
      </c>
      <c r="Q442" s="26">
        <v>81.599999999999994</v>
      </c>
      <c r="R442" s="26">
        <v>-79.699999999999989</v>
      </c>
      <c r="S442" s="26">
        <v>-4.9812499999999993</v>
      </c>
      <c r="T442" s="31" t="s">
        <v>296</v>
      </c>
      <c r="U442" s="29">
        <v>1.9000000000000001</v>
      </c>
      <c r="V442" s="29" t="str">
        <f>IF(ABS(Proj2018[[#This Row],[LastProj]]-Proj2018[[#This Row],[PROJ TOTAL PTS]])&lt;0.5,"",(Proj2018[[#This Row],[PROJ TOTAL PTS]]-Proj2018[[#This Row],[LastProj]])/16)</f>
        <v/>
      </c>
      <c r="W442" s="29" t="s">
        <v>296</v>
      </c>
      <c r="X442" s="29"/>
      <c r="Y442" s="29">
        <f>IF(Proj2018[[#This Row],[POS]]="K",-100,Proj2018[[#This Row],[VAR/G]]+1.5)</f>
        <v>-3.4812499999999993</v>
      </c>
      <c r="Z442" s="33">
        <f>ROUND(MAX(Proj2018[[#This Row],[VAWG]],0)*$AC$9,0)+1</f>
        <v>1</v>
      </c>
    </row>
    <row r="443" spans="1:26" x14ac:dyDescent="0.3">
      <c r="A443">
        <v>2018</v>
      </c>
      <c r="B443" t="s">
        <v>7967</v>
      </c>
      <c r="C443" t="s">
        <v>10710</v>
      </c>
      <c r="D443" t="s">
        <v>348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2</v>
      </c>
      <c r="N443">
        <v>19</v>
      </c>
      <c r="O443">
        <v>0</v>
      </c>
      <c r="P443" s="26">
        <v>1.9000000000000001</v>
      </c>
      <c r="Q443" s="26">
        <v>117.7</v>
      </c>
      <c r="R443" s="26">
        <v>-115.8</v>
      </c>
      <c r="S443" s="26">
        <v>-7.2374999999999998</v>
      </c>
      <c r="T443" s="31" t="s">
        <v>296</v>
      </c>
      <c r="U443" s="29">
        <v>1.9000000000000001</v>
      </c>
      <c r="V443" s="29" t="str">
        <f>IF(ABS(Proj2018[[#This Row],[LastProj]]-Proj2018[[#This Row],[PROJ TOTAL PTS]])&lt;0.5,"",(Proj2018[[#This Row],[PROJ TOTAL PTS]]-Proj2018[[#This Row],[LastProj]])/16)</f>
        <v/>
      </c>
      <c r="W443" s="29" t="s">
        <v>296</v>
      </c>
      <c r="X443" s="29"/>
      <c r="Y443" s="29">
        <f>IF(Proj2018[[#This Row],[POS]]="K",-100,Proj2018[[#This Row],[VAR/G]]+1.5)</f>
        <v>-5.7374999999999998</v>
      </c>
      <c r="Z443" s="33">
        <f>ROUND(MAX(Proj2018[[#This Row],[VAWG]],0)*$AC$9,0)+1</f>
        <v>1</v>
      </c>
    </row>
    <row r="444" spans="1:26" x14ac:dyDescent="0.3">
      <c r="A444">
        <v>2018</v>
      </c>
      <c r="B444" t="s">
        <v>372</v>
      </c>
      <c r="C444" t="s">
        <v>570</v>
      </c>
      <c r="D444" t="s">
        <v>348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2</v>
      </c>
      <c r="N444">
        <v>19</v>
      </c>
      <c r="O444">
        <v>0</v>
      </c>
      <c r="P444" s="26">
        <v>1.9000000000000001</v>
      </c>
      <c r="Q444" s="26">
        <v>117.7</v>
      </c>
      <c r="R444" s="26">
        <v>-115.8</v>
      </c>
      <c r="S444" s="26">
        <v>-7.2374999999999998</v>
      </c>
      <c r="T444" s="31" t="s">
        <v>296</v>
      </c>
      <c r="U444" s="29">
        <v>1.9000000000000001</v>
      </c>
      <c r="V444" s="29" t="str">
        <f>IF(ABS(Proj2018[[#This Row],[LastProj]]-Proj2018[[#This Row],[PROJ TOTAL PTS]])&lt;0.5,"",(Proj2018[[#This Row],[PROJ TOTAL PTS]]-Proj2018[[#This Row],[LastProj]])/16)</f>
        <v/>
      </c>
      <c r="W444" s="29" t="s">
        <v>437</v>
      </c>
      <c r="X444" s="29"/>
      <c r="Y444" s="29">
        <f>IF(Proj2018[[#This Row],[POS]]="K",-100,Proj2018[[#This Row],[VAR/G]]+1.5)</f>
        <v>-5.7374999999999998</v>
      </c>
      <c r="Z444" s="29">
        <f>ROUND(MAX(Proj2018[[#This Row],[VAWG]],0)*$AC$9,0)+1</f>
        <v>1</v>
      </c>
    </row>
    <row r="445" spans="1:26" x14ac:dyDescent="0.3">
      <c r="A445">
        <v>2018</v>
      </c>
      <c r="B445" t="s">
        <v>6607</v>
      </c>
      <c r="C445" t="s">
        <v>10740</v>
      </c>
      <c r="D445" t="s">
        <v>321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2</v>
      </c>
      <c r="N445">
        <v>18</v>
      </c>
      <c r="O445">
        <v>0</v>
      </c>
      <c r="P445" s="26">
        <v>1.8</v>
      </c>
      <c r="Q445" s="26">
        <v>81.599999999999994</v>
      </c>
      <c r="R445" s="26">
        <v>-79.8</v>
      </c>
      <c r="S445" s="26">
        <v>-4.9874999999999998</v>
      </c>
      <c r="T445" s="31" t="s">
        <v>296</v>
      </c>
      <c r="U445" s="29">
        <v>1.8</v>
      </c>
      <c r="V445" s="29" t="str">
        <f>IF(ABS(Proj2018[[#This Row],[LastProj]]-Proj2018[[#This Row],[PROJ TOTAL PTS]])&lt;0.5,"",(Proj2018[[#This Row],[PROJ TOTAL PTS]]-Proj2018[[#This Row],[LastProj]])/16)</f>
        <v/>
      </c>
      <c r="W445" s="29" t="s">
        <v>296</v>
      </c>
      <c r="X445" s="29"/>
      <c r="Y445" s="29">
        <f>IF(Proj2018[[#This Row],[POS]]="K",-100,Proj2018[[#This Row],[VAR/G]]+1.5)</f>
        <v>-3.4874999999999998</v>
      </c>
      <c r="Z445" s="33">
        <f>ROUND(MAX(Proj2018[[#This Row],[VAWG]],0)*$AC$9,0)+1</f>
        <v>1</v>
      </c>
    </row>
    <row r="446" spans="1:26" x14ac:dyDescent="0.3">
      <c r="A446">
        <v>2018</v>
      </c>
      <c r="B446" t="s">
        <v>9674</v>
      </c>
      <c r="C446" t="s">
        <v>570</v>
      </c>
      <c r="D446" t="s">
        <v>321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2</v>
      </c>
      <c r="N446">
        <v>18</v>
      </c>
      <c r="O446">
        <v>0</v>
      </c>
      <c r="P446" s="26">
        <v>1.8</v>
      </c>
      <c r="Q446" s="26">
        <v>81.599999999999994</v>
      </c>
      <c r="R446" s="26">
        <v>-79.8</v>
      </c>
      <c r="S446" s="26">
        <v>-4.9874999999999998</v>
      </c>
      <c r="T446" s="31" t="s">
        <v>296</v>
      </c>
      <c r="U446" s="29">
        <v>1.8</v>
      </c>
      <c r="V446" s="29" t="str">
        <f>IF(ABS(Proj2018[[#This Row],[LastProj]]-Proj2018[[#This Row],[PROJ TOTAL PTS]])&lt;0.5,"",(Proj2018[[#This Row],[PROJ TOTAL PTS]]-Proj2018[[#This Row],[LastProj]])/16)</f>
        <v/>
      </c>
      <c r="W446" s="29" t="s">
        <v>296</v>
      </c>
      <c r="X446" s="29"/>
      <c r="Y446" s="29">
        <f>IF(Proj2018[[#This Row],[POS]]="K",-100,Proj2018[[#This Row],[VAR/G]]+1.5)</f>
        <v>-3.4874999999999998</v>
      </c>
      <c r="Z446" s="33">
        <f>ROUND(MAX(Proj2018[[#This Row],[VAWG]],0)*$AC$9,0)+1</f>
        <v>1</v>
      </c>
    </row>
    <row r="447" spans="1:26" x14ac:dyDescent="0.3">
      <c r="A447">
        <v>2018</v>
      </c>
      <c r="B447" t="s">
        <v>7954</v>
      </c>
      <c r="C447" t="s">
        <v>10751</v>
      </c>
      <c r="D447" t="s">
        <v>321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2</v>
      </c>
      <c r="N447">
        <v>18</v>
      </c>
      <c r="O447">
        <v>0</v>
      </c>
      <c r="P447" s="26">
        <v>1.8</v>
      </c>
      <c r="Q447" s="26">
        <v>81.599999999999994</v>
      </c>
      <c r="R447" s="26">
        <v>-79.8</v>
      </c>
      <c r="S447" s="26">
        <v>-4.9874999999999998</v>
      </c>
      <c r="T447" s="31" t="s">
        <v>296</v>
      </c>
      <c r="U447" s="29">
        <v>1.8</v>
      </c>
      <c r="V447" s="29" t="str">
        <f>IF(ABS(Proj2018[[#This Row],[LastProj]]-Proj2018[[#This Row],[PROJ TOTAL PTS]])&lt;0.5,"",(Proj2018[[#This Row],[PROJ TOTAL PTS]]-Proj2018[[#This Row],[LastProj]])/16)</f>
        <v/>
      </c>
      <c r="W447" s="29" t="s">
        <v>296</v>
      </c>
      <c r="X447" s="29"/>
      <c r="Y447" s="29">
        <f>IF(Proj2018[[#This Row],[POS]]="K",-100,Proj2018[[#This Row],[VAR/G]]+1.5)</f>
        <v>-3.4874999999999998</v>
      </c>
      <c r="Z447" s="33">
        <f>ROUND(MAX(Proj2018[[#This Row],[VAWG]],0)*$AC$9,0)+1</f>
        <v>1</v>
      </c>
    </row>
    <row r="448" spans="1:26" x14ac:dyDescent="0.3">
      <c r="A448">
        <v>2018</v>
      </c>
      <c r="B448" t="s">
        <v>10536</v>
      </c>
      <c r="C448" t="s">
        <v>306</v>
      </c>
      <c r="D448" t="s">
        <v>348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2</v>
      </c>
      <c r="N448">
        <v>18</v>
      </c>
      <c r="O448">
        <v>0</v>
      </c>
      <c r="P448" s="26">
        <v>1.8</v>
      </c>
      <c r="Q448" s="26">
        <v>117.7</v>
      </c>
      <c r="R448" s="26">
        <v>-115.9</v>
      </c>
      <c r="S448" s="26">
        <v>-7.2437500000000004</v>
      </c>
      <c r="T448" s="31" t="s">
        <v>296</v>
      </c>
      <c r="U448" s="29">
        <v>1.8</v>
      </c>
      <c r="V448" s="29" t="str">
        <f>IF(ABS(Proj2018[[#This Row],[LastProj]]-Proj2018[[#This Row],[PROJ TOTAL PTS]])&lt;0.5,"",(Proj2018[[#This Row],[PROJ TOTAL PTS]]-Proj2018[[#This Row],[LastProj]])/16)</f>
        <v/>
      </c>
      <c r="W448" s="29" t="s">
        <v>296</v>
      </c>
      <c r="X448" s="29"/>
      <c r="Y448" s="29">
        <f>IF(Proj2018[[#This Row],[POS]]="K",-100,Proj2018[[#This Row],[VAR/G]]+1.5)</f>
        <v>-5.7437500000000004</v>
      </c>
      <c r="Z448" s="33">
        <f>ROUND(MAX(Proj2018[[#This Row],[VAWG]],0)*$AC$9,0)+1</f>
        <v>1</v>
      </c>
    </row>
    <row r="449" spans="1:26" x14ac:dyDescent="0.3">
      <c r="A449">
        <v>2018</v>
      </c>
      <c r="B449" t="s">
        <v>8780</v>
      </c>
      <c r="C449" t="s">
        <v>10731</v>
      </c>
      <c r="D449" t="s">
        <v>451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2</v>
      </c>
      <c r="N449">
        <v>18</v>
      </c>
      <c r="O449">
        <v>0</v>
      </c>
      <c r="P449" s="26">
        <v>1.8</v>
      </c>
      <c r="Q449" s="26">
        <v>118.8</v>
      </c>
      <c r="R449" s="26">
        <v>-117</v>
      </c>
      <c r="S449" s="26">
        <v>-7.3125</v>
      </c>
      <c r="T449" s="31" t="s">
        <v>296</v>
      </c>
      <c r="U449" s="29">
        <v>1.8</v>
      </c>
      <c r="V449" s="29" t="str">
        <f>IF(ABS(Proj2018[[#This Row],[LastProj]]-Proj2018[[#This Row],[PROJ TOTAL PTS]])&lt;0.5,"",(Proj2018[[#This Row],[PROJ TOTAL PTS]]-Proj2018[[#This Row],[LastProj]])/16)</f>
        <v/>
      </c>
      <c r="W449" s="29" t="s">
        <v>296</v>
      </c>
      <c r="X449" s="29"/>
      <c r="Y449" s="29">
        <f>IF(Proj2018[[#This Row],[POS]]="K",-100,Proj2018[[#This Row],[VAR/G]]+1.5)</f>
        <v>-5.8125</v>
      </c>
      <c r="Z449" s="33">
        <f>ROUND(MAX(Proj2018[[#This Row],[VAWG]],0)*$AC$9,0)+1</f>
        <v>1</v>
      </c>
    </row>
    <row r="450" spans="1:26" x14ac:dyDescent="0.3">
      <c r="A450">
        <v>2018</v>
      </c>
      <c r="B450" t="s">
        <v>6579</v>
      </c>
      <c r="C450" t="s">
        <v>1198</v>
      </c>
      <c r="D450" t="s">
        <v>321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2</v>
      </c>
      <c r="N450">
        <v>16</v>
      </c>
      <c r="O450">
        <v>0</v>
      </c>
      <c r="P450" s="26">
        <v>1.6</v>
      </c>
      <c r="Q450" s="26">
        <v>81.599999999999994</v>
      </c>
      <c r="R450" s="26">
        <v>-80</v>
      </c>
      <c r="S450" s="26">
        <v>-5</v>
      </c>
      <c r="T450" s="31" t="s">
        <v>296</v>
      </c>
      <c r="U450" s="29">
        <v>1.6</v>
      </c>
      <c r="V450" s="29" t="str">
        <f>IF(ABS(Proj2018[[#This Row],[LastProj]]-Proj2018[[#This Row],[PROJ TOTAL PTS]])&lt;0.5,"",(Proj2018[[#This Row],[PROJ TOTAL PTS]]-Proj2018[[#This Row],[LastProj]])/16)</f>
        <v/>
      </c>
      <c r="W450" s="29" t="s">
        <v>296</v>
      </c>
      <c r="X450" s="29"/>
      <c r="Y450" s="29">
        <f>IF(Proj2018[[#This Row],[POS]]="K",-100,Proj2018[[#This Row],[VAR/G]]+1.5)</f>
        <v>-3.5</v>
      </c>
      <c r="Z450" s="33">
        <f>ROUND(MAX(Proj2018[[#This Row],[VAWG]],0)*$AC$9,0)+1</f>
        <v>1</v>
      </c>
    </row>
    <row r="451" spans="1:26" x14ac:dyDescent="0.3">
      <c r="A451">
        <v>2018</v>
      </c>
      <c r="B451" t="s">
        <v>6977</v>
      </c>
      <c r="C451" t="s">
        <v>489</v>
      </c>
      <c r="D451" t="s">
        <v>321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</v>
      </c>
      <c r="N451">
        <v>16</v>
      </c>
      <c r="O451">
        <v>0</v>
      </c>
      <c r="P451" s="26">
        <v>1.6</v>
      </c>
      <c r="Q451" s="26">
        <v>81.599999999999994</v>
      </c>
      <c r="R451" s="26">
        <v>-80</v>
      </c>
      <c r="S451" s="26">
        <v>-5</v>
      </c>
      <c r="T451" s="31" t="s">
        <v>296</v>
      </c>
      <c r="U451" s="29">
        <v>1.6</v>
      </c>
      <c r="V451" s="29" t="str">
        <f>IF(ABS(Proj2018[[#This Row],[LastProj]]-Proj2018[[#This Row],[PROJ TOTAL PTS]])&lt;0.5,"",(Proj2018[[#This Row],[PROJ TOTAL PTS]]-Proj2018[[#This Row],[LastProj]])/16)</f>
        <v/>
      </c>
      <c r="W451" s="29" t="s">
        <v>296</v>
      </c>
      <c r="X451" s="29"/>
      <c r="Y451" s="29">
        <f>IF(Proj2018[[#This Row],[POS]]="K",-100,Proj2018[[#This Row],[VAR/G]]+1.5)</f>
        <v>-3.5</v>
      </c>
      <c r="Z451" s="33">
        <f>ROUND(MAX(Proj2018[[#This Row],[VAWG]],0)*$AC$9,0)+1</f>
        <v>1</v>
      </c>
    </row>
    <row r="452" spans="1:26" x14ac:dyDescent="0.3">
      <c r="A452">
        <v>2018</v>
      </c>
      <c r="B452" t="s">
        <v>2698</v>
      </c>
      <c r="C452" t="s">
        <v>10710</v>
      </c>
      <c r="D452" t="s">
        <v>321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</v>
      </c>
      <c r="N452">
        <v>16</v>
      </c>
      <c r="O452">
        <v>0</v>
      </c>
      <c r="P452" s="26">
        <v>1.6</v>
      </c>
      <c r="Q452" s="26">
        <v>81.599999999999994</v>
      </c>
      <c r="R452" s="26">
        <v>-80</v>
      </c>
      <c r="S452" s="26">
        <v>-5</v>
      </c>
      <c r="T452" s="31" t="s">
        <v>296</v>
      </c>
      <c r="U452" s="29">
        <v>1.6</v>
      </c>
      <c r="V452" s="29" t="str">
        <f>IF(ABS(Proj2018[[#This Row],[LastProj]]-Proj2018[[#This Row],[PROJ TOTAL PTS]])&lt;0.5,"",(Proj2018[[#This Row],[PROJ TOTAL PTS]]-Proj2018[[#This Row],[LastProj]])/16)</f>
        <v/>
      </c>
      <c r="W452" s="29" t="s">
        <v>296</v>
      </c>
      <c r="X452" s="29"/>
      <c r="Y452" s="29">
        <f>IF(Proj2018[[#This Row],[POS]]="K",-100,Proj2018[[#This Row],[VAR/G]]+1.5)</f>
        <v>-3.5</v>
      </c>
      <c r="Z452" s="33">
        <f>ROUND(MAX(Proj2018[[#This Row],[VAWG]],0)*$AC$9,0)+1</f>
        <v>1</v>
      </c>
    </row>
    <row r="453" spans="1:26" x14ac:dyDescent="0.3">
      <c r="A453">
        <v>2018</v>
      </c>
      <c r="B453" t="s">
        <v>6592</v>
      </c>
      <c r="C453" t="s">
        <v>352</v>
      </c>
      <c r="D453" t="s">
        <v>451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4</v>
      </c>
      <c r="K453">
        <v>16</v>
      </c>
      <c r="L453">
        <v>0</v>
      </c>
      <c r="M453">
        <v>0</v>
      </c>
      <c r="N453">
        <v>0</v>
      </c>
      <c r="O453">
        <v>0</v>
      </c>
      <c r="P453" s="26">
        <v>1.6</v>
      </c>
      <c r="Q453" s="26">
        <v>118.8</v>
      </c>
      <c r="R453" s="26">
        <v>-117.2</v>
      </c>
      <c r="S453" s="26">
        <v>-7.3250000000000002</v>
      </c>
      <c r="T453" s="31" t="s">
        <v>11130</v>
      </c>
      <c r="U453" s="29">
        <v>1.6</v>
      </c>
      <c r="V453" s="29" t="str">
        <f>IF(ABS(Proj2018[[#This Row],[LastProj]]-Proj2018[[#This Row],[PROJ TOTAL PTS]])&lt;0.5,"",(Proj2018[[#This Row],[PROJ TOTAL PTS]]-Proj2018[[#This Row],[LastProj]])/16)</f>
        <v/>
      </c>
      <c r="W453" s="29" t="s">
        <v>437</v>
      </c>
      <c r="X453" s="29"/>
      <c r="Y453" s="29">
        <f>IF(Proj2018[[#This Row],[POS]]="K",-100,Proj2018[[#This Row],[VAR/G]]+1.5)</f>
        <v>-5.8250000000000002</v>
      </c>
      <c r="Z453" s="29">
        <f>ROUND(MAX(Proj2018[[#This Row],[VAWG]],0)*$AC$9,0)+1</f>
        <v>1</v>
      </c>
    </row>
    <row r="454" spans="1:26" x14ac:dyDescent="0.3">
      <c r="A454">
        <v>2018</v>
      </c>
      <c r="B454" t="s">
        <v>5930</v>
      </c>
      <c r="C454" t="s">
        <v>10708</v>
      </c>
      <c r="D454" t="s">
        <v>451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4</v>
      </c>
      <c r="K454">
        <v>16</v>
      </c>
      <c r="L454">
        <v>0</v>
      </c>
      <c r="M454">
        <v>0</v>
      </c>
      <c r="N454">
        <v>0</v>
      </c>
      <c r="O454">
        <v>0</v>
      </c>
      <c r="P454" s="26">
        <v>1.6</v>
      </c>
      <c r="Q454" s="26">
        <v>118.8</v>
      </c>
      <c r="R454" s="26">
        <v>-117.2</v>
      </c>
      <c r="S454" s="26">
        <v>-7.3250000000000002</v>
      </c>
      <c r="T454" s="31" t="s">
        <v>296</v>
      </c>
      <c r="U454" s="29">
        <v>1.6</v>
      </c>
      <c r="V454" s="29" t="str">
        <f>IF(ABS(Proj2018[[#This Row],[LastProj]]-Proj2018[[#This Row],[PROJ TOTAL PTS]])&lt;0.5,"",(Proj2018[[#This Row],[PROJ TOTAL PTS]]-Proj2018[[#This Row],[LastProj]])/16)</f>
        <v/>
      </c>
      <c r="W454" s="29" t="s">
        <v>296</v>
      </c>
      <c r="X454" s="29"/>
      <c r="Y454" s="29">
        <f>IF(Proj2018[[#This Row],[POS]]="K",-100,Proj2018[[#This Row],[VAR/G]]+1.5)</f>
        <v>-5.8250000000000002</v>
      </c>
      <c r="Z454" s="33">
        <f>ROUND(MAX(Proj2018[[#This Row],[VAWG]],0)*$AC$9,0)+1</f>
        <v>1</v>
      </c>
    </row>
    <row r="455" spans="1:26" x14ac:dyDescent="0.3">
      <c r="A455">
        <v>2018</v>
      </c>
      <c r="B455" t="s">
        <v>11254</v>
      </c>
      <c r="C455" t="s">
        <v>10714</v>
      </c>
      <c r="D455" t="s">
        <v>451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2</v>
      </c>
      <c r="N455">
        <v>15</v>
      </c>
      <c r="O455">
        <v>0</v>
      </c>
      <c r="P455" s="26">
        <v>1.5</v>
      </c>
      <c r="Q455" s="26">
        <v>118.8</v>
      </c>
      <c r="R455" s="26">
        <v>-117.3</v>
      </c>
      <c r="S455" s="26">
        <v>-7.3312499999999998</v>
      </c>
      <c r="T455" s="31" t="s">
        <v>296</v>
      </c>
      <c r="U455" s="29">
        <v>1.5</v>
      </c>
      <c r="V455" s="29" t="str">
        <f>IF(ABS(Proj2018[[#This Row],[LastProj]]-Proj2018[[#This Row],[PROJ TOTAL PTS]])&lt;0.5,"",(Proj2018[[#This Row],[PROJ TOTAL PTS]]-Proj2018[[#This Row],[LastProj]])/16)</f>
        <v/>
      </c>
      <c r="W455" s="29" t="s">
        <v>296</v>
      </c>
      <c r="X455" s="29"/>
      <c r="Y455" s="29">
        <f>IF(Proj2018[[#This Row],[POS]]="K",-100,Proj2018[[#This Row],[VAR/G]]+1.5)</f>
        <v>-5.8312499999999998</v>
      </c>
      <c r="Z455" s="33">
        <f>ROUND(MAX(Proj2018[[#This Row],[VAWG]],0)*$AC$9,0)+1</f>
        <v>1</v>
      </c>
    </row>
    <row r="456" spans="1:26" x14ac:dyDescent="0.3">
      <c r="A456">
        <v>2018</v>
      </c>
      <c r="B456" t="s">
        <v>3000</v>
      </c>
      <c r="C456" t="s">
        <v>11244</v>
      </c>
      <c r="D456" t="s">
        <v>451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4</v>
      </c>
      <c r="K456">
        <v>15</v>
      </c>
      <c r="L456">
        <v>0</v>
      </c>
      <c r="M456">
        <v>0</v>
      </c>
      <c r="N456">
        <v>0</v>
      </c>
      <c r="O456">
        <v>0</v>
      </c>
      <c r="P456" s="26">
        <v>1.5</v>
      </c>
      <c r="Q456" s="26">
        <v>118.8</v>
      </c>
      <c r="R456" s="26">
        <v>-117.3</v>
      </c>
      <c r="S456" s="26">
        <v>-7.3312499999999998</v>
      </c>
      <c r="T456" s="31" t="s">
        <v>296</v>
      </c>
      <c r="U456" s="29">
        <v>1.5</v>
      </c>
      <c r="V456" s="29" t="str">
        <f>IF(ABS(Proj2018[[#This Row],[LastProj]]-Proj2018[[#This Row],[PROJ TOTAL PTS]])&lt;0.5,"",(Proj2018[[#This Row],[PROJ TOTAL PTS]]-Proj2018[[#This Row],[LastProj]])/16)</f>
        <v/>
      </c>
      <c r="W456" s="29" t="s">
        <v>296</v>
      </c>
      <c r="X456" s="29"/>
      <c r="Y456" s="29">
        <f>IF(Proj2018[[#This Row],[POS]]="K",-100,Proj2018[[#This Row],[VAR/G]]+1.5)</f>
        <v>-5.8312499999999998</v>
      </c>
      <c r="Z456" s="33">
        <f>ROUND(MAX(Proj2018[[#This Row],[VAWG]],0)*$AC$9,0)+1</f>
        <v>1</v>
      </c>
    </row>
    <row r="457" spans="1:26" x14ac:dyDescent="0.3">
      <c r="A457">
        <v>2018</v>
      </c>
      <c r="B457" t="s">
        <v>8266</v>
      </c>
      <c r="C457" t="s">
        <v>10728</v>
      </c>
      <c r="D457" t="s">
        <v>451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2</v>
      </c>
      <c r="N457">
        <v>15</v>
      </c>
      <c r="O457">
        <v>0</v>
      </c>
      <c r="P457" s="26">
        <v>1.5</v>
      </c>
      <c r="Q457" s="26">
        <v>118.8</v>
      </c>
      <c r="R457" s="26">
        <v>-117.3</v>
      </c>
      <c r="S457" s="26">
        <v>-7.3312499999999998</v>
      </c>
      <c r="T457" s="31" t="s">
        <v>296</v>
      </c>
      <c r="U457" s="29">
        <v>1.5</v>
      </c>
      <c r="V457" s="29" t="str">
        <f>IF(ABS(Proj2018[[#This Row],[LastProj]]-Proj2018[[#This Row],[PROJ TOTAL PTS]])&lt;0.5,"",(Proj2018[[#This Row],[PROJ TOTAL PTS]]-Proj2018[[#This Row],[LastProj]])/16)</f>
        <v/>
      </c>
      <c r="W457" s="29" t="s">
        <v>296</v>
      </c>
      <c r="X457" s="29"/>
      <c r="Y457" s="29">
        <f>IF(Proj2018[[#This Row],[POS]]="K",-100,Proj2018[[#This Row],[VAR/G]]+1.5)</f>
        <v>-5.8312499999999998</v>
      </c>
      <c r="Z457" s="33">
        <f>ROUND(MAX(Proj2018[[#This Row],[VAWG]],0)*$AC$9,0)+1</f>
        <v>1</v>
      </c>
    </row>
    <row r="458" spans="1:26" x14ac:dyDescent="0.3">
      <c r="A458">
        <v>2018</v>
      </c>
      <c r="B458" t="s">
        <v>3318</v>
      </c>
      <c r="C458" t="s">
        <v>306</v>
      </c>
      <c r="D458" t="s">
        <v>451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4</v>
      </c>
      <c r="K458">
        <v>14</v>
      </c>
      <c r="L458">
        <v>0</v>
      </c>
      <c r="M458">
        <v>0</v>
      </c>
      <c r="N458">
        <v>0</v>
      </c>
      <c r="O458">
        <v>0</v>
      </c>
      <c r="P458" s="26">
        <v>1.4000000000000001</v>
      </c>
      <c r="Q458" s="26">
        <v>118.8</v>
      </c>
      <c r="R458" s="26">
        <v>-117.39999999999999</v>
      </c>
      <c r="S458" s="26">
        <v>-7.3374999999999995</v>
      </c>
      <c r="T458" s="31" t="s">
        <v>296</v>
      </c>
      <c r="U458" s="29">
        <v>1.4000000000000001</v>
      </c>
      <c r="V458" s="29" t="str">
        <f>IF(ABS(Proj2018[[#This Row],[LastProj]]-Proj2018[[#This Row],[PROJ TOTAL PTS]])&lt;0.5,"",(Proj2018[[#This Row],[PROJ TOTAL PTS]]-Proj2018[[#This Row],[LastProj]])/16)</f>
        <v/>
      </c>
      <c r="W458" s="29" t="s">
        <v>296</v>
      </c>
      <c r="X458" s="29"/>
      <c r="Y458" s="29">
        <f>IF(Proj2018[[#This Row],[POS]]="K",-100,Proj2018[[#This Row],[VAR/G]]+1.5)</f>
        <v>-5.8374999999999995</v>
      </c>
      <c r="Z458" s="33">
        <f>ROUND(MAX(Proj2018[[#This Row],[VAWG]],0)*$AC$9,0)+1</f>
        <v>1</v>
      </c>
    </row>
    <row r="459" spans="1:26" x14ac:dyDescent="0.3">
      <c r="A459">
        <v>2018</v>
      </c>
      <c r="B459" t="s">
        <v>7226</v>
      </c>
      <c r="C459" t="s">
        <v>10791</v>
      </c>
      <c r="D459" t="s">
        <v>451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2</v>
      </c>
      <c r="K459">
        <v>6</v>
      </c>
      <c r="L459">
        <v>0</v>
      </c>
      <c r="M459">
        <v>1</v>
      </c>
      <c r="N459">
        <v>7</v>
      </c>
      <c r="O459">
        <v>0</v>
      </c>
      <c r="P459" s="26">
        <v>1.3000000000000003</v>
      </c>
      <c r="Q459" s="26">
        <v>118.8</v>
      </c>
      <c r="R459" s="26">
        <v>-117.5</v>
      </c>
      <c r="S459" s="26">
        <v>-7.34375</v>
      </c>
      <c r="T459" s="31" t="s">
        <v>296</v>
      </c>
      <c r="U459" s="29">
        <v>1.3000000000000003</v>
      </c>
      <c r="V459" s="29" t="str">
        <f>IF(ABS(Proj2018[[#This Row],[LastProj]]-Proj2018[[#This Row],[PROJ TOTAL PTS]])&lt;0.5,"",(Proj2018[[#This Row],[PROJ TOTAL PTS]]-Proj2018[[#This Row],[LastProj]])/16)</f>
        <v/>
      </c>
      <c r="W459" s="29" t="s">
        <v>296</v>
      </c>
      <c r="X459" s="29"/>
      <c r="Y459" s="29">
        <f>IF(Proj2018[[#This Row],[POS]]="K",-100,Proj2018[[#This Row],[VAR/G]]+1.5)</f>
        <v>-5.84375</v>
      </c>
      <c r="Z459" s="33">
        <f>ROUND(MAX(Proj2018[[#This Row],[VAWG]],0)*$AC$9,0)+1</f>
        <v>1</v>
      </c>
    </row>
    <row r="460" spans="1:26" x14ac:dyDescent="0.3">
      <c r="A460">
        <v>2018</v>
      </c>
      <c r="B460" t="s">
        <v>7556</v>
      </c>
      <c r="C460" t="s">
        <v>10710</v>
      </c>
      <c r="D460" t="s">
        <v>451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2</v>
      </c>
      <c r="K460">
        <v>8</v>
      </c>
      <c r="L460">
        <v>0</v>
      </c>
      <c r="M460">
        <v>0</v>
      </c>
      <c r="N460">
        <v>0</v>
      </c>
      <c r="O460">
        <v>0</v>
      </c>
      <c r="P460" s="26">
        <v>0.8</v>
      </c>
      <c r="Q460" s="26">
        <v>118.8</v>
      </c>
      <c r="R460" s="26">
        <v>-118</v>
      </c>
      <c r="S460" s="26">
        <v>-7.375</v>
      </c>
      <c r="T460" s="31" t="s">
        <v>296</v>
      </c>
      <c r="U460" s="29">
        <v>0.8</v>
      </c>
      <c r="V460" s="29" t="str">
        <f>IF(ABS(Proj2018[[#This Row],[LastProj]]-Proj2018[[#This Row],[PROJ TOTAL PTS]])&lt;0.5,"",(Proj2018[[#This Row],[PROJ TOTAL PTS]]-Proj2018[[#This Row],[LastProj]])/16)</f>
        <v/>
      </c>
      <c r="W460" s="29" t="s">
        <v>296</v>
      </c>
      <c r="X460" s="29"/>
      <c r="Y460" s="29">
        <f>IF(Proj2018[[#This Row],[POS]]="K",-100,Proj2018[[#This Row],[VAR/G]]+1.5)</f>
        <v>-5.875</v>
      </c>
      <c r="Z460" s="33">
        <f>ROUND(MAX(Proj2018[[#This Row],[VAWG]],0)*$AC$9,0)+1</f>
        <v>1</v>
      </c>
    </row>
    <row r="461" spans="1:26" x14ac:dyDescent="0.3">
      <c r="A461">
        <v>2018</v>
      </c>
      <c r="B461" t="s">
        <v>623</v>
      </c>
      <c r="C461" t="s">
        <v>11244</v>
      </c>
      <c r="D461" t="s">
        <v>311</v>
      </c>
      <c r="E461">
        <v>2</v>
      </c>
      <c r="F461">
        <v>3</v>
      </c>
      <c r="G461">
        <v>20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 s="26">
        <v>0.8</v>
      </c>
      <c r="Q461" s="26">
        <v>278.68</v>
      </c>
      <c r="R461" s="26">
        <v>-277.88</v>
      </c>
      <c r="S461" s="26">
        <v>-17.3675</v>
      </c>
      <c r="T461" s="31" t="s">
        <v>296</v>
      </c>
      <c r="U461" s="29">
        <v>0.8</v>
      </c>
      <c r="V461" s="29" t="str">
        <f>IF(ABS(Proj2018[[#This Row],[LastProj]]-Proj2018[[#This Row],[PROJ TOTAL PTS]])&lt;0.5,"",(Proj2018[[#This Row],[PROJ TOTAL PTS]]-Proj2018[[#This Row],[LastProj]])/16)</f>
        <v/>
      </c>
      <c r="W461" s="29" t="s">
        <v>296</v>
      </c>
      <c r="X461" s="29"/>
      <c r="Y461" s="29">
        <f>IF(Proj2018[[#This Row],[POS]]="K",-100,Proj2018[[#This Row],[VAR/G]]+1.5)</f>
        <v>-15.8675</v>
      </c>
      <c r="Z461" s="33">
        <f>ROUND(MAX(Proj2018[[#This Row],[VAWG]],0)*$AC$9,0)+1</f>
        <v>1</v>
      </c>
    </row>
    <row r="462" spans="1:26" x14ac:dyDescent="0.3">
      <c r="A462">
        <v>2018</v>
      </c>
      <c r="B462" t="s">
        <v>11255</v>
      </c>
      <c r="C462" t="s">
        <v>536</v>
      </c>
      <c r="D462" t="s">
        <v>311</v>
      </c>
      <c r="E462">
        <v>2</v>
      </c>
      <c r="F462">
        <v>3</v>
      </c>
      <c r="G462">
        <v>20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 s="26">
        <v>0.8</v>
      </c>
      <c r="Q462" s="26">
        <v>278.68</v>
      </c>
      <c r="R462" s="26">
        <v>-277.88</v>
      </c>
      <c r="S462" s="26">
        <v>-17.3675</v>
      </c>
      <c r="T462" s="31" t="s">
        <v>296</v>
      </c>
      <c r="U462" s="29">
        <v>0.8</v>
      </c>
      <c r="V462" s="29" t="str">
        <f>IF(ABS(Proj2018[[#This Row],[LastProj]]-Proj2018[[#This Row],[PROJ TOTAL PTS]])&lt;0.5,"",(Proj2018[[#This Row],[PROJ TOTAL PTS]]-Proj2018[[#This Row],[LastProj]])/16)</f>
        <v/>
      </c>
      <c r="W462" s="29" t="s">
        <v>437</v>
      </c>
      <c r="X462" s="29"/>
      <c r="Y462" s="29">
        <f>IF(Proj2018[[#This Row],[POS]]="K",-100,Proj2018[[#This Row],[VAR/G]]+1.5)</f>
        <v>-15.8675</v>
      </c>
      <c r="Z462" s="33">
        <f>ROUND(MAX(Proj2018[[#This Row],[VAWG]],0)*$AC$9,0)+1</f>
        <v>1</v>
      </c>
    </row>
    <row r="463" spans="1:26" x14ac:dyDescent="0.3">
      <c r="A463">
        <v>2018</v>
      </c>
      <c r="B463" t="s">
        <v>6637</v>
      </c>
      <c r="C463" t="s">
        <v>10817</v>
      </c>
      <c r="D463" t="s">
        <v>311</v>
      </c>
      <c r="E463">
        <v>2</v>
      </c>
      <c r="F463">
        <v>3</v>
      </c>
      <c r="G463">
        <v>20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 s="26">
        <v>0.8</v>
      </c>
      <c r="Q463" s="26">
        <v>278.68</v>
      </c>
      <c r="R463" s="26">
        <v>-277.88</v>
      </c>
      <c r="S463" s="26">
        <v>-17.3675</v>
      </c>
      <c r="T463" s="31" t="s">
        <v>296</v>
      </c>
      <c r="U463" s="29">
        <v>0.8</v>
      </c>
      <c r="V463" s="29" t="str">
        <f>IF(ABS(Proj2018[[#This Row],[LastProj]]-Proj2018[[#This Row],[PROJ TOTAL PTS]])&lt;0.5,"",(Proj2018[[#This Row],[PROJ TOTAL PTS]]-Proj2018[[#This Row],[LastProj]])/16)</f>
        <v/>
      </c>
      <c r="W463" s="29" t="s">
        <v>296</v>
      </c>
      <c r="X463" s="29"/>
      <c r="Y463" s="29">
        <f>IF(Proj2018[[#This Row],[POS]]="K",-100,Proj2018[[#This Row],[VAR/G]]+1.5)</f>
        <v>-15.8675</v>
      </c>
      <c r="Z463" s="33">
        <f>ROUND(MAX(Proj2018[[#This Row],[VAWG]],0)*$AC$9,0)+1</f>
        <v>1</v>
      </c>
    </row>
    <row r="464" spans="1:26" x14ac:dyDescent="0.3">
      <c r="A464">
        <v>2018</v>
      </c>
      <c r="B464" t="s">
        <v>2556</v>
      </c>
      <c r="C464" t="s">
        <v>10731</v>
      </c>
      <c r="D464" t="s">
        <v>311</v>
      </c>
      <c r="E464">
        <v>2</v>
      </c>
      <c r="F464">
        <v>3</v>
      </c>
      <c r="G464">
        <v>20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 s="26">
        <v>0.8</v>
      </c>
      <c r="Q464" s="26">
        <v>278.68</v>
      </c>
      <c r="R464" s="26">
        <v>-277.88</v>
      </c>
      <c r="S464" s="26">
        <v>-17.3675</v>
      </c>
      <c r="T464" s="31" t="s">
        <v>296</v>
      </c>
      <c r="U464" s="29">
        <v>0.8</v>
      </c>
      <c r="V464" s="29" t="str">
        <f>IF(ABS(Proj2018[[#This Row],[LastProj]]-Proj2018[[#This Row],[PROJ TOTAL PTS]])&lt;0.5,"",(Proj2018[[#This Row],[PROJ TOTAL PTS]]-Proj2018[[#This Row],[LastProj]])/16)</f>
        <v/>
      </c>
      <c r="W464" s="29" t="s">
        <v>296</v>
      </c>
      <c r="X464" s="29"/>
      <c r="Y464" s="29">
        <f>IF(Proj2018[[#This Row],[POS]]="K",-100,Proj2018[[#This Row],[VAR/G]]+1.5)</f>
        <v>-15.8675</v>
      </c>
      <c r="Z464" s="33">
        <f>ROUND(MAX(Proj2018[[#This Row],[VAWG]],0)*$AC$9,0)+1</f>
        <v>1</v>
      </c>
    </row>
    <row r="465" spans="1:26" x14ac:dyDescent="0.3">
      <c r="A465">
        <v>2018</v>
      </c>
      <c r="B465" t="s">
        <v>9133</v>
      </c>
      <c r="C465" t="s">
        <v>10802</v>
      </c>
      <c r="D465" t="s">
        <v>311</v>
      </c>
      <c r="E465">
        <v>2</v>
      </c>
      <c r="F465">
        <v>3</v>
      </c>
      <c r="G465">
        <v>20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 s="26">
        <v>0.8</v>
      </c>
      <c r="Q465" s="26">
        <v>278.68</v>
      </c>
      <c r="R465" s="26">
        <v>-277.88</v>
      </c>
      <c r="S465" s="26">
        <v>-17.3675</v>
      </c>
      <c r="T465" s="31" t="s">
        <v>296</v>
      </c>
      <c r="U465" s="29">
        <v>0.8</v>
      </c>
      <c r="V465" s="29" t="str">
        <f>IF(ABS(Proj2018[[#This Row],[LastProj]]-Proj2018[[#This Row],[PROJ TOTAL PTS]])&lt;0.5,"",(Proj2018[[#This Row],[PROJ TOTAL PTS]]-Proj2018[[#This Row],[LastProj]])/16)</f>
        <v/>
      </c>
      <c r="W465" s="29" t="s">
        <v>296</v>
      </c>
      <c r="X465" s="29"/>
      <c r="Y465" s="29">
        <f>IF(Proj2018[[#This Row],[POS]]="K",-100,Proj2018[[#This Row],[VAR/G]]+1.5)</f>
        <v>-15.8675</v>
      </c>
      <c r="Z465" s="33">
        <f>ROUND(MAX(Proj2018[[#This Row],[VAWG]],0)*$AC$9,0)+1</f>
        <v>1</v>
      </c>
    </row>
    <row r="466" spans="1:26" x14ac:dyDescent="0.3">
      <c r="A466">
        <v>2018</v>
      </c>
      <c r="B466" t="s">
        <v>5151</v>
      </c>
      <c r="C466" t="s">
        <v>10716</v>
      </c>
      <c r="D466" t="s">
        <v>311</v>
      </c>
      <c r="E466">
        <v>2</v>
      </c>
      <c r="F466">
        <v>3</v>
      </c>
      <c r="G466">
        <v>20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 s="26">
        <v>0.8</v>
      </c>
      <c r="Q466" s="26">
        <v>278.68</v>
      </c>
      <c r="R466" s="26">
        <v>-277.88</v>
      </c>
      <c r="S466" s="26">
        <v>-17.3675</v>
      </c>
      <c r="T466" s="31" t="s">
        <v>296</v>
      </c>
      <c r="U466" s="29">
        <v>0.8</v>
      </c>
      <c r="V466" s="29" t="str">
        <f>IF(ABS(Proj2018[[#This Row],[LastProj]]-Proj2018[[#This Row],[PROJ TOTAL PTS]])&lt;0.5,"",(Proj2018[[#This Row],[PROJ TOTAL PTS]]-Proj2018[[#This Row],[LastProj]])/16)</f>
        <v/>
      </c>
      <c r="W466" s="29" t="s">
        <v>296</v>
      </c>
      <c r="X466" s="29"/>
      <c r="Y466" s="29">
        <f>IF(Proj2018[[#This Row],[POS]]="K",-100,Proj2018[[#This Row],[VAR/G]]+1.5)</f>
        <v>-15.8675</v>
      </c>
      <c r="Z466" s="33">
        <f>ROUND(MAX(Proj2018[[#This Row],[VAWG]],0)*$AC$9,0)+1</f>
        <v>1</v>
      </c>
    </row>
    <row r="467" spans="1:26" x14ac:dyDescent="0.3">
      <c r="A467">
        <v>2018</v>
      </c>
      <c r="B467" t="s">
        <v>4633</v>
      </c>
      <c r="C467" t="s">
        <v>489</v>
      </c>
      <c r="D467" t="s">
        <v>311</v>
      </c>
      <c r="E467">
        <v>2</v>
      </c>
      <c r="F467">
        <v>3</v>
      </c>
      <c r="G467">
        <v>20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 s="26">
        <v>0.8</v>
      </c>
      <c r="Q467" s="26">
        <v>278.68</v>
      </c>
      <c r="R467" s="26">
        <v>-277.88</v>
      </c>
      <c r="S467" s="26">
        <v>-17.3675</v>
      </c>
      <c r="T467" s="31" t="s">
        <v>296</v>
      </c>
      <c r="U467" s="29">
        <v>0.8</v>
      </c>
      <c r="V467" s="29" t="str">
        <f>IF(ABS(Proj2018[[#This Row],[LastProj]]-Proj2018[[#This Row],[PROJ TOTAL PTS]])&lt;0.5,"",(Proj2018[[#This Row],[PROJ TOTAL PTS]]-Proj2018[[#This Row],[LastProj]])/16)</f>
        <v/>
      </c>
      <c r="W467" s="29" t="s">
        <v>296</v>
      </c>
      <c r="X467" s="29"/>
      <c r="Y467" s="29">
        <f>IF(Proj2018[[#This Row],[POS]]="K",-100,Proj2018[[#This Row],[VAR/G]]+1.5)</f>
        <v>-15.8675</v>
      </c>
      <c r="Z467" s="33">
        <f>ROUND(MAX(Proj2018[[#This Row],[VAWG]],0)*$AC$9,0)+1</f>
        <v>1</v>
      </c>
    </row>
    <row r="468" spans="1:26" x14ac:dyDescent="0.3">
      <c r="A468">
        <v>2018</v>
      </c>
      <c r="B468" t="s">
        <v>6423</v>
      </c>
      <c r="C468" t="s">
        <v>10712</v>
      </c>
      <c r="D468" t="s">
        <v>311</v>
      </c>
      <c r="E468">
        <v>2</v>
      </c>
      <c r="F468">
        <v>3</v>
      </c>
      <c r="G468">
        <v>20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 s="26">
        <v>0.8</v>
      </c>
      <c r="Q468" s="26">
        <v>278.68</v>
      </c>
      <c r="R468" s="26">
        <v>-277.88</v>
      </c>
      <c r="S468" s="26">
        <v>-17.3675</v>
      </c>
      <c r="T468" s="31" t="s">
        <v>296</v>
      </c>
      <c r="U468" s="29">
        <v>0.8</v>
      </c>
      <c r="V468" s="29" t="str">
        <f>IF(ABS(Proj2018[[#This Row],[LastProj]]-Proj2018[[#This Row],[PROJ TOTAL PTS]])&lt;0.5,"",(Proj2018[[#This Row],[PROJ TOTAL PTS]]-Proj2018[[#This Row],[LastProj]])/16)</f>
        <v/>
      </c>
      <c r="W468" s="29" t="s">
        <v>296</v>
      </c>
      <c r="X468" s="29"/>
      <c r="Y468" s="29">
        <f>IF(Proj2018[[#This Row],[POS]]="K",-100,Proj2018[[#This Row],[VAR/G]]+1.5)</f>
        <v>-15.8675</v>
      </c>
      <c r="Z468" s="33">
        <f>ROUND(MAX(Proj2018[[#This Row],[VAWG]],0)*$AC$9,0)+1</f>
        <v>1</v>
      </c>
    </row>
    <row r="469" spans="1:26" x14ac:dyDescent="0.3">
      <c r="A469">
        <v>2018</v>
      </c>
      <c r="B469" t="s">
        <v>5461</v>
      </c>
      <c r="C469" t="s">
        <v>306</v>
      </c>
      <c r="D469" t="s">
        <v>311</v>
      </c>
      <c r="E469">
        <v>2</v>
      </c>
      <c r="F469">
        <v>3</v>
      </c>
      <c r="G469">
        <v>20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 s="26">
        <v>0.8</v>
      </c>
      <c r="Q469" s="26">
        <v>278.68</v>
      </c>
      <c r="R469" s="26">
        <v>-277.88</v>
      </c>
      <c r="S469" s="26">
        <v>-17.3675</v>
      </c>
      <c r="T469" s="31" t="s">
        <v>296</v>
      </c>
      <c r="U469" s="29">
        <v>0.8</v>
      </c>
      <c r="V469" s="29" t="str">
        <f>IF(ABS(Proj2018[[#This Row],[LastProj]]-Proj2018[[#This Row],[PROJ TOTAL PTS]])&lt;0.5,"",(Proj2018[[#This Row],[PROJ TOTAL PTS]]-Proj2018[[#This Row],[LastProj]])/16)</f>
        <v/>
      </c>
      <c r="W469" s="29" t="s">
        <v>296</v>
      </c>
      <c r="X469" s="29"/>
      <c r="Y469" s="29">
        <f>IF(Proj2018[[#This Row],[POS]]="K",-100,Proj2018[[#This Row],[VAR/G]]+1.5)</f>
        <v>-15.8675</v>
      </c>
      <c r="Z469" s="33">
        <f>ROUND(MAX(Proj2018[[#This Row],[VAWG]],0)*$AC$9,0)+1</f>
        <v>1</v>
      </c>
    </row>
    <row r="470" spans="1:26" x14ac:dyDescent="0.3">
      <c r="A470">
        <v>2018</v>
      </c>
      <c r="B470" t="s">
        <v>10148</v>
      </c>
      <c r="C470" t="s">
        <v>10759</v>
      </c>
      <c r="D470" t="s">
        <v>311</v>
      </c>
      <c r="E470">
        <v>2</v>
      </c>
      <c r="F470">
        <v>3</v>
      </c>
      <c r="G470">
        <v>20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 s="26">
        <v>0.8</v>
      </c>
      <c r="Q470" s="26">
        <v>278.68</v>
      </c>
      <c r="R470" s="26">
        <v>-277.88</v>
      </c>
      <c r="S470" s="26">
        <v>-17.3675</v>
      </c>
      <c r="T470" s="31" t="s">
        <v>296</v>
      </c>
      <c r="U470" s="29">
        <v>0.8</v>
      </c>
      <c r="V470" s="29" t="str">
        <f>IF(ABS(Proj2018[[#This Row],[LastProj]]-Proj2018[[#This Row],[PROJ TOTAL PTS]])&lt;0.5,"",(Proj2018[[#This Row],[PROJ TOTAL PTS]]-Proj2018[[#This Row],[LastProj]])/16)</f>
        <v/>
      </c>
      <c r="W470" s="29" t="s">
        <v>296</v>
      </c>
      <c r="X470" s="29"/>
      <c r="Y470" s="29">
        <f>IF(Proj2018[[#This Row],[POS]]="K",-100,Proj2018[[#This Row],[VAR/G]]+1.5)</f>
        <v>-15.8675</v>
      </c>
      <c r="Z470" s="33">
        <f>ROUND(MAX(Proj2018[[#This Row],[VAWG]],0)*$AC$9,0)+1</f>
        <v>1</v>
      </c>
    </row>
    <row r="471" spans="1:26" x14ac:dyDescent="0.3">
      <c r="A471">
        <v>2018</v>
      </c>
      <c r="B471" t="s">
        <v>1670</v>
      </c>
      <c r="C471" t="s">
        <v>10795</v>
      </c>
      <c r="D471" t="s">
        <v>311</v>
      </c>
      <c r="E471">
        <v>2</v>
      </c>
      <c r="F471">
        <v>3</v>
      </c>
      <c r="G471">
        <v>19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 s="26">
        <v>0.76</v>
      </c>
      <c r="Q471" s="26">
        <v>278.68</v>
      </c>
      <c r="R471" s="26">
        <v>-277.92</v>
      </c>
      <c r="S471" s="26">
        <v>-17.37</v>
      </c>
      <c r="T471" s="31" t="s">
        <v>296</v>
      </c>
      <c r="U471" s="29">
        <v>0.76</v>
      </c>
      <c r="V471" s="29" t="str">
        <f>IF(ABS(Proj2018[[#This Row],[LastProj]]-Proj2018[[#This Row],[PROJ TOTAL PTS]])&lt;0.5,"",(Proj2018[[#This Row],[PROJ TOTAL PTS]]-Proj2018[[#This Row],[LastProj]])/16)</f>
        <v/>
      </c>
      <c r="W471" s="29" t="s">
        <v>296</v>
      </c>
      <c r="X471" s="29"/>
      <c r="Y471" s="29">
        <f>IF(Proj2018[[#This Row],[POS]]="K",-100,Proj2018[[#This Row],[VAR/G]]+1.5)</f>
        <v>-15.870000000000001</v>
      </c>
      <c r="Z471" s="33">
        <f>ROUND(MAX(Proj2018[[#This Row],[VAWG]],0)*$AC$9,0)+1</f>
        <v>1</v>
      </c>
    </row>
    <row r="472" spans="1:26" x14ac:dyDescent="0.3">
      <c r="A472">
        <v>2018</v>
      </c>
      <c r="B472" t="s">
        <v>7995</v>
      </c>
      <c r="C472" t="s">
        <v>10744</v>
      </c>
      <c r="D472" t="s">
        <v>311</v>
      </c>
      <c r="E472">
        <v>2</v>
      </c>
      <c r="F472">
        <v>3</v>
      </c>
      <c r="G472">
        <v>19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 s="26">
        <v>0.76</v>
      </c>
      <c r="Q472" s="26">
        <v>278.68</v>
      </c>
      <c r="R472" s="26">
        <v>-277.92</v>
      </c>
      <c r="S472" s="26">
        <v>-17.37</v>
      </c>
      <c r="T472" s="31" t="s">
        <v>296</v>
      </c>
      <c r="U472" s="29">
        <v>0.76</v>
      </c>
      <c r="V472" s="29" t="str">
        <f>IF(ABS(Proj2018[[#This Row],[LastProj]]-Proj2018[[#This Row],[PROJ TOTAL PTS]])&lt;0.5,"",(Proj2018[[#This Row],[PROJ TOTAL PTS]]-Proj2018[[#This Row],[LastProj]])/16)</f>
        <v/>
      </c>
      <c r="W472" s="29" t="s">
        <v>296</v>
      </c>
      <c r="X472" s="29"/>
      <c r="Y472" s="29">
        <f>IF(Proj2018[[#This Row],[POS]]="K",-100,Proj2018[[#This Row],[VAR/G]]+1.5)</f>
        <v>-15.870000000000001</v>
      </c>
      <c r="Z472" s="33">
        <f>ROUND(MAX(Proj2018[[#This Row],[VAWG]],0)*$AC$9,0)+1</f>
        <v>1</v>
      </c>
    </row>
    <row r="473" spans="1:26" x14ac:dyDescent="0.3">
      <c r="A473">
        <v>2018</v>
      </c>
      <c r="B473" t="s">
        <v>8987</v>
      </c>
      <c r="C473" t="s">
        <v>365</v>
      </c>
      <c r="D473" t="s">
        <v>311</v>
      </c>
      <c r="E473">
        <v>2</v>
      </c>
      <c r="F473">
        <v>3</v>
      </c>
      <c r="G473">
        <v>19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 s="26">
        <v>0.76</v>
      </c>
      <c r="Q473" s="26">
        <v>278.68</v>
      </c>
      <c r="R473" s="26">
        <v>-277.92</v>
      </c>
      <c r="S473" s="26">
        <v>-17.37</v>
      </c>
      <c r="T473" s="31" t="s">
        <v>296</v>
      </c>
      <c r="U473" s="29">
        <v>0.76</v>
      </c>
      <c r="V473" s="29" t="str">
        <f>IF(ABS(Proj2018[[#This Row],[LastProj]]-Proj2018[[#This Row],[PROJ TOTAL PTS]])&lt;0.5,"",(Proj2018[[#This Row],[PROJ TOTAL PTS]]-Proj2018[[#This Row],[LastProj]])/16)</f>
        <v/>
      </c>
      <c r="W473" s="29" t="s">
        <v>296</v>
      </c>
      <c r="X473" s="29"/>
      <c r="Y473" s="29">
        <f>IF(Proj2018[[#This Row],[POS]]="K",-100,Proj2018[[#This Row],[VAR/G]]+1.5)</f>
        <v>-15.870000000000001</v>
      </c>
      <c r="Z473" s="33">
        <f>ROUND(MAX(Proj2018[[#This Row],[VAWG]],0)*$AC$9,0)+1</f>
        <v>1</v>
      </c>
    </row>
    <row r="474" spans="1:26" x14ac:dyDescent="0.3">
      <c r="A474">
        <v>2018</v>
      </c>
      <c r="B474" t="s">
        <v>1410</v>
      </c>
      <c r="C474" t="s">
        <v>10728</v>
      </c>
      <c r="D474" t="s">
        <v>311</v>
      </c>
      <c r="E474">
        <v>2</v>
      </c>
      <c r="F474">
        <v>3</v>
      </c>
      <c r="G474">
        <v>19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 s="26">
        <v>0.76</v>
      </c>
      <c r="Q474" s="26">
        <v>278.68</v>
      </c>
      <c r="R474" s="26">
        <v>-277.92</v>
      </c>
      <c r="S474" s="26">
        <v>-17.37</v>
      </c>
      <c r="T474" s="31" t="s">
        <v>296</v>
      </c>
      <c r="U474" s="29">
        <v>0.76</v>
      </c>
      <c r="V474" s="29" t="str">
        <f>IF(ABS(Proj2018[[#This Row],[LastProj]]-Proj2018[[#This Row],[PROJ TOTAL PTS]])&lt;0.5,"",(Proj2018[[#This Row],[PROJ TOTAL PTS]]-Proj2018[[#This Row],[LastProj]])/16)</f>
        <v/>
      </c>
      <c r="W474" s="29" t="s">
        <v>296</v>
      </c>
      <c r="X474" s="29"/>
      <c r="Y474" s="29">
        <f>IF(Proj2018[[#This Row],[POS]]="K",-100,Proj2018[[#This Row],[VAR/G]]+1.5)</f>
        <v>-15.870000000000001</v>
      </c>
      <c r="Z474" s="33">
        <f>ROUND(MAX(Proj2018[[#This Row],[VAWG]],0)*$AC$9,0)+1</f>
        <v>1</v>
      </c>
    </row>
    <row r="475" spans="1:26" x14ac:dyDescent="0.3">
      <c r="A475">
        <v>2018</v>
      </c>
      <c r="B475" t="s">
        <v>10049</v>
      </c>
      <c r="C475" t="s">
        <v>10718</v>
      </c>
      <c r="D475" t="s">
        <v>311</v>
      </c>
      <c r="E475">
        <v>2</v>
      </c>
      <c r="F475">
        <v>3</v>
      </c>
      <c r="G475">
        <v>19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 s="26">
        <v>0.76</v>
      </c>
      <c r="Q475" s="26">
        <v>278.68</v>
      </c>
      <c r="R475" s="26">
        <v>-277.92</v>
      </c>
      <c r="S475" s="26">
        <v>-17.37</v>
      </c>
      <c r="T475" s="31" t="s">
        <v>296</v>
      </c>
      <c r="U475" s="29">
        <v>0.76</v>
      </c>
      <c r="V475" s="29" t="str">
        <f>IF(ABS(Proj2018[[#This Row],[LastProj]]-Proj2018[[#This Row],[PROJ TOTAL PTS]])&lt;0.5,"",(Proj2018[[#This Row],[PROJ TOTAL PTS]]-Proj2018[[#This Row],[LastProj]])/16)</f>
        <v/>
      </c>
      <c r="W475" s="29" t="s">
        <v>296</v>
      </c>
      <c r="X475" s="29"/>
      <c r="Y475" s="29">
        <f>IF(Proj2018[[#This Row],[POS]]="K",-100,Proj2018[[#This Row],[VAR/G]]+1.5)</f>
        <v>-15.870000000000001</v>
      </c>
      <c r="Z475" s="33">
        <f>ROUND(MAX(Proj2018[[#This Row],[VAWG]],0)*$AC$9,0)+1</f>
        <v>1</v>
      </c>
    </row>
    <row r="476" spans="1:26" x14ac:dyDescent="0.3">
      <c r="A476">
        <v>2018</v>
      </c>
      <c r="B476" t="s">
        <v>8717</v>
      </c>
      <c r="C476" t="s">
        <v>570</v>
      </c>
      <c r="D476" t="s">
        <v>311</v>
      </c>
      <c r="E476">
        <v>2</v>
      </c>
      <c r="F476">
        <v>3</v>
      </c>
      <c r="G476">
        <v>19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 s="26">
        <v>0.76</v>
      </c>
      <c r="Q476" s="26">
        <v>278.68</v>
      </c>
      <c r="R476" s="26">
        <v>-277.92</v>
      </c>
      <c r="S476" s="26">
        <v>-17.37</v>
      </c>
      <c r="T476" s="31" t="s">
        <v>296</v>
      </c>
      <c r="U476" s="29">
        <v>0.76</v>
      </c>
      <c r="V476" s="29" t="str">
        <f>IF(ABS(Proj2018[[#This Row],[LastProj]]-Proj2018[[#This Row],[PROJ TOTAL PTS]])&lt;0.5,"",(Proj2018[[#This Row],[PROJ TOTAL PTS]]-Proj2018[[#This Row],[LastProj]])/16)</f>
        <v/>
      </c>
      <c r="W476" s="29" t="s">
        <v>296</v>
      </c>
      <c r="X476" s="29"/>
      <c r="Y476" s="29">
        <f>IF(Proj2018[[#This Row],[POS]]="K",-100,Proj2018[[#This Row],[VAR/G]]+1.5)</f>
        <v>-15.870000000000001</v>
      </c>
      <c r="Z476" s="33">
        <f>ROUND(MAX(Proj2018[[#This Row],[VAWG]],0)*$AC$9,0)+1</f>
        <v>1</v>
      </c>
    </row>
    <row r="477" spans="1:26" x14ac:dyDescent="0.3">
      <c r="A477">
        <v>2018</v>
      </c>
      <c r="B477" t="s">
        <v>4075</v>
      </c>
      <c r="C477" t="s">
        <v>10805</v>
      </c>
      <c r="D477" t="s">
        <v>311</v>
      </c>
      <c r="E477">
        <v>2</v>
      </c>
      <c r="F477">
        <v>3</v>
      </c>
      <c r="G477">
        <v>18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 s="26">
        <v>0.72</v>
      </c>
      <c r="Q477" s="26">
        <v>278.68</v>
      </c>
      <c r="R477" s="26">
        <v>-277.95999999999998</v>
      </c>
      <c r="S477" s="26">
        <v>-17.372499999999999</v>
      </c>
      <c r="T477" s="31" t="s">
        <v>11130</v>
      </c>
      <c r="U477" s="29">
        <v>0.72</v>
      </c>
      <c r="V477" s="29" t="str">
        <f>IF(ABS(Proj2018[[#This Row],[LastProj]]-Proj2018[[#This Row],[PROJ TOTAL PTS]])&lt;0.5,"",(Proj2018[[#This Row],[PROJ TOTAL PTS]]-Proj2018[[#This Row],[LastProj]])/16)</f>
        <v/>
      </c>
      <c r="W477" s="29" t="s">
        <v>296</v>
      </c>
      <c r="X477" s="29"/>
      <c r="Y477" s="29">
        <f>IF(Proj2018[[#This Row],[POS]]="K",-100,Proj2018[[#This Row],[VAR/G]]+1.5)</f>
        <v>-15.872499999999999</v>
      </c>
      <c r="Z477" s="33">
        <f>ROUND(MAX(Proj2018[[#This Row],[VAWG]],0)*$AC$9,0)+1</f>
        <v>1</v>
      </c>
    </row>
    <row r="478" spans="1:26" x14ac:dyDescent="0.3">
      <c r="A478">
        <v>2018</v>
      </c>
      <c r="B478" t="s">
        <v>8487</v>
      </c>
      <c r="C478" t="s">
        <v>10740</v>
      </c>
      <c r="D478" t="s">
        <v>311</v>
      </c>
      <c r="E478">
        <v>2</v>
      </c>
      <c r="F478">
        <v>3</v>
      </c>
      <c r="G478">
        <v>18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 s="26">
        <v>0.72</v>
      </c>
      <c r="Q478" s="26">
        <v>278.68</v>
      </c>
      <c r="R478" s="26">
        <v>-277.95999999999998</v>
      </c>
      <c r="S478" s="26">
        <v>-17.372499999999999</v>
      </c>
      <c r="T478" s="31" t="s">
        <v>296</v>
      </c>
      <c r="U478" s="29">
        <v>0.72</v>
      </c>
      <c r="V478" s="29" t="str">
        <f>IF(ABS(Proj2018[[#This Row],[LastProj]]-Proj2018[[#This Row],[PROJ TOTAL PTS]])&lt;0.5,"",(Proj2018[[#This Row],[PROJ TOTAL PTS]]-Proj2018[[#This Row],[LastProj]])/16)</f>
        <v/>
      </c>
      <c r="W478" s="29" t="s">
        <v>296</v>
      </c>
      <c r="X478" s="29"/>
      <c r="Y478" s="29">
        <f>IF(Proj2018[[#This Row],[POS]]="K",-100,Proj2018[[#This Row],[VAR/G]]+1.5)</f>
        <v>-15.872499999999999</v>
      </c>
      <c r="Z478" s="33">
        <f>ROUND(MAX(Proj2018[[#This Row],[VAWG]],0)*$AC$9,0)+1</f>
        <v>1</v>
      </c>
    </row>
    <row r="479" spans="1:26" x14ac:dyDescent="0.3">
      <c r="A479">
        <v>2018</v>
      </c>
      <c r="B479" t="s">
        <v>6349</v>
      </c>
      <c r="C479" t="s">
        <v>371</v>
      </c>
      <c r="D479" t="s">
        <v>311</v>
      </c>
      <c r="E479">
        <v>2</v>
      </c>
      <c r="F479">
        <v>3</v>
      </c>
      <c r="G479">
        <v>18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 s="26">
        <v>0.72</v>
      </c>
      <c r="Q479" s="26">
        <v>278.68</v>
      </c>
      <c r="R479" s="26">
        <v>-277.95999999999998</v>
      </c>
      <c r="S479" s="26">
        <v>-17.372499999999999</v>
      </c>
      <c r="T479" s="31" t="s">
        <v>296</v>
      </c>
      <c r="U479" s="29">
        <v>0.72</v>
      </c>
      <c r="V479" s="29" t="str">
        <f>IF(ABS(Proj2018[[#This Row],[LastProj]]-Proj2018[[#This Row],[PROJ TOTAL PTS]])&lt;0.5,"",(Proj2018[[#This Row],[PROJ TOTAL PTS]]-Proj2018[[#This Row],[LastProj]])/16)</f>
        <v/>
      </c>
      <c r="W479" s="29" t="s">
        <v>296</v>
      </c>
      <c r="X479" s="29"/>
      <c r="Y479" s="29">
        <f>IF(Proj2018[[#This Row],[POS]]="K",-100,Proj2018[[#This Row],[VAR/G]]+1.5)</f>
        <v>-15.872499999999999</v>
      </c>
      <c r="Z479" s="33">
        <f>ROUND(MAX(Proj2018[[#This Row],[VAWG]],0)*$AC$9,0)+1</f>
        <v>1</v>
      </c>
    </row>
    <row r="480" spans="1:26" x14ac:dyDescent="0.3">
      <c r="A480">
        <v>2018</v>
      </c>
      <c r="B480" t="s">
        <v>8471</v>
      </c>
      <c r="C480" t="s">
        <v>298</v>
      </c>
      <c r="D480" t="s">
        <v>311</v>
      </c>
      <c r="E480">
        <v>2</v>
      </c>
      <c r="F480">
        <v>3</v>
      </c>
      <c r="G480">
        <v>18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 s="26">
        <v>0.72</v>
      </c>
      <c r="Q480" s="26">
        <v>278.68</v>
      </c>
      <c r="R480" s="26">
        <v>-277.95999999999998</v>
      </c>
      <c r="S480" s="26">
        <v>-17.372499999999999</v>
      </c>
      <c r="T480" s="31" t="s">
        <v>296</v>
      </c>
      <c r="U480" s="29">
        <v>0.72</v>
      </c>
      <c r="V480" s="29" t="str">
        <f>IF(ABS(Proj2018[[#This Row],[LastProj]]-Proj2018[[#This Row],[PROJ TOTAL PTS]])&lt;0.5,"",(Proj2018[[#This Row],[PROJ TOTAL PTS]]-Proj2018[[#This Row],[LastProj]])/16)</f>
        <v/>
      </c>
      <c r="W480" s="29" t="s">
        <v>296</v>
      </c>
      <c r="X480" s="29"/>
      <c r="Y480" s="29">
        <f>IF(Proj2018[[#This Row],[POS]]="K",-100,Proj2018[[#This Row],[VAR/G]]+1.5)</f>
        <v>-15.872499999999999</v>
      </c>
      <c r="Z480" s="33">
        <f>ROUND(MAX(Proj2018[[#This Row],[VAWG]],0)*$AC$9,0)+1</f>
        <v>1</v>
      </c>
    </row>
    <row r="481" spans="1:26" x14ac:dyDescent="0.3">
      <c r="A481">
        <v>2018</v>
      </c>
      <c r="B481" t="s">
        <v>9194</v>
      </c>
      <c r="C481" t="s">
        <v>10763</v>
      </c>
      <c r="D481" t="s">
        <v>311</v>
      </c>
      <c r="E481">
        <v>2</v>
      </c>
      <c r="F481">
        <v>3</v>
      </c>
      <c r="G481">
        <v>18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 s="26">
        <v>0.72</v>
      </c>
      <c r="Q481" s="26">
        <v>278.68</v>
      </c>
      <c r="R481" s="26">
        <v>-277.95999999999998</v>
      </c>
      <c r="S481" s="26">
        <v>-17.372499999999999</v>
      </c>
      <c r="T481" s="31" t="s">
        <v>296</v>
      </c>
      <c r="U481" s="29">
        <v>0.72</v>
      </c>
      <c r="V481" s="29" t="str">
        <f>IF(ABS(Proj2018[[#This Row],[LastProj]]-Proj2018[[#This Row],[PROJ TOTAL PTS]])&lt;0.5,"",(Proj2018[[#This Row],[PROJ TOTAL PTS]]-Proj2018[[#This Row],[LastProj]])/16)</f>
        <v/>
      </c>
      <c r="W481" s="29" t="s">
        <v>296</v>
      </c>
      <c r="X481" s="29"/>
      <c r="Y481" s="29">
        <f>IF(Proj2018[[#This Row],[POS]]="K",-100,Proj2018[[#This Row],[VAR/G]]+1.5)</f>
        <v>-15.872499999999999</v>
      </c>
      <c r="Z481" s="33">
        <f>ROUND(MAX(Proj2018[[#This Row],[VAWG]],0)*$AC$9,0)+1</f>
        <v>1</v>
      </c>
    </row>
    <row r="482" spans="1:26" x14ac:dyDescent="0.3">
      <c r="A482">
        <v>2018</v>
      </c>
      <c r="B482" t="s">
        <v>8909</v>
      </c>
      <c r="C482" t="s">
        <v>10710</v>
      </c>
      <c r="D482" t="s">
        <v>311</v>
      </c>
      <c r="E482">
        <v>2</v>
      </c>
      <c r="F482">
        <v>3</v>
      </c>
      <c r="G482">
        <v>18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 s="26">
        <v>0.72</v>
      </c>
      <c r="Q482" s="26">
        <v>278.68</v>
      </c>
      <c r="R482" s="26">
        <v>-277.95999999999998</v>
      </c>
      <c r="S482" s="26">
        <v>-17.372499999999999</v>
      </c>
      <c r="T482" s="31" t="s">
        <v>296</v>
      </c>
      <c r="U482" s="29">
        <v>0.72</v>
      </c>
      <c r="V482" s="29" t="str">
        <f>IF(ABS(Proj2018[[#This Row],[LastProj]]-Proj2018[[#This Row],[PROJ TOTAL PTS]])&lt;0.5,"",(Proj2018[[#This Row],[PROJ TOTAL PTS]]-Proj2018[[#This Row],[LastProj]])/16)</f>
        <v/>
      </c>
      <c r="W482" s="29" t="s">
        <v>296</v>
      </c>
      <c r="X482" s="29"/>
      <c r="Y482" s="29">
        <f>IF(Proj2018[[#This Row],[POS]]="K",-100,Proj2018[[#This Row],[VAR/G]]+1.5)</f>
        <v>-15.872499999999999</v>
      </c>
      <c r="Z482" s="33">
        <f>ROUND(MAX(Proj2018[[#This Row],[VAWG]],0)*$AC$9,0)+1</f>
        <v>1</v>
      </c>
    </row>
    <row r="483" spans="1:26" x14ac:dyDescent="0.3">
      <c r="A483">
        <v>2018</v>
      </c>
      <c r="B483" t="s">
        <v>9255</v>
      </c>
      <c r="C483" t="s">
        <v>306</v>
      </c>
      <c r="D483" t="s">
        <v>321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3</v>
      </c>
      <c r="O483">
        <v>0</v>
      </c>
      <c r="P483" s="26">
        <v>0.30000000000000004</v>
      </c>
      <c r="Q483" s="26">
        <v>81.599999999999994</v>
      </c>
      <c r="R483" s="26">
        <v>-81.3</v>
      </c>
      <c r="S483" s="26">
        <v>-5.0812499999999998</v>
      </c>
      <c r="T483" s="31" t="s">
        <v>296</v>
      </c>
      <c r="U483" s="29">
        <v>0.30000000000000004</v>
      </c>
      <c r="V483" s="29" t="str">
        <f>IF(ABS(Proj2018[[#This Row],[LastProj]]-Proj2018[[#This Row],[PROJ TOTAL PTS]])&lt;0.5,"",(Proj2018[[#This Row],[PROJ TOTAL PTS]]-Proj2018[[#This Row],[LastProj]])/16)</f>
        <v/>
      </c>
      <c r="W483" s="29" t="s">
        <v>296</v>
      </c>
      <c r="X483" s="29"/>
      <c r="Y483" s="29">
        <f>IF(Proj2018[[#This Row],[POS]]="K",-100,Proj2018[[#This Row],[VAR/G]]+1.5)</f>
        <v>-3.5812499999999998</v>
      </c>
      <c r="Z483" s="33">
        <f>ROUND(MAX(Proj2018[[#This Row],[VAWG]],0)*$AC$9,0)+1</f>
        <v>1</v>
      </c>
    </row>
    <row r="484" spans="1:26" x14ac:dyDescent="0.3">
      <c r="A484">
        <v>2018</v>
      </c>
      <c r="B484" t="s">
        <v>1246</v>
      </c>
      <c r="C484" t="s">
        <v>1198</v>
      </c>
      <c r="D484" t="s">
        <v>311</v>
      </c>
      <c r="E484">
        <v>0</v>
      </c>
      <c r="F484">
        <v>1</v>
      </c>
      <c r="G484">
        <v>4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 s="26">
        <v>0.16</v>
      </c>
      <c r="Q484" s="26">
        <v>278.68</v>
      </c>
      <c r="R484" s="26">
        <v>-278.52</v>
      </c>
      <c r="S484" s="26">
        <v>-17.407499999999999</v>
      </c>
      <c r="T484" s="31" t="s">
        <v>296</v>
      </c>
      <c r="U484" s="29">
        <v>0.16</v>
      </c>
      <c r="V484" s="29" t="str">
        <f>IF(ABS(Proj2018[[#This Row],[LastProj]]-Proj2018[[#This Row],[PROJ TOTAL PTS]])&lt;0.5,"",(Proj2018[[#This Row],[PROJ TOTAL PTS]]-Proj2018[[#This Row],[LastProj]])/16)</f>
        <v/>
      </c>
      <c r="W484" s="29" t="s">
        <v>296</v>
      </c>
      <c r="X484" s="29"/>
      <c r="Y484" s="29">
        <f>IF(Proj2018[[#This Row],[POS]]="K",-100,Proj2018[[#This Row],[VAR/G]]+1.5)</f>
        <v>-15.907499999999999</v>
      </c>
      <c r="Z484" s="33">
        <f>ROUND(MAX(Proj2018[[#This Row],[VAWG]],0)*$AC$9,0)+1</f>
        <v>1</v>
      </c>
    </row>
    <row r="485" spans="1:26" x14ac:dyDescent="0.3">
      <c r="A485">
        <v>2018</v>
      </c>
      <c r="B485" t="s">
        <v>7197</v>
      </c>
      <c r="C485" t="s">
        <v>489</v>
      </c>
      <c r="D485" t="s">
        <v>437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 s="26">
        <v>0</v>
      </c>
      <c r="Q485" s="26">
        <v>0</v>
      </c>
      <c r="R485" s="26">
        <v>0</v>
      </c>
      <c r="S485" s="26">
        <v>0</v>
      </c>
      <c r="T485" s="31" t="s">
        <v>296</v>
      </c>
      <c r="U485" s="29">
        <v>0</v>
      </c>
      <c r="V485" s="29" t="str">
        <f>IF(ABS(Proj2018[[#This Row],[LastProj]]-Proj2018[[#This Row],[PROJ TOTAL PTS]])&lt;0.5,"",(Proj2018[[#This Row],[PROJ TOTAL PTS]]-Proj2018[[#This Row],[LastProj]])/16)</f>
        <v/>
      </c>
      <c r="W485" s="29" t="s">
        <v>437</v>
      </c>
      <c r="X485" s="29"/>
      <c r="Y485" s="29">
        <f>IF(Proj2018[[#This Row],[POS]]="K",-100,Proj2018[[#This Row],[VAR/G]]+1.5)</f>
        <v>-100</v>
      </c>
      <c r="Z485" s="33">
        <f>ROUND(MAX(Proj2018[[#This Row],[VAWG]],0)*$AC$9,0)+1</f>
        <v>1</v>
      </c>
    </row>
    <row r="486" spans="1:26" x14ac:dyDescent="0.3">
      <c r="A486">
        <v>2018</v>
      </c>
      <c r="B486" t="s">
        <v>6000</v>
      </c>
      <c r="C486" t="s">
        <v>10759</v>
      </c>
      <c r="D486" t="s">
        <v>437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 s="26">
        <v>0</v>
      </c>
      <c r="Q486" s="26">
        <v>0</v>
      </c>
      <c r="R486" s="26">
        <v>0</v>
      </c>
      <c r="S486" s="26">
        <v>0</v>
      </c>
      <c r="T486" s="31" t="s">
        <v>296</v>
      </c>
      <c r="U486" s="29">
        <v>0</v>
      </c>
      <c r="V486" s="29" t="str">
        <f>IF(ABS(Proj2018[[#This Row],[LastProj]]-Proj2018[[#This Row],[PROJ TOTAL PTS]])&lt;0.5,"",(Proj2018[[#This Row],[PROJ TOTAL PTS]]-Proj2018[[#This Row],[LastProj]])/16)</f>
        <v/>
      </c>
      <c r="W486" s="29" t="s">
        <v>437</v>
      </c>
      <c r="X486" s="29"/>
      <c r="Y486" s="29">
        <f>IF(Proj2018[[#This Row],[POS]]="K",-100,Proj2018[[#This Row],[VAR/G]]+1.5)</f>
        <v>-100</v>
      </c>
      <c r="Z486" s="33">
        <f>ROUND(MAX(Proj2018[[#This Row],[VAWG]],0)*$AC$9,0)+1</f>
        <v>1</v>
      </c>
    </row>
    <row r="487" spans="1:26" x14ac:dyDescent="0.3">
      <c r="A487">
        <v>2018</v>
      </c>
      <c r="B487" t="s">
        <v>4991</v>
      </c>
      <c r="C487" t="s">
        <v>10746</v>
      </c>
      <c r="D487" t="s">
        <v>437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 s="26">
        <v>0</v>
      </c>
      <c r="Q487" s="26">
        <v>0</v>
      </c>
      <c r="R487" s="26">
        <v>0</v>
      </c>
      <c r="S487" s="26">
        <v>0</v>
      </c>
      <c r="T487" s="31" t="s">
        <v>296</v>
      </c>
      <c r="U487" s="29">
        <v>0</v>
      </c>
      <c r="V487" s="29" t="str">
        <f>IF(ABS(Proj2018[[#This Row],[LastProj]]-Proj2018[[#This Row],[PROJ TOTAL PTS]])&lt;0.5,"",(Proj2018[[#This Row],[PROJ TOTAL PTS]]-Proj2018[[#This Row],[LastProj]])/16)</f>
        <v/>
      </c>
      <c r="W487" s="29" t="s">
        <v>296</v>
      </c>
      <c r="X487" s="29"/>
      <c r="Y487" s="29">
        <f>IF(Proj2018[[#This Row],[POS]]="K",-100,Proj2018[[#This Row],[VAR/G]]+1.5)</f>
        <v>-100</v>
      </c>
      <c r="Z487" s="33">
        <f>ROUND(MAX(Proj2018[[#This Row],[VAWG]],0)*$AC$9,0)+1</f>
        <v>1</v>
      </c>
    </row>
    <row r="488" spans="1:26" x14ac:dyDescent="0.3">
      <c r="A488">
        <v>2018</v>
      </c>
      <c r="B488" t="s">
        <v>5353</v>
      </c>
      <c r="C488" t="s">
        <v>10718</v>
      </c>
      <c r="D488" t="s">
        <v>437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 s="26">
        <v>0</v>
      </c>
      <c r="Q488" s="26">
        <v>0</v>
      </c>
      <c r="R488" s="26">
        <v>0</v>
      </c>
      <c r="S488" s="26">
        <v>0</v>
      </c>
      <c r="T488" s="31" t="s">
        <v>11130</v>
      </c>
      <c r="U488" s="29">
        <v>0</v>
      </c>
      <c r="V488" s="29" t="str">
        <f>IF(ABS(Proj2018[[#This Row],[LastProj]]-Proj2018[[#This Row],[PROJ TOTAL PTS]])&lt;0.5,"",(Proj2018[[#This Row],[PROJ TOTAL PTS]]-Proj2018[[#This Row],[LastProj]])/16)</f>
        <v/>
      </c>
      <c r="W488" s="29" t="s">
        <v>296</v>
      </c>
      <c r="X488" s="29"/>
      <c r="Y488" s="29">
        <f>IF(Proj2018[[#This Row],[POS]]="K",-100,Proj2018[[#This Row],[VAR/G]]+1.5)</f>
        <v>-100</v>
      </c>
      <c r="Z488" s="33">
        <f>ROUND(MAX(Proj2018[[#This Row],[VAWG]],0)*$AC$9,0)+1</f>
        <v>1</v>
      </c>
    </row>
    <row r="489" spans="1:26" x14ac:dyDescent="0.3">
      <c r="A489">
        <v>2018</v>
      </c>
      <c r="B489" t="s">
        <v>2959</v>
      </c>
      <c r="C489" t="s">
        <v>10710</v>
      </c>
      <c r="D489" t="s">
        <v>437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 s="26">
        <v>0</v>
      </c>
      <c r="Q489" s="26">
        <v>0</v>
      </c>
      <c r="R489" s="26">
        <v>0</v>
      </c>
      <c r="S489" s="26">
        <v>0</v>
      </c>
      <c r="T489" s="31" t="s">
        <v>296</v>
      </c>
      <c r="U489" s="29">
        <v>0</v>
      </c>
      <c r="V489" s="29" t="str">
        <f>IF(ABS(Proj2018[[#This Row],[LastProj]]-Proj2018[[#This Row],[PROJ TOTAL PTS]])&lt;0.5,"",(Proj2018[[#This Row],[PROJ TOTAL PTS]]-Proj2018[[#This Row],[LastProj]])/16)</f>
        <v/>
      </c>
      <c r="W489" s="29" t="s">
        <v>296</v>
      </c>
      <c r="X489" s="29"/>
      <c r="Y489" s="29">
        <f>IF(Proj2018[[#This Row],[POS]]="K",-100,Proj2018[[#This Row],[VAR/G]]+1.5)</f>
        <v>-100</v>
      </c>
      <c r="Z489" s="33">
        <f>ROUND(MAX(Proj2018[[#This Row],[VAWG]],0)*$AC$9,0)+1</f>
        <v>1</v>
      </c>
    </row>
    <row r="490" spans="1:26" x14ac:dyDescent="0.3">
      <c r="A490">
        <v>2018</v>
      </c>
      <c r="B490" t="s">
        <v>5826</v>
      </c>
      <c r="C490" t="s">
        <v>11244</v>
      </c>
      <c r="D490" t="s">
        <v>437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 s="26">
        <v>0</v>
      </c>
      <c r="Q490" s="26">
        <v>0</v>
      </c>
      <c r="R490" s="26">
        <v>0</v>
      </c>
      <c r="S490" s="26">
        <v>0</v>
      </c>
      <c r="T490" s="31" t="s">
        <v>296</v>
      </c>
      <c r="U490" s="29">
        <v>0</v>
      </c>
      <c r="V490" s="29" t="str">
        <f>IF(ABS(Proj2018[[#This Row],[LastProj]]-Proj2018[[#This Row],[PROJ TOTAL PTS]])&lt;0.5,"",(Proj2018[[#This Row],[PROJ TOTAL PTS]]-Proj2018[[#This Row],[LastProj]])/16)</f>
        <v/>
      </c>
      <c r="W490" s="29" t="s">
        <v>437</v>
      </c>
      <c r="X490" s="29"/>
      <c r="Y490" s="29">
        <f>IF(Proj2018[[#This Row],[POS]]="K",-100,Proj2018[[#This Row],[VAR/G]]+1.5)</f>
        <v>-100</v>
      </c>
      <c r="Z490" s="33">
        <f>ROUND(MAX(Proj2018[[#This Row],[VAWG]],0)*$AC$9,0)+1</f>
        <v>1</v>
      </c>
    </row>
    <row r="491" spans="1:26" x14ac:dyDescent="0.3">
      <c r="A491">
        <v>2018</v>
      </c>
      <c r="B491" t="s">
        <v>5203</v>
      </c>
      <c r="C491" t="s">
        <v>1198</v>
      </c>
      <c r="D491" t="s">
        <v>437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 s="26">
        <v>0</v>
      </c>
      <c r="Q491" s="26">
        <v>0</v>
      </c>
      <c r="R491" s="26">
        <v>0</v>
      </c>
      <c r="S491" s="26">
        <v>0</v>
      </c>
      <c r="T491" s="31" t="s">
        <v>296</v>
      </c>
      <c r="U491" s="29">
        <v>0</v>
      </c>
      <c r="V491" s="29" t="str">
        <f>IF(ABS(Proj2018[[#This Row],[LastProj]]-Proj2018[[#This Row],[PROJ TOTAL PTS]])&lt;0.5,"",(Proj2018[[#This Row],[PROJ TOTAL PTS]]-Proj2018[[#This Row],[LastProj]])/16)</f>
        <v/>
      </c>
      <c r="W491" s="29" t="s">
        <v>296</v>
      </c>
      <c r="X491" s="29"/>
      <c r="Y491" s="29">
        <f>IF(Proj2018[[#This Row],[POS]]="K",-100,Proj2018[[#This Row],[VAR/G]]+1.5)</f>
        <v>-100</v>
      </c>
      <c r="Z491" s="33">
        <f>ROUND(MAX(Proj2018[[#This Row],[VAWG]],0)*$AC$9,0)+1</f>
        <v>1</v>
      </c>
    </row>
    <row r="492" spans="1:26" x14ac:dyDescent="0.3">
      <c r="A492">
        <v>2018</v>
      </c>
      <c r="B492" t="s">
        <v>6517</v>
      </c>
      <c r="C492" t="s">
        <v>365</v>
      </c>
      <c r="D492" t="s">
        <v>437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 s="26">
        <v>0</v>
      </c>
      <c r="Q492" s="26">
        <v>0</v>
      </c>
      <c r="R492" s="26">
        <v>0</v>
      </c>
      <c r="S492" s="26">
        <v>0</v>
      </c>
      <c r="T492" s="31" t="s">
        <v>296</v>
      </c>
      <c r="U492" s="29">
        <v>0</v>
      </c>
      <c r="V492" s="29" t="str">
        <f>IF(ABS(Proj2018[[#This Row],[LastProj]]-Proj2018[[#This Row],[PROJ TOTAL PTS]])&lt;0.5,"",(Proj2018[[#This Row],[PROJ TOTAL PTS]]-Proj2018[[#This Row],[LastProj]])/16)</f>
        <v/>
      </c>
      <c r="W492" s="29" t="s">
        <v>437</v>
      </c>
      <c r="X492" s="29"/>
      <c r="Y492" s="29">
        <f>IF(Proj2018[[#This Row],[POS]]="K",-100,Proj2018[[#This Row],[VAR/G]]+1.5)</f>
        <v>-100</v>
      </c>
      <c r="Z492" s="33">
        <f>ROUND(MAX(Proj2018[[#This Row],[VAWG]],0)*$AC$9,0)+1</f>
        <v>1</v>
      </c>
    </row>
    <row r="493" spans="1:26" x14ac:dyDescent="0.3">
      <c r="A493">
        <v>2018</v>
      </c>
      <c r="B493" t="s">
        <v>4435</v>
      </c>
      <c r="C493" t="s">
        <v>10740</v>
      </c>
      <c r="D493" t="s">
        <v>437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 s="26">
        <v>0</v>
      </c>
      <c r="Q493" s="26">
        <v>0</v>
      </c>
      <c r="R493" s="26">
        <v>0</v>
      </c>
      <c r="S493" s="26">
        <v>0</v>
      </c>
      <c r="T493" s="31" t="s">
        <v>296</v>
      </c>
      <c r="U493" s="29">
        <v>0</v>
      </c>
      <c r="V493" s="29" t="str">
        <f>IF(ABS(Proj2018[[#This Row],[LastProj]]-Proj2018[[#This Row],[PROJ TOTAL PTS]])&lt;0.5,"",(Proj2018[[#This Row],[PROJ TOTAL PTS]]-Proj2018[[#This Row],[LastProj]])/16)</f>
        <v/>
      </c>
      <c r="W493" s="29" t="s">
        <v>296</v>
      </c>
      <c r="X493" s="29"/>
      <c r="Y493" s="29">
        <f>IF(Proj2018[[#This Row],[POS]]="K",-100,Proj2018[[#This Row],[VAR/G]]+1.5)</f>
        <v>-100</v>
      </c>
      <c r="Z493" s="33">
        <f>ROUND(MAX(Proj2018[[#This Row],[VAWG]],0)*$AC$9,0)+1</f>
        <v>1</v>
      </c>
    </row>
    <row r="494" spans="1:26" x14ac:dyDescent="0.3">
      <c r="A494">
        <v>2018</v>
      </c>
      <c r="B494" t="s">
        <v>1194</v>
      </c>
      <c r="C494" t="s">
        <v>10728</v>
      </c>
      <c r="D494" t="s">
        <v>437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 s="26">
        <v>0</v>
      </c>
      <c r="Q494" s="26">
        <v>0</v>
      </c>
      <c r="R494" s="26">
        <v>0</v>
      </c>
      <c r="S494" s="26">
        <v>0</v>
      </c>
      <c r="T494" s="31" t="s">
        <v>296</v>
      </c>
      <c r="U494" s="29">
        <v>0</v>
      </c>
      <c r="V494" s="29" t="str">
        <f>IF(ABS(Proj2018[[#This Row],[LastProj]]-Proj2018[[#This Row],[PROJ TOTAL PTS]])&lt;0.5,"",(Proj2018[[#This Row],[PROJ TOTAL PTS]]-Proj2018[[#This Row],[LastProj]])/16)</f>
        <v/>
      </c>
      <c r="W494" s="29" t="s">
        <v>296</v>
      </c>
      <c r="X494" s="29"/>
      <c r="Y494" s="29">
        <f>IF(Proj2018[[#This Row],[POS]]="K",-100,Proj2018[[#This Row],[VAR/G]]+1.5)</f>
        <v>-100</v>
      </c>
      <c r="Z494" s="33">
        <f>ROUND(MAX(Proj2018[[#This Row],[VAWG]],0)*$AC$9,0)+1</f>
        <v>1</v>
      </c>
    </row>
    <row r="495" spans="1:26" x14ac:dyDescent="0.3">
      <c r="A495">
        <v>2018</v>
      </c>
      <c r="B495" t="s">
        <v>6489</v>
      </c>
      <c r="C495" t="s">
        <v>10714</v>
      </c>
      <c r="D495" t="s">
        <v>437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 s="26">
        <v>0</v>
      </c>
      <c r="Q495" s="26">
        <v>0</v>
      </c>
      <c r="R495" s="26">
        <v>0</v>
      </c>
      <c r="S495" s="26">
        <v>0</v>
      </c>
      <c r="T495" s="31" t="s">
        <v>296</v>
      </c>
      <c r="U495" s="29">
        <v>0</v>
      </c>
      <c r="V495" s="29" t="str">
        <f>IF(ABS(Proj2018[[#This Row],[LastProj]]-Proj2018[[#This Row],[PROJ TOTAL PTS]])&lt;0.5,"",(Proj2018[[#This Row],[PROJ TOTAL PTS]]-Proj2018[[#This Row],[LastProj]])/16)</f>
        <v/>
      </c>
      <c r="W495" s="29" t="s">
        <v>296</v>
      </c>
      <c r="X495" s="29"/>
      <c r="Y495" s="29">
        <f>IF(Proj2018[[#This Row],[POS]]="K",-100,Proj2018[[#This Row],[VAR/G]]+1.5)</f>
        <v>-100</v>
      </c>
      <c r="Z495" s="33">
        <f>ROUND(MAX(Proj2018[[#This Row],[VAWG]],0)*$AC$9,0)+1</f>
        <v>1</v>
      </c>
    </row>
    <row r="496" spans="1:26" x14ac:dyDescent="0.3">
      <c r="A496">
        <v>2018</v>
      </c>
      <c r="B496" t="s">
        <v>3816</v>
      </c>
      <c r="C496" t="s">
        <v>10802</v>
      </c>
      <c r="D496" t="s">
        <v>437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 s="26">
        <v>0</v>
      </c>
      <c r="Q496" s="26">
        <v>0</v>
      </c>
      <c r="R496" s="26">
        <v>0</v>
      </c>
      <c r="S496" s="26">
        <v>0</v>
      </c>
      <c r="T496" s="31" t="s">
        <v>296</v>
      </c>
      <c r="U496" s="29">
        <v>0</v>
      </c>
      <c r="V496" s="29" t="str">
        <f>IF(ABS(Proj2018[[#This Row],[LastProj]]-Proj2018[[#This Row],[PROJ TOTAL PTS]])&lt;0.5,"",(Proj2018[[#This Row],[PROJ TOTAL PTS]]-Proj2018[[#This Row],[LastProj]])/16)</f>
        <v/>
      </c>
      <c r="W496" s="29" t="s">
        <v>296</v>
      </c>
      <c r="X496" s="29"/>
      <c r="Y496" s="29">
        <f>IF(Proj2018[[#This Row],[POS]]="K",-100,Proj2018[[#This Row],[VAR/G]]+1.5)</f>
        <v>-100</v>
      </c>
      <c r="Z496" s="33">
        <f>ROUND(MAX(Proj2018[[#This Row],[VAWG]],0)*$AC$9,0)+1</f>
        <v>1</v>
      </c>
    </row>
    <row r="497" spans="1:26" x14ac:dyDescent="0.3">
      <c r="A497">
        <v>2018</v>
      </c>
      <c r="B497" t="s">
        <v>4803</v>
      </c>
      <c r="C497" t="s">
        <v>10763</v>
      </c>
      <c r="D497" t="s">
        <v>437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 s="26">
        <v>0</v>
      </c>
      <c r="Q497" s="26">
        <v>0</v>
      </c>
      <c r="R497" s="26">
        <v>0</v>
      </c>
      <c r="S497" s="26">
        <v>0</v>
      </c>
      <c r="T497" s="31" t="s">
        <v>296</v>
      </c>
      <c r="U497" s="29">
        <v>0</v>
      </c>
      <c r="V497" s="29" t="str">
        <f>IF(ABS(Proj2018[[#This Row],[LastProj]]-Proj2018[[#This Row],[PROJ TOTAL PTS]])&lt;0.5,"",(Proj2018[[#This Row],[PROJ TOTAL PTS]]-Proj2018[[#This Row],[LastProj]])/16)</f>
        <v/>
      </c>
      <c r="W497" s="29" t="s">
        <v>296</v>
      </c>
      <c r="X497" s="29"/>
      <c r="Y497" s="29">
        <f>IF(Proj2018[[#This Row],[POS]]="K",-100,Proj2018[[#This Row],[VAR/G]]+1.5)</f>
        <v>-100</v>
      </c>
      <c r="Z497" s="33">
        <f>ROUND(MAX(Proj2018[[#This Row],[VAWG]],0)*$AC$9,0)+1</f>
        <v>1</v>
      </c>
    </row>
    <row r="498" spans="1:26" x14ac:dyDescent="0.3">
      <c r="A498">
        <v>2018</v>
      </c>
      <c r="B498" t="s">
        <v>4973</v>
      </c>
      <c r="C498" t="s">
        <v>314</v>
      </c>
      <c r="D498" t="s">
        <v>437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 s="26">
        <v>0</v>
      </c>
      <c r="Q498" s="26">
        <v>0</v>
      </c>
      <c r="R498" s="26">
        <v>0</v>
      </c>
      <c r="S498" s="26">
        <v>0</v>
      </c>
      <c r="T498" s="31" t="s">
        <v>296</v>
      </c>
      <c r="U498" s="29">
        <v>0</v>
      </c>
      <c r="V498" s="29" t="str">
        <f>IF(ABS(Proj2018[[#This Row],[LastProj]]-Proj2018[[#This Row],[PROJ TOTAL PTS]])&lt;0.5,"",(Proj2018[[#This Row],[PROJ TOTAL PTS]]-Proj2018[[#This Row],[LastProj]])/16)</f>
        <v/>
      </c>
      <c r="W498" s="29" t="s">
        <v>296</v>
      </c>
      <c r="X498" s="29"/>
      <c r="Y498" s="29">
        <f>IF(Proj2018[[#This Row],[POS]]="K",-100,Proj2018[[#This Row],[VAR/G]]+1.5)</f>
        <v>-100</v>
      </c>
      <c r="Z498" s="33">
        <f>ROUND(MAX(Proj2018[[#This Row],[VAWG]],0)*$AC$9,0)+1</f>
        <v>1</v>
      </c>
    </row>
    <row r="499" spans="1:26" x14ac:dyDescent="0.3">
      <c r="A499">
        <v>2018</v>
      </c>
      <c r="B499" t="s">
        <v>1802</v>
      </c>
      <c r="C499" t="s">
        <v>10805</v>
      </c>
      <c r="D499" t="s">
        <v>437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 s="26">
        <v>0</v>
      </c>
      <c r="Q499" s="26">
        <v>0</v>
      </c>
      <c r="R499" s="26">
        <v>0</v>
      </c>
      <c r="S499" s="26">
        <v>0</v>
      </c>
      <c r="T499" s="31" t="s">
        <v>296</v>
      </c>
      <c r="U499" s="29">
        <v>0</v>
      </c>
      <c r="V499" s="29" t="str">
        <f>IF(ABS(Proj2018[[#This Row],[LastProj]]-Proj2018[[#This Row],[PROJ TOTAL PTS]])&lt;0.5,"",(Proj2018[[#This Row],[PROJ TOTAL PTS]]-Proj2018[[#This Row],[LastProj]])/16)</f>
        <v/>
      </c>
      <c r="W499" s="29" t="s">
        <v>296</v>
      </c>
      <c r="X499" s="29"/>
      <c r="Y499" s="29">
        <f>IF(Proj2018[[#This Row],[POS]]="K",-100,Proj2018[[#This Row],[VAR/G]]+1.5)</f>
        <v>-100</v>
      </c>
      <c r="Z499" s="33">
        <f>ROUND(MAX(Proj2018[[#This Row],[VAWG]],0)*$AC$9,0)+1</f>
        <v>1</v>
      </c>
    </row>
    <row r="500" spans="1:26" x14ac:dyDescent="0.3">
      <c r="A500">
        <v>2018</v>
      </c>
      <c r="B500" t="s">
        <v>6540</v>
      </c>
      <c r="C500" t="s">
        <v>10817</v>
      </c>
      <c r="D500" t="s">
        <v>437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 s="26">
        <v>0</v>
      </c>
      <c r="Q500" s="26">
        <v>0</v>
      </c>
      <c r="R500" s="26">
        <v>0</v>
      </c>
      <c r="S500" s="26">
        <v>0</v>
      </c>
      <c r="T500" s="31" t="s">
        <v>296</v>
      </c>
      <c r="U500" s="29">
        <v>0</v>
      </c>
      <c r="V500" s="29" t="str">
        <f>IF(ABS(Proj2018[[#This Row],[LastProj]]-Proj2018[[#This Row],[PROJ TOTAL PTS]])&lt;0.5,"",(Proj2018[[#This Row],[PROJ TOTAL PTS]]-Proj2018[[#This Row],[LastProj]])/16)</f>
        <v/>
      </c>
      <c r="W500" s="29" t="s">
        <v>296</v>
      </c>
      <c r="X500" s="29"/>
      <c r="Y500" s="29">
        <f>IF(Proj2018[[#This Row],[POS]]="K",-100,Proj2018[[#This Row],[VAR/G]]+1.5)</f>
        <v>-100</v>
      </c>
      <c r="Z500" s="33">
        <f>ROUND(MAX(Proj2018[[#This Row],[VAWG]],0)*$AC$9,0)+1</f>
        <v>1</v>
      </c>
    </row>
    <row r="501" spans="1:26" x14ac:dyDescent="0.3">
      <c r="A501">
        <v>2018</v>
      </c>
      <c r="B501" t="s">
        <v>9338</v>
      </c>
      <c r="C501" t="s">
        <v>10731</v>
      </c>
      <c r="D501" t="s">
        <v>437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 s="26">
        <v>0</v>
      </c>
      <c r="Q501" s="26">
        <v>0</v>
      </c>
      <c r="R501" s="26">
        <v>0</v>
      </c>
      <c r="S501" s="26">
        <v>0</v>
      </c>
      <c r="T501" s="31" t="s">
        <v>296</v>
      </c>
      <c r="U501" s="29">
        <v>0</v>
      </c>
      <c r="V501" s="29" t="str">
        <f>IF(ABS(Proj2018[[#This Row],[LastProj]]-Proj2018[[#This Row],[PROJ TOTAL PTS]])&lt;0.5,"",(Proj2018[[#This Row],[PROJ TOTAL PTS]]-Proj2018[[#This Row],[LastProj]])/16)</f>
        <v/>
      </c>
      <c r="W501" s="29" t="s">
        <v>296</v>
      </c>
      <c r="X501" s="29"/>
      <c r="Y501" s="29">
        <f>IF(Proj2018[[#This Row],[POS]]="K",-100,Proj2018[[#This Row],[VAR/G]]+1.5)</f>
        <v>-100</v>
      </c>
      <c r="Z501" s="33">
        <f>ROUND(MAX(Proj2018[[#This Row],[VAWG]],0)*$AC$9,0)+1</f>
        <v>1</v>
      </c>
    </row>
    <row r="502" spans="1:26" x14ac:dyDescent="0.3">
      <c r="A502">
        <v>2018</v>
      </c>
      <c r="B502" t="s">
        <v>11256</v>
      </c>
      <c r="C502" t="s">
        <v>10708</v>
      </c>
      <c r="D502" t="s">
        <v>437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 s="26">
        <v>0</v>
      </c>
      <c r="Q502" s="26">
        <v>0</v>
      </c>
      <c r="R502" s="26">
        <v>0</v>
      </c>
      <c r="S502" s="26">
        <v>0</v>
      </c>
      <c r="T502" s="31" t="s">
        <v>296</v>
      </c>
      <c r="U502" s="29">
        <v>0</v>
      </c>
      <c r="V502" s="29" t="str">
        <f>IF(ABS(Proj2018[[#This Row],[LastProj]]-Proj2018[[#This Row],[PROJ TOTAL PTS]])&lt;0.5,"",(Proj2018[[#This Row],[PROJ TOTAL PTS]]-Proj2018[[#This Row],[LastProj]])/16)</f>
        <v/>
      </c>
      <c r="W502" s="29" t="s">
        <v>296</v>
      </c>
      <c r="X502" s="29"/>
      <c r="Y502" s="29">
        <f>IF(Proj2018[[#This Row],[POS]]="K",-100,Proj2018[[#This Row],[VAR/G]]+1.5)</f>
        <v>-100</v>
      </c>
      <c r="Z502" s="33">
        <f>ROUND(MAX(Proj2018[[#This Row],[VAWG]],0)*$AC$9,0)+1</f>
        <v>1</v>
      </c>
    </row>
    <row r="503" spans="1:26" x14ac:dyDescent="0.3">
      <c r="A503">
        <v>2018</v>
      </c>
      <c r="B503" t="s">
        <v>4457</v>
      </c>
      <c r="C503" t="s">
        <v>298</v>
      </c>
      <c r="D503" t="s">
        <v>437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 s="26">
        <v>0</v>
      </c>
      <c r="Q503" s="26">
        <v>0</v>
      </c>
      <c r="R503" s="26">
        <v>0</v>
      </c>
      <c r="S503" s="26">
        <v>0</v>
      </c>
      <c r="T503" s="31" t="s">
        <v>296</v>
      </c>
      <c r="U503" s="29">
        <v>0</v>
      </c>
      <c r="V503" s="29" t="str">
        <f>IF(ABS(Proj2018[[#This Row],[LastProj]]-Proj2018[[#This Row],[PROJ TOTAL PTS]])&lt;0.5,"",(Proj2018[[#This Row],[PROJ TOTAL PTS]]-Proj2018[[#This Row],[LastProj]])/16)</f>
        <v/>
      </c>
      <c r="W503" s="29" t="s">
        <v>296</v>
      </c>
      <c r="X503" s="29"/>
      <c r="Y503" s="29">
        <f>IF(Proj2018[[#This Row],[POS]]="K",-100,Proj2018[[#This Row],[VAR/G]]+1.5)</f>
        <v>-100</v>
      </c>
      <c r="Z503" s="33">
        <f>ROUND(MAX(Proj2018[[#This Row],[VAWG]],0)*$AC$9,0)+1</f>
        <v>1</v>
      </c>
    </row>
    <row r="504" spans="1:26" x14ac:dyDescent="0.3">
      <c r="A504">
        <v>2018</v>
      </c>
      <c r="B504" t="s">
        <v>2007</v>
      </c>
      <c r="C504" t="s">
        <v>10791</v>
      </c>
      <c r="D504" t="s">
        <v>437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 s="26">
        <v>0</v>
      </c>
      <c r="Q504" s="26">
        <v>0</v>
      </c>
      <c r="R504" s="26">
        <v>0</v>
      </c>
      <c r="S504" s="26">
        <v>0</v>
      </c>
      <c r="T504" s="31" t="s">
        <v>296</v>
      </c>
      <c r="U504" s="29">
        <v>0</v>
      </c>
      <c r="V504" s="29" t="str">
        <f>IF(ABS(Proj2018[[#This Row],[LastProj]]-Proj2018[[#This Row],[PROJ TOTAL PTS]])&lt;0.5,"",(Proj2018[[#This Row],[PROJ TOTAL PTS]]-Proj2018[[#This Row],[LastProj]])/16)</f>
        <v/>
      </c>
      <c r="W504" s="29" t="s">
        <v>296</v>
      </c>
      <c r="X504" s="29"/>
      <c r="Y504" s="29">
        <f>IF(Proj2018[[#This Row],[POS]]="K",-100,Proj2018[[#This Row],[VAR/G]]+1.5)</f>
        <v>-100</v>
      </c>
      <c r="Z504" s="33">
        <f>ROUND(MAX(Proj2018[[#This Row],[VAWG]],0)*$AC$9,0)+1</f>
        <v>1</v>
      </c>
    </row>
    <row r="505" spans="1:26" x14ac:dyDescent="0.3">
      <c r="A505">
        <v>2018</v>
      </c>
      <c r="B505" t="s">
        <v>7131</v>
      </c>
      <c r="C505" t="s">
        <v>10795</v>
      </c>
      <c r="D505" t="s">
        <v>437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 s="26">
        <v>0</v>
      </c>
      <c r="Q505" s="26">
        <v>0</v>
      </c>
      <c r="R505" s="26">
        <v>0</v>
      </c>
      <c r="S505" s="26">
        <v>0</v>
      </c>
      <c r="T505" s="31" t="s">
        <v>11130</v>
      </c>
      <c r="U505" s="29">
        <v>0</v>
      </c>
      <c r="V505" s="29" t="str">
        <f>IF(ABS(Proj2018[[#This Row],[LastProj]]-Proj2018[[#This Row],[PROJ TOTAL PTS]])&lt;0.5,"",(Proj2018[[#This Row],[PROJ TOTAL PTS]]-Proj2018[[#This Row],[LastProj]])/16)</f>
        <v/>
      </c>
      <c r="W505" s="29" t="s">
        <v>296</v>
      </c>
      <c r="X505" s="29"/>
      <c r="Y505" s="29">
        <f>IF(Proj2018[[#This Row],[POS]]="K",-100,Proj2018[[#This Row],[VAR/G]]+1.5)</f>
        <v>-100</v>
      </c>
      <c r="Z505" s="33">
        <f>ROUND(MAX(Proj2018[[#This Row],[VAWG]],0)*$AC$9,0)+1</f>
        <v>1</v>
      </c>
    </row>
    <row r="506" spans="1:26" x14ac:dyDescent="0.3">
      <c r="A506">
        <v>2018</v>
      </c>
      <c r="B506" t="s">
        <v>1880</v>
      </c>
      <c r="C506" t="s">
        <v>352</v>
      </c>
      <c r="D506" t="s">
        <v>437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 s="26">
        <v>0</v>
      </c>
      <c r="Q506" s="26">
        <v>0</v>
      </c>
      <c r="R506" s="26">
        <v>0</v>
      </c>
      <c r="S506" s="26">
        <v>0</v>
      </c>
      <c r="T506" s="31" t="s">
        <v>296</v>
      </c>
      <c r="U506" s="29">
        <v>0</v>
      </c>
      <c r="V506" s="29" t="str">
        <f>IF(ABS(Proj2018[[#This Row],[LastProj]]-Proj2018[[#This Row],[PROJ TOTAL PTS]])&lt;0.5,"",(Proj2018[[#This Row],[PROJ TOTAL PTS]]-Proj2018[[#This Row],[LastProj]])/16)</f>
        <v/>
      </c>
      <c r="W506" s="29" t="s">
        <v>296</v>
      </c>
      <c r="X506" s="29"/>
      <c r="Y506" s="29">
        <f>IF(Proj2018[[#This Row],[POS]]="K",-100,Proj2018[[#This Row],[VAR/G]]+1.5)</f>
        <v>-100</v>
      </c>
      <c r="Z506" s="33">
        <f>ROUND(MAX(Proj2018[[#This Row],[VAWG]],0)*$AC$9,0)+1</f>
        <v>1</v>
      </c>
    </row>
    <row r="507" spans="1:26" x14ac:dyDescent="0.3">
      <c r="A507">
        <v>2018</v>
      </c>
      <c r="B507" t="s">
        <v>4987</v>
      </c>
      <c r="C507" t="s">
        <v>298</v>
      </c>
      <c r="D507" t="s">
        <v>437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 s="26">
        <v>0</v>
      </c>
      <c r="Q507" s="26">
        <v>0</v>
      </c>
      <c r="R507" s="26">
        <v>0</v>
      </c>
      <c r="S507" s="26">
        <v>0</v>
      </c>
      <c r="T507" s="31" t="s">
        <v>296</v>
      </c>
      <c r="U507" s="29">
        <v>0</v>
      </c>
      <c r="V507" s="29" t="str">
        <f>IF(ABS(Proj2018[[#This Row],[LastProj]]-Proj2018[[#This Row],[PROJ TOTAL PTS]])&lt;0.5,"",(Proj2018[[#This Row],[PROJ TOTAL PTS]]-Proj2018[[#This Row],[LastProj]])/16)</f>
        <v/>
      </c>
      <c r="W507" s="29" t="s">
        <v>296</v>
      </c>
      <c r="X507" s="29"/>
      <c r="Y507" s="29">
        <f>IF(Proj2018[[#This Row],[POS]]="K",-100,Proj2018[[#This Row],[VAR/G]]+1.5)</f>
        <v>-100</v>
      </c>
      <c r="Z507" s="33">
        <f>ROUND(MAX(Proj2018[[#This Row],[VAWG]],0)*$AC$9,0)+1</f>
        <v>1</v>
      </c>
    </row>
    <row r="508" spans="1:26" x14ac:dyDescent="0.3">
      <c r="A508">
        <v>2018</v>
      </c>
      <c r="B508" t="s">
        <v>8928</v>
      </c>
      <c r="C508" t="s">
        <v>10795</v>
      </c>
      <c r="D508" t="s">
        <v>437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 s="26">
        <v>0</v>
      </c>
      <c r="Q508" s="26">
        <v>0</v>
      </c>
      <c r="R508" s="26">
        <v>0</v>
      </c>
      <c r="S508" s="26">
        <v>0</v>
      </c>
      <c r="T508" s="31" t="s">
        <v>296</v>
      </c>
      <c r="U508" s="29">
        <v>0</v>
      </c>
      <c r="V508" s="29" t="str">
        <f>IF(ABS(Proj2018[[#This Row],[LastProj]]-Proj2018[[#This Row],[PROJ TOTAL PTS]])&lt;0.5,"",(Proj2018[[#This Row],[PROJ TOTAL PTS]]-Proj2018[[#This Row],[LastProj]])/16)</f>
        <v/>
      </c>
      <c r="W508" s="29" t="s">
        <v>296</v>
      </c>
      <c r="X508" s="29"/>
      <c r="Y508" s="29">
        <f>IF(Proj2018[[#This Row],[POS]]="K",-100,Proj2018[[#This Row],[VAR/G]]+1.5)</f>
        <v>-100</v>
      </c>
      <c r="Z508" s="33">
        <f>ROUND(MAX(Proj2018[[#This Row],[VAWG]],0)*$AC$9,0)+1</f>
        <v>1</v>
      </c>
    </row>
    <row r="509" spans="1:26" x14ac:dyDescent="0.3">
      <c r="A509">
        <v>2018</v>
      </c>
      <c r="B509" t="s">
        <v>1215</v>
      </c>
      <c r="C509" t="s">
        <v>298</v>
      </c>
      <c r="D509" t="s">
        <v>437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 s="26">
        <v>0</v>
      </c>
      <c r="Q509" s="26">
        <v>0</v>
      </c>
      <c r="R509" s="26">
        <v>0</v>
      </c>
      <c r="S509" s="26">
        <v>0</v>
      </c>
      <c r="T509" s="31" t="s">
        <v>296</v>
      </c>
      <c r="U509" s="29">
        <v>0</v>
      </c>
      <c r="V509" s="29" t="str">
        <f>IF(ABS(Proj2018[[#This Row],[LastProj]]-Proj2018[[#This Row],[PROJ TOTAL PTS]])&lt;0.5,"",(Proj2018[[#This Row],[PROJ TOTAL PTS]]-Proj2018[[#This Row],[LastProj]])/16)</f>
        <v/>
      </c>
      <c r="W509" s="29" t="s">
        <v>296</v>
      </c>
      <c r="X509" s="29"/>
      <c r="Y509" s="29">
        <f>IF(Proj2018[[#This Row],[POS]]="K",-100,Proj2018[[#This Row],[VAR/G]]+1.5)</f>
        <v>-100</v>
      </c>
      <c r="Z509" s="33">
        <f>ROUND(MAX(Proj2018[[#This Row],[VAWG]],0)*$AC$9,0)+1</f>
        <v>1</v>
      </c>
    </row>
    <row r="510" spans="1:26" x14ac:dyDescent="0.3">
      <c r="A510">
        <v>2018</v>
      </c>
      <c r="B510" t="s">
        <v>1294</v>
      </c>
      <c r="C510" t="s">
        <v>298</v>
      </c>
      <c r="D510" t="s">
        <v>437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 s="26">
        <v>0</v>
      </c>
      <c r="Q510" s="26">
        <v>0</v>
      </c>
      <c r="R510" s="26">
        <v>0</v>
      </c>
      <c r="S510" s="26">
        <v>0</v>
      </c>
      <c r="T510" s="31" t="s">
        <v>296</v>
      </c>
      <c r="U510" s="29">
        <v>0</v>
      </c>
      <c r="V510" s="29" t="str">
        <f>IF(ABS(Proj2018[[#This Row],[LastProj]]-Proj2018[[#This Row],[PROJ TOTAL PTS]])&lt;0.5,"",(Proj2018[[#This Row],[PROJ TOTAL PTS]]-Proj2018[[#This Row],[LastProj]])/16)</f>
        <v/>
      </c>
      <c r="W510" s="29" t="s">
        <v>296</v>
      </c>
      <c r="X510" s="29"/>
      <c r="Y510" s="29">
        <f>IF(Proj2018[[#This Row],[POS]]="K",-100,Proj2018[[#This Row],[VAR/G]]+1.5)</f>
        <v>-100</v>
      </c>
      <c r="Z510" s="33">
        <f>ROUND(MAX(Proj2018[[#This Row],[VAWG]],0)*$AC$9,0)+1</f>
        <v>1</v>
      </c>
    </row>
    <row r="511" spans="1:26" x14ac:dyDescent="0.3">
      <c r="A511">
        <v>2018</v>
      </c>
      <c r="B511" t="s">
        <v>8196</v>
      </c>
      <c r="C511" t="s">
        <v>570</v>
      </c>
      <c r="D511" t="s">
        <v>437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 s="26">
        <v>0</v>
      </c>
      <c r="Q511" s="26">
        <v>0</v>
      </c>
      <c r="R511" s="26">
        <v>0</v>
      </c>
      <c r="S511" s="26">
        <v>0</v>
      </c>
      <c r="T511" s="31" t="s">
        <v>296</v>
      </c>
      <c r="U511" s="29">
        <v>0</v>
      </c>
      <c r="V511" s="29" t="str">
        <f>IF(ABS(Proj2018[[#This Row],[LastProj]]-Proj2018[[#This Row],[PROJ TOTAL PTS]])&lt;0.5,"",(Proj2018[[#This Row],[PROJ TOTAL PTS]]-Proj2018[[#This Row],[LastProj]])/16)</f>
        <v/>
      </c>
      <c r="W511" s="29" t="s">
        <v>437</v>
      </c>
      <c r="X511" s="29"/>
      <c r="Y511" s="29">
        <f>IF(Proj2018[[#This Row],[POS]]="K",-100,Proj2018[[#This Row],[VAR/G]]+1.5)</f>
        <v>-100</v>
      </c>
      <c r="Z511" s="29">
        <f>ROUND(MAX(Proj2018[[#This Row],[VAWG]],0)*$AC$9,0)+1</f>
        <v>1</v>
      </c>
    </row>
    <row r="512" spans="1:26" x14ac:dyDescent="0.3">
      <c r="A512">
        <v>2018</v>
      </c>
      <c r="B512" t="s">
        <v>3675</v>
      </c>
      <c r="C512" t="s">
        <v>10734</v>
      </c>
      <c r="D512" t="s">
        <v>437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 s="26">
        <v>0</v>
      </c>
      <c r="Q512" s="26">
        <v>0</v>
      </c>
      <c r="R512" s="26">
        <v>0</v>
      </c>
      <c r="S512" s="26">
        <v>0</v>
      </c>
      <c r="T512" s="31" t="s">
        <v>296</v>
      </c>
      <c r="U512" s="29">
        <v>0</v>
      </c>
      <c r="V512" s="29" t="str">
        <f>IF(ABS(Proj2018[[#This Row],[LastProj]]-Proj2018[[#This Row],[PROJ TOTAL PTS]])&lt;0.5,"",(Proj2018[[#This Row],[PROJ TOTAL PTS]]-Proj2018[[#This Row],[LastProj]])/16)</f>
        <v/>
      </c>
      <c r="W512" s="29" t="s">
        <v>437</v>
      </c>
      <c r="X512" s="29"/>
      <c r="Y512" s="29">
        <f>IF(Proj2018[[#This Row],[POS]]="K",-100,Proj2018[[#This Row],[VAR/G]]+1.5)</f>
        <v>-100</v>
      </c>
      <c r="Z512" s="29">
        <f>ROUND(MAX(Proj2018[[#This Row],[VAWG]],0)*$AC$9,0)+1</f>
        <v>1</v>
      </c>
    </row>
    <row r="513" spans="1:26" x14ac:dyDescent="0.3">
      <c r="A513">
        <v>2018</v>
      </c>
      <c r="B513" t="s">
        <v>3258</v>
      </c>
      <c r="C513" t="s">
        <v>10748</v>
      </c>
      <c r="D513" t="s">
        <v>437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 s="26">
        <v>0</v>
      </c>
      <c r="Q513" s="26">
        <v>0</v>
      </c>
      <c r="R513" s="26">
        <v>0</v>
      </c>
      <c r="S513" s="26">
        <v>0</v>
      </c>
      <c r="T513" s="31" t="s">
        <v>296</v>
      </c>
      <c r="U513" s="29">
        <v>0</v>
      </c>
      <c r="V513" s="29" t="str">
        <f>IF(ABS(Proj2018[[#This Row],[LastProj]]-Proj2018[[#This Row],[PROJ TOTAL PTS]])&lt;0.5,"",(Proj2018[[#This Row],[PROJ TOTAL PTS]]-Proj2018[[#This Row],[LastProj]])/16)</f>
        <v/>
      </c>
      <c r="W513" s="29" t="s">
        <v>437</v>
      </c>
      <c r="X513" s="29"/>
      <c r="Y513" s="29">
        <f>IF(Proj2018[[#This Row],[POS]]="K",-100,Proj2018[[#This Row],[VAR/G]]+1.5)</f>
        <v>-100</v>
      </c>
      <c r="Z513" s="29">
        <f>ROUND(MAX(Proj2018[[#This Row],[VAWG]],0)*$AC$9,0)+1</f>
        <v>1</v>
      </c>
    </row>
    <row r="514" spans="1:26" x14ac:dyDescent="0.3">
      <c r="A514">
        <v>2018</v>
      </c>
      <c r="B514" t="s">
        <v>1258</v>
      </c>
      <c r="C514" t="s">
        <v>536</v>
      </c>
      <c r="D514" t="s">
        <v>437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 s="26">
        <v>0</v>
      </c>
      <c r="Q514" s="26">
        <v>0</v>
      </c>
      <c r="R514" s="26">
        <v>0</v>
      </c>
      <c r="S514" s="26">
        <v>0</v>
      </c>
      <c r="T514" s="31" t="s">
        <v>296</v>
      </c>
      <c r="U514" s="29">
        <v>0</v>
      </c>
      <c r="V514" s="29" t="str">
        <f>IF(ABS(Proj2018[[#This Row],[LastProj]]-Proj2018[[#This Row],[PROJ TOTAL PTS]])&lt;0.5,"",(Proj2018[[#This Row],[PROJ TOTAL PTS]]-Proj2018[[#This Row],[LastProj]])/16)</f>
        <v/>
      </c>
      <c r="W514" s="29" t="s">
        <v>437</v>
      </c>
      <c r="X514" s="29"/>
      <c r="Y514" s="29">
        <f>IF(Proj2018[[#This Row],[POS]]="K",-100,Proj2018[[#This Row],[VAR/G]]+1.5)</f>
        <v>-100</v>
      </c>
      <c r="Z514" s="29">
        <f>ROUND(MAX(Proj2018[[#This Row],[VAWG]],0)*$AC$9,0)+1</f>
        <v>1</v>
      </c>
    </row>
    <row r="515" spans="1:26" x14ac:dyDescent="0.3">
      <c r="A515">
        <v>2018</v>
      </c>
      <c r="B515" t="s">
        <v>9399</v>
      </c>
      <c r="C515" t="s">
        <v>306</v>
      </c>
      <c r="D515" t="s">
        <v>437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 s="26">
        <v>0</v>
      </c>
      <c r="Q515" s="26">
        <v>0</v>
      </c>
      <c r="R515" s="26">
        <v>0</v>
      </c>
      <c r="S515" s="26">
        <v>0</v>
      </c>
      <c r="T515" s="31" t="s">
        <v>296</v>
      </c>
      <c r="U515" s="29">
        <v>0</v>
      </c>
      <c r="V515" s="29" t="str">
        <f>IF(ABS(Proj2018[[#This Row],[LastProj]]-Proj2018[[#This Row],[PROJ TOTAL PTS]])&lt;0.5,"",(Proj2018[[#This Row],[PROJ TOTAL PTS]]-Proj2018[[#This Row],[LastProj]])/16)</f>
        <v/>
      </c>
      <c r="W515" s="29" t="s">
        <v>437</v>
      </c>
      <c r="X515" s="29"/>
      <c r="Y515" s="29">
        <f>IF(Proj2018[[#This Row],[POS]]="K",-100,Proj2018[[#This Row],[VAR/G]]+1.5)</f>
        <v>-100</v>
      </c>
      <c r="Z515" s="29">
        <f>ROUND(MAX(Proj2018[[#This Row],[VAWG]],0)*$AC$9,0)+1</f>
        <v>1</v>
      </c>
    </row>
    <row r="516" spans="1:26" x14ac:dyDescent="0.3">
      <c r="A516">
        <v>2018</v>
      </c>
      <c r="B516" t="s">
        <v>9618</v>
      </c>
      <c r="C516" t="s">
        <v>10744</v>
      </c>
      <c r="D516" t="s">
        <v>437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 s="26">
        <v>0</v>
      </c>
      <c r="Q516" s="26">
        <v>0</v>
      </c>
      <c r="R516" s="26">
        <v>0</v>
      </c>
      <c r="S516" s="26">
        <v>0</v>
      </c>
      <c r="T516" s="31" t="s">
        <v>296</v>
      </c>
      <c r="U516" s="29">
        <v>0</v>
      </c>
      <c r="V516" s="29" t="str">
        <f>IF(ABS(Proj2018[[#This Row],[LastProj]]-Proj2018[[#This Row],[PROJ TOTAL PTS]])&lt;0.5,"",(Proj2018[[#This Row],[PROJ TOTAL PTS]]-Proj2018[[#This Row],[LastProj]])/16)</f>
        <v/>
      </c>
      <c r="W516" s="29" t="s">
        <v>437</v>
      </c>
      <c r="X516" s="29"/>
      <c r="Y516" s="29">
        <f>IF(Proj2018[[#This Row],[POS]]="K",-100,Proj2018[[#This Row],[VAR/G]]+1.5)</f>
        <v>-100</v>
      </c>
      <c r="Z516" s="29">
        <f>ROUND(MAX(Proj2018[[#This Row],[VAWG]],0)*$AC$9,0)+1</f>
        <v>1</v>
      </c>
    </row>
    <row r="517" spans="1:26" x14ac:dyDescent="0.3">
      <c r="A517">
        <v>2018</v>
      </c>
      <c r="B517" t="s">
        <v>8746</v>
      </c>
      <c r="C517" t="s">
        <v>10712</v>
      </c>
      <c r="D517" t="s">
        <v>437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 s="26">
        <v>0</v>
      </c>
      <c r="Q517" s="26">
        <v>0</v>
      </c>
      <c r="R517" s="26">
        <v>0</v>
      </c>
      <c r="S517" s="26">
        <v>0</v>
      </c>
      <c r="T517" s="31" t="s">
        <v>296</v>
      </c>
      <c r="U517" s="29">
        <v>0</v>
      </c>
      <c r="V517" s="29" t="str">
        <f>IF(ABS(Proj2018[[#This Row],[LastProj]]-Proj2018[[#This Row],[PROJ TOTAL PTS]])&lt;0.5,"",(Proj2018[[#This Row],[PROJ TOTAL PTS]]-Proj2018[[#This Row],[LastProj]])/16)</f>
        <v/>
      </c>
      <c r="W517" s="29" t="s">
        <v>296</v>
      </c>
      <c r="X517" s="29"/>
      <c r="Y517" s="29">
        <f>IF(Proj2018[[#This Row],[POS]]="K",-100,Proj2018[[#This Row],[VAR/G]]+1.5)</f>
        <v>-100</v>
      </c>
      <c r="Z517" s="29">
        <f>ROUND(MAX(Proj2018[[#This Row],[VAWG]],0)*$AC$9,0)+1</f>
        <v>1</v>
      </c>
    </row>
    <row r="518" spans="1:26" x14ac:dyDescent="0.3">
      <c r="A518">
        <v>2018</v>
      </c>
      <c r="B518" t="s">
        <v>6646</v>
      </c>
      <c r="C518" t="s">
        <v>10751</v>
      </c>
      <c r="D518" t="s">
        <v>437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 s="26">
        <v>0</v>
      </c>
      <c r="Q518" s="26">
        <v>0</v>
      </c>
      <c r="R518" s="26">
        <v>0</v>
      </c>
      <c r="S518" s="26">
        <v>0</v>
      </c>
      <c r="T518" s="31" t="s">
        <v>296</v>
      </c>
      <c r="U518" s="29">
        <v>0</v>
      </c>
      <c r="V518" s="29" t="str">
        <f>IF(ABS(Proj2018[[#This Row],[LastProj]]-Proj2018[[#This Row],[PROJ TOTAL PTS]])&lt;0.5,"",(Proj2018[[#This Row],[PROJ TOTAL PTS]]-Proj2018[[#This Row],[LastProj]])/16)</f>
        <v/>
      </c>
      <c r="W518" s="29" t="s">
        <v>437</v>
      </c>
      <c r="X518" s="29"/>
      <c r="Y518" s="29">
        <f>IF(Proj2018[[#This Row],[POS]]="K",-100,Proj2018[[#This Row],[VAR/G]]+1.5)</f>
        <v>-100</v>
      </c>
      <c r="Z518" s="29">
        <f>ROUND(MAX(Proj2018[[#This Row],[VAWG]],0)*$AC$9,0)+1</f>
        <v>1</v>
      </c>
    </row>
    <row r="519" spans="1:26" x14ac:dyDescent="0.3">
      <c r="A519">
        <v>2018</v>
      </c>
      <c r="B519" t="s">
        <v>7121</v>
      </c>
      <c r="C519" t="s">
        <v>371</v>
      </c>
      <c r="D519" t="s">
        <v>437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 s="26">
        <v>0</v>
      </c>
      <c r="Q519" s="26">
        <v>0</v>
      </c>
      <c r="R519" s="26">
        <v>0</v>
      </c>
      <c r="S519" s="26">
        <v>0</v>
      </c>
      <c r="T519" s="31" t="s">
        <v>296</v>
      </c>
      <c r="U519" s="29">
        <v>0</v>
      </c>
      <c r="V519" s="29" t="str">
        <f>IF(ABS(Proj2018[[#This Row],[LastProj]]-Proj2018[[#This Row],[PROJ TOTAL PTS]])&lt;0.5,"",(Proj2018[[#This Row],[PROJ TOTAL PTS]]-Proj2018[[#This Row],[LastProj]])/16)</f>
        <v/>
      </c>
      <c r="W519" s="29" t="s">
        <v>437</v>
      </c>
      <c r="X519" s="29"/>
      <c r="Y519" s="29">
        <f>IF(Proj2018[[#This Row],[POS]]="K",-100,Proj2018[[#This Row],[VAR/G]]+1.5)</f>
        <v>-100</v>
      </c>
      <c r="Z519" s="29">
        <f>ROUND(MAX(Proj2018[[#This Row],[VAWG]],0)*$AC$9,0)+1</f>
        <v>1</v>
      </c>
    </row>
    <row r="520" spans="1:26" x14ac:dyDescent="0.3">
      <c r="A520">
        <v>2018</v>
      </c>
      <c r="B520" t="s">
        <v>3807</v>
      </c>
      <c r="C520" t="s">
        <v>10716</v>
      </c>
      <c r="D520" t="s">
        <v>437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 s="26">
        <v>0</v>
      </c>
      <c r="Q520" s="26">
        <v>0</v>
      </c>
      <c r="R520" s="26">
        <v>0</v>
      </c>
      <c r="S520" s="26">
        <v>0</v>
      </c>
      <c r="T520" s="31" t="s">
        <v>296</v>
      </c>
      <c r="U520" s="29">
        <v>0</v>
      </c>
      <c r="V520" s="29" t="str">
        <f>IF(ABS(Proj2018[[#This Row],[LastProj]]-Proj2018[[#This Row],[PROJ TOTAL PTS]])&lt;0.5,"",(Proj2018[[#This Row],[PROJ TOTAL PTS]]-Proj2018[[#This Row],[LastProj]])/16)</f>
        <v/>
      </c>
      <c r="W520" s="29" t="s">
        <v>437</v>
      </c>
      <c r="X520" s="29"/>
      <c r="Y520" s="29">
        <f>IF(Proj2018[[#This Row],[POS]]="K",-100,Proj2018[[#This Row],[VAR/G]]+1.5)</f>
        <v>-100</v>
      </c>
      <c r="Z520" s="29">
        <f>ROUND(MAX(Proj2018[[#This Row],[VAWG]],0)*$AC$9,0)+1</f>
        <v>1</v>
      </c>
    </row>
    <row r="521" spans="1:26" x14ac:dyDescent="0.3">
      <c r="A521">
        <v>2018</v>
      </c>
      <c r="B521" t="s">
        <v>8598</v>
      </c>
      <c r="C521" t="s">
        <v>570</v>
      </c>
      <c r="D521" t="s">
        <v>437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 s="26">
        <v>0</v>
      </c>
      <c r="Q521" s="26">
        <v>0</v>
      </c>
      <c r="R521" s="26">
        <v>0</v>
      </c>
      <c r="S521" s="26">
        <v>0</v>
      </c>
      <c r="T521" s="31" t="s">
        <v>296</v>
      </c>
      <c r="U521" s="29">
        <v>0</v>
      </c>
      <c r="V521" s="29" t="str">
        <f>IF(ABS(Proj2018[[#This Row],[LastProj]]-Proj2018[[#This Row],[PROJ TOTAL PTS]])&lt;0.5,"",(Proj2018[[#This Row],[PROJ TOTAL PTS]]-Proj2018[[#This Row],[LastProj]])/16)</f>
        <v/>
      </c>
      <c r="W521" s="29" t="s">
        <v>296</v>
      </c>
      <c r="X521" s="29"/>
      <c r="Y521" s="29">
        <f>IF(Proj2018[[#This Row],[POS]]="K",-100,Proj2018[[#This Row],[VAR/G]]+1.5)</f>
        <v>-100</v>
      </c>
      <c r="Z521" s="33">
        <f>ROUND(MAX(Proj2018[[#This Row],[VAWG]],0)*$AC$9,0)+1</f>
        <v>1</v>
      </c>
    </row>
    <row r="522" spans="1:26" x14ac:dyDescent="0.3">
      <c r="A522">
        <v>2018</v>
      </c>
      <c r="B522" t="s">
        <v>4698</v>
      </c>
      <c r="C522" t="s">
        <v>10718</v>
      </c>
      <c r="D522" t="s">
        <v>437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 s="26">
        <v>0</v>
      </c>
      <c r="Q522" s="26">
        <v>0</v>
      </c>
      <c r="R522" s="26">
        <v>0</v>
      </c>
      <c r="S522" s="26">
        <v>0</v>
      </c>
      <c r="T522" s="31" t="s">
        <v>296</v>
      </c>
      <c r="U522" s="29">
        <v>0</v>
      </c>
      <c r="V522" s="29" t="str">
        <f>IF(ABS(Proj2018[[#This Row],[LastProj]]-Proj2018[[#This Row],[PROJ TOTAL PTS]])&lt;0.5,"",(Proj2018[[#This Row],[PROJ TOTAL PTS]]-Proj2018[[#This Row],[LastProj]])/16)</f>
        <v/>
      </c>
      <c r="W522" s="29" t="s">
        <v>296</v>
      </c>
      <c r="X522" s="29"/>
      <c r="Y522" s="29">
        <f>IF(Proj2018[[#This Row],[POS]]="K",-100,Proj2018[[#This Row],[VAR/G]]+1.5)</f>
        <v>-100</v>
      </c>
      <c r="Z522" s="33">
        <f>ROUND(MAX(Proj2018[[#This Row],[VAWG]],0)*$AC$9,0)+1</f>
        <v>1</v>
      </c>
    </row>
    <row r="523" spans="1:26" x14ac:dyDescent="0.3">
      <c r="A523">
        <v>2018</v>
      </c>
      <c r="B523" t="s">
        <v>2175</v>
      </c>
      <c r="C523" t="s">
        <v>1198</v>
      </c>
      <c r="D523" t="s">
        <v>437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 s="26">
        <v>0</v>
      </c>
      <c r="Q523" s="26">
        <v>0</v>
      </c>
      <c r="R523" s="26">
        <v>0</v>
      </c>
      <c r="S523" s="26">
        <v>0</v>
      </c>
      <c r="T523" s="31" t="s">
        <v>296</v>
      </c>
      <c r="U523" s="29">
        <v>0</v>
      </c>
      <c r="V523" s="29" t="str">
        <f>IF(ABS(Proj2018[[#This Row],[LastProj]]-Proj2018[[#This Row],[PROJ TOTAL PTS]])&lt;0.5,"",(Proj2018[[#This Row],[PROJ TOTAL PTS]]-Proj2018[[#This Row],[LastProj]])/16)</f>
        <v/>
      </c>
      <c r="W523" s="29" t="s">
        <v>296</v>
      </c>
      <c r="X523" s="29"/>
      <c r="Y523" s="29">
        <f>IF(Proj2018[[#This Row],[POS]]="K",-100,Proj2018[[#This Row],[VAR/G]]+1.5)</f>
        <v>-100</v>
      </c>
      <c r="Z523" s="33">
        <f>ROUND(MAX(Proj2018[[#This Row],[VAWG]],0)*$AC$9,0)+1</f>
        <v>1</v>
      </c>
    </row>
    <row r="524" spans="1:26" x14ac:dyDescent="0.3">
      <c r="A524">
        <v>2018</v>
      </c>
      <c r="B524" t="s">
        <v>2225</v>
      </c>
      <c r="C524" t="s">
        <v>10817</v>
      </c>
      <c r="D524" t="s">
        <v>437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 s="26">
        <v>0</v>
      </c>
      <c r="Q524" s="26">
        <v>0</v>
      </c>
      <c r="R524" s="26">
        <v>0</v>
      </c>
      <c r="S524" s="26">
        <v>0</v>
      </c>
      <c r="T524" s="31" t="s">
        <v>296</v>
      </c>
      <c r="U524" s="29">
        <v>0</v>
      </c>
      <c r="V524" s="29" t="str">
        <f>IF(ABS(Proj2018[[#This Row],[LastProj]]-Proj2018[[#This Row],[PROJ TOTAL PTS]])&lt;0.5,"",(Proj2018[[#This Row],[PROJ TOTAL PTS]]-Proj2018[[#This Row],[LastProj]])/16)</f>
        <v/>
      </c>
      <c r="W524" s="29" t="s">
        <v>296</v>
      </c>
      <c r="X524" s="29"/>
      <c r="Y524" s="29">
        <f>IF(Proj2018[[#This Row],[POS]]="K",-100,Proj2018[[#This Row],[VAR/G]]+1.5)</f>
        <v>-100</v>
      </c>
      <c r="Z524" s="33">
        <f>ROUND(MAX(Proj2018[[#This Row],[VAWG]],0)*$AC$9,0)+1</f>
        <v>1</v>
      </c>
    </row>
    <row r="525" spans="1:26" x14ac:dyDescent="0.3">
      <c r="A525">
        <v>2018</v>
      </c>
      <c r="B525" t="s">
        <v>9622</v>
      </c>
      <c r="C525" t="s">
        <v>298</v>
      </c>
      <c r="D525" t="s">
        <v>437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 s="26">
        <v>0</v>
      </c>
      <c r="Q525" s="26">
        <v>0</v>
      </c>
      <c r="R525" s="26">
        <v>0</v>
      </c>
      <c r="S525" s="26">
        <v>0</v>
      </c>
      <c r="T525" s="31" t="s">
        <v>296</v>
      </c>
      <c r="U525" s="29">
        <v>0</v>
      </c>
      <c r="V525" s="29" t="str">
        <f>IF(ABS(Proj2018[[#This Row],[LastProj]]-Proj2018[[#This Row],[PROJ TOTAL PTS]])&lt;0.5,"",(Proj2018[[#This Row],[PROJ TOTAL PTS]]-Proj2018[[#This Row],[LastProj]])/16)</f>
        <v/>
      </c>
      <c r="W525" s="29" t="s">
        <v>296</v>
      </c>
      <c r="X525" s="29"/>
      <c r="Y525" s="29">
        <f>IF(Proj2018[[#This Row],[POS]]="K",-100,Proj2018[[#This Row],[VAR/G]]+1.5)</f>
        <v>-100</v>
      </c>
      <c r="Z525" s="33">
        <f>ROUND(MAX(Proj2018[[#This Row],[VAWG]],0)*$AC$9,0)+1</f>
        <v>1</v>
      </c>
    </row>
    <row r="526" spans="1:26" x14ac:dyDescent="0.3">
      <c r="A526">
        <v>2018</v>
      </c>
      <c r="B526" t="s">
        <v>5925</v>
      </c>
      <c r="C526" t="s">
        <v>10817</v>
      </c>
      <c r="D526" t="s">
        <v>437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 s="26">
        <v>0</v>
      </c>
      <c r="Q526" s="26">
        <v>0</v>
      </c>
      <c r="R526" s="26">
        <v>0</v>
      </c>
      <c r="S526" s="26">
        <v>0</v>
      </c>
      <c r="T526" s="31" t="s">
        <v>296</v>
      </c>
      <c r="U526" s="29">
        <v>0</v>
      </c>
      <c r="V526" s="29" t="str">
        <f>IF(ABS(Proj2018[[#This Row],[LastProj]]-Proj2018[[#This Row],[PROJ TOTAL PTS]])&lt;0.5,"",(Proj2018[[#This Row],[PROJ TOTAL PTS]]-Proj2018[[#This Row],[LastProj]])/16)</f>
        <v/>
      </c>
      <c r="W526" s="29" t="s">
        <v>296</v>
      </c>
      <c r="X526" s="29"/>
      <c r="Y526" s="29">
        <f>IF(Proj2018[[#This Row],[POS]]="K",-100,Proj2018[[#This Row],[VAR/G]]+1.5)</f>
        <v>-100</v>
      </c>
      <c r="Z526" s="33">
        <f>ROUND(MAX(Proj2018[[#This Row],[VAWG]],0)*$AC$9,0)+1</f>
        <v>1</v>
      </c>
    </row>
    <row r="527" spans="1:26" x14ac:dyDescent="0.3">
      <c r="A527">
        <v>2018</v>
      </c>
      <c r="B527" t="s">
        <v>5613</v>
      </c>
      <c r="C527" t="s">
        <v>10708</v>
      </c>
      <c r="D527" t="s">
        <v>437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 s="26">
        <v>0</v>
      </c>
      <c r="Q527" s="26">
        <v>0</v>
      </c>
      <c r="R527" s="26">
        <v>0</v>
      </c>
      <c r="S527" s="26">
        <v>0</v>
      </c>
      <c r="T527" s="31" t="s">
        <v>296</v>
      </c>
      <c r="U527" s="29">
        <v>0</v>
      </c>
      <c r="V527" s="29" t="str">
        <f>IF(ABS(Proj2018[[#This Row],[LastProj]]-Proj2018[[#This Row],[PROJ TOTAL PTS]])&lt;0.5,"",(Proj2018[[#This Row],[PROJ TOTAL PTS]]-Proj2018[[#This Row],[LastProj]])/16)</f>
        <v/>
      </c>
      <c r="W527" s="29" t="s">
        <v>296</v>
      </c>
      <c r="X527" s="29"/>
      <c r="Y527" s="29">
        <f>IF(Proj2018[[#This Row],[POS]]="K",-100,Proj2018[[#This Row],[VAR/G]]+1.5)</f>
        <v>-100</v>
      </c>
      <c r="Z527" s="33">
        <f>ROUND(MAX(Proj2018[[#This Row],[VAWG]],0)*$AC$9,0)+1</f>
        <v>1</v>
      </c>
    </row>
    <row r="528" spans="1:26" x14ac:dyDescent="0.3">
      <c r="A528">
        <v>2018</v>
      </c>
      <c r="B528" t="s">
        <v>2075</v>
      </c>
      <c r="C528" t="s">
        <v>298</v>
      </c>
      <c r="D528" t="s">
        <v>437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 s="26">
        <v>0</v>
      </c>
      <c r="Q528" s="26">
        <v>0</v>
      </c>
      <c r="R528" s="26">
        <v>0</v>
      </c>
      <c r="S528" s="26">
        <v>0</v>
      </c>
      <c r="T528" s="31" t="s">
        <v>296</v>
      </c>
      <c r="U528" s="29">
        <v>0</v>
      </c>
      <c r="V528" s="29" t="str">
        <f>IF(ABS(Proj2018[[#This Row],[LastProj]]-Proj2018[[#This Row],[PROJ TOTAL PTS]])&lt;0.5,"",(Proj2018[[#This Row],[PROJ TOTAL PTS]]-Proj2018[[#This Row],[LastProj]])/16)</f>
        <v/>
      </c>
      <c r="W528" s="29" t="s">
        <v>296</v>
      </c>
      <c r="X528" s="29"/>
      <c r="Y528" s="29">
        <f>IF(Proj2018[[#This Row],[POS]]="K",-100,Proj2018[[#This Row],[VAR/G]]+1.5)</f>
        <v>-100</v>
      </c>
      <c r="Z528" s="33">
        <f>ROUND(MAX(Proj2018[[#This Row],[VAWG]],0)*$AC$9,0)+1</f>
        <v>1</v>
      </c>
    </row>
    <row r="529" spans="1:26" x14ac:dyDescent="0.3">
      <c r="A529">
        <v>2018</v>
      </c>
      <c r="B529" t="s">
        <v>9346</v>
      </c>
      <c r="C529" t="s">
        <v>10728</v>
      </c>
      <c r="D529" t="s">
        <v>437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 s="26">
        <v>0</v>
      </c>
      <c r="Q529" s="26">
        <v>0</v>
      </c>
      <c r="R529" s="26">
        <v>0</v>
      </c>
      <c r="S529" s="26">
        <v>0</v>
      </c>
      <c r="T529" s="31" t="s">
        <v>296</v>
      </c>
      <c r="U529" s="29">
        <v>0</v>
      </c>
      <c r="V529" s="29" t="str">
        <f>IF(ABS(Proj2018[[#This Row],[LastProj]]-Proj2018[[#This Row],[PROJ TOTAL PTS]])&lt;0.5,"",(Proj2018[[#This Row],[PROJ TOTAL PTS]]-Proj2018[[#This Row],[LastProj]])/16)</f>
        <v/>
      </c>
      <c r="W529" s="29" t="s">
        <v>437</v>
      </c>
      <c r="X529" s="29"/>
      <c r="Y529" s="29">
        <f>IF(Proj2018[[#This Row],[POS]]="K",-100,Proj2018[[#This Row],[VAR/G]]+1.5)</f>
        <v>-100</v>
      </c>
      <c r="Z529" s="33">
        <f>ROUND(MAX(Proj2018[[#This Row],[VAWG]],0)*$AC$9,0)+1</f>
        <v>1</v>
      </c>
    </row>
    <row r="530" spans="1:26" x14ac:dyDescent="0.3">
      <c r="A530">
        <v>2018</v>
      </c>
      <c r="B530" t="s">
        <v>6994</v>
      </c>
      <c r="C530" t="s">
        <v>10759</v>
      </c>
      <c r="D530" t="s">
        <v>437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 s="26">
        <v>0</v>
      </c>
      <c r="Q530" s="26">
        <v>0</v>
      </c>
      <c r="R530" s="26">
        <v>0</v>
      </c>
      <c r="S530" s="26">
        <v>0</v>
      </c>
      <c r="T530" s="31" t="s">
        <v>296</v>
      </c>
      <c r="U530" s="29">
        <v>0</v>
      </c>
      <c r="V530" s="29" t="str">
        <f>IF(ABS(Proj2018[[#This Row],[LastProj]]-Proj2018[[#This Row],[PROJ TOTAL PTS]])&lt;0.5,"",(Proj2018[[#This Row],[PROJ TOTAL PTS]]-Proj2018[[#This Row],[LastProj]])/16)</f>
        <v/>
      </c>
      <c r="W530" s="29" t="s">
        <v>296</v>
      </c>
      <c r="X530" s="29"/>
      <c r="Y530" s="29">
        <f>IF(Proj2018[[#This Row],[POS]]="K",-100,Proj2018[[#This Row],[VAR/G]]+1.5)</f>
        <v>-100</v>
      </c>
      <c r="Z530" s="33">
        <f>ROUND(MAX(Proj2018[[#This Row],[VAWG]],0)*$AC$9,0)+1</f>
        <v>1</v>
      </c>
    </row>
    <row r="531" spans="1:26" x14ac:dyDescent="0.3">
      <c r="A531">
        <v>2018</v>
      </c>
      <c r="B531" t="s">
        <v>10448</v>
      </c>
      <c r="C531" t="s">
        <v>1198</v>
      </c>
      <c r="D531" t="s">
        <v>437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 s="26">
        <v>0</v>
      </c>
      <c r="Q531" s="26">
        <v>0</v>
      </c>
      <c r="R531" s="26">
        <v>0</v>
      </c>
      <c r="S531" s="26">
        <v>0</v>
      </c>
      <c r="T531" s="31" t="s">
        <v>296</v>
      </c>
      <c r="U531" s="29">
        <v>0</v>
      </c>
      <c r="V531" s="29" t="str">
        <f>IF(ABS(Proj2018[[#This Row],[LastProj]]-Proj2018[[#This Row],[PROJ TOTAL PTS]])&lt;0.5,"",(Proj2018[[#This Row],[PROJ TOTAL PTS]]-Proj2018[[#This Row],[LastProj]])/16)</f>
        <v/>
      </c>
      <c r="W531" s="29" t="s">
        <v>296</v>
      </c>
      <c r="X531" s="29"/>
      <c r="Y531" s="29">
        <f>IF(Proj2018[[#This Row],[POS]]="K",-100,Proj2018[[#This Row],[VAR/G]]+1.5)</f>
        <v>-100</v>
      </c>
      <c r="Z531" s="33">
        <f>ROUND(MAX(Proj2018[[#This Row],[VAWG]],0)*$AC$9,0)+1</f>
        <v>1</v>
      </c>
    </row>
    <row r="532" spans="1:26" x14ac:dyDescent="0.3">
      <c r="A532">
        <v>2018</v>
      </c>
      <c r="B532" t="s">
        <v>6837</v>
      </c>
      <c r="C532" t="s">
        <v>10728</v>
      </c>
      <c r="D532" t="s">
        <v>437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 s="26">
        <v>0</v>
      </c>
      <c r="Q532" s="26">
        <v>0</v>
      </c>
      <c r="R532" s="26">
        <v>0</v>
      </c>
      <c r="S532" s="26">
        <v>0</v>
      </c>
      <c r="T532" s="31" t="s">
        <v>296</v>
      </c>
      <c r="U532" s="29">
        <v>0</v>
      </c>
      <c r="V532" s="29" t="str">
        <f>IF(ABS(Proj2018[[#This Row],[LastProj]]-Proj2018[[#This Row],[PROJ TOTAL PTS]])&lt;0.5,"",(Proj2018[[#This Row],[PROJ TOTAL PTS]]-Proj2018[[#This Row],[LastProj]])/16)</f>
        <v/>
      </c>
      <c r="W532" s="29" t="s">
        <v>296</v>
      </c>
      <c r="X532" s="29"/>
      <c r="Y532" s="29">
        <f>IF(Proj2018[[#This Row],[POS]]="K",-100,Proj2018[[#This Row],[VAR/G]]+1.5)</f>
        <v>-100</v>
      </c>
      <c r="Z532" s="33">
        <f>ROUND(MAX(Proj2018[[#This Row],[VAWG]],0)*$AC$9,0)+1</f>
        <v>1</v>
      </c>
    </row>
    <row r="533" spans="1:26" x14ac:dyDescent="0.3">
      <c r="A533">
        <v>2018</v>
      </c>
      <c r="B533" t="s">
        <v>2879</v>
      </c>
      <c r="C533" t="s">
        <v>10795</v>
      </c>
      <c r="D533" t="s">
        <v>321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 s="26">
        <v>0</v>
      </c>
      <c r="Q533" s="26">
        <v>81.599999999999994</v>
      </c>
      <c r="R533" s="26">
        <v>-81.599999999999994</v>
      </c>
      <c r="S533" s="26">
        <v>-5.0999999999999996</v>
      </c>
      <c r="T533" s="31" t="s">
        <v>296</v>
      </c>
      <c r="U533" s="29">
        <v>0</v>
      </c>
      <c r="V533" s="29" t="str">
        <f>IF(ABS(Proj2018[[#This Row],[LastProj]]-Proj2018[[#This Row],[PROJ TOTAL PTS]])&lt;0.5,"",(Proj2018[[#This Row],[PROJ TOTAL PTS]]-Proj2018[[#This Row],[LastProj]])/16)</f>
        <v/>
      </c>
      <c r="W533" s="29" t="s">
        <v>296</v>
      </c>
      <c r="X533" s="29"/>
      <c r="Y533" s="29">
        <f>IF(Proj2018[[#This Row],[POS]]="K",-100,Proj2018[[#This Row],[VAR/G]]+1.5)</f>
        <v>-3.5999999999999996</v>
      </c>
      <c r="Z533" s="33">
        <f>ROUND(MAX(Proj2018[[#This Row],[VAWG]],0)*$AC$9,0)+1</f>
        <v>1</v>
      </c>
    </row>
    <row r="534" spans="1:26" x14ac:dyDescent="0.3">
      <c r="A534">
        <v>2018</v>
      </c>
      <c r="B534" t="s">
        <v>10220</v>
      </c>
      <c r="C534" t="s">
        <v>10791</v>
      </c>
      <c r="D534" t="s">
        <v>321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 s="26">
        <v>0</v>
      </c>
      <c r="Q534" s="26">
        <v>81.599999999999994</v>
      </c>
      <c r="R534" s="26">
        <v>-81.599999999999994</v>
      </c>
      <c r="S534" s="26">
        <v>-5.0999999999999996</v>
      </c>
      <c r="T534" s="31" t="s">
        <v>296</v>
      </c>
      <c r="U534" s="29">
        <v>0</v>
      </c>
      <c r="V534" s="29" t="str">
        <f>IF(ABS(Proj2018[[#This Row],[LastProj]]-Proj2018[[#This Row],[PROJ TOTAL PTS]])&lt;0.5,"",(Proj2018[[#This Row],[PROJ TOTAL PTS]]-Proj2018[[#This Row],[LastProj]])/16)</f>
        <v/>
      </c>
      <c r="W534" s="29" t="s">
        <v>296</v>
      </c>
      <c r="X534" s="29"/>
      <c r="Y534" s="29">
        <f>IF(Proj2018[[#This Row],[POS]]="K",-100,Proj2018[[#This Row],[VAR/G]]+1.5)</f>
        <v>-3.5999999999999996</v>
      </c>
      <c r="Z534" s="33">
        <f>ROUND(MAX(Proj2018[[#This Row],[VAWG]],0)*$AC$9,0)+1</f>
        <v>1</v>
      </c>
    </row>
    <row r="535" spans="1:26" x14ac:dyDescent="0.3">
      <c r="A535">
        <v>2018</v>
      </c>
      <c r="B535" t="s">
        <v>10587</v>
      </c>
      <c r="C535" t="s">
        <v>365</v>
      </c>
      <c r="D535" t="s">
        <v>321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 s="26">
        <v>0</v>
      </c>
      <c r="Q535" s="26">
        <v>81.599999999999994</v>
      </c>
      <c r="R535" s="26">
        <v>-81.599999999999994</v>
      </c>
      <c r="S535" s="26">
        <v>-5.0999999999999996</v>
      </c>
      <c r="T535" s="31" t="s">
        <v>296</v>
      </c>
      <c r="U535" s="29">
        <v>0</v>
      </c>
      <c r="V535" s="29" t="str">
        <f>IF(ABS(Proj2018[[#This Row],[LastProj]]-Proj2018[[#This Row],[PROJ TOTAL PTS]])&lt;0.5,"",(Proj2018[[#This Row],[PROJ TOTAL PTS]]-Proj2018[[#This Row],[LastProj]])/16)</f>
        <v/>
      </c>
      <c r="W535" s="29" t="s">
        <v>296</v>
      </c>
      <c r="X535" s="29"/>
      <c r="Y535" s="29">
        <f>IF(Proj2018[[#This Row],[POS]]="K",-100,Proj2018[[#This Row],[VAR/G]]+1.5)</f>
        <v>-3.5999999999999996</v>
      </c>
      <c r="Z535" s="33">
        <f>ROUND(MAX(Proj2018[[#This Row],[VAWG]],0)*$AC$9,0)+1</f>
        <v>1</v>
      </c>
    </row>
    <row r="536" spans="1:26" x14ac:dyDescent="0.3">
      <c r="A536">
        <v>2018</v>
      </c>
      <c r="B536" t="s">
        <v>7545</v>
      </c>
      <c r="C536" t="s">
        <v>10817</v>
      </c>
      <c r="D536" t="s">
        <v>321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 s="26">
        <v>0</v>
      </c>
      <c r="Q536" s="26">
        <v>81.599999999999994</v>
      </c>
      <c r="R536" s="26">
        <v>-81.599999999999994</v>
      </c>
      <c r="S536" s="26">
        <v>-5.0999999999999996</v>
      </c>
      <c r="T536" s="31" t="s">
        <v>296</v>
      </c>
      <c r="U536" s="29">
        <v>0</v>
      </c>
      <c r="V536" s="29" t="str">
        <f>IF(ABS(Proj2018[[#This Row],[LastProj]]-Proj2018[[#This Row],[PROJ TOTAL PTS]])&lt;0.5,"",(Proj2018[[#This Row],[PROJ TOTAL PTS]]-Proj2018[[#This Row],[LastProj]])/16)</f>
        <v/>
      </c>
      <c r="W536" s="29" t="s">
        <v>296</v>
      </c>
      <c r="X536" s="29"/>
      <c r="Y536" s="29">
        <f>IF(Proj2018[[#This Row],[POS]]="K",-100,Proj2018[[#This Row],[VAR/G]]+1.5)</f>
        <v>-3.5999999999999996</v>
      </c>
      <c r="Z536" s="33">
        <f>ROUND(MAX(Proj2018[[#This Row],[VAWG]],0)*$AC$9,0)+1</f>
        <v>1</v>
      </c>
    </row>
    <row r="537" spans="1:26" x14ac:dyDescent="0.3">
      <c r="A537">
        <v>2018</v>
      </c>
      <c r="B537" t="s">
        <v>6463</v>
      </c>
      <c r="C537" t="s">
        <v>10716</v>
      </c>
      <c r="D537" t="s">
        <v>321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 s="26">
        <v>0</v>
      </c>
      <c r="Q537" s="26">
        <v>81.599999999999994</v>
      </c>
      <c r="R537" s="26">
        <v>-81.599999999999994</v>
      </c>
      <c r="S537" s="26">
        <v>-5.0999999999999996</v>
      </c>
      <c r="T537" s="31" t="s">
        <v>296</v>
      </c>
      <c r="U537" s="29">
        <v>0</v>
      </c>
      <c r="V537" s="29" t="str">
        <f>IF(ABS(Proj2018[[#This Row],[LastProj]]-Proj2018[[#This Row],[PROJ TOTAL PTS]])&lt;0.5,"",(Proj2018[[#This Row],[PROJ TOTAL PTS]]-Proj2018[[#This Row],[LastProj]])/16)</f>
        <v/>
      </c>
      <c r="W537" s="29" t="s">
        <v>296</v>
      </c>
      <c r="X537" s="29"/>
      <c r="Y537" s="29">
        <f>IF(Proj2018[[#This Row],[POS]]="K",-100,Proj2018[[#This Row],[VAR/G]]+1.5)</f>
        <v>-3.5999999999999996</v>
      </c>
      <c r="Z537" s="33">
        <f>ROUND(MAX(Proj2018[[#This Row],[VAWG]],0)*$AC$9,0)+1</f>
        <v>1</v>
      </c>
    </row>
    <row r="538" spans="1:26" x14ac:dyDescent="0.3">
      <c r="A538">
        <v>2018</v>
      </c>
      <c r="B538" t="s">
        <v>8386</v>
      </c>
      <c r="C538" t="s">
        <v>536</v>
      </c>
      <c r="D538" t="s">
        <v>321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 s="26">
        <v>0</v>
      </c>
      <c r="Q538" s="26">
        <v>81.599999999999994</v>
      </c>
      <c r="R538" s="26">
        <v>-81.599999999999994</v>
      </c>
      <c r="S538" s="26">
        <v>-5.0999999999999996</v>
      </c>
      <c r="T538" s="31" t="s">
        <v>296</v>
      </c>
      <c r="U538" s="29">
        <v>0</v>
      </c>
      <c r="V538" s="29" t="str">
        <f>IF(ABS(Proj2018[[#This Row],[LastProj]]-Proj2018[[#This Row],[PROJ TOTAL PTS]])&lt;0.5,"",(Proj2018[[#This Row],[PROJ TOTAL PTS]]-Proj2018[[#This Row],[LastProj]])/16)</f>
        <v/>
      </c>
      <c r="W538" s="29" t="s">
        <v>296</v>
      </c>
      <c r="X538" s="29"/>
      <c r="Y538" s="29">
        <f>IF(Proj2018[[#This Row],[POS]]="K",-100,Proj2018[[#This Row],[VAR/G]]+1.5)</f>
        <v>-3.5999999999999996</v>
      </c>
      <c r="Z538" s="33">
        <f>ROUND(MAX(Proj2018[[#This Row],[VAWG]],0)*$AC$9,0)+1</f>
        <v>1</v>
      </c>
    </row>
    <row r="539" spans="1:26" x14ac:dyDescent="0.3">
      <c r="A539">
        <v>2018</v>
      </c>
      <c r="B539" t="s">
        <v>10581</v>
      </c>
      <c r="C539" t="s">
        <v>10759</v>
      </c>
      <c r="D539" t="s">
        <v>321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 s="26">
        <v>0</v>
      </c>
      <c r="Q539" s="26">
        <v>81.599999999999994</v>
      </c>
      <c r="R539" s="26">
        <v>-81.599999999999994</v>
      </c>
      <c r="S539" s="26">
        <v>-5.0999999999999996</v>
      </c>
      <c r="T539" s="31" t="s">
        <v>296</v>
      </c>
      <c r="U539" s="29">
        <v>0</v>
      </c>
      <c r="V539" s="29" t="str">
        <f>IF(ABS(Proj2018[[#This Row],[LastProj]]-Proj2018[[#This Row],[PROJ TOTAL PTS]])&lt;0.5,"",(Proj2018[[#This Row],[PROJ TOTAL PTS]]-Proj2018[[#This Row],[LastProj]])/16)</f>
        <v/>
      </c>
      <c r="W539" s="29" t="s">
        <v>296</v>
      </c>
      <c r="X539" s="29"/>
      <c r="Y539" s="29">
        <f>IF(Proj2018[[#This Row],[POS]]="K",-100,Proj2018[[#This Row],[VAR/G]]+1.5)</f>
        <v>-3.5999999999999996</v>
      </c>
      <c r="Z539" s="33">
        <f>ROUND(MAX(Proj2018[[#This Row],[VAWG]],0)*$AC$9,0)+1</f>
        <v>1</v>
      </c>
    </row>
    <row r="540" spans="1:26" x14ac:dyDescent="0.3">
      <c r="A540">
        <v>2018</v>
      </c>
      <c r="B540" t="s">
        <v>9094</v>
      </c>
      <c r="C540" t="s">
        <v>10748</v>
      </c>
      <c r="D540" t="s">
        <v>321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 s="26">
        <v>0</v>
      </c>
      <c r="Q540" s="26">
        <v>81.599999999999994</v>
      </c>
      <c r="R540" s="26">
        <v>-81.599999999999994</v>
      </c>
      <c r="S540" s="26">
        <v>-5.0999999999999996</v>
      </c>
      <c r="T540" s="31" t="s">
        <v>296</v>
      </c>
      <c r="U540" s="29">
        <v>0</v>
      </c>
      <c r="V540" s="29" t="str">
        <f>IF(ABS(Proj2018[[#This Row],[LastProj]]-Proj2018[[#This Row],[PROJ TOTAL PTS]])&lt;0.5,"",(Proj2018[[#This Row],[PROJ TOTAL PTS]]-Proj2018[[#This Row],[LastProj]])/16)</f>
        <v/>
      </c>
      <c r="W540" s="29" t="s">
        <v>296</v>
      </c>
      <c r="X540" s="29"/>
      <c r="Y540" s="29">
        <f>IF(Proj2018[[#This Row],[POS]]="K",-100,Proj2018[[#This Row],[VAR/G]]+1.5)</f>
        <v>-3.5999999999999996</v>
      </c>
      <c r="Z540" s="33">
        <f>ROUND(MAX(Proj2018[[#This Row],[VAWG]],0)*$AC$9,0)+1</f>
        <v>1</v>
      </c>
    </row>
    <row r="541" spans="1:26" x14ac:dyDescent="0.3">
      <c r="A541">
        <v>2018</v>
      </c>
      <c r="B541" t="s">
        <v>5665</v>
      </c>
      <c r="C541" t="s">
        <v>10748</v>
      </c>
      <c r="D541" t="s">
        <v>321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 s="26">
        <v>0</v>
      </c>
      <c r="Q541" s="26">
        <v>81.599999999999994</v>
      </c>
      <c r="R541" s="26">
        <v>-81.599999999999994</v>
      </c>
      <c r="S541" s="26">
        <v>-5.0999999999999996</v>
      </c>
      <c r="T541" s="31" t="s">
        <v>296</v>
      </c>
      <c r="U541" s="29">
        <v>0</v>
      </c>
      <c r="V541" s="29" t="str">
        <f>IF(ABS(Proj2018[[#This Row],[LastProj]]-Proj2018[[#This Row],[PROJ TOTAL PTS]])&lt;0.5,"",(Proj2018[[#This Row],[PROJ TOTAL PTS]]-Proj2018[[#This Row],[LastProj]])/16)</f>
        <v/>
      </c>
      <c r="W541" s="29" t="s">
        <v>296</v>
      </c>
      <c r="X541" s="29"/>
      <c r="Y541" s="29">
        <f>IF(Proj2018[[#This Row],[POS]]="K",-100,Proj2018[[#This Row],[VAR/G]]+1.5)</f>
        <v>-3.5999999999999996</v>
      </c>
      <c r="Z541" s="33">
        <f>ROUND(MAX(Proj2018[[#This Row],[VAWG]],0)*$AC$9,0)+1</f>
        <v>1</v>
      </c>
    </row>
    <row r="542" spans="1:26" x14ac:dyDescent="0.3">
      <c r="A542">
        <v>2018</v>
      </c>
      <c r="B542" t="s">
        <v>6619</v>
      </c>
      <c r="C542" t="s">
        <v>10748</v>
      </c>
      <c r="D542" t="s">
        <v>321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 s="26">
        <v>0</v>
      </c>
      <c r="Q542" s="26">
        <v>81.599999999999994</v>
      </c>
      <c r="R542" s="26">
        <v>-81.599999999999994</v>
      </c>
      <c r="S542" s="26">
        <v>-5.0999999999999996</v>
      </c>
      <c r="T542" s="31" t="s">
        <v>296</v>
      </c>
      <c r="U542" s="29">
        <v>0</v>
      </c>
      <c r="V542" s="29" t="str">
        <f>IF(ABS(Proj2018[[#This Row],[LastProj]]-Proj2018[[#This Row],[PROJ TOTAL PTS]])&lt;0.5,"",(Proj2018[[#This Row],[PROJ TOTAL PTS]]-Proj2018[[#This Row],[LastProj]])/16)</f>
        <v/>
      </c>
      <c r="W542" s="29" t="s">
        <v>296</v>
      </c>
      <c r="X542" s="29"/>
      <c r="Y542" s="29">
        <f>IF(Proj2018[[#This Row],[POS]]="K",-100,Proj2018[[#This Row],[VAR/G]]+1.5)</f>
        <v>-3.5999999999999996</v>
      </c>
      <c r="Z542" s="33">
        <f>ROUND(MAX(Proj2018[[#This Row],[VAWG]],0)*$AC$9,0)+1</f>
        <v>1</v>
      </c>
    </row>
    <row r="543" spans="1:26" x14ac:dyDescent="0.3">
      <c r="A543">
        <v>2018</v>
      </c>
      <c r="B543" t="s">
        <v>5484</v>
      </c>
      <c r="C543" t="s">
        <v>489</v>
      </c>
      <c r="D543" t="s">
        <v>321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 s="26">
        <v>0</v>
      </c>
      <c r="Q543" s="26">
        <v>81.599999999999994</v>
      </c>
      <c r="R543" s="26">
        <v>-81.599999999999994</v>
      </c>
      <c r="S543" s="26">
        <v>-5.0999999999999996</v>
      </c>
      <c r="T543" s="31" t="s">
        <v>296</v>
      </c>
      <c r="U543" s="29">
        <v>0</v>
      </c>
      <c r="V543" s="29" t="str">
        <f>IF(ABS(Proj2018[[#This Row],[LastProj]]-Proj2018[[#This Row],[PROJ TOTAL PTS]])&lt;0.5,"",(Proj2018[[#This Row],[PROJ TOTAL PTS]]-Proj2018[[#This Row],[LastProj]])/16)</f>
        <v/>
      </c>
      <c r="W543" s="29" t="s">
        <v>296</v>
      </c>
      <c r="X543" s="29"/>
      <c r="Y543" s="29">
        <f>IF(Proj2018[[#This Row],[POS]]="K",-100,Proj2018[[#This Row],[VAR/G]]+1.5)</f>
        <v>-3.5999999999999996</v>
      </c>
      <c r="Z543" s="33">
        <f>ROUND(MAX(Proj2018[[#This Row],[VAWG]],0)*$AC$9,0)+1</f>
        <v>1</v>
      </c>
    </row>
    <row r="544" spans="1:26" x14ac:dyDescent="0.3">
      <c r="A544">
        <v>2018</v>
      </c>
      <c r="B544" t="s">
        <v>7991</v>
      </c>
      <c r="C544" t="s">
        <v>10817</v>
      </c>
      <c r="D544" t="s">
        <v>321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 s="26">
        <v>0</v>
      </c>
      <c r="Q544" s="26">
        <v>81.599999999999994</v>
      </c>
      <c r="R544" s="26">
        <v>-81.599999999999994</v>
      </c>
      <c r="S544" s="26">
        <v>-5.0999999999999996</v>
      </c>
      <c r="T544" s="31" t="s">
        <v>296</v>
      </c>
      <c r="U544" s="29">
        <v>0</v>
      </c>
      <c r="V544" s="29" t="str">
        <f>IF(ABS(Proj2018[[#This Row],[LastProj]]-Proj2018[[#This Row],[PROJ TOTAL PTS]])&lt;0.5,"",(Proj2018[[#This Row],[PROJ TOTAL PTS]]-Proj2018[[#This Row],[LastProj]])/16)</f>
        <v/>
      </c>
      <c r="W544" s="29" t="s">
        <v>296</v>
      </c>
      <c r="X544" s="29"/>
      <c r="Y544" s="29">
        <f>IF(Proj2018[[#This Row],[POS]]="K",-100,Proj2018[[#This Row],[VAR/G]]+1.5)</f>
        <v>-3.5999999999999996</v>
      </c>
      <c r="Z544" s="33">
        <f>ROUND(MAX(Proj2018[[#This Row],[VAWG]],0)*$AC$9,0)+1</f>
        <v>1</v>
      </c>
    </row>
    <row r="545" spans="1:26" x14ac:dyDescent="0.3">
      <c r="A545">
        <v>2018</v>
      </c>
      <c r="B545" t="s">
        <v>11257</v>
      </c>
      <c r="C545" t="s">
        <v>11244</v>
      </c>
      <c r="D545" t="s">
        <v>321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 s="26">
        <v>0</v>
      </c>
      <c r="Q545" s="26">
        <v>81.599999999999994</v>
      </c>
      <c r="R545" s="26">
        <v>-81.599999999999994</v>
      </c>
      <c r="S545" s="26">
        <v>-5.0999999999999996</v>
      </c>
      <c r="T545" s="31" t="s">
        <v>296</v>
      </c>
      <c r="U545" s="29">
        <v>0</v>
      </c>
      <c r="V545" s="29" t="str">
        <f>IF(ABS(Proj2018[[#This Row],[LastProj]]-Proj2018[[#This Row],[PROJ TOTAL PTS]])&lt;0.5,"",(Proj2018[[#This Row],[PROJ TOTAL PTS]]-Proj2018[[#This Row],[LastProj]])/16)</f>
        <v/>
      </c>
      <c r="W545" s="29" t="s">
        <v>296</v>
      </c>
      <c r="X545" s="29"/>
      <c r="Y545" s="29">
        <f>IF(Proj2018[[#This Row],[POS]]="K",-100,Proj2018[[#This Row],[VAR/G]]+1.5)</f>
        <v>-3.5999999999999996</v>
      </c>
      <c r="Z545" s="33">
        <f>ROUND(MAX(Proj2018[[#This Row],[VAWG]],0)*$AC$9,0)+1</f>
        <v>1</v>
      </c>
    </row>
    <row r="546" spans="1:26" x14ac:dyDescent="0.3">
      <c r="A546">
        <v>2018</v>
      </c>
      <c r="B546" t="s">
        <v>1073</v>
      </c>
      <c r="C546" t="s">
        <v>10708</v>
      </c>
      <c r="D546" t="s">
        <v>321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 s="26">
        <v>0</v>
      </c>
      <c r="Q546" s="26">
        <v>81.599999999999994</v>
      </c>
      <c r="R546" s="26">
        <v>-81.599999999999994</v>
      </c>
      <c r="S546" s="26">
        <v>-5.0999999999999996</v>
      </c>
      <c r="T546" s="31" t="s">
        <v>296</v>
      </c>
      <c r="U546" s="29">
        <v>0</v>
      </c>
      <c r="V546" s="29" t="str">
        <f>IF(ABS(Proj2018[[#This Row],[LastProj]]-Proj2018[[#This Row],[PROJ TOTAL PTS]])&lt;0.5,"",(Proj2018[[#This Row],[PROJ TOTAL PTS]]-Proj2018[[#This Row],[LastProj]])/16)</f>
        <v/>
      </c>
      <c r="W546" s="29" t="s">
        <v>296</v>
      </c>
      <c r="X546" s="29"/>
      <c r="Y546" s="29">
        <f>IF(Proj2018[[#This Row],[POS]]="K",-100,Proj2018[[#This Row],[VAR/G]]+1.5)</f>
        <v>-3.5999999999999996</v>
      </c>
      <c r="Z546" s="33">
        <f>ROUND(MAX(Proj2018[[#This Row],[VAWG]],0)*$AC$9,0)+1</f>
        <v>1</v>
      </c>
    </row>
    <row r="547" spans="1:26" x14ac:dyDescent="0.3">
      <c r="A547">
        <v>2018</v>
      </c>
      <c r="B547" t="s">
        <v>8232</v>
      </c>
      <c r="C547" t="s">
        <v>10751</v>
      </c>
      <c r="D547" t="s">
        <v>321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 s="26">
        <v>0</v>
      </c>
      <c r="Q547" s="26">
        <v>81.599999999999994</v>
      </c>
      <c r="R547" s="26">
        <v>-81.599999999999994</v>
      </c>
      <c r="S547" s="26">
        <v>-5.0999999999999996</v>
      </c>
      <c r="T547" s="31" t="s">
        <v>296</v>
      </c>
      <c r="U547" s="29">
        <v>0</v>
      </c>
      <c r="V547" s="29" t="str">
        <f>IF(ABS(Proj2018[[#This Row],[LastProj]]-Proj2018[[#This Row],[PROJ TOTAL PTS]])&lt;0.5,"",(Proj2018[[#This Row],[PROJ TOTAL PTS]]-Proj2018[[#This Row],[LastProj]])/16)</f>
        <v/>
      </c>
      <c r="W547" s="29" t="s">
        <v>296</v>
      </c>
      <c r="X547" s="29"/>
      <c r="Y547" s="29">
        <f>IF(Proj2018[[#This Row],[POS]]="K",-100,Proj2018[[#This Row],[VAR/G]]+1.5)</f>
        <v>-3.5999999999999996</v>
      </c>
      <c r="Z547" s="33">
        <f>ROUND(MAX(Proj2018[[#This Row],[VAWG]],0)*$AC$9,0)+1</f>
        <v>1</v>
      </c>
    </row>
    <row r="548" spans="1:26" x14ac:dyDescent="0.3">
      <c r="A548">
        <v>2018</v>
      </c>
      <c r="B548" t="s">
        <v>10421</v>
      </c>
      <c r="C548" t="s">
        <v>10759</v>
      </c>
      <c r="D548" t="s">
        <v>321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 s="26">
        <v>0</v>
      </c>
      <c r="Q548" s="26">
        <v>81.599999999999994</v>
      </c>
      <c r="R548" s="26">
        <v>-81.599999999999994</v>
      </c>
      <c r="S548" s="26">
        <v>-5.0999999999999996</v>
      </c>
      <c r="T548" s="31" t="s">
        <v>296</v>
      </c>
      <c r="U548" s="29">
        <v>0</v>
      </c>
      <c r="V548" s="29" t="str">
        <f>IF(ABS(Proj2018[[#This Row],[LastProj]]-Proj2018[[#This Row],[PROJ TOTAL PTS]])&lt;0.5,"",(Proj2018[[#This Row],[PROJ TOTAL PTS]]-Proj2018[[#This Row],[LastProj]])/16)</f>
        <v/>
      </c>
      <c r="W548" s="29" t="s">
        <v>296</v>
      </c>
      <c r="X548" s="29"/>
      <c r="Y548" s="29">
        <f>IF(Proj2018[[#This Row],[POS]]="K",-100,Proj2018[[#This Row],[VAR/G]]+1.5)</f>
        <v>-3.5999999999999996</v>
      </c>
      <c r="Z548" s="33">
        <f>ROUND(MAX(Proj2018[[#This Row],[VAWG]],0)*$AC$9,0)+1</f>
        <v>1</v>
      </c>
    </row>
    <row r="549" spans="1:26" x14ac:dyDescent="0.3">
      <c r="A549">
        <v>2018</v>
      </c>
      <c r="B549" t="s">
        <v>8324</v>
      </c>
      <c r="C549" t="s">
        <v>489</v>
      </c>
      <c r="D549" t="s">
        <v>321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 s="26">
        <v>0</v>
      </c>
      <c r="Q549" s="26">
        <v>81.599999999999994</v>
      </c>
      <c r="R549" s="26">
        <v>-81.599999999999994</v>
      </c>
      <c r="S549" s="26">
        <v>-5.0999999999999996</v>
      </c>
      <c r="T549" s="31" t="s">
        <v>11130</v>
      </c>
      <c r="U549" s="29">
        <v>0</v>
      </c>
      <c r="V549" s="29" t="str">
        <f>IF(ABS(Proj2018[[#This Row],[LastProj]]-Proj2018[[#This Row],[PROJ TOTAL PTS]])&lt;0.5,"",(Proj2018[[#This Row],[PROJ TOTAL PTS]]-Proj2018[[#This Row],[LastProj]])/16)</f>
        <v/>
      </c>
      <c r="W549" s="29" t="s">
        <v>296</v>
      </c>
      <c r="X549" s="29"/>
      <c r="Y549" s="29">
        <f>IF(Proj2018[[#This Row],[POS]]="K",-100,Proj2018[[#This Row],[VAR/G]]+1.5)</f>
        <v>-3.5999999999999996</v>
      </c>
      <c r="Z549" s="33">
        <f>ROUND(MAX(Proj2018[[#This Row],[VAWG]],0)*$AC$9,0)+1</f>
        <v>1</v>
      </c>
    </row>
    <row r="550" spans="1:26" x14ac:dyDescent="0.3">
      <c r="A550">
        <v>2018</v>
      </c>
      <c r="B550" t="s">
        <v>4625</v>
      </c>
      <c r="C550" t="s">
        <v>10716</v>
      </c>
      <c r="D550" t="s">
        <v>321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 s="26">
        <v>0</v>
      </c>
      <c r="Q550" s="26">
        <v>81.599999999999994</v>
      </c>
      <c r="R550" s="26">
        <v>-81.599999999999994</v>
      </c>
      <c r="S550" s="26">
        <v>-5.0999999999999996</v>
      </c>
      <c r="T550" s="31" t="s">
        <v>296</v>
      </c>
      <c r="U550" s="29">
        <v>0</v>
      </c>
      <c r="V550" s="29" t="str">
        <f>IF(ABS(Proj2018[[#This Row],[LastProj]]-Proj2018[[#This Row],[PROJ TOTAL PTS]])&lt;0.5,"",(Proj2018[[#This Row],[PROJ TOTAL PTS]]-Proj2018[[#This Row],[LastProj]])/16)</f>
        <v/>
      </c>
      <c r="W550" s="29" t="s">
        <v>296</v>
      </c>
      <c r="X550" s="29"/>
      <c r="Y550" s="29">
        <f>IF(Proj2018[[#This Row],[POS]]="K",-100,Proj2018[[#This Row],[VAR/G]]+1.5)</f>
        <v>-3.5999999999999996</v>
      </c>
      <c r="Z550" s="33">
        <f>ROUND(MAX(Proj2018[[#This Row],[VAWG]],0)*$AC$9,0)+1</f>
        <v>1</v>
      </c>
    </row>
    <row r="551" spans="1:26" x14ac:dyDescent="0.3">
      <c r="A551">
        <v>2018</v>
      </c>
      <c r="B551" t="s">
        <v>8491</v>
      </c>
      <c r="C551" t="s">
        <v>570</v>
      </c>
      <c r="D551" t="s">
        <v>321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 s="26">
        <v>0</v>
      </c>
      <c r="Q551" s="26">
        <v>81.599999999999994</v>
      </c>
      <c r="R551" s="26">
        <v>-81.599999999999994</v>
      </c>
      <c r="S551" s="26">
        <v>-5.0999999999999996</v>
      </c>
      <c r="T551" s="31" t="s">
        <v>296</v>
      </c>
      <c r="U551" s="29">
        <v>0</v>
      </c>
      <c r="V551" s="29" t="str">
        <f>IF(ABS(Proj2018[[#This Row],[LastProj]]-Proj2018[[#This Row],[PROJ TOTAL PTS]])&lt;0.5,"",(Proj2018[[#This Row],[PROJ TOTAL PTS]]-Proj2018[[#This Row],[LastProj]])/16)</f>
        <v/>
      </c>
      <c r="W551" s="29" t="s">
        <v>296</v>
      </c>
      <c r="X551" s="29"/>
      <c r="Y551" s="29">
        <f>IF(Proj2018[[#This Row],[POS]]="K",-100,Proj2018[[#This Row],[VAR/G]]+1.5)</f>
        <v>-3.5999999999999996</v>
      </c>
      <c r="Z551" s="33">
        <f>ROUND(MAX(Proj2018[[#This Row],[VAWG]],0)*$AC$9,0)+1</f>
        <v>1</v>
      </c>
    </row>
    <row r="552" spans="1:26" x14ac:dyDescent="0.3">
      <c r="A552">
        <v>2018</v>
      </c>
      <c r="B552" t="s">
        <v>11258</v>
      </c>
      <c r="C552" t="s">
        <v>10712</v>
      </c>
      <c r="D552" t="s">
        <v>321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 s="26">
        <v>0</v>
      </c>
      <c r="Q552" s="26">
        <v>81.599999999999994</v>
      </c>
      <c r="R552" s="26">
        <v>-81.599999999999994</v>
      </c>
      <c r="S552" s="26">
        <v>-5.0999999999999996</v>
      </c>
      <c r="T552" s="31" t="s">
        <v>296</v>
      </c>
      <c r="U552" s="29">
        <v>0</v>
      </c>
      <c r="V552" s="29" t="str">
        <f>IF(ABS(Proj2018[[#This Row],[LastProj]]-Proj2018[[#This Row],[PROJ TOTAL PTS]])&lt;0.5,"",(Proj2018[[#This Row],[PROJ TOTAL PTS]]-Proj2018[[#This Row],[LastProj]])/16)</f>
        <v/>
      </c>
      <c r="W552" s="29" t="s">
        <v>296</v>
      </c>
      <c r="X552" s="29"/>
      <c r="Y552" s="29">
        <f>IF(Proj2018[[#This Row],[POS]]="K",-100,Proj2018[[#This Row],[VAR/G]]+1.5)</f>
        <v>-3.5999999999999996</v>
      </c>
      <c r="Z552" s="33">
        <f>ROUND(MAX(Proj2018[[#This Row],[VAWG]],0)*$AC$9,0)+1</f>
        <v>1</v>
      </c>
    </row>
    <row r="553" spans="1:26" x14ac:dyDescent="0.3">
      <c r="A553">
        <v>2018</v>
      </c>
      <c r="B553" t="s">
        <v>1184</v>
      </c>
      <c r="C553" t="s">
        <v>10746</v>
      </c>
      <c r="D553" t="s">
        <v>321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 s="26">
        <v>0</v>
      </c>
      <c r="Q553" s="26">
        <v>81.599999999999994</v>
      </c>
      <c r="R553" s="26">
        <v>-81.599999999999994</v>
      </c>
      <c r="S553" s="26">
        <v>-5.0999999999999996</v>
      </c>
      <c r="T553" s="31" t="s">
        <v>296</v>
      </c>
      <c r="U553" s="29">
        <v>0</v>
      </c>
      <c r="V553" s="29" t="str">
        <f>IF(ABS(Proj2018[[#This Row],[LastProj]]-Proj2018[[#This Row],[PROJ TOTAL PTS]])&lt;0.5,"",(Proj2018[[#This Row],[PROJ TOTAL PTS]]-Proj2018[[#This Row],[LastProj]])/16)</f>
        <v/>
      </c>
      <c r="W553" s="29" t="s">
        <v>296</v>
      </c>
      <c r="X553" s="29"/>
      <c r="Y553" s="29">
        <f>IF(Proj2018[[#This Row],[POS]]="K",-100,Proj2018[[#This Row],[VAR/G]]+1.5)</f>
        <v>-3.5999999999999996</v>
      </c>
      <c r="Z553" s="33">
        <f>ROUND(MAX(Proj2018[[#This Row],[VAWG]],0)*$AC$9,0)+1</f>
        <v>1</v>
      </c>
    </row>
    <row r="554" spans="1:26" x14ac:dyDescent="0.3">
      <c r="A554">
        <v>2018</v>
      </c>
      <c r="B554" t="s">
        <v>5532</v>
      </c>
      <c r="C554" t="s">
        <v>314</v>
      </c>
      <c r="D554" t="s">
        <v>321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 s="26">
        <v>0</v>
      </c>
      <c r="Q554" s="26">
        <v>81.599999999999994</v>
      </c>
      <c r="R554" s="26">
        <v>-81.599999999999994</v>
      </c>
      <c r="S554" s="26">
        <v>-5.0999999999999996</v>
      </c>
      <c r="T554" s="31" t="s">
        <v>296</v>
      </c>
      <c r="U554" s="29">
        <v>0</v>
      </c>
      <c r="V554" s="29" t="str">
        <f>IF(ABS(Proj2018[[#This Row],[LastProj]]-Proj2018[[#This Row],[PROJ TOTAL PTS]])&lt;0.5,"",(Proj2018[[#This Row],[PROJ TOTAL PTS]]-Proj2018[[#This Row],[LastProj]])/16)</f>
        <v/>
      </c>
      <c r="W554" s="29" t="s">
        <v>296</v>
      </c>
      <c r="X554" s="29"/>
      <c r="Y554" s="29">
        <f>IF(Proj2018[[#This Row],[POS]]="K",-100,Proj2018[[#This Row],[VAR/G]]+1.5)</f>
        <v>-3.5999999999999996</v>
      </c>
      <c r="Z554" s="33">
        <f>ROUND(MAX(Proj2018[[#This Row],[VAWG]],0)*$AC$9,0)+1</f>
        <v>1</v>
      </c>
    </row>
    <row r="555" spans="1:26" x14ac:dyDescent="0.3">
      <c r="A555">
        <v>2018</v>
      </c>
      <c r="B555" t="s">
        <v>5770</v>
      </c>
      <c r="C555" t="s">
        <v>10714</v>
      </c>
      <c r="D555" t="s">
        <v>321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 s="26">
        <v>0</v>
      </c>
      <c r="Q555" s="26">
        <v>81.599999999999994</v>
      </c>
      <c r="R555" s="26">
        <v>-81.599999999999994</v>
      </c>
      <c r="S555" s="26">
        <v>-5.0999999999999996</v>
      </c>
      <c r="T555" s="31" t="s">
        <v>296</v>
      </c>
      <c r="U555" s="29">
        <v>0</v>
      </c>
      <c r="V555" s="29" t="str">
        <f>IF(ABS(Proj2018[[#This Row],[LastProj]]-Proj2018[[#This Row],[PROJ TOTAL PTS]])&lt;0.5,"",(Proj2018[[#This Row],[PROJ TOTAL PTS]]-Proj2018[[#This Row],[LastProj]])/16)</f>
        <v/>
      </c>
      <c r="W555" s="29" t="s">
        <v>296</v>
      </c>
      <c r="X555" s="29"/>
      <c r="Y555" s="29">
        <f>IF(Proj2018[[#This Row],[POS]]="K",-100,Proj2018[[#This Row],[VAR/G]]+1.5)</f>
        <v>-3.5999999999999996</v>
      </c>
      <c r="Z555" s="33">
        <f>ROUND(MAX(Proj2018[[#This Row],[VAWG]],0)*$AC$9,0)+1</f>
        <v>1</v>
      </c>
    </row>
    <row r="556" spans="1:26" x14ac:dyDescent="0.3">
      <c r="A556">
        <v>2018</v>
      </c>
      <c r="B556" t="s">
        <v>559</v>
      </c>
      <c r="C556" t="s">
        <v>10716</v>
      </c>
      <c r="D556" t="s">
        <v>321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 s="26">
        <v>0</v>
      </c>
      <c r="Q556" s="26">
        <v>81.599999999999994</v>
      </c>
      <c r="R556" s="26">
        <v>-81.599999999999994</v>
      </c>
      <c r="S556" s="26">
        <v>-5.0999999999999996</v>
      </c>
      <c r="T556" s="31" t="s">
        <v>296</v>
      </c>
      <c r="U556" s="29">
        <v>0</v>
      </c>
      <c r="V556" s="29" t="str">
        <f>IF(ABS(Proj2018[[#This Row],[LastProj]]-Proj2018[[#This Row],[PROJ TOTAL PTS]])&lt;0.5,"",(Proj2018[[#This Row],[PROJ TOTAL PTS]]-Proj2018[[#This Row],[LastProj]])/16)</f>
        <v/>
      </c>
      <c r="W556" s="29" t="s">
        <v>296</v>
      </c>
      <c r="X556" s="29"/>
      <c r="Y556" s="29">
        <f>IF(Proj2018[[#This Row],[POS]]="K",-100,Proj2018[[#This Row],[VAR/G]]+1.5)</f>
        <v>-3.5999999999999996</v>
      </c>
      <c r="Z556" s="33">
        <f>ROUND(MAX(Proj2018[[#This Row],[VAWG]],0)*$AC$9,0)+1</f>
        <v>1</v>
      </c>
    </row>
    <row r="557" spans="1:26" x14ac:dyDescent="0.3">
      <c r="A557">
        <v>2018</v>
      </c>
      <c r="B557" t="s">
        <v>4059</v>
      </c>
      <c r="C557" t="s">
        <v>352</v>
      </c>
      <c r="D557" t="s">
        <v>321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 s="26">
        <v>0</v>
      </c>
      <c r="Q557" s="26">
        <v>81.599999999999994</v>
      </c>
      <c r="R557" s="26">
        <v>-81.599999999999994</v>
      </c>
      <c r="S557" s="26">
        <v>-5.0999999999999996</v>
      </c>
      <c r="T557" s="31" t="s">
        <v>296</v>
      </c>
      <c r="U557" s="29">
        <v>0</v>
      </c>
      <c r="V557" s="29" t="str">
        <f>IF(ABS(Proj2018[[#This Row],[LastProj]]-Proj2018[[#This Row],[PROJ TOTAL PTS]])&lt;0.5,"",(Proj2018[[#This Row],[PROJ TOTAL PTS]]-Proj2018[[#This Row],[LastProj]])/16)</f>
        <v/>
      </c>
      <c r="W557" s="29" t="s">
        <v>296</v>
      </c>
      <c r="X557" s="29"/>
      <c r="Y557" s="29">
        <f>IF(Proj2018[[#This Row],[POS]]="K",-100,Proj2018[[#This Row],[VAR/G]]+1.5)</f>
        <v>-3.5999999999999996</v>
      </c>
      <c r="Z557" s="33">
        <f>ROUND(MAX(Proj2018[[#This Row],[VAWG]],0)*$AC$9,0)+1</f>
        <v>1</v>
      </c>
    </row>
    <row r="558" spans="1:26" x14ac:dyDescent="0.3">
      <c r="A558">
        <v>2018</v>
      </c>
      <c r="B558" t="s">
        <v>11259</v>
      </c>
      <c r="C558" t="s">
        <v>10744</v>
      </c>
      <c r="D558" t="s">
        <v>321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 s="26">
        <v>0</v>
      </c>
      <c r="Q558" s="26">
        <v>81.599999999999994</v>
      </c>
      <c r="R558" s="26">
        <v>-81.599999999999994</v>
      </c>
      <c r="S558" s="26">
        <v>-5.0999999999999996</v>
      </c>
      <c r="T558" s="31" t="s">
        <v>296</v>
      </c>
      <c r="U558" s="29">
        <v>0</v>
      </c>
      <c r="V558" s="29" t="str">
        <f>IF(ABS(Proj2018[[#This Row],[LastProj]]-Proj2018[[#This Row],[PROJ TOTAL PTS]])&lt;0.5,"",(Proj2018[[#This Row],[PROJ TOTAL PTS]]-Proj2018[[#This Row],[LastProj]])/16)</f>
        <v/>
      </c>
      <c r="W558" s="29" t="s">
        <v>296</v>
      </c>
      <c r="X558" s="29"/>
      <c r="Y558" s="29">
        <f>IF(Proj2018[[#This Row],[POS]]="K",-100,Proj2018[[#This Row],[VAR/G]]+1.5)</f>
        <v>-3.5999999999999996</v>
      </c>
      <c r="Z558" s="33">
        <f>ROUND(MAX(Proj2018[[#This Row],[VAWG]],0)*$AC$9,0)+1</f>
        <v>1</v>
      </c>
    </row>
    <row r="559" spans="1:26" x14ac:dyDescent="0.3">
      <c r="A559">
        <v>2018</v>
      </c>
      <c r="B559" t="s">
        <v>3129</v>
      </c>
      <c r="C559" t="s">
        <v>10763</v>
      </c>
      <c r="D559" t="s">
        <v>321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 s="26">
        <v>0</v>
      </c>
      <c r="Q559" s="26">
        <v>81.599999999999994</v>
      </c>
      <c r="R559" s="26">
        <v>-81.599999999999994</v>
      </c>
      <c r="S559" s="26">
        <v>-5.0999999999999996</v>
      </c>
      <c r="T559" s="31" t="s">
        <v>296</v>
      </c>
      <c r="U559" s="29">
        <v>0</v>
      </c>
      <c r="V559" s="29" t="str">
        <f>IF(ABS(Proj2018[[#This Row],[LastProj]]-Proj2018[[#This Row],[PROJ TOTAL PTS]])&lt;0.5,"",(Proj2018[[#This Row],[PROJ TOTAL PTS]]-Proj2018[[#This Row],[LastProj]])/16)</f>
        <v/>
      </c>
      <c r="W559" s="29" t="s">
        <v>296</v>
      </c>
      <c r="X559" s="29"/>
      <c r="Y559" s="29">
        <f>IF(Proj2018[[#This Row],[POS]]="K",-100,Proj2018[[#This Row],[VAR/G]]+1.5)</f>
        <v>-3.5999999999999996</v>
      </c>
      <c r="Z559" s="33">
        <f>ROUND(MAX(Proj2018[[#This Row],[VAWG]],0)*$AC$9,0)+1</f>
        <v>1</v>
      </c>
    </row>
    <row r="560" spans="1:26" x14ac:dyDescent="0.3">
      <c r="A560">
        <v>2018</v>
      </c>
      <c r="B560" t="s">
        <v>9568</v>
      </c>
      <c r="C560" t="s">
        <v>306</v>
      </c>
      <c r="D560" t="s">
        <v>321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 s="26">
        <v>0</v>
      </c>
      <c r="Q560" s="26">
        <v>81.599999999999994</v>
      </c>
      <c r="R560" s="26">
        <v>-81.599999999999994</v>
      </c>
      <c r="S560" s="26">
        <v>-5.0999999999999996</v>
      </c>
      <c r="T560" s="31" t="s">
        <v>296</v>
      </c>
      <c r="U560" s="29">
        <v>0</v>
      </c>
      <c r="V560" s="29" t="str">
        <f>IF(ABS(Proj2018[[#This Row],[LastProj]]-Proj2018[[#This Row],[PROJ TOTAL PTS]])&lt;0.5,"",(Proj2018[[#This Row],[PROJ TOTAL PTS]]-Proj2018[[#This Row],[LastProj]])/16)</f>
        <v/>
      </c>
      <c r="W560" s="29" t="s">
        <v>296</v>
      </c>
      <c r="X560" s="29"/>
      <c r="Y560" s="29">
        <f>IF(Proj2018[[#This Row],[POS]]="K",-100,Proj2018[[#This Row],[VAR/G]]+1.5)</f>
        <v>-3.5999999999999996</v>
      </c>
      <c r="Z560" s="33">
        <f>ROUND(MAX(Proj2018[[#This Row],[VAWG]],0)*$AC$9,0)+1</f>
        <v>1</v>
      </c>
    </row>
    <row r="561" spans="1:26" x14ac:dyDescent="0.3">
      <c r="A561">
        <v>2018</v>
      </c>
      <c r="B561" t="s">
        <v>2321</v>
      </c>
      <c r="C561" t="s">
        <v>10731</v>
      </c>
      <c r="D561" t="s">
        <v>321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 s="26">
        <v>0</v>
      </c>
      <c r="Q561" s="26">
        <v>81.599999999999994</v>
      </c>
      <c r="R561" s="26">
        <v>-81.599999999999994</v>
      </c>
      <c r="S561" s="26">
        <v>-5.0999999999999996</v>
      </c>
      <c r="T561" s="31" t="s">
        <v>296</v>
      </c>
      <c r="U561" s="29">
        <v>0</v>
      </c>
      <c r="V561" s="29" t="str">
        <f>IF(ABS(Proj2018[[#This Row],[LastProj]]-Proj2018[[#This Row],[PROJ TOTAL PTS]])&lt;0.5,"",(Proj2018[[#This Row],[PROJ TOTAL PTS]]-Proj2018[[#This Row],[LastProj]])/16)</f>
        <v/>
      </c>
      <c r="W561" s="29" t="s">
        <v>296</v>
      </c>
      <c r="X561" s="29"/>
      <c r="Y561" s="29">
        <f>IF(Proj2018[[#This Row],[POS]]="K",-100,Proj2018[[#This Row],[VAR/G]]+1.5)</f>
        <v>-3.5999999999999996</v>
      </c>
      <c r="Z561" s="33">
        <f>ROUND(MAX(Proj2018[[#This Row],[VAWG]],0)*$AC$9,0)+1</f>
        <v>1</v>
      </c>
    </row>
    <row r="562" spans="1:26" x14ac:dyDescent="0.3">
      <c r="A562">
        <v>2018</v>
      </c>
      <c r="B562" t="s">
        <v>4396</v>
      </c>
      <c r="C562" t="s">
        <v>10759</v>
      </c>
      <c r="D562" t="s">
        <v>321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 s="26">
        <v>0</v>
      </c>
      <c r="Q562" s="26">
        <v>81.599999999999994</v>
      </c>
      <c r="R562" s="26">
        <v>-81.599999999999994</v>
      </c>
      <c r="S562" s="26">
        <v>-5.0999999999999996</v>
      </c>
      <c r="T562" s="31" t="s">
        <v>296</v>
      </c>
      <c r="U562" s="29">
        <v>0</v>
      </c>
      <c r="V562" s="29" t="str">
        <f>IF(ABS(Proj2018[[#This Row],[LastProj]]-Proj2018[[#This Row],[PROJ TOTAL PTS]])&lt;0.5,"",(Proj2018[[#This Row],[PROJ TOTAL PTS]]-Proj2018[[#This Row],[LastProj]])/16)</f>
        <v/>
      </c>
      <c r="W562" s="29" t="s">
        <v>296</v>
      </c>
      <c r="X562" s="29"/>
      <c r="Y562" s="29">
        <f>IF(Proj2018[[#This Row],[POS]]="K",-100,Proj2018[[#This Row],[VAR/G]]+1.5)</f>
        <v>-3.5999999999999996</v>
      </c>
      <c r="Z562" s="33">
        <f>ROUND(MAX(Proj2018[[#This Row],[VAWG]],0)*$AC$9,0)+1</f>
        <v>1</v>
      </c>
    </row>
    <row r="563" spans="1:26" x14ac:dyDescent="0.3">
      <c r="A563">
        <v>2018</v>
      </c>
      <c r="B563" t="s">
        <v>3350</v>
      </c>
      <c r="C563" t="s">
        <v>10791</v>
      </c>
      <c r="D563" t="s">
        <v>321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 s="26">
        <v>0</v>
      </c>
      <c r="Q563" s="26">
        <v>81.599999999999994</v>
      </c>
      <c r="R563" s="26">
        <v>-81.599999999999994</v>
      </c>
      <c r="S563" s="26">
        <v>-5.0999999999999996</v>
      </c>
      <c r="T563" s="31" t="s">
        <v>296</v>
      </c>
      <c r="U563" s="29">
        <v>0</v>
      </c>
      <c r="V563" s="29" t="str">
        <f>IF(ABS(Proj2018[[#This Row],[LastProj]]-Proj2018[[#This Row],[PROJ TOTAL PTS]])&lt;0.5,"",(Proj2018[[#This Row],[PROJ TOTAL PTS]]-Proj2018[[#This Row],[LastProj]])/16)</f>
        <v/>
      </c>
      <c r="W563" s="29" t="s">
        <v>296</v>
      </c>
      <c r="X563" s="29"/>
      <c r="Y563" s="29">
        <f>IF(Proj2018[[#This Row],[POS]]="K",-100,Proj2018[[#This Row],[VAR/G]]+1.5)</f>
        <v>-3.5999999999999996</v>
      </c>
      <c r="Z563" s="33">
        <f>ROUND(MAX(Proj2018[[#This Row],[VAWG]],0)*$AC$9,0)+1</f>
        <v>1</v>
      </c>
    </row>
    <row r="564" spans="1:26" x14ac:dyDescent="0.3">
      <c r="A564">
        <v>2018</v>
      </c>
      <c r="B564" t="s">
        <v>9936</v>
      </c>
      <c r="C564" t="s">
        <v>371</v>
      </c>
      <c r="D564" t="s">
        <v>321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 s="26">
        <v>0</v>
      </c>
      <c r="Q564" s="26">
        <v>81.599999999999994</v>
      </c>
      <c r="R564" s="26">
        <v>-81.599999999999994</v>
      </c>
      <c r="S564" s="26">
        <v>-5.0999999999999996</v>
      </c>
      <c r="T564" s="31" t="s">
        <v>296</v>
      </c>
      <c r="U564" s="29">
        <v>0</v>
      </c>
      <c r="V564" s="29" t="str">
        <f>IF(ABS(Proj2018[[#This Row],[LastProj]]-Proj2018[[#This Row],[PROJ TOTAL PTS]])&lt;0.5,"",(Proj2018[[#This Row],[PROJ TOTAL PTS]]-Proj2018[[#This Row],[LastProj]])/16)</f>
        <v/>
      </c>
      <c r="W564" s="29" t="s">
        <v>296</v>
      </c>
      <c r="X564" s="29"/>
      <c r="Y564" s="29">
        <f>IF(Proj2018[[#This Row],[POS]]="K",-100,Proj2018[[#This Row],[VAR/G]]+1.5)</f>
        <v>-3.5999999999999996</v>
      </c>
      <c r="Z564" s="33">
        <f>ROUND(MAX(Proj2018[[#This Row],[VAWG]],0)*$AC$9,0)+1</f>
        <v>1</v>
      </c>
    </row>
    <row r="565" spans="1:26" x14ac:dyDescent="0.3">
      <c r="A565">
        <v>2018</v>
      </c>
      <c r="B565" t="s">
        <v>3796</v>
      </c>
      <c r="C565" t="s">
        <v>298</v>
      </c>
      <c r="D565" t="s">
        <v>321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 s="26">
        <v>0</v>
      </c>
      <c r="Q565" s="26">
        <v>81.599999999999994</v>
      </c>
      <c r="R565" s="26">
        <v>-81.599999999999994</v>
      </c>
      <c r="S565" s="26">
        <v>-5.0999999999999996</v>
      </c>
      <c r="T565" s="31" t="s">
        <v>296</v>
      </c>
      <c r="U565" s="29">
        <v>0</v>
      </c>
      <c r="V565" s="29" t="str">
        <f>IF(ABS(Proj2018[[#This Row],[LastProj]]-Proj2018[[#This Row],[PROJ TOTAL PTS]])&lt;0.5,"",(Proj2018[[#This Row],[PROJ TOTAL PTS]]-Proj2018[[#This Row],[LastProj]])/16)</f>
        <v/>
      </c>
      <c r="W565" s="29" t="s">
        <v>296</v>
      </c>
      <c r="X565" s="29"/>
      <c r="Y565" s="29">
        <f>IF(Proj2018[[#This Row],[POS]]="K",-100,Proj2018[[#This Row],[VAR/G]]+1.5)</f>
        <v>-3.5999999999999996</v>
      </c>
      <c r="Z565" s="33">
        <f>ROUND(MAX(Proj2018[[#This Row],[VAWG]],0)*$AC$9,0)+1</f>
        <v>1</v>
      </c>
    </row>
    <row r="566" spans="1:26" x14ac:dyDescent="0.3">
      <c r="A566">
        <v>2018</v>
      </c>
      <c r="B566" t="s">
        <v>3061</v>
      </c>
      <c r="C566" t="s">
        <v>10817</v>
      </c>
      <c r="D566" t="s">
        <v>321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 s="26">
        <v>0</v>
      </c>
      <c r="Q566" s="26">
        <v>81.599999999999994</v>
      </c>
      <c r="R566" s="26">
        <v>-81.599999999999994</v>
      </c>
      <c r="S566" s="26">
        <v>-5.0999999999999996</v>
      </c>
      <c r="T566" s="31" t="s">
        <v>296</v>
      </c>
      <c r="U566" s="29">
        <v>0</v>
      </c>
      <c r="V566" s="29" t="str">
        <f>IF(ABS(Proj2018[[#This Row],[LastProj]]-Proj2018[[#This Row],[PROJ TOTAL PTS]])&lt;0.5,"",(Proj2018[[#This Row],[PROJ TOTAL PTS]]-Proj2018[[#This Row],[LastProj]])/16)</f>
        <v/>
      </c>
      <c r="W566" s="29" t="s">
        <v>296</v>
      </c>
      <c r="X566" s="29"/>
      <c r="Y566" s="29">
        <f>IF(Proj2018[[#This Row],[POS]]="K",-100,Proj2018[[#This Row],[VAR/G]]+1.5)</f>
        <v>-3.5999999999999996</v>
      </c>
      <c r="Z566" s="33">
        <f>ROUND(MAX(Proj2018[[#This Row],[VAWG]],0)*$AC$9,0)+1</f>
        <v>1</v>
      </c>
    </row>
    <row r="567" spans="1:26" x14ac:dyDescent="0.3">
      <c r="A567">
        <v>2018</v>
      </c>
      <c r="B567" t="s">
        <v>8961</v>
      </c>
      <c r="C567" t="s">
        <v>1198</v>
      </c>
      <c r="D567" t="s">
        <v>321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 s="26">
        <v>0</v>
      </c>
      <c r="Q567" s="26">
        <v>81.599999999999994</v>
      </c>
      <c r="R567" s="26">
        <v>-81.599999999999994</v>
      </c>
      <c r="S567" s="26">
        <v>-5.0999999999999996</v>
      </c>
      <c r="T567" s="31" t="s">
        <v>296</v>
      </c>
      <c r="U567" s="29">
        <v>0</v>
      </c>
      <c r="V567" s="29" t="str">
        <f>IF(ABS(Proj2018[[#This Row],[LastProj]]-Proj2018[[#This Row],[PROJ TOTAL PTS]])&lt;0.5,"",(Proj2018[[#This Row],[PROJ TOTAL PTS]]-Proj2018[[#This Row],[LastProj]])/16)</f>
        <v/>
      </c>
      <c r="W567" s="29" t="s">
        <v>296</v>
      </c>
      <c r="X567" s="29"/>
      <c r="Y567" s="29">
        <f>IF(Proj2018[[#This Row],[POS]]="K",-100,Proj2018[[#This Row],[VAR/G]]+1.5)</f>
        <v>-3.5999999999999996</v>
      </c>
      <c r="Z567" s="33">
        <f>ROUND(MAX(Proj2018[[#This Row],[VAWG]],0)*$AC$9,0)+1</f>
        <v>1</v>
      </c>
    </row>
    <row r="568" spans="1:26" x14ac:dyDescent="0.3">
      <c r="A568">
        <v>2018</v>
      </c>
      <c r="B568" t="s">
        <v>7178</v>
      </c>
      <c r="C568" t="s">
        <v>10748</v>
      </c>
      <c r="D568" t="s">
        <v>321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 s="26">
        <v>0</v>
      </c>
      <c r="Q568" s="26">
        <v>81.599999999999994</v>
      </c>
      <c r="R568" s="26">
        <v>-81.599999999999994</v>
      </c>
      <c r="S568" s="26">
        <v>-5.0999999999999996</v>
      </c>
      <c r="T568" s="31" t="s">
        <v>296</v>
      </c>
      <c r="U568" s="29">
        <v>0</v>
      </c>
      <c r="V568" s="29" t="str">
        <f>IF(ABS(Proj2018[[#This Row],[LastProj]]-Proj2018[[#This Row],[PROJ TOTAL PTS]])&lt;0.5,"",(Proj2018[[#This Row],[PROJ TOTAL PTS]]-Proj2018[[#This Row],[LastProj]])/16)</f>
        <v/>
      </c>
      <c r="W568" s="29" t="s">
        <v>296</v>
      </c>
      <c r="X568" s="29"/>
      <c r="Y568" s="29">
        <f>IF(Proj2018[[#This Row],[POS]]="K",-100,Proj2018[[#This Row],[VAR/G]]+1.5)</f>
        <v>-3.5999999999999996</v>
      </c>
      <c r="Z568" s="33">
        <f>ROUND(MAX(Proj2018[[#This Row],[VAWG]],0)*$AC$9,0)+1</f>
        <v>1</v>
      </c>
    </row>
    <row r="569" spans="1:26" x14ac:dyDescent="0.3">
      <c r="A569">
        <v>2018</v>
      </c>
      <c r="B569" t="s">
        <v>7945</v>
      </c>
      <c r="C569" t="s">
        <v>306</v>
      </c>
      <c r="D569" t="s">
        <v>321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 s="26">
        <v>0</v>
      </c>
      <c r="Q569" s="26">
        <v>81.599999999999994</v>
      </c>
      <c r="R569" s="26">
        <v>-81.599999999999994</v>
      </c>
      <c r="S569" s="26">
        <v>-5.0999999999999996</v>
      </c>
      <c r="T569" s="31" t="s">
        <v>296</v>
      </c>
      <c r="U569" s="29">
        <v>0</v>
      </c>
      <c r="V569" s="29" t="str">
        <f>IF(ABS(Proj2018[[#This Row],[LastProj]]-Proj2018[[#This Row],[PROJ TOTAL PTS]])&lt;0.5,"",(Proj2018[[#This Row],[PROJ TOTAL PTS]]-Proj2018[[#This Row],[LastProj]])/16)</f>
        <v/>
      </c>
      <c r="W569" s="29" t="s">
        <v>296</v>
      </c>
      <c r="X569" s="29"/>
      <c r="Y569" s="29">
        <f>IF(Proj2018[[#This Row],[POS]]="K",-100,Proj2018[[#This Row],[VAR/G]]+1.5)</f>
        <v>-3.5999999999999996</v>
      </c>
      <c r="Z569" s="33">
        <f>ROUND(MAX(Proj2018[[#This Row],[VAWG]],0)*$AC$9,0)+1</f>
        <v>1</v>
      </c>
    </row>
    <row r="570" spans="1:26" x14ac:dyDescent="0.3">
      <c r="A570">
        <v>2018</v>
      </c>
      <c r="B570" t="s">
        <v>9837</v>
      </c>
      <c r="C570" t="s">
        <v>10734</v>
      </c>
      <c r="D570" t="s">
        <v>321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 s="26">
        <v>0</v>
      </c>
      <c r="Q570" s="26">
        <v>81.599999999999994</v>
      </c>
      <c r="R570" s="26">
        <v>-81.599999999999994</v>
      </c>
      <c r="S570" s="26">
        <v>-5.0999999999999996</v>
      </c>
      <c r="T570" s="31" t="s">
        <v>296</v>
      </c>
      <c r="U570" s="29">
        <v>0</v>
      </c>
      <c r="V570" s="29" t="str">
        <f>IF(ABS(Proj2018[[#This Row],[LastProj]]-Proj2018[[#This Row],[PROJ TOTAL PTS]])&lt;0.5,"",(Proj2018[[#This Row],[PROJ TOTAL PTS]]-Proj2018[[#This Row],[LastProj]])/16)</f>
        <v/>
      </c>
      <c r="W570" s="29" t="s">
        <v>296</v>
      </c>
      <c r="X570" s="29"/>
      <c r="Y570" s="29">
        <f>IF(Proj2018[[#This Row],[POS]]="K",-100,Proj2018[[#This Row],[VAR/G]]+1.5)</f>
        <v>-3.5999999999999996</v>
      </c>
      <c r="Z570" s="33">
        <f>ROUND(MAX(Proj2018[[#This Row],[VAWG]],0)*$AC$9,0)+1</f>
        <v>1</v>
      </c>
    </row>
    <row r="571" spans="1:26" x14ac:dyDescent="0.3">
      <c r="A571">
        <v>2018</v>
      </c>
      <c r="B571" t="s">
        <v>9957</v>
      </c>
      <c r="C571" t="s">
        <v>10805</v>
      </c>
      <c r="D571" t="s">
        <v>321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 s="26">
        <v>0</v>
      </c>
      <c r="Q571" s="26">
        <v>81.599999999999994</v>
      </c>
      <c r="R571" s="26">
        <v>-81.599999999999994</v>
      </c>
      <c r="S571" s="26">
        <v>-5.0999999999999996</v>
      </c>
      <c r="T571" s="31" t="s">
        <v>296</v>
      </c>
      <c r="U571" s="29">
        <v>0</v>
      </c>
      <c r="V571" s="29" t="str">
        <f>IF(ABS(Proj2018[[#This Row],[LastProj]]-Proj2018[[#This Row],[PROJ TOTAL PTS]])&lt;0.5,"",(Proj2018[[#This Row],[PROJ TOTAL PTS]]-Proj2018[[#This Row],[LastProj]])/16)</f>
        <v/>
      </c>
      <c r="W571" s="29" t="s">
        <v>296</v>
      </c>
      <c r="X571" s="29"/>
      <c r="Y571" s="29">
        <f>IF(Proj2018[[#This Row],[POS]]="K",-100,Proj2018[[#This Row],[VAR/G]]+1.5)</f>
        <v>-3.5999999999999996</v>
      </c>
      <c r="Z571" s="33">
        <f>ROUND(MAX(Proj2018[[#This Row],[VAWG]],0)*$AC$9,0)+1</f>
        <v>1</v>
      </c>
    </row>
    <row r="572" spans="1:26" x14ac:dyDescent="0.3">
      <c r="A572">
        <v>2018</v>
      </c>
      <c r="B572" t="s">
        <v>3551</v>
      </c>
      <c r="C572" t="s">
        <v>371</v>
      </c>
      <c r="D572" t="s">
        <v>321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 s="26">
        <v>0</v>
      </c>
      <c r="Q572" s="26">
        <v>81.599999999999994</v>
      </c>
      <c r="R572" s="26">
        <v>-81.599999999999994</v>
      </c>
      <c r="S572" s="26">
        <v>-5.0999999999999996</v>
      </c>
      <c r="T572" s="31" t="s">
        <v>296</v>
      </c>
      <c r="U572" s="29">
        <v>0</v>
      </c>
      <c r="V572" s="29" t="str">
        <f>IF(ABS(Proj2018[[#This Row],[LastProj]]-Proj2018[[#This Row],[PROJ TOTAL PTS]])&lt;0.5,"",(Proj2018[[#This Row],[PROJ TOTAL PTS]]-Proj2018[[#This Row],[LastProj]])/16)</f>
        <v/>
      </c>
      <c r="W572" s="29" t="s">
        <v>296</v>
      </c>
      <c r="X572" s="29"/>
      <c r="Y572" s="29">
        <f>IF(Proj2018[[#This Row],[POS]]="K",-100,Proj2018[[#This Row],[VAR/G]]+1.5)</f>
        <v>-3.5999999999999996</v>
      </c>
      <c r="Z572" s="33">
        <f>ROUND(MAX(Proj2018[[#This Row],[VAWG]],0)*$AC$9,0)+1</f>
        <v>1</v>
      </c>
    </row>
    <row r="573" spans="1:26" x14ac:dyDescent="0.3">
      <c r="A573">
        <v>2018</v>
      </c>
      <c r="B573" t="s">
        <v>6594</v>
      </c>
      <c r="C573" t="s">
        <v>536</v>
      </c>
      <c r="D573" t="s">
        <v>321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 s="26">
        <v>0</v>
      </c>
      <c r="Q573" s="26">
        <v>81.599999999999994</v>
      </c>
      <c r="R573" s="26">
        <v>-81.599999999999994</v>
      </c>
      <c r="S573" s="26">
        <v>-5.0999999999999996</v>
      </c>
      <c r="T573" s="31" t="s">
        <v>296</v>
      </c>
      <c r="U573" s="29">
        <v>0</v>
      </c>
      <c r="V573" s="29" t="str">
        <f>IF(ABS(Proj2018[[#This Row],[LastProj]]-Proj2018[[#This Row],[PROJ TOTAL PTS]])&lt;0.5,"",(Proj2018[[#This Row],[PROJ TOTAL PTS]]-Proj2018[[#This Row],[LastProj]])/16)</f>
        <v/>
      </c>
      <c r="W573" s="29" t="s">
        <v>296</v>
      </c>
      <c r="X573" s="29"/>
      <c r="Y573" s="29">
        <f>IF(Proj2018[[#This Row],[POS]]="K",-100,Proj2018[[#This Row],[VAR/G]]+1.5)</f>
        <v>-3.5999999999999996</v>
      </c>
      <c r="Z573" s="33">
        <f>ROUND(MAX(Proj2018[[#This Row],[VAWG]],0)*$AC$9,0)+1</f>
        <v>1</v>
      </c>
    </row>
    <row r="574" spans="1:26" x14ac:dyDescent="0.3">
      <c r="A574">
        <v>2018</v>
      </c>
      <c r="B574" t="s">
        <v>5870</v>
      </c>
      <c r="C574" t="s">
        <v>489</v>
      </c>
      <c r="D574" t="s">
        <v>321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 s="26">
        <v>0</v>
      </c>
      <c r="Q574" s="26">
        <v>81.599999999999994</v>
      </c>
      <c r="R574" s="26">
        <v>-81.599999999999994</v>
      </c>
      <c r="S574" s="26">
        <v>-5.0999999999999996</v>
      </c>
      <c r="T574" s="31" t="s">
        <v>296</v>
      </c>
      <c r="U574" s="29">
        <v>0</v>
      </c>
      <c r="V574" s="29" t="str">
        <f>IF(ABS(Proj2018[[#This Row],[LastProj]]-Proj2018[[#This Row],[PROJ TOTAL PTS]])&lt;0.5,"",(Proj2018[[#This Row],[PROJ TOTAL PTS]]-Proj2018[[#This Row],[LastProj]])/16)</f>
        <v/>
      </c>
      <c r="W574" s="29" t="s">
        <v>296</v>
      </c>
      <c r="X574" s="29"/>
      <c r="Y574" s="29">
        <f>IF(Proj2018[[#This Row],[POS]]="K",-100,Proj2018[[#This Row],[VAR/G]]+1.5)</f>
        <v>-3.5999999999999996</v>
      </c>
      <c r="Z574" s="33">
        <f>ROUND(MAX(Proj2018[[#This Row],[VAWG]],0)*$AC$9,0)+1</f>
        <v>1</v>
      </c>
    </row>
    <row r="575" spans="1:26" x14ac:dyDescent="0.3">
      <c r="A575">
        <v>2018</v>
      </c>
      <c r="B575" t="s">
        <v>8859</v>
      </c>
      <c r="C575" t="s">
        <v>10795</v>
      </c>
      <c r="D575" t="s">
        <v>321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 s="26">
        <v>0</v>
      </c>
      <c r="Q575" s="26">
        <v>81.599999999999994</v>
      </c>
      <c r="R575" s="26">
        <v>-81.599999999999994</v>
      </c>
      <c r="S575" s="26">
        <v>-5.0999999999999996</v>
      </c>
      <c r="T575" s="31" t="s">
        <v>296</v>
      </c>
      <c r="U575" s="29">
        <v>0</v>
      </c>
      <c r="V575" s="29" t="str">
        <f>IF(ABS(Proj2018[[#This Row],[LastProj]]-Proj2018[[#This Row],[PROJ TOTAL PTS]])&lt;0.5,"",(Proj2018[[#This Row],[PROJ TOTAL PTS]]-Proj2018[[#This Row],[LastProj]])/16)</f>
        <v/>
      </c>
      <c r="W575" s="29" t="s">
        <v>296</v>
      </c>
      <c r="X575" s="29"/>
      <c r="Y575" s="29">
        <f>IF(Proj2018[[#This Row],[POS]]="K",-100,Proj2018[[#This Row],[VAR/G]]+1.5)</f>
        <v>-3.5999999999999996</v>
      </c>
      <c r="Z575" s="33">
        <f>ROUND(MAX(Proj2018[[#This Row],[VAWG]],0)*$AC$9,0)+1</f>
        <v>1</v>
      </c>
    </row>
    <row r="576" spans="1:26" x14ac:dyDescent="0.3">
      <c r="A576">
        <v>2018</v>
      </c>
      <c r="B576" t="s">
        <v>9354</v>
      </c>
      <c r="C576" t="s">
        <v>10795</v>
      </c>
      <c r="D576" t="s">
        <v>321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 s="26">
        <v>0</v>
      </c>
      <c r="Q576" s="26">
        <v>81.599999999999994</v>
      </c>
      <c r="R576" s="26">
        <v>-81.599999999999994</v>
      </c>
      <c r="S576" s="26">
        <v>-5.0999999999999996</v>
      </c>
      <c r="T576" s="31" t="s">
        <v>296</v>
      </c>
      <c r="U576" s="29">
        <v>0</v>
      </c>
      <c r="V576" s="29" t="str">
        <f>IF(ABS(Proj2018[[#This Row],[LastProj]]-Proj2018[[#This Row],[PROJ TOTAL PTS]])&lt;0.5,"",(Proj2018[[#This Row],[PROJ TOTAL PTS]]-Proj2018[[#This Row],[LastProj]])/16)</f>
        <v/>
      </c>
      <c r="W576" s="29" t="s">
        <v>296</v>
      </c>
      <c r="X576" s="29"/>
      <c r="Y576" s="29">
        <f>IF(Proj2018[[#This Row],[POS]]="K",-100,Proj2018[[#This Row],[VAR/G]]+1.5)</f>
        <v>-3.5999999999999996</v>
      </c>
      <c r="Z576" s="33">
        <f>ROUND(MAX(Proj2018[[#This Row],[VAWG]],0)*$AC$9,0)+1</f>
        <v>1</v>
      </c>
    </row>
    <row r="577" spans="1:26" x14ac:dyDescent="0.3">
      <c r="A577">
        <v>2018</v>
      </c>
      <c r="B577" t="s">
        <v>3698</v>
      </c>
      <c r="C577" t="s">
        <v>10712</v>
      </c>
      <c r="D577" t="s">
        <v>321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 s="26">
        <v>0</v>
      </c>
      <c r="Q577" s="26">
        <v>81.599999999999994</v>
      </c>
      <c r="R577" s="26">
        <v>-81.599999999999994</v>
      </c>
      <c r="S577" s="26">
        <v>-5.0999999999999996</v>
      </c>
      <c r="T577" s="31" t="s">
        <v>296</v>
      </c>
      <c r="U577" s="29">
        <v>0</v>
      </c>
      <c r="V577" s="29" t="str">
        <f>IF(ABS(Proj2018[[#This Row],[LastProj]]-Proj2018[[#This Row],[PROJ TOTAL PTS]])&lt;0.5,"",(Proj2018[[#This Row],[PROJ TOTAL PTS]]-Proj2018[[#This Row],[LastProj]])/16)</f>
        <v/>
      </c>
      <c r="W577" s="29" t="s">
        <v>296</v>
      </c>
      <c r="X577" s="29"/>
      <c r="Y577" s="29">
        <f>IF(Proj2018[[#This Row],[POS]]="K",-100,Proj2018[[#This Row],[VAR/G]]+1.5)</f>
        <v>-3.5999999999999996</v>
      </c>
      <c r="Z577" s="33">
        <f>ROUND(MAX(Proj2018[[#This Row],[VAWG]],0)*$AC$9,0)+1</f>
        <v>1</v>
      </c>
    </row>
    <row r="578" spans="1:26" x14ac:dyDescent="0.3">
      <c r="A578">
        <v>2018</v>
      </c>
      <c r="B578" t="s">
        <v>7244</v>
      </c>
      <c r="C578" t="s">
        <v>10805</v>
      </c>
      <c r="D578" t="s">
        <v>321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 s="26">
        <v>0</v>
      </c>
      <c r="Q578" s="26">
        <v>81.599999999999994</v>
      </c>
      <c r="R578" s="26">
        <v>-81.599999999999994</v>
      </c>
      <c r="S578" s="26">
        <v>-5.0999999999999996</v>
      </c>
      <c r="T578" s="31" t="s">
        <v>296</v>
      </c>
      <c r="U578" s="29">
        <v>0</v>
      </c>
      <c r="V578" s="29" t="str">
        <f>IF(ABS(Proj2018[[#This Row],[LastProj]]-Proj2018[[#This Row],[PROJ TOTAL PTS]])&lt;0.5,"",(Proj2018[[#This Row],[PROJ TOTAL PTS]]-Proj2018[[#This Row],[LastProj]])/16)</f>
        <v/>
      </c>
      <c r="W578" s="29" t="s">
        <v>296</v>
      </c>
      <c r="X578" s="29"/>
      <c r="Y578" s="29">
        <f>IF(Proj2018[[#This Row],[POS]]="K",-100,Proj2018[[#This Row],[VAR/G]]+1.5)</f>
        <v>-3.5999999999999996</v>
      </c>
      <c r="Z578" s="33">
        <f>ROUND(MAX(Proj2018[[#This Row],[VAWG]],0)*$AC$9,0)+1</f>
        <v>1</v>
      </c>
    </row>
    <row r="579" spans="1:26" x14ac:dyDescent="0.3">
      <c r="A579">
        <v>2018</v>
      </c>
      <c r="B579" t="s">
        <v>2867</v>
      </c>
      <c r="C579" t="s">
        <v>298</v>
      </c>
      <c r="D579" t="s">
        <v>321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 s="26">
        <v>0</v>
      </c>
      <c r="Q579" s="26">
        <v>81.599999999999994</v>
      </c>
      <c r="R579" s="26">
        <v>-81.599999999999994</v>
      </c>
      <c r="S579" s="26">
        <v>-5.0999999999999996</v>
      </c>
      <c r="T579" s="31" t="s">
        <v>296</v>
      </c>
      <c r="U579" s="29">
        <v>0</v>
      </c>
      <c r="V579" s="29" t="str">
        <f>IF(ABS(Proj2018[[#This Row],[LastProj]]-Proj2018[[#This Row],[PROJ TOTAL PTS]])&lt;0.5,"",(Proj2018[[#This Row],[PROJ TOTAL PTS]]-Proj2018[[#This Row],[LastProj]])/16)</f>
        <v/>
      </c>
      <c r="W579" s="29" t="s">
        <v>296</v>
      </c>
      <c r="X579" s="29"/>
      <c r="Y579" s="29">
        <f>IF(Proj2018[[#This Row],[POS]]="K",-100,Proj2018[[#This Row],[VAR/G]]+1.5)</f>
        <v>-3.5999999999999996</v>
      </c>
      <c r="Z579" s="33">
        <f>ROUND(MAX(Proj2018[[#This Row],[VAWG]],0)*$AC$9,0)+1</f>
        <v>1</v>
      </c>
    </row>
    <row r="580" spans="1:26" x14ac:dyDescent="0.3">
      <c r="A580">
        <v>2018</v>
      </c>
      <c r="B580" t="s">
        <v>9819</v>
      </c>
      <c r="C580" t="s">
        <v>10795</v>
      </c>
      <c r="D580" t="s">
        <v>321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 s="26">
        <v>0</v>
      </c>
      <c r="Q580" s="26">
        <v>81.599999999999994</v>
      </c>
      <c r="R580" s="26">
        <v>-81.599999999999994</v>
      </c>
      <c r="S580" s="26">
        <v>-5.0999999999999996</v>
      </c>
      <c r="T580" s="31" t="s">
        <v>296</v>
      </c>
      <c r="U580" s="29">
        <v>0</v>
      </c>
      <c r="V580" s="29" t="str">
        <f>IF(ABS(Proj2018[[#This Row],[LastProj]]-Proj2018[[#This Row],[PROJ TOTAL PTS]])&lt;0.5,"",(Proj2018[[#This Row],[PROJ TOTAL PTS]]-Proj2018[[#This Row],[LastProj]])/16)</f>
        <v/>
      </c>
      <c r="W580" s="29" t="s">
        <v>296</v>
      </c>
      <c r="X580" s="29"/>
      <c r="Y580" s="29">
        <f>IF(Proj2018[[#This Row],[POS]]="K",-100,Proj2018[[#This Row],[VAR/G]]+1.5)</f>
        <v>-3.5999999999999996</v>
      </c>
      <c r="Z580" s="33">
        <f>ROUND(MAX(Proj2018[[#This Row],[VAWG]],0)*$AC$9,0)+1</f>
        <v>1</v>
      </c>
    </row>
    <row r="581" spans="1:26" x14ac:dyDescent="0.3">
      <c r="A581">
        <v>2018</v>
      </c>
      <c r="B581" t="s">
        <v>5700</v>
      </c>
      <c r="C581" t="s">
        <v>10746</v>
      </c>
      <c r="D581" t="s">
        <v>321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 s="26">
        <v>0</v>
      </c>
      <c r="Q581" s="26">
        <v>81.599999999999994</v>
      </c>
      <c r="R581" s="26">
        <v>-81.599999999999994</v>
      </c>
      <c r="S581" s="26">
        <v>-5.0999999999999996</v>
      </c>
      <c r="T581" s="31" t="s">
        <v>296</v>
      </c>
      <c r="U581" s="29">
        <v>0</v>
      </c>
      <c r="V581" s="29" t="str">
        <f>IF(ABS(Proj2018[[#This Row],[LastProj]]-Proj2018[[#This Row],[PROJ TOTAL PTS]])&lt;0.5,"",(Proj2018[[#This Row],[PROJ TOTAL PTS]]-Proj2018[[#This Row],[LastProj]])/16)</f>
        <v/>
      </c>
      <c r="W581" s="29" t="s">
        <v>296</v>
      </c>
      <c r="X581" s="29"/>
      <c r="Y581" s="29">
        <f>IF(Proj2018[[#This Row],[POS]]="K",-100,Proj2018[[#This Row],[VAR/G]]+1.5)</f>
        <v>-3.5999999999999996</v>
      </c>
      <c r="Z581" s="33">
        <f>ROUND(MAX(Proj2018[[#This Row],[VAWG]],0)*$AC$9,0)+1</f>
        <v>1</v>
      </c>
    </row>
    <row r="582" spans="1:26" x14ac:dyDescent="0.3">
      <c r="A582">
        <v>2018</v>
      </c>
      <c r="B582" t="s">
        <v>8069</v>
      </c>
      <c r="C582" t="s">
        <v>371</v>
      </c>
      <c r="D582" t="s">
        <v>321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 s="26">
        <v>0</v>
      </c>
      <c r="Q582" s="26">
        <v>81.599999999999994</v>
      </c>
      <c r="R582" s="26">
        <v>-81.599999999999994</v>
      </c>
      <c r="S582" s="26">
        <v>-5.0999999999999996</v>
      </c>
      <c r="T582" s="31" t="s">
        <v>296</v>
      </c>
      <c r="U582" s="29">
        <v>0</v>
      </c>
      <c r="V582" s="29" t="str">
        <f>IF(ABS(Proj2018[[#This Row],[LastProj]]-Proj2018[[#This Row],[PROJ TOTAL PTS]])&lt;0.5,"",(Proj2018[[#This Row],[PROJ TOTAL PTS]]-Proj2018[[#This Row],[LastProj]])/16)</f>
        <v/>
      </c>
      <c r="W582" s="29" t="s">
        <v>296</v>
      </c>
      <c r="X582" s="29"/>
      <c r="Y582" s="29">
        <f>IF(Proj2018[[#This Row],[POS]]="K",-100,Proj2018[[#This Row],[VAR/G]]+1.5)</f>
        <v>-3.5999999999999996</v>
      </c>
      <c r="Z582" s="33">
        <f>ROUND(MAX(Proj2018[[#This Row],[VAWG]],0)*$AC$9,0)+1</f>
        <v>1</v>
      </c>
    </row>
    <row r="583" spans="1:26" x14ac:dyDescent="0.3">
      <c r="A583">
        <v>2018</v>
      </c>
      <c r="B583" t="s">
        <v>2577</v>
      </c>
      <c r="C583" t="s">
        <v>10714</v>
      </c>
      <c r="D583" t="s">
        <v>321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 s="26">
        <v>0</v>
      </c>
      <c r="Q583" s="26">
        <v>81.599999999999994</v>
      </c>
      <c r="R583" s="26">
        <v>-81.599999999999994</v>
      </c>
      <c r="S583" s="26">
        <v>-5.0999999999999996</v>
      </c>
      <c r="T583" s="31" t="s">
        <v>296</v>
      </c>
      <c r="U583" s="29">
        <v>0</v>
      </c>
      <c r="V583" s="29" t="str">
        <f>IF(ABS(Proj2018[[#This Row],[LastProj]]-Proj2018[[#This Row],[PROJ TOTAL PTS]])&lt;0.5,"",(Proj2018[[#This Row],[PROJ TOTAL PTS]]-Proj2018[[#This Row],[LastProj]])/16)</f>
        <v/>
      </c>
      <c r="W583" s="29" t="s">
        <v>296</v>
      </c>
      <c r="X583" s="29"/>
      <c r="Y583" s="29">
        <f>IF(Proj2018[[#This Row],[POS]]="K",-100,Proj2018[[#This Row],[VAR/G]]+1.5)</f>
        <v>-3.5999999999999996</v>
      </c>
      <c r="Z583" s="33">
        <f>ROUND(MAX(Proj2018[[#This Row],[VAWG]],0)*$AC$9,0)+1</f>
        <v>1</v>
      </c>
    </row>
    <row r="584" spans="1:26" x14ac:dyDescent="0.3">
      <c r="A584">
        <v>2018</v>
      </c>
      <c r="B584" t="s">
        <v>5778</v>
      </c>
      <c r="C584" t="s">
        <v>489</v>
      </c>
      <c r="D584" t="s">
        <v>321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 s="26">
        <v>0</v>
      </c>
      <c r="Q584" s="26">
        <v>81.599999999999994</v>
      </c>
      <c r="R584" s="26">
        <v>-81.599999999999994</v>
      </c>
      <c r="S584" s="26">
        <v>-5.0999999999999996</v>
      </c>
      <c r="T584" s="31" t="s">
        <v>296</v>
      </c>
      <c r="U584" s="29">
        <v>0</v>
      </c>
      <c r="V584" s="29" t="str">
        <f>IF(ABS(Proj2018[[#This Row],[LastProj]]-Proj2018[[#This Row],[PROJ TOTAL PTS]])&lt;0.5,"",(Proj2018[[#This Row],[PROJ TOTAL PTS]]-Proj2018[[#This Row],[LastProj]])/16)</f>
        <v/>
      </c>
      <c r="W584" s="29" t="s">
        <v>296</v>
      </c>
      <c r="X584" s="29"/>
      <c r="Y584" s="29">
        <f>IF(Proj2018[[#This Row],[POS]]="K",-100,Proj2018[[#This Row],[VAR/G]]+1.5)</f>
        <v>-3.5999999999999996</v>
      </c>
      <c r="Z584" s="33">
        <f>ROUND(MAX(Proj2018[[#This Row],[VAWG]],0)*$AC$9,0)+1</f>
        <v>1</v>
      </c>
    </row>
    <row r="585" spans="1:26" x14ac:dyDescent="0.3">
      <c r="A585">
        <v>2018</v>
      </c>
      <c r="B585" t="s">
        <v>9333</v>
      </c>
      <c r="C585" t="s">
        <v>10759</v>
      </c>
      <c r="D585" t="s">
        <v>321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 s="26">
        <v>0</v>
      </c>
      <c r="Q585" s="26">
        <v>81.599999999999994</v>
      </c>
      <c r="R585" s="26">
        <v>-81.599999999999994</v>
      </c>
      <c r="S585" s="26">
        <v>-5.0999999999999996</v>
      </c>
      <c r="T585" s="31" t="s">
        <v>296</v>
      </c>
      <c r="U585" s="29">
        <v>0</v>
      </c>
      <c r="V585" s="29" t="str">
        <f>IF(ABS(Proj2018[[#This Row],[LastProj]]-Proj2018[[#This Row],[PROJ TOTAL PTS]])&lt;0.5,"",(Proj2018[[#This Row],[PROJ TOTAL PTS]]-Proj2018[[#This Row],[LastProj]])/16)</f>
        <v/>
      </c>
      <c r="W585" s="29" t="s">
        <v>296</v>
      </c>
      <c r="X585" s="29"/>
      <c r="Y585" s="29">
        <f>IF(Proj2018[[#This Row],[POS]]="K",-100,Proj2018[[#This Row],[VAR/G]]+1.5)</f>
        <v>-3.5999999999999996</v>
      </c>
      <c r="Z585" s="33">
        <f>ROUND(MAX(Proj2018[[#This Row],[VAWG]],0)*$AC$9,0)+1</f>
        <v>1</v>
      </c>
    </row>
    <row r="586" spans="1:26" x14ac:dyDescent="0.3">
      <c r="A586">
        <v>2018</v>
      </c>
      <c r="B586" t="s">
        <v>8816</v>
      </c>
      <c r="C586" t="s">
        <v>352</v>
      </c>
      <c r="D586" t="s">
        <v>321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 s="26">
        <v>0</v>
      </c>
      <c r="Q586" s="26">
        <v>81.599999999999994</v>
      </c>
      <c r="R586" s="26">
        <v>-81.599999999999994</v>
      </c>
      <c r="S586" s="26">
        <v>-5.0999999999999996</v>
      </c>
      <c r="T586" s="31" t="s">
        <v>296</v>
      </c>
      <c r="U586" s="29">
        <v>0</v>
      </c>
      <c r="V586" s="29" t="str">
        <f>IF(ABS(Proj2018[[#This Row],[LastProj]]-Proj2018[[#This Row],[PROJ TOTAL PTS]])&lt;0.5,"",(Proj2018[[#This Row],[PROJ TOTAL PTS]]-Proj2018[[#This Row],[LastProj]])/16)</f>
        <v/>
      </c>
      <c r="W586" s="29" t="s">
        <v>296</v>
      </c>
      <c r="X586" s="29"/>
      <c r="Y586" s="29">
        <f>IF(Proj2018[[#This Row],[POS]]="K",-100,Proj2018[[#This Row],[VAR/G]]+1.5)</f>
        <v>-3.5999999999999996</v>
      </c>
      <c r="Z586" s="33">
        <f>ROUND(MAX(Proj2018[[#This Row],[VAWG]],0)*$AC$9,0)+1</f>
        <v>1</v>
      </c>
    </row>
    <row r="587" spans="1:26" x14ac:dyDescent="0.3">
      <c r="A587">
        <v>2018</v>
      </c>
      <c r="B587" t="s">
        <v>10846</v>
      </c>
      <c r="C587" t="s">
        <v>10763</v>
      </c>
      <c r="D587" t="s">
        <v>321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 s="26">
        <v>0</v>
      </c>
      <c r="Q587" s="26">
        <v>81.599999999999994</v>
      </c>
      <c r="R587" s="26">
        <v>-81.599999999999994</v>
      </c>
      <c r="S587" s="26">
        <v>-5.0999999999999996</v>
      </c>
      <c r="T587" s="31" t="s">
        <v>296</v>
      </c>
      <c r="U587" s="29">
        <v>0</v>
      </c>
      <c r="V587" s="29" t="str">
        <f>IF(ABS(Proj2018[[#This Row],[LastProj]]-Proj2018[[#This Row],[PROJ TOTAL PTS]])&lt;0.5,"",(Proj2018[[#This Row],[PROJ TOTAL PTS]]-Proj2018[[#This Row],[LastProj]])/16)</f>
        <v/>
      </c>
      <c r="W587" s="29" t="s">
        <v>296</v>
      </c>
      <c r="X587" s="29"/>
      <c r="Y587" s="29">
        <f>IF(Proj2018[[#This Row],[POS]]="K",-100,Proj2018[[#This Row],[VAR/G]]+1.5)</f>
        <v>-3.5999999999999996</v>
      </c>
      <c r="Z587" s="33">
        <f>ROUND(MAX(Proj2018[[#This Row],[VAWG]],0)*$AC$9,0)+1</f>
        <v>1</v>
      </c>
    </row>
    <row r="588" spans="1:26" x14ac:dyDescent="0.3">
      <c r="A588">
        <v>2018</v>
      </c>
      <c r="B588" t="s">
        <v>9298</v>
      </c>
      <c r="C588" t="s">
        <v>10748</v>
      </c>
      <c r="D588" t="s">
        <v>321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 s="26">
        <v>0</v>
      </c>
      <c r="Q588" s="26">
        <v>81.599999999999994</v>
      </c>
      <c r="R588" s="26">
        <v>-81.599999999999994</v>
      </c>
      <c r="S588" s="26">
        <v>-5.0999999999999996</v>
      </c>
      <c r="T588" s="31" t="s">
        <v>296</v>
      </c>
      <c r="U588" s="29">
        <v>0</v>
      </c>
      <c r="V588" s="29" t="str">
        <f>IF(ABS(Proj2018[[#This Row],[LastProj]]-Proj2018[[#This Row],[PROJ TOTAL PTS]])&lt;0.5,"",(Proj2018[[#This Row],[PROJ TOTAL PTS]]-Proj2018[[#This Row],[LastProj]])/16)</f>
        <v/>
      </c>
      <c r="W588" s="29" t="s">
        <v>296</v>
      </c>
      <c r="X588" s="29"/>
      <c r="Y588" s="29">
        <f>IF(Proj2018[[#This Row],[POS]]="K",-100,Proj2018[[#This Row],[VAR/G]]+1.5)</f>
        <v>-3.5999999999999996</v>
      </c>
      <c r="Z588" s="33">
        <f>ROUND(MAX(Proj2018[[#This Row],[VAWG]],0)*$AC$9,0)+1</f>
        <v>1</v>
      </c>
    </row>
    <row r="589" spans="1:26" x14ac:dyDescent="0.3">
      <c r="A589">
        <v>2018</v>
      </c>
      <c r="B589" t="s">
        <v>553</v>
      </c>
      <c r="C589" t="s">
        <v>10763</v>
      </c>
      <c r="D589" t="s">
        <v>321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 s="26">
        <v>0</v>
      </c>
      <c r="Q589" s="26">
        <v>81.599999999999994</v>
      </c>
      <c r="R589" s="26">
        <v>-81.599999999999994</v>
      </c>
      <c r="S589" s="26">
        <v>-5.0999999999999996</v>
      </c>
      <c r="T589" s="31" t="s">
        <v>296</v>
      </c>
      <c r="U589" s="29">
        <v>0</v>
      </c>
      <c r="V589" s="29" t="str">
        <f>IF(ABS(Proj2018[[#This Row],[LastProj]]-Proj2018[[#This Row],[PROJ TOTAL PTS]])&lt;0.5,"",(Proj2018[[#This Row],[PROJ TOTAL PTS]]-Proj2018[[#This Row],[LastProj]])/16)</f>
        <v/>
      </c>
      <c r="W589" s="29" t="s">
        <v>296</v>
      </c>
      <c r="X589" s="29"/>
      <c r="Y589" s="29">
        <f>IF(Proj2018[[#This Row],[POS]]="K",-100,Proj2018[[#This Row],[VAR/G]]+1.5)</f>
        <v>-3.5999999999999996</v>
      </c>
      <c r="Z589" s="33">
        <f>ROUND(MAX(Proj2018[[#This Row],[VAWG]],0)*$AC$9,0)+1</f>
        <v>1</v>
      </c>
    </row>
    <row r="590" spans="1:26" x14ac:dyDescent="0.3">
      <c r="A590">
        <v>2018</v>
      </c>
      <c r="B590" t="s">
        <v>9708</v>
      </c>
      <c r="C590" t="s">
        <v>10714</v>
      </c>
      <c r="D590" t="s">
        <v>321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 s="26">
        <v>0</v>
      </c>
      <c r="Q590" s="26">
        <v>81.599999999999994</v>
      </c>
      <c r="R590" s="26">
        <v>-81.599999999999994</v>
      </c>
      <c r="S590" s="26">
        <v>-5.0999999999999996</v>
      </c>
      <c r="T590" s="31" t="s">
        <v>296</v>
      </c>
      <c r="U590" s="29">
        <v>0</v>
      </c>
      <c r="V590" s="29" t="str">
        <f>IF(ABS(Proj2018[[#This Row],[LastProj]]-Proj2018[[#This Row],[PROJ TOTAL PTS]])&lt;0.5,"",(Proj2018[[#This Row],[PROJ TOTAL PTS]]-Proj2018[[#This Row],[LastProj]])/16)</f>
        <v/>
      </c>
      <c r="W590" s="29" t="s">
        <v>296</v>
      </c>
      <c r="X590" s="29"/>
      <c r="Y590" s="29">
        <f>IF(Proj2018[[#This Row],[POS]]="K",-100,Proj2018[[#This Row],[VAR/G]]+1.5)</f>
        <v>-3.5999999999999996</v>
      </c>
      <c r="Z590" s="33">
        <f>ROUND(MAX(Proj2018[[#This Row],[VAWG]],0)*$AC$9,0)+1</f>
        <v>1</v>
      </c>
    </row>
    <row r="591" spans="1:26" x14ac:dyDescent="0.3">
      <c r="A591">
        <v>2018</v>
      </c>
      <c r="B591" t="s">
        <v>6503</v>
      </c>
      <c r="C591" t="s">
        <v>10791</v>
      </c>
      <c r="D591" t="s">
        <v>321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 s="26">
        <v>0</v>
      </c>
      <c r="Q591" s="26">
        <v>81.599999999999994</v>
      </c>
      <c r="R591" s="26">
        <v>-81.599999999999994</v>
      </c>
      <c r="S591" s="26">
        <v>-5.0999999999999996</v>
      </c>
      <c r="T591" s="31" t="s">
        <v>296</v>
      </c>
      <c r="U591" s="29">
        <v>0</v>
      </c>
      <c r="V591" s="29" t="str">
        <f>IF(ABS(Proj2018[[#This Row],[LastProj]]-Proj2018[[#This Row],[PROJ TOTAL PTS]])&lt;0.5,"",(Proj2018[[#This Row],[PROJ TOTAL PTS]]-Proj2018[[#This Row],[LastProj]])/16)</f>
        <v/>
      </c>
      <c r="W591" s="29" t="s">
        <v>296</v>
      </c>
      <c r="X591" s="29"/>
      <c r="Y591" s="29">
        <f>IF(Proj2018[[#This Row],[POS]]="K",-100,Proj2018[[#This Row],[VAR/G]]+1.5)</f>
        <v>-3.5999999999999996</v>
      </c>
      <c r="Z591" s="33">
        <f>ROUND(MAX(Proj2018[[#This Row],[VAWG]],0)*$AC$9,0)+1</f>
        <v>1</v>
      </c>
    </row>
    <row r="592" spans="1:26" x14ac:dyDescent="0.3">
      <c r="A592">
        <v>2018</v>
      </c>
      <c r="B592" t="s">
        <v>9424</v>
      </c>
      <c r="C592" t="s">
        <v>10817</v>
      </c>
      <c r="D592" t="s">
        <v>321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 s="26">
        <v>0</v>
      </c>
      <c r="Q592" s="26">
        <v>81.599999999999994</v>
      </c>
      <c r="R592" s="26">
        <v>-81.599999999999994</v>
      </c>
      <c r="S592" s="26">
        <v>-5.0999999999999996</v>
      </c>
      <c r="T592" s="31" t="s">
        <v>296</v>
      </c>
      <c r="U592" s="29">
        <v>0</v>
      </c>
      <c r="V592" s="29" t="str">
        <f>IF(ABS(Proj2018[[#This Row],[LastProj]]-Proj2018[[#This Row],[PROJ TOTAL PTS]])&lt;0.5,"",(Proj2018[[#This Row],[PROJ TOTAL PTS]]-Proj2018[[#This Row],[LastProj]])/16)</f>
        <v/>
      </c>
      <c r="W592" s="29" t="s">
        <v>296</v>
      </c>
      <c r="X592" s="29"/>
      <c r="Y592" s="29">
        <f>IF(Proj2018[[#This Row],[POS]]="K",-100,Proj2018[[#This Row],[VAR/G]]+1.5)</f>
        <v>-3.5999999999999996</v>
      </c>
      <c r="Z592" s="33">
        <f>ROUND(MAX(Proj2018[[#This Row],[VAWG]],0)*$AC$9,0)+1</f>
        <v>1</v>
      </c>
    </row>
    <row r="593" spans="1:26" x14ac:dyDescent="0.3">
      <c r="A593">
        <v>2018</v>
      </c>
      <c r="B593" t="s">
        <v>7443</v>
      </c>
      <c r="C593" t="s">
        <v>10718</v>
      </c>
      <c r="D593" t="s">
        <v>321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 s="26">
        <v>0</v>
      </c>
      <c r="Q593" s="26">
        <v>81.599999999999994</v>
      </c>
      <c r="R593" s="26">
        <v>-81.599999999999994</v>
      </c>
      <c r="S593" s="26">
        <v>-5.0999999999999996</v>
      </c>
      <c r="T593" s="31" t="s">
        <v>296</v>
      </c>
      <c r="U593" s="29">
        <v>0</v>
      </c>
      <c r="V593" s="29" t="str">
        <f>IF(ABS(Proj2018[[#This Row],[LastProj]]-Proj2018[[#This Row],[PROJ TOTAL PTS]])&lt;0.5,"",(Proj2018[[#This Row],[PROJ TOTAL PTS]]-Proj2018[[#This Row],[LastProj]])/16)</f>
        <v/>
      </c>
      <c r="W593" s="29" t="s">
        <v>296</v>
      </c>
      <c r="X593" s="29"/>
      <c r="Y593" s="29">
        <f>IF(Proj2018[[#This Row],[POS]]="K",-100,Proj2018[[#This Row],[VAR/G]]+1.5)</f>
        <v>-3.5999999999999996</v>
      </c>
      <c r="Z593" s="33">
        <f>ROUND(MAX(Proj2018[[#This Row],[VAWG]],0)*$AC$9,0)+1</f>
        <v>1</v>
      </c>
    </row>
    <row r="594" spans="1:26" x14ac:dyDescent="0.3">
      <c r="A594">
        <v>2018</v>
      </c>
      <c r="B594" t="s">
        <v>4233</v>
      </c>
      <c r="C594" t="s">
        <v>352</v>
      </c>
      <c r="D594" t="s">
        <v>321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 s="26">
        <v>0</v>
      </c>
      <c r="Q594" s="26">
        <v>81.599999999999994</v>
      </c>
      <c r="R594" s="26">
        <v>-81.599999999999994</v>
      </c>
      <c r="S594" s="26">
        <v>-5.0999999999999996</v>
      </c>
      <c r="T594" s="31" t="s">
        <v>296</v>
      </c>
      <c r="U594" s="29">
        <v>0</v>
      </c>
      <c r="V594" s="29" t="str">
        <f>IF(ABS(Proj2018[[#This Row],[LastProj]]-Proj2018[[#This Row],[PROJ TOTAL PTS]])&lt;0.5,"",(Proj2018[[#This Row],[PROJ TOTAL PTS]]-Proj2018[[#This Row],[LastProj]])/16)</f>
        <v/>
      </c>
      <c r="W594" s="29" t="s">
        <v>296</v>
      </c>
      <c r="X594" s="29"/>
      <c r="Y594" s="29">
        <f>IF(Proj2018[[#This Row],[POS]]="K",-100,Proj2018[[#This Row],[VAR/G]]+1.5)</f>
        <v>-3.5999999999999996</v>
      </c>
      <c r="Z594" s="33">
        <f>ROUND(MAX(Proj2018[[#This Row],[VAWG]],0)*$AC$9,0)+1</f>
        <v>1</v>
      </c>
    </row>
    <row r="595" spans="1:26" x14ac:dyDescent="0.3">
      <c r="A595">
        <v>2018</v>
      </c>
      <c r="B595" t="s">
        <v>2310</v>
      </c>
      <c r="C595" t="s">
        <v>298</v>
      </c>
      <c r="D595" t="s">
        <v>321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 s="26">
        <v>0</v>
      </c>
      <c r="Q595" s="26">
        <v>81.599999999999994</v>
      </c>
      <c r="R595" s="26">
        <v>-81.599999999999994</v>
      </c>
      <c r="S595" s="26">
        <v>-5.0999999999999996</v>
      </c>
      <c r="T595" s="31" t="s">
        <v>296</v>
      </c>
      <c r="U595" s="29">
        <v>0</v>
      </c>
      <c r="V595" s="29" t="str">
        <f>IF(ABS(Proj2018[[#This Row],[LastProj]]-Proj2018[[#This Row],[PROJ TOTAL PTS]])&lt;0.5,"",(Proj2018[[#This Row],[PROJ TOTAL PTS]]-Proj2018[[#This Row],[LastProj]])/16)</f>
        <v/>
      </c>
      <c r="W595" s="29" t="s">
        <v>296</v>
      </c>
      <c r="X595" s="29"/>
      <c r="Y595" s="29">
        <f>IF(Proj2018[[#This Row],[POS]]="K",-100,Proj2018[[#This Row],[VAR/G]]+1.5)</f>
        <v>-3.5999999999999996</v>
      </c>
      <c r="Z595" s="33">
        <f>ROUND(MAX(Proj2018[[#This Row],[VAWG]],0)*$AC$9,0)+1</f>
        <v>1</v>
      </c>
    </row>
    <row r="596" spans="1:26" x14ac:dyDescent="0.3">
      <c r="A596">
        <v>2018</v>
      </c>
      <c r="B596" t="s">
        <v>3045</v>
      </c>
      <c r="C596" t="s">
        <v>352</v>
      </c>
      <c r="D596" t="s">
        <v>321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 s="26">
        <v>0</v>
      </c>
      <c r="Q596" s="26">
        <v>81.599999999999994</v>
      </c>
      <c r="R596" s="26">
        <v>-81.599999999999994</v>
      </c>
      <c r="S596" s="26">
        <v>-5.0999999999999996</v>
      </c>
      <c r="T596" s="31" t="s">
        <v>296</v>
      </c>
      <c r="U596" s="29">
        <v>0</v>
      </c>
      <c r="V596" s="29" t="str">
        <f>IF(ABS(Proj2018[[#This Row],[LastProj]]-Proj2018[[#This Row],[PROJ TOTAL PTS]])&lt;0.5,"",(Proj2018[[#This Row],[PROJ TOTAL PTS]]-Proj2018[[#This Row],[LastProj]])/16)</f>
        <v/>
      </c>
      <c r="W596" s="29" t="s">
        <v>296</v>
      </c>
      <c r="X596" s="29"/>
      <c r="Y596" s="29">
        <f>IF(Proj2018[[#This Row],[POS]]="K",-100,Proj2018[[#This Row],[VAR/G]]+1.5)</f>
        <v>-3.5999999999999996</v>
      </c>
      <c r="Z596" s="33">
        <f>ROUND(MAX(Proj2018[[#This Row],[VAWG]],0)*$AC$9,0)+1</f>
        <v>1</v>
      </c>
    </row>
    <row r="597" spans="1:26" x14ac:dyDescent="0.3">
      <c r="A597">
        <v>2018</v>
      </c>
      <c r="B597" t="s">
        <v>6283</v>
      </c>
      <c r="C597" t="s">
        <v>10759</v>
      </c>
      <c r="D597" t="s">
        <v>321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 s="26">
        <v>0</v>
      </c>
      <c r="Q597" s="26">
        <v>81.599999999999994</v>
      </c>
      <c r="R597" s="26">
        <v>-81.599999999999994</v>
      </c>
      <c r="S597" s="26">
        <v>-5.0999999999999996</v>
      </c>
      <c r="T597" s="31" t="s">
        <v>296</v>
      </c>
      <c r="U597" s="29">
        <v>0</v>
      </c>
      <c r="V597" s="29" t="str">
        <f>IF(ABS(Proj2018[[#This Row],[LastProj]]-Proj2018[[#This Row],[PROJ TOTAL PTS]])&lt;0.5,"",(Proj2018[[#This Row],[PROJ TOTAL PTS]]-Proj2018[[#This Row],[LastProj]])/16)</f>
        <v/>
      </c>
      <c r="W597" s="29" t="s">
        <v>296</v>
      </c>
      <c r="X597" s="29"/>
      <c r="Y597" s="29">
        <f>IF(Proj2018[[#This Row],[POS]]="K",-100,Proj2018[[#This Row],[VAR/G]]+1.5)</f>
        <v>-3.5999999999999996</v>
      </c>
      <c r="Z597" s="33">
        <f>ROUND(MAX(Proj2018[[#This Row],[VAWG]],0)*$AC$9,0)+1</f>
        <v>1</v>
      </c>
    </row>
    <row r="598" spans="1:26" x14ac:dyDescent="0.3">
      <c r="A598">
        <v>2018</v>
      </c>
      <c r="B598" t="s">
        <v>7840</v>
      </c>
      <c r="C598" t="s">
        <v>10795</v>
      </c>
      <c r="D598" t="s">
        <v>321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 s="26">
        <v>0</v>
      </c>
      <c r="Q598" s="26">
        <v>81.599999999999994</v>
      </c>
      <c r="R598" s="26">
        <v>-81.599999999999994</v>
      </c>
      <c r="S598" s="26">
        <v>-5.0999999999999996</v>
      </c>
      <c r="T598" s="31" t="s">
        <v>296</v>
      </c>
      <c r="U598" s="29">
        <v>0</v>
      </c>
      <c r="V598" s="29" t="str">
        <f>IF(ABS(Proj2018[[#This Row],[LastProj]]-Proj2018[[#This Row],[PROJ TOTAL PTS]])&lt;0.5,"",(Proj2018[[#This Row],[PROJ TOTAL PTS]]-Proj2018[[#This Row],[LastProj]])/16)</f>
        <v/>
      </c>
      <c r="W598" s="29" t="s">
        <v>296</v>
      </c>
      <c r="X598" s="29"/>
      <c r="Y598" s="29">
        <f>IF(Proj2018[[#This Row],[POS]]="K",-100,Proj2018[[#This Row],[VAR/G]]+1.5)</f>
        <v>-3.5999999999999996</v>
      </c>
      <c r="Z598" s="33">
        <f>ROUND(MAX(Proj2018[[#This Row],[VAWG]],0)*$AC$9,0)+1</f>
        <v>1</v>
      </c>
    </row>
    <row r="599" spans="1:26" x14ac:dyDescent="0.3">
      <c r="A599">
        <v>2018</v>
      </c>
      <c r="B599" t="s">
        <v>6525</v>
      </c>
      <c r="C599" t="s">
        <v>10748</v>
      </c>
      <c r="D599" t="s">
        <v>321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 s="26">
        <v>0</v>
      </c>
      <c r="Q599" s="26">
        <v>81.599999999999994</v>
      </c>
      <c r="R599" s="26">
        <v>-81.599999999999994</v>
      </c>
      <c r="S599" s="26">
        <v>-5.0999999999999996</v>
      </c>
      <c r="T599" s="31" t="s">
        <v>296</v>
      </c>
      <c r="U599" s="29">
        <v>0</v>
      </c>
      <c r="V599" s="29" t="str">
        <f>IF(ABS(Proj2018[[#This Row],[LastProj]]-Proj2018[[#This Row],[PROJ TOTAL PTS]])&lt;0.5,"",(Proj2018[[#This Row],[PROJ TOTAL PTS]]-Proj2018[[#This Row],[LastProj]])/16)</f>
        <v/>
      </c>
      <c r="W599" s="29" t="s">
        <v>296</v>
      </c>
      <c r="X599" s="29"/>
      <c r="Y599" s="29">
        <f>IF(Proj2018[[#This Row],[POS]]="K",-100,Proj2018[[#This Row],[VAR/G]]+1.5)</f>
        <v>-3.5999999999999996</v>
      </c>
      <c r="Z599" s="33">
        <f>ROUND(MAX(Proj2018[[#This Row],[VAWG]],0)*$AC$9,0)+1</f>
        <v>1</v>
      </c>
    </row>
    <row r="600" spans="1:26" x14ac:dyDescent="0.3">
      <c r="A600">
        <v>2018</v>
      </c>
      <c r="B600" t="s">
        <v>6756</v>
      </c>
      <c r="C600" t="s">
        <v>10791</v>
      </c>
      <c r="D600" t="s">
        <v>321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 s="26">
        <v>0</v>
      </c>
      <c r="Q600" s="26">
        <v>81.599999999999994</v>
      </c>
      <c r="R600" s="26">
        <v>-81.599999999999994</v>
      </c>
      <c r="S600" s="26">
        <v>-5.0999999999999996</v>
      </c>
      <c r="T600" s="31" t="s">
        <v>296</v>
      </c>
      <c r="U600" s="29">
        <v>0</v>
      </c>
      <c r="V600" s="29" t="str">
        <f>IF(ABS(Proj2018[[#This Row],[LastProj]]-Proj2018[[#This Row],[PROJ TOTAL PTS]])&lt;0.5,"",(Proj2018[[#This Row],[PROJ TOTAL PTS]]-Proj2018[[#This Row],[LastProj]])/16)</f>
        <v/>
      </c>
      <c r="W600" s="29" t="s">
        <v>296</v>
      </c>
      <c r="X600" s="29"/>
      <c r="Y600" s="29">
        <f>IF(Proj2018[[#This Row],[POS]]="K",-100,Proj2018[[#This Row],[VAR/G]]+1.5)</f>
        <v>-3.5999999999999996</v>
      </c>
      <c r="Z600" s="33">
        <f>ROUND(MAX(Proj2018[[#This Row],[VAWG]],0)*$AC$9,0)+1</f>
        <v>1</v>
      </c>
    </row>
    <row r="601" spans="1:26" x14ac:dyDescent="0.3">
      <c r="A601">
        <v>2018</v>
      </c>
      <c r="B601" t="s">
        <v>10288</v>
      </c>
      <c r="C601" t="s">
        <v>489</v>
      </c>
      <c r="D601" t="s">
        <v>321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 s="26">
        <v>0</v>
      </c>
      <c r="Q601" s="26">
        <v>81.599999999999994</v>
      </c>
      <c r="R601" s="26">
        <v>-81.599999999999994</v>
      </c>
      <c r="S601" s="26">
        <v>-5.0999999999999996</v>
      </c>
      <c r="T601" s="31" t="s">
        <v>296</v>
      </c>
      <c r="U601" s="29">
        <v>0</v>
      </c>
      <c r="V601" s="29" t="str">
        <f>IF(ABS(Proj2018[[#This Row],[LastProj]]-Proj2018[[#This Row],[PROJ TOTAL PTS]])&lt;0.5,"",(Proj2018[[#This Row],[PROJ TOTAL PTS]]-Proj2018[[#This Row],[LastProj]])/16)</f>
        <v/>
      </c>
      <c r="W601" s="29" t="s">
        <v>296</v>
      </c>
      <c r="X601" s="29"/>
      <c r="Y601" s="29">
        <f>IF(Proj2018[[#This Row],[POS]]="K",-100,Proj2018[[#This Row],[VAR/G]]+1.5)</f>
        <v>-3.5999999999999996</v>
      </c>
      <c r="Z601" s="33">
        <f>ROUND(MAX(Proj2018[[#This Row],[VAWG]],0)*$AC$9,0)+1</f>
        <v>1</v>
      </c>
    </row>
    <row r="602" spans="1:26" x14ac:dyDescent="0.3">
      <c r="A602">
        <v>2018</v>
      </c>
      <c r="B602" t="s">
        <v>8629</v>
      </c>
      <c r="C602" t="s">
        <v>10795</v>
      </c>
      <c r="D602" t="s">
        <v>321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 s="26">
        <v>0</v>
      </c>
      <c r="Q602" s="26">
        <v>81.599999999999994</v>
      </c>
      <c r="R602" s="26">
        <v>-81.599999999999994</v>
      </c>
      <c r="S602" s="26">
        <v>-5.0999999999999996</v>
      </c>
      <c r="T602" s="31" t="s">
        <v>296</v>
      </c>
      <c r="U602" s="29">
        <v>0</v>
      </c>
      <c r="V602" s="29" t="str">
        <f>IF(ABS(Proj2018[[#This Row],[LastProj]]-Proj2018[[#This Row],[PROJ TOTAL PTS]])&lt;0.5,"",(Proj2018[[#This Row],[PROJ TOTAL PTS]]-Proj2018[[#This Row],[LastProj]])/16)</f>
        <v/>
      </c>
      <c r="W602" s="29" t="s">
        <v>296</v>
      </c>
      <c r="X602" s="29"/>
      <c r="Y602" s="29">
        <f>IF(Proj2018[[#This Row],[POS]]="K",-100,Proj2018[[#This Row],[VAR/G]]+1.5)</f>
        <v>-3.5999999999999996</v>
      </c>
      <c r="Z602" s="33">
        <f>ROUND(MAX(Proj2018[[#This Row],[VAWG]],0)*$AC$9,0)+1</f>
        <v>1</v>
      </c>
    </row>
    <row r="603" spans="1:26" x14ac:dyDescent="0.3">
      <c r="A603">
        <v>2018</v>
      </c>
      <c r="B603" t="s">
        <v>8674</v>
      </c>
      <c r="C603" t="s">
        <v>10710</v>
      </c>
      <c r="D603" t="s">
        <v>321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 s="26">
        <v>0</v>
      </c>
      <c r="Q603" s="26">
        <v>81.599999999999994</v>
      </c>
      <c r="R603" s="26">
        <v>-81.599999999999994</v>
      </c>
      <c r="S603" s="26">
        <v>-5.0999999999999996</v>
      </c>
      <c r="T603" s="31" t="s">
        <v>296</v>
      </c>
      <c r="U603" s="29">
        <v>0</v>
      </c>
      <c r="V603" s="29" t="str">
        <f>IF(ABS(Proj2018[[#This Row],[LastProj]]-Proj2018[[#This Row],[PROJ TOTAL PTS]])&lt;0.5,"",(Proj2018[[#This Row],[PROJ TOTAL PTS]]-Proj2018[[#This Row],[LastProj]])/16)</f>
        <v/>
      </c>
      <c r="W603" s="29" t="s">
        <v>296</v>
      </c>
      <c r="X603" s="29"/>
      <c r="Y603" s="29">
        <f>IF(Proj2018[[#This Row],[POS]]="K",-100,Proj2018[[#This Row],[VAR/G]]+1.5)</f>
        <v>-3.5999999999999996</v>
      </c>
      <c r="Z603" s="33">
        <f>ROUND(MAX(Proj2018[[#This Row],[VAWG]],0)*$AC$9,0)+1</f>
        <v>1</v>
      </c>
    </row>
    <row r="604" spans="1:26" x14ac:dyDescent="0.3">
      <c r="A604">
        <v>2018</v>
      </c>
      <c r="B604" t="s">
        <v>1383</v>
      </c>
      <c r="C604" t="s">
        <v>10746</v>
      </c>
      <c r="D604" t="s">
        <v>321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 s="26">
        <v>0</v>
      </c>
      <c r="Q604" s="26">
        <v>81.599999999999994</v>
      </c>
      <c r="R604" s="26">
        <v>-81.599999999999994</v>
      </c>
      <c r="S604" s="26">
        <v>-5.0999999999999996</v>
      </c>
      <c r="T604" s="31" t="s">
        <v>296</v>
      </c>
      <c r="U604" s="29">
        <v>0</v>
      </c>
      <c r="V604" s="29" t="str">
        <f>IF(ABS(Proj2018[[#This Row],[LastProj]]-Proj2018[[#This Row],[PROJ TOTAL PTS]])&lt;0.5,"",(Proj2018[[#This Row],[PROJ TOTAL PTS]]-Proj2018[[#This Row],[LastProj]])/16)</f>
        <v/>
      </c>
      <c r="W604" s="29" t="s">
        <v>296</v>
      </c>
      <c r="X604" s="29"/>
      <c r="Y604" s="29">
        <f>IF(Proj2018[[#This Row],[POS]]="K",-100,Proj2018[[#This Row],[VAR/G]]+1.5)</f>
        <v>-3.5999999999999996</v>
      </c>
      <c r="Z604" s="33">
        <f>ROUND(MAX(Proj2018[[#This Row],[VAWG]],0)*$AC$9,0)+1</f>
        <v>1</v>
      </c>
    </row>
    <row r="605" spans="1:26" x14ac:dyDescent="0.3">
      <c r="A605">
        <v>2018</v>
      </c>
      <c r="B605" t="s">
        <v>324</v>
      </c>
      <c r="C605" t="s">
        <v>352</v>
      </c>
      <c r="D605" t="s">
        <v>321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 s="26">
        <v>0</v>
      </c>
      <c r="Q605" s="26">
        <v>81.599999999999994</v>
      </c>
      <c r="R605" s="26">
        <v>-81.599999999999994</v>
      </c>
      <c r="S605" s="26">
        <v>-5.0999999999999996</v>
      </c>
      <c r="T605" s="31" t="s">
        <v>296</v>
      </c>
      <c r="U605" s="29">
        <v>0</v>
      </c>
      <c r="V605" s="29" t="str">
        <f>IF(ABS(Proj2018[[#This Row],[LastProj]]-Proj2018[[#This Row],[PROJ TOTAL PTS]])&lt;0.5,"",(Proj2018[[#This Row],[PROJ TOTAL PTS]]-Proj2018[[#This Row],[LastProj]])/16)</f>
        <v/>
      </c>
      <c r="W605" s="29" t="s">
        <v>296</v>
      </c>
      <c r="X605" s="29"/>
      <c r="Y605" s="29">
        <f>IF(Proj2018[[#This Row],[POS]]="K",-100,Proj2018[[#This Row],[VAR/G]]+1.5)</f>
        <v>-3.5999999999999996</v>
      </c>
      <c r="Z605" s="33">
        <f>ROUND(MAX(Proj2018[[#This Row],[VAWG]],0)*$AC$9,0)+1</f>
        <v>1</v>
      </c>
    </row>
    <row r="606" spans="1:26" x14ac:dyDescent="0.3">
      <c r="A606">
        <v>2018</v>
      </c>
      <c r="B606" t="s">
        <v>4647</v>
      </c>
      <c r="C606" t="s">
        <v>10740</v>
      </c>
      <c r="D606" t="s">
        <v>321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 s="26">
        <v>0</v>
      </c>
      <c r="Q606" s="26">
        <v>81.599999999999994</v>
      </c>
      <c r="R606" s="26">
        <v>-81.599999999999994</v>
      </c>
      <c r="S606" s="26">
        <v>-5.0999999999999996</v>
      </c>
      <c r="T606" s="31" t="s">
        <v>296</v>
      </c>
      <c r="U606" s="29">
        <v>0</v>
      </c>
      <c r="V606" s="29" t="str">
        <f>IF(ABS(Proj2018[[#This Row],[LastProj]]-Proj2018[[#This Row],[PROJ TOTAL PTS]])&lt;0.5,"",(Proj2018[[#This Row],[PROJ TOTAL PTS]]-Proj2018[[#This Row],[LastProj]])/16)</f>
        <v/>
      </c>
      <c r="W606" s="29" t="s">
        <v>296</v>
      </c>
      <c r="X606" s="29"/>
      <c r="Y606" s="29">
        <f>IF(Proj2018[[#This Row],[POS]]="K",-100,Proj2018[[#This Row],[VAR/G]]+1.5)</f>
        <v>-3.5999999999999996</v>
      </c>
      <c r="Z606" s="33">
        <f>ROUND(MAX(Proj2018[[#This Row],[VAWG]],0)*$AC$9,0)+1</f>
        <v>1</v>
      </c>
    </row>
    <row r="607" spans="1:26" x14ac:dyDescent="0.3">
      <c r="A607">
        <v>2018</v>
      </c>
      <c r="B607" t="s">
        <v>6376</v>
      </c>
      <c r="C607" t="s">
        <v>11068</v>
      </c>
      <c r="D607" t="s">
        <v>451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 s="26">
        <v>0</v>
      </c>
      <c r="Q607" s="26">
        <v>118.8</v>
      </c>
      <c r="R607" s="26">
        <v>-118.8</v>
      </c>
      <c r="S607" s="26">
        <v>-7.4249999999999998</v>
      </c>
      <c r="T607" s="31" t="s">
        <v>296</v>
      </c>
      <c r="U607" s="29">
        <v>0</v>
      </c>
      <c r="V607" s="29" t="str">
        <f>IF(ABS(Proj2018[[#This Row],[LastProj]]-Proj2018[[#This Row],[PROJ TOTAL PTS]])&lt;0.5,"",(Proj2018[[#This Row],[PROJ TOTAL PTS]]-Proj2018[[#This Row],[LastProj]])/16)</f>
        <v/>
      </c>
      <c r="W607" s="29" t="s">
        <v>437</v>
      </c>
      <c r="X607" s="29"/>
      <c r="Y607" s="29">
        <f>IF(Proj2018[[#This Row],[POS]]="K",-100,Proj2018[[#This Row],[VAR/G]]+1.5)</f>
        <v>-5.9249999999999998</v>
      </c>
      <c r="Z607" s="29">
        <f>ROUND(MAX(Proj2018[[#This Row],[VAWG]],0)*$AC$9,0)+1</f>
        <v>1</v>
      </c>
    </row>
    <row r="608" spans="1:26" x14ac:dyDescent="0.3">
      <c r="A608">
        <v>2018</v>
      </c>
      <c r="B608" t="s">
        <v>3028</v>
      </c>
      <c r="C608" t="s">
        <v>489</v>
      </c>
      <c r="D608" t="s">
        <v>348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 s="26">
        <v>0</v>
      </c>
      <c r="Q608" s="26">
        <v>117.7</v>
      </c>
      <c r="R608" s="26">
        <v>-117.7</v>
      </c>
      <c r="S608" s="26">
        <v>-7.3562500000000002</v>
      </c>
      <c r="T608" s="31" t="s">
        <v>296</v>
      </c>
      <c r="U608" s="29">
        <v>0</v>
      </c>
      <c r="V608" s="29" t="str">
        <f>IF(ABS(Proj2018[[#This Row],[LastProj]]-Proj2018[[#This Row],[PROJ TOTAL PTS]])&lt;0.5,"",(Proj2018[[#This Row],[PROJ TOTAL PTS]]-Proj2018[[#This Row],[LastProj]])/16)</f>
        <v/>
      </c>
      <c r="W608" s="29" t="s">
        <v>296</v>
      </c>
      <c r="X608" s="29"/>
      <c r="Y608" s="29">
        <f>IF(Proj2018[[#This Row],[POS]]="K",-100,Proj2018[[#This Row],[VAR/G]]+1.5)</f>
        <v>-5.8562500000000002</v>
      </c>
      <c r="Z608" s="33">
        <f>ROUND(MAX(Proj2018[[#This Row],[VAWG]],0)*$AC$9,0)+1</f>
        <v>1</v>
      </c>
    </row>
    <row r="609" spans="1:26" x14ac:dyDescent="0.3">
      <c r="A609">
        <v>2018</v>
      </c>
      <c r="B609" t="s">
        <v>5308</v>
      </c>
      <c r="C609" t="s">
        <v>536</v>
      </c>
      <c r="D609" t="s">
        <v>348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 s="26">
        <v>0</v>
      </c>
      <c r="Q609" s="26">
        <v>117.7</v>
      </c>
      <c r="R609" s="26">
        <v>-117.7</v>
      </c>
      <c r="S609" s="26">
        <v>-7.3562500000000002</v>
      </c>
      <c r="T609" s="31" t="s">
        <v>296</v>
      </c>
      <c r="U609" s="29">
        <v>0</v>
      </c>
      <c r="V609" s="29" t="str">
        <f>IF(ABS(Proj2018[[#This Row],[LastProj]]-Proj2018[[#This Row],[PROJ TOTAL PTS]])&lt;0.5,"",(Proj2018[[#This Row],[PROJ TOTAL PTS]]-Proj2018[[#This Row],[LastProj]])/16)</f>
        <v/>
      </c>
      <c r="W609" s="29" t="s">
        <v>296</v>
      </c>
      <c r="X609" s="29"/>
      <c r="Y609" s="29">
        <f>IF(Proj2018[[#This Row],[POS]]="K",-100,Proj2018[[#This Row],[VAR/G]]+1.5)</f>
        <v>-5.8562500000000002</v>
      </c>
      <c r="Z609" s="33">
        <f>ROUND(MAX(Proj2018[[#This Row],[VAWG]],0)*$AC$9,0)+1</f>
        <v>1</v>
      </c>
    </row>
    <row r="610" spans="1:26" x14ac:dyDescent="0.3">
      <c r="A610">
        <v>2018</v>
      </c>
      <c r="B610" t="s">
        <v>4943</v>
      </c>
      <c r="C610" t="s">
        <v>10817</v>
      </c>
      <c r="D610" t="s">
        <v>348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 s="26">
        <v>0</v>
      </c>
      <c r="Q610" s="26">
        <v>117.7</v>
      </c>
      <c r="R610" s="26">
        <v>-117.7</v>
      </c>
      <c r="S610" s="26">
        <v>-7.3562500000000002</v>
      </c>
      <c r="T610" s="31" t="s">
        <v>296</v>
      </c>
      <c r="U610" s="29">
        <v>0</v>
      </c>
      <c r="V610" s="29" t="str">
        <f>IF(ABS(Proj2018[[#This Row],[LastProj]]-Proj2018[[#This Row],[PROJ TOTAL PTS]])&lt;0.5,"",(Proj2018[[#This Row],[PROJ TOTAL PTS]]-Proj2018[[#This Row],[LastProj]])/16)</f>
        <v/>
      </c>
      <c r="W610" s="29" t="s">
        <v>296</v>
      </c>
      <c r="X610" s="29"/>
      <c r="Y610" s="29">
        <f>IF(Proj2018[[#This Row],[POS]]="K",-100,Proj2018[[#This Row],[VAR/G]]+1.5)</f>
        <v>-5.8562500000000002</v>
      </c>
      <c r="Z610" s="33">
        <f>ROUND(MAX(Proj2018[[#This Row],[VAWG]],0)*$AC$9,0)+1</f>
        <v>1</v>
      </c>
    </row>
    <row r="611" spans="1:26" x14ac:dyDescent="0.3">
      <c r="A611">
        <v>2018</v>
      </c>
      <c r="B611" t="s">
        <v>11260</v>
      </c>
      <c r="C611" t="s">
        <v>10744</v>
      </c>
      <c r="D611" t="s">
        <v>348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 s="26">
        <v>0</v>
      </c>
      <c r="Q611" s="26">
        <v>117.7</v>
      </c>
      <c r="R611" s="26">
        <v>-117.7</v>
      </c>
      <c r="S611" s="26">
        <v>-7.3562500000000002</v>
      </c>
      <c r="T611" s="31" t="s">
        <v>296</v>
      </c>
      <c r="U611" s="29">
        <v>0</v>
      </c>
      <c r="V611" s="29" t="str">
        <f>IF(ABS(Proj2018[[#This Row],[LastProj]]-Proj2018[[#This Row],[PROJ TOTAL PTS]])&lt;0.5,"",(Proj2018[[#This Row],[PROJ TOTAL PTS]]-Proj2018[[#This Row],[LastProj]])/16)</f>
        <v/>
      </c>
      <c r="W611" s="29" t="s">
        <v>296</v>
      </c>
      <c r="X611" s="29"/>
      <c r="Y611" s="29">
        <f>IF(Proj2018[[#This Row],[POS]]="K",-100,Proj2018[[#This Row],[VAR/G]]+1.5)</f>
        <v>-5.8562500000000002</v>
      </c>
      <c r="Z611" s="33">
        <f>ROUND(MAX(Proj2018[[#This Row],[VAWG]],0)*$AC$9,0)+1</f>
        <v>1</v>
      </c>
    </row>
    <row r="612" spans="1:26" x14ac:dyDescent="0.3">
      <c r="A612">
        <v>2018</v>
      </c>
      <c r="B612" t="s">
        <v>353</v>
      </c>
      <c r="C612" t="s">
        <v>352</v>
      </c>
      <c r="D612" t="s">
        <v>348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 s="26">
        <v>0</v>
      </c>
      <c r="Q612" s="26">
        <v>117.7</v>
      </c>
      <c r="R612" s="26">
        <v>-117.7</v>
      </c>
      <c r="S612" s="26">
        <v>-7.3562500000000002</v>
      </c>
      <c r="T612" s="31" t="s">
        <v>296</v>
      </c>
      <c r="U612" s="29">
        <v>0</v>
      </c>
      <c r="V612" s="29" t="str">
        <f>IF(ABS(Proj2018[[#This Row],[LastProj]]-Proj2018[[#This Row],[PROJ TOTAL PTS]])&lt;0.5,"",(Proj2018[[#This Row],[PROJ TOTAL PTS]]-Proj2018[[#This Row],[LastProj]])/16)</f>
        <v/>
      </c>
      <c r="W612" s="29" t="s">
        <v>296</v>
      </c>
      <c r="X612" s="29"/>
      <c r="Y612" s="29">
        <f>IF(Proj2018[[#This Row],[POS]]="K",-100,Proj2018[[#This Row],[VAR/G]]+1.5)</f>
        <v>-5.8562500000000002</v>
      </c>
      <c r="Z612" s="33">
        <f>ROUND(MAX(Proj2018[[#This Row],[VAWG]],0)*$AC$9,0)+1</f>
        <v>1</v>
      </c>
    </row>
    <row r="613" spans="1:26" x14ac:dyDescent="0.3">
      <c r="A613">
        <v>2018</v>
      </c>
      <c r="B613" t="s">
        <v>7882</v>
      </c>
      <c r="C613" t="s">
        <v>306</v>
      </c>
      <c r="D613" t="s">
        <v>348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 s="26">
        <v>0</v>
      </c>
      <c r="Q613" s="26">
        <v>117.7</v>
      </c>
      <c r="R613" s="26">
        <v>-117.7</v>
      </c>
      <c r="S613" s="26">
        <v>-7.3562500000000002</v>
      </c>
      <c r="T613" s="31" t="s">
        <v>296</v>
      </c>
      <c r="U613" s="29">
        <v>0</v>
      </c>
      <c r="V613" s="29" t="str">
        <f>IF(ABS(Proj2018[[#This Row],[LastProj]]-Proj2018[[#This Row],[PROJ TOTAL PTS]])&lt;0.5,"",(Proj2018[[#This Row],[PROJ TOTAL PTS]]-Proj2018[[#This Row],[LastProj]])/16)</f>
        <v/>
      </c>
      <c r="W613" s="29" t="s">
        <v>296</v>
      </c>
      <c r="X613" s="29"/>
      <c r="Y613" s="29">
        <f>IF(Proj2018[[#This Row],[POS]]="K",-100,Proj2018[[#This Row],[VAR/G]]+1.5)</f>
        <v>-5.8562500000000002</v>
      </c>
      <c r="Z613" s="33">
        <f>ROUND(MAX(Proj2018[[#This Row],[VAWG]],0)*$AC$9,0)+1</f>
        <v>1</v>
      </c>
    </row>
    <row r="614" spans="1:26" x14ac:dyDescent="0.3">
      <c r="A614">
        <v>2018</v>
      </c>
      <c r="B614" t="s">
        <v>8509</v>
      </c>
      <c r="C614" t="s">
        <v>10714</v>
      </c>
      <c r="D614" t="s">
        <v>348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 s="26">
        <v>0</v>
      </c>
      <c r="Q614" s="26">
        <v>117.7</v>
      </c>
      <c r="R614" s="26">
        <v>-117.7</v>
      </c>
      <c r="S614" s="26">
        <v>-7.3562500000000002</v>
      </c>
      <c r="T614" s="31" t="s">
        <v>296</v>
      </c>
      <c r="U614" s="29">
        <v>0</v>
      </c>
      <c r="V614" s="29" t="str">
        <f>IF(ABS(Proj2018[[#This Row],[LastProj]]-Proj2018[[#This Row],[PROJ TOTAL PTS]])&lt;0.5,"",(Proj2018[[#This Row],[PROJ TOTAL PTS]]-Proj2018[[#This Row],[LastProj]])/16)</f>
        <v/>
      </c>
      <c r="W614" s="29" t="s">
        <v>296</v>
      </c>
      <c r="X614" s="29"/>
      <c r="Y614" s="29">
        <f>IF(Proj2018[[#This Row],[POS]]="K",-100,Proj2018[[#This Row],[VAR/G]]+1.5)</f>
        <v>-5.8562500000000002</v>
      </c>
      <c r="Z614" s="33">
        <f>ROUND(MAX(Proj2018[[#This Row],[VAWG]],0)*$AC$9,0)+1</f>
        <v>1</v>
      </c>
    </row>
    <row r="615" spans="1:26" x14ac:dyDescent="0.3">
      <c r="A615">
        <v>2018</v>
      </c>
      <c r="B615" t="s">
        <v>10615</v>
      </c>
      <c r="C615" t="s">
        <v>10714</v>
      </c>
      <c r="D615" t="s">
        <v>348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 s="26">
        <v>0</v>
      </c>
      <c r="Q615" s="26">
        <v>117.7</v>
      </c>
      <c r="R615" s="26">
        <v>-117.7</v>
      </c>
      <c r="S615" s="26">
        <v>-7.3562500000000002</v>
      </c>
      <c r="T615" s="31" t="s">
        <v>296</v>
      </c>
      <c r="U615" s="29">
        <v>0</v>
      </c>
      <c r="V615" s="29" t="str">
        <f>IF(ABS(Proj2018[[#This Row],[LastProj]]-Proj2018[[#This Row],[PROJ TOTAL PTS]])&lt;0.5,"",(Proj2018[[#This Row],[PROJ TOTAL PTS]]-Proj2018[[#This Row],[LastProj]])/16)</f>
        <v/>
      </c>
      <c r="W615" s="29" t="s">
        <v>296</v>
      </c>
      <c r="X615" s="29"/>
      <c r="Y615" s="29">
        <f>IF(Proj2018[[#This Row],[POS]]="K",-100,Proj2018[[#This Row],[VAR/G]]+1.5)</f>
        <v>-5.8562500000000002</v>
      </c>
      <c r="Z615" s="33">
        <f>ROUND(MAX(Proj2018[[#This Row],[VAWG]],0)*$AC$9,0)+1</f>
        <v>1</v>
      </c>
    </row>
    <row r="616" spans="1:26" x14ac:dyDescent="0.3">
      <c r="A616">
        <v>2018</v>
      </c>
      <c r="B616" t="s">
        <v>11261</v>
      </c>
      <c r="C616" t="s">
        <v>10731</v>
      </c>
      <c r="D616" t="s">
        <v>348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 s="26">
        <v>0</v>
      </c>
      <c r="Q616" s="26">
        <v>117.7</v>
      </c>
      <c r="R616" s="26">
        <v>-117.7</v>
      </c>
      <c r="S616" s="26">
        <v>-7.3562500000000002</v>
      </c>
      <c r="T616" s="31" t="s">
        <v>296</v>
      </c>
      <c r="U616" s="29">
        <v>0</v>
      </c>
      <c r="V616" s="29" t="str">
        <f>IF(ABS(Proj2018[[#This Row],[LastProj]]-Proj2018[[#This Row],[PROJ TOTAL PTS]])&lt;0.5,"",(Proj2018[[#This Row],[PROJ TOTAL PTS]]-Proj2018[[#This Row],[LastProj]])/16)</f>
        <v/>
      </c>
      <c r="W616" s="29" t="s">
        <v>296</v>
      </c>
      <c r="X616" s="29"/>
      <c r="Y616" s="29">
        <f>IF(Proj2018[[#This Row],[POS]]="K",-100,Proj2018[[#This Row],[VAR/G]]+1.5)</f>
        <v>-5.8562500000000002</v>
      </c>
      <c r="Z616" s="33">
        <f>ROUND(MAX(Proj2018[[#This Row],[VAWG]],0)*$AC$9,0)+1</f>
        <v>1</v>
      </c>
    </row>
    <row r="617" spans="1:26" x14ac:dyDescent="0.3">
      <c r="A617">
        <v>2018</v>
      </c>
      <c r="B617" t="s">
        <v>8687</v>
      </c>
      <c r="C617" t="s">
        <v>10746</v>
      </c>
      <c r="D617" t="s">
        <v>348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 s="26">
        <v>0</v>
      </c>
      <c r="Q617" s="26">
        <v>117.7</v>
      </c>
      <c r="R617" s="26">
        <v>-117.7</v>
      </c>
      <c r="S617" s="26">
        <v>-7.3562500000000002</v>
      </c>
      <c r="T617" s="31" t="s">
        <v>296</v>
      </c>
      <c r="U617" s="29">
        <v>0</v>
      </c>
      <c r="V617" s="29" t="str">
        <f>IF(ABS(Proj2018[[#This Row],[LastProj]]-Proj2018[[#This Row],[PROJ TOTAL PTS]])&lt;0.5,"",(Proj2018[[#This Row],[PROJ TOTAL PTS]]-Proj2018[[#This Row],[LastProj]])/16)</f>
        <v/>
      </c>
      <c r="W617" s="29" t="s">
        <v>296</v>
      </c>
      <c r="X617" s="29"/>
      <c r="Y617" s="29">
        <f>IF(Proj2018[[#This Row],[POS]]="K",-100,Proj2018[[#This Row],[VAR/G]]+1.5)</f>
        <v>-5.8562500000000002</v>
      </c>
      <c r="Z617" s="33">
        <f>ROUND(MAX(Proj2018[[#This Row],[VAWG]],0)*$AC$9,0)+1</f>
        <v>1</v>
      </c>
    </row>
    <row r="618" spans="1:26" x14ac:dyDescent="0.3">
      <c r="A618">
        <v>2018</v>
      </c>
      <c r="B618" t="s">
        <v>8606</v>
      </c>
      <c r="C618" t="s">
        <v>10731</v>
      </c>
      <c r="D618" t="s">
        <v>348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 s="26">
        <v>0</v>
      </c>
      <c r="Q618" s="26">
        <v>117.7</v>
      </c>
      <c r="R618" s="26">
        <v>-117.7</v>
      </c>
      <c r="S618" s="26">
        <v>-7.3562500000000002</v>
      </c>
      <c r="T618" s="31" t="s">
        <v>296</v>
      </c>
      <c r="U618" s="29">
        <v>0</v>
      </c>
      <c r="V618" s="29" t="str">
        <f>IF(ABS(Proj2018[[#This Row],[LastProj]]-Proj2018[[#This Row],[PROJ TOTAL PTS]])&lt;0.5,"",(Proj2018[[#This Row],[PROJ TOTAL PTS]]-Proj2018[[#This Row],[LastProj]])/16)</f>
        <v/>
      </c>
      <c r="W618" s="29" t="s">
        <v>296</v>
      </c>
      <c r="X618" s="29"/>
      <c r="Y618" s="29">
        <f>IF(Proj2018[[#This Row],[POS]]="K",-100,Proj2018[[#This Row],[VAR/G]]+1.5)</f>
        <v>-5.8562500000000002</v>
      </c>
      <c r="Z618" s="33">
        <f>ROUND(MAX(Proj2018[[#This Row],[VAWG]],0)*$AC$9,0)+1</f>
        <v>1</v>
      </c>
    </row>
    <row r="619" spans="1:26" x14ac:dyDescent="0.3">
      <c r="A619">
        <v>2018</v>
      </c>
      <c r="B619" t="s">
        <v>8081</v>
      </c>
      <c r="C619" t="s">
        <v>10728</v>
      </c>
      <c r="D619" t="s">
        <v>348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 s="26">
        <v>0</v>
      </c>
      <c r="Q619" s="26">
        <v>117.7</v>
      </c>
      <c r="R619" s="26">
        <v>-117.7</v>
      </c>
      <c r="S619" s="26">
        <v>-7.3562500000000002</v>
      </c>
      <c r="T619" s="31" t="s">
        <v>296</v>
      </c>
      <c r="U619" s="29">
        <v>0</v>
      </c>
      <c r="V619" s="29" t="str">
        <f>IF(ABS(Proj2018[[#This Row],[LastProj]]-Proj2018[[#This Row],[PROJ TOTAL PTS]])&lt;0.5,"",(Proj2018[[#This Row],[PROJ TOTAL PTS]]-Proj2018[[#This Row],[LastProj]])/16)</f>
        <v/>
      </c>
      <c r="W619" s="29" t="s">
        <v>296</v>
      </c>
      <c r="X619" s="29"/>
      <c r="Y619" s="29">
        <f>IF(Proj2018[[#This Row],[POS]]="K",-100,Proj2018[[#This Row],[VAR/G]]+1.5)</f>
        <v>-5.8562500000000002</v>
      </c>
      <c r="Z619" s="33">
        <f>ROUND(MAX(Proj2018[[#This Row],[VAWG]],0)*$AC$9,0)+1</f>
        <v>1</v>
      </c>
    </row>
    <row r="620" spans="1:26" x14ac:dyDescent="0.3">
      <c r="A620">
        <v>2018</v>
      </c>
      <c r="B620" t="s">
        <v>10025</v>
      </c>
      <c r="C620" t="s">
        <v>10746</v>
      </c>
      <c r="D620" t="s">
        <v>348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 s="26">
        <v>0</v>
      </c>
      <c r="Q620" s="26">
        <v>117.7</v>
      </c>
      <c r="R620" s="26">
        <v>-117.7</v>
      </c>
      <c r="S620" s="26">
        <v>-7.3562500000000002</v>
      </c>
      <c r="T620" s="31" t="s">
        <v>296</v>
      </c>
      <c r="U620" s="29">
        <v>0</v>
      </c>
      <c r="V620" s="29" t="str">
        <f>IF(ABS(Proj2018[[#This Row],[LastProj]]-Proj2018[[#This Row],[PROJ TOTAL PTS]])&lt;0.5,"",(Proj2018[[#This Row],[PROJ TOTAL PTS]]-Proj2018[[#This Row],[LastProj]])/16)</f>
        <v/>
      </c>
      <c r="W620" s="29" t="s">
        <v>296</v>
      </c>
      <c r="X620" s="29"/>
      <c r="Y620" s="29">
        <f>IF(Proj2018[[#This Row],[POS]]="K",-100,Proj2018[[#This Row],[VAR/G]]+1.5)</f>
        <v>-5.8562500000000002</v>
      </c>
      <c r="Z620" s="33">
        <f>ROUND(MAX(Proj2018[[#This Row],[VAWG]],0)*$AC$9,0)+1</f>
        <v>1</v>
      </c>
    </row>
    <row r="621" spans="1:26" x14ac:dyDescent="0.3">
      <c r="A621">
        <v>2018</v>
      </c>
      <c r="B621" t="s">
        <v>4491</v>
      </c>
      <c r="C621" t="s">
        <v>365</v>
      </c>
      <c r="D621" t="s">
        <v>348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 s="26">
        <v>0</v>
      </c>
      <c r="Q621" s="26">
        <v>117.7</v>
      </c>
      <c r="R621" s="26">
        <v>-117.7</v>
      </c>
      <c r="S621" s="26">
        <v>-7.3562500000000002</v>
      </c>
      <c r="T621" s="31" t="s">
        <v>296</v>
      </c>
      <c r="U621" s="29">
        <v>0</v>
      </c>
      <c r="V621" s="29" t="str">
        <f>IF(ABS(Proj2018[[#This Row],[LastProj]]-Proj2018[[#This Row],[PROJ TOTAL PTS]])&lt;0.5,"",(Proj2018[[#This Row],[PROJ TOTAL PTS]]-Proj2018[[#This Row],[LastProj]])/16)</f>
        <v/>
      </c>
      <c r="W621" s="29" t="s">
        <v>296</v>
      </c>
      <c r="X621" s="29"/>
      <c r="Y621" s="29">
        <f>IF(Proj2018[[#This Row],[POS]]="K",-100,Proj2018[[#This Row],[VAR/G]]+1.5)</f>
        <v>-5.8562500000000002</v>
      </c>
      <c r="Z621" s="33">
        <f>ROUND(MAX(Proj2018[[#This Row],[VAWG]],0)*$AC$9,0)+1</f>
        <v>1</v>
      </c>
    </row>
    <row r="622" spans="1:26" x14ac:dyDescent="0.3">
      <c r="A622">
        <v>2018</v>
      </c>
      <c r="B622" t="s">
        <v>11262</v>
      </c>
      <c r="C622" t="s">
        <v>536</v>
      </c>
      <c r="D622" t="s">
        <v>348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 s="26">
        <v>0</v>
      </c>
      <c r="Q622" s="26">
        <v>117.7</v>
      </c>
      <c r="R622" s="26">
        <v>-117.7</v>
      </c>
      <c r="S622" s="26">
        <v>-7.3562500000000002</v>
      </c>
      <c r="T622" s="31" t="s">
        <v>296</v>
      </c>
      <c r="U622" s="29">
        <v>0</v>
      </c>
      <c r="V622" s="29" t="str">
        <f>IF(ABS(Proj2018[[#This Row],[LastProj]]-Proj2018[[#This Row],[PROJ TOTAL PTS]])&lt;0.5,"",(Proj2018[[#This Row],[PROJ TOTAL PTS]]-Proj2018[[#This Row],[LastProj]])/16)</f>
        <v/>
      </c>
      <c r="W622" s="29" t="s">
        <v>296</v>
      </c>
      <c r="X622" s="29"/>
      <c r="Y622" s="29">
        <f>IF(Proj2018[[#This Row],[POS]]="K",-100,Proj2018[[#This Row],[VAR/G]]+1.5)</f>
        <v>-5.8562500000000002</v>
      </c>
      <c r="Z622" s="33">
        <f>ROUND(MAX(Proj2018[[#This Row],[VAWG]],0)*$AC$9,0)+1</f>
        <v>1</v>
      </c>
    </row>
    <row r="623" spans="1:26" x14ac:dyDescent="0.3">
      <c r="A623">
        <v>2018</v>
      </c>
      <c r="B623" t="s">
        <v>3112</v>
      </c>
      <c r="C623" t="s">
        <v>10734</v>
      </c>
      <c r="D623" t="s">
        <v>348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 s="26">
        <v>0</v>
      </c>
      <c r="Q623" s="26">
        <v>117.7</v>
      </c>
      <c r="R623" s="26">
        <v>-117.7</v>
      </c>
      <c r="S623" s="26">
        <v>-7.3562500000000002</v>
      </c>
      <c r="T623" s="31" t="s">
        <v>296</v>
      </c>
      <c r="U623" s="29">
        <v>0</v>
      </c>
      <c r="V623" s="29" t="str">
        <f>IF(ABS(Proj2018[[#This Row],[LastProj]]-Proj2018[[#This Row],[PROJ TOTAL PTS]])&lt;0.5,"",(Proj2018[[#This Row],[PROJ TOTAL PTS]]-Proj2018[[#This Row],[LastProj]])/16)</f>
        <v/>
      </c>
      <c r="W623" s="29" t="s">
        <v>296</v>
      </c>
      <c r="X623" s="29"/>
      <c r="Y623" s="29">
        <f>IF(Proj2018[[#This Row],[POS]]="K",-100,Proj2018[[#This Row],[VAR/G]]+1.5)</f>
        <v>-5.8562500000000002</v>
      </c>
      <c r="Z623" s="33">
        <f>ROUND(MAX(Proj2018[[#This Row],[VAWG]],0)*$AC$9,0)+1</f>
        <v>1</v>
      </c>
    </row>
    <row r="624" spans="1:26" x14ac:dyDescent="0.3">
      <c r="A624">
        <v>2018</v>
      </c>
      <c r="B624" t="s">
        <v>10572</v>
      </c>
      <c r="C624" t="s">
        <v>10712</v>
      </c>
      <c r="D624" t="s">
        <v>348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 s="26">
        <v>0</v>
      </c>
      <c r="Q624" s="26">
        <v>117.7</v>
      </c>
      <c r="R624" s="26">
        <v>-117.7</v>
      </c>
      <c r="S624" s="26">
        <v>-7.3562500000000002</v>
      </c>
      <c r="T624" s="31" t="s">
        <v>296</v>
      </c>
      <c r="U624" s="29">
        <v>0</v>
      </c>
      <c r="V624" s="29" t="str">
        <f>IF(ABS(Proj2018[[#This Row],[LastProj]]-Proj2018[[#This Row],[PROJ TOTAL PTS]])&lt;0.5,"",(Proj2018[[#This Row],[PROJ TOTAL PTS]]-Proj2018[[#This Row],[LastProj]])/16)</f>
        <v/>
      </c>
      <c r="W624" s="29" t="s">
        <v>296</v>
      </c>
      <c r="X624" s="29"/>
      <c r="Y624" s="29">
        <f>IF(Proj2018[[#This Row],[POS]]="K",-100,Proj2018[[#This Row],[VAR/G]]+1.5)</f>
        <v>-5.8562500000000002</v>
      </c>
      <c r="Z624" s="33">
        <f>ROUND(MAX(Proj2018[[#This Row],[VAWG]],0)*$AC$9,0)+1</f>
        <v>1</v>
      </c>
    </row>
    <row r="625" spans="1:26" x14ac:dyDescent="0.3">
      <c r="A625">
        <v>2018</v>
      </c>
      <c r="B625" t="s">
        <v>10415</v>
      </c>
      <c r="C625" t="s">
        <v>10716</v>
      </c>
      <c r="D625" t="s">
        <v>348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 s="26">
        <v>0</v>
      </c>
      <c r="Q625" s="26">
        <v>117.7</v>
      </c>
      <c r="R625" s="26">
        <v>-117.7</v>
      </c>
      <c r="S625" s="26">
        <v>-7.3562500000000002</v>
      </c>
      <c r="T625" s="31" t="s">
        <v>296</v>
      </c>
      <c r="U625" s="29">
        <v>0</v>
      </c>
      <c r="V625" s="29" t="str">
        <f>IF(ABS(Proj2018[[#This Row],[LastProj]]-Proj2018[[#This Row],[PROJ TOTAL PTS]])&lt;0.5,"",(Proj2018[[#This Row],[PROJ TOTAL PTS]]-Proj2018[[#This Row],[LastProj]])/16)</f>
        <v/>
      </c>
      <c r="W625" s="29" t="s">
        <v>296</v>
      </c>
      <c r="X625" s="29"/>
      <c r="Y625" s="29">
        <f>IF(Proj2018[[#This Row],[POS]]="K",-100,Proj2018[[#This Row],[VAR/G]]+1.5)</f>
        <v>-5.8562500000000002</v>
      </c>
      <c r="Z625" s="33">
        <f>ROUND(MAX(Proj2018[[#This Row],[VAWG]],0)*$AC$9,0)+1</f>
        <v>1</v>
      </c>
    </row>
    <row r="626" spans="1:26" x14ac:dyDescent="0.3">
      <c r="A626">
        <v>2018</v>
      </c>
      <c r="B626" t="s">
        <v>7453</v>
      </c>
      <c r="C626" t="s">
        <v>1198</v>
      </c>
      <c r="D626" t="s">
        <v>348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 s="26">
        <v>0</v>
      </c>
      <c r="Q626" s="26">
        <v>117.7</v>
      </c>
      <c r="R626" s="26">
        <v>-117.7</v>
      </c>
      <c r="S626" s="26">
        <v>-7.3562500000000002</v>
      </c>
      <c r="T626" s="31" t="s">
        <v>296</v>
      </c>
      <c r="U626" s="29">
        <v>0</v>
      </c>
      <c r="V626" s="29" t="str">
        <f>IF(ABS(Proj2018[[#This Row],[LastProj]]-Proj2018[[#This Row],[PROJ TOTAL PTS]])&lt;0.5,"",(Proj2018[[#This Row],[PROJ TOTAL PTS]]-Proj2018[[#This Row],[LastProj]])/16)</f>
        <v/>
      </c>
      <c r="W626" s="29" t="s">
        <v>296</v>
      </c>
      <c r="X626" s="29"/>
      <c r="Y626" s="29">
        <f>IF(Proj2018[[#This Row],[POS]]="K",-100,Proj2018[[#This Row],[VAR/G]]+1.5)</f>
        <v>-5.8562500000000002</v>
      </c>
      <c r="Z626" s="33">
        <f>ROUND(MAX(Proj2018[[#This Row],[VAWG]],0)*$AC$9,0)+1</f>
        <v>1</v>
      </c>
    </row>
    <row r="627" spans="1:26" x14ac:dyDescent="0.3">
      <c r="A627">
        <v>2018</v>
      </c>
      <c r="B627" t="s">
        <v>10278</v>
      </c>
      <c r="C627" t="s">
        <v>570</v>
      </c>
      <c r="D627" t="s">
        <v>348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 s="26">
        <v>0</v>
      </c>
      <c r="Q627" s="26">
        <v>117.7</v>
      </c>
      <c r="R627" s="26">
        <v>-117.7</v>
      </c>
      <c r="S627" s="26">
        <v>-7.3562500000000002</v>
      </c>
      <c r="T627" s="31" t="s">
        <v>296</v>
      </c>
      <c r="U627" s="29">
        <v>0</v>
      </c>
      <c r="V627" s="29" t="str">
        <f>IF(ABS(Proj2018[[#This Row],[LastProj]]-Proj2018[[#This Row],[PROJ TOTAL PTS]])&lt;0.5,"",(Proj2018[[#This Row],[PROJ TOTAL PTS]]-Proj2018[[#This Row],[LastProj]])/16)</f>
        <v/>
      </c>
      <c r="W627" s="29" t="s">
        <v>296</v>
      </c>
      <c r="X627" s="29"/>
      <c r="Y627" s="29">
        <f>IF(Proj2018[[#This Row],[POS]]="K",-100,Proj2018[[#This Row],[VAR/G]]+1.5)</f>
        <v>-5.8562500000000002</v>
      </c>
      <c r="Z627" s="33">
        <f>ROUND(MAX(Proj2018[[#This Row],[VAWG]],0)*$AC$9,0)+1</f>
        <v>1</v>
      </c>
    </row>
    <row r="628" spans="1:26" x14ac:dyDescent="0.3">
      <c r="A628">
        <v>2018</v>
      </c>
      <c r="B628" t="s">
        <v>8530</v>
      </c>
      <c r="C628" t="s">
        <v>371</v>
      </c>
      <c r="D628" t="s">
        <v>348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 s="26">
        <v>0</v>
      </c>
      <c r="Q628" s="26">
        <v>117.7</v>
      </c>
      <c r="R628" s="26">
        <v>-117.7</v>
      </c>
      <c r="S628" s="26">
        <v>-7.3562500000000002</v>
      </c>
      <c r="T628" s="31" t="s">
        <v>296</v>
      </c>
      <c r="U628" s="29">
        <v>0</v>
      </c>
      <c r="V628" s="29" t="str">
        <f>IF(ABS(Proj2018[[#This Row],[LastProj]]-Proj2018[[#This Row],[PROJ TOTAL PTS]])&lt;0.5,"",(Proj2018[[#This Row],[PROJ TOTAL PTS]]-Proj2018[[#This Row],[LastProj]])/16)</f>
        <v/>
      </c>
      <c r="W628" s="29" t="s">
        <v>296</v>
      </c>
      <c r="X628" s="29"/>
      <c r="Y628" s="29">
        <f>IF(Proj2018[[#This Row],[POS]]="K",-100,Proj2018[[#This Row],[VAR/G]]+1.5)</f>
        <v>-5.8562500000000002</v>
      </c>
      <c r="Z628" s="33">
        <f>ROUND(MAX(Proj2018[[#This Row],[VAWG]],0)*$AC$9,0)+1</f>
        <v>1</v>
      </c>
    </row>
    <row r="629" spans="1:26" x14ac:dyDescent="0.3">
      <c r="A629">
        <v>2018</v>
      </c>
      <c r="B629" t="s">
        <v>6970</v>
      </c>
      <c r="C629" t="s">
        <v>10728</v>
      </c>
      <c r="D629" t="s">
        <v>348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 s="26">
        <v>0</v>
      </c>
      <c r="Q629" s="26">
        <v>117.7</v>
      </c>
      <c r="R629" s="26">
        <v>-117.7</v>
      </c>
      <c r="S629" s="26">
        <v>-7.3562500000000002</v>
      </c>
      <c r="T629" s="31" t="s">
        <v>296</v>
      </c>
      <c r="U629" s="29">
        <v>0</v>
      </c>
      <c r="V629" s="29" t="str">
        <f>IF(ABS(Proj2018[[#This Row],[LastProj]]-Proj2018[[#This Row],[PROJ TOTAL PTS]])&lt;0.5,"",(Proj2018[[#This Row],[PROJ TOTAL PTS]]-Proj2018[[#This Row],[LastProj]])/16)</f>
        <v/>
      </c>
      <c r="W629" s="29" t="s">
        <v>296</v>
      </c>
      <c r="X629" s="29"/>
      <c r="Y629" s="29">
        <f>IF(Proj2018[[#This Row],[POS]]="K",-100,Proj2018[[#This Row],[VAR/G]]+1.5)</f>
        <v>-5.8562500000000002</v>
      </c>
      <c r="Z629" s="33">
        <f>ROUND(MAX(Proj2018[[#This Row],[VAWG]],0)*$AC$9,0)+1</f>
        <v>1</v>
      </c>
    </row>
    <row r="630" spans="1:26" x14ac:dyDescent="0.3">
      <c r="A630">
        <v>2018</v>
      </c>
      <c r="B630" t="s">
        <v>2217</v>
      </c>
      <c r="C630" t="s">
        <v>10712</v>
      </c>
      <c r="D630" t="s">
        <v>348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 s="26">
        <v>0</v>
      </c>
      <c r="Q630" s="26">
        <v>117.7</v>
      </c>
      <c r="R630" s="26">
        <v>-117.7</v>
      </c>
      <c r="S630" s="26">
        <v>-7.3562500000000002</v>
      </c>
      <c r="T630" s="31" t="s">
        <v>296</v>
      </c>
      <c r="U630" s="29">
        <v>0</v>
      </c>
      <c r="V630" s="29" t="str">
        <f>IF(ABS(Proj2018[[#This Row],[LastProj]]-Proj2018[[#This Row],[PROJ TOTAL PTS]])&lt;0.5,"",(Proj2018[[#This Row],[PROJ TOTAL PTS]]-Proj2018[[#This Row],[LastProj]])/16)</f>
        <v/>
      </c>
      <c r="W630" s="29" t="s">
        <v>296</v>
      </c>
      <c r="X630" s="29"/>
      <c r="Y630" s="29">
        <f>IF(Proj2018[[#This Row],[POS]]="K",-100,Proj2018[[#This Row],[VAR/G]]+1.5)</f>
        <v>-5.8562500000000002</v>
      </c>
      <c r="Z630" s="33">
        <f>ROUND(MAX(Proj2018[[#This Row],[VAWG]],0)*$AC$9,0)+1</f>
        <v>1</v>
      </c>
    </row>
    <row r="631" spans="1:26" x14ac:dyDescent="0.3">
      <c r="A631">
        <v>2018</v>
      </c>
      <c r="B631" t="s">
        <v>8710</v>
      </c>
      <c r="C631" t="s">
        <v>10748</v>
      </c>
      <c r="D631" t="s">
        <v>348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 s="26">
        <v>0</v>
      </c>
      <c r="Q631" s="26">
        <v>117.7</v>
      </c>
      <c r="R631" s="26">
        <v>-117.7</v>
      </c>
      <c r="S631" s="26">
        <v>-7.3562500000000002</v>
      </c>
      <c r="T631" s="31" t="s">
        <v>296</v>
      </c>
      <c r="U631" s="29">
        <v>0</v>
      </c>
      <c r="V631" s="29" t="str">
        <f>IF(ABS(Proj2018[[#This Row],[LastProj]]-Proj2018[[#This Row],[PROJ TOTAL PTS]])&lt;0.5,"",(Proj2018[[#This Row],[PROJ TOTAL PTS]]-Proj2018[[#This Row],[LastProj]])/16)</f>
        <v/>
      </c>
      <c r="W631" s="29" t="s">
        <v>296</v>
      </c>
      <c r="X631" s="29"/>
      <c r="Y631" s="29">
        <f>IF(Proj2018[[#This Row],[POS]]="K",-100,Proj2018[[#This Row],[VAR/G]]+1.5)</f>
        <v>-5.8562500000000002</v>
      </c>
      <c r="Z631" s="33">
        <f>ROUND(MAX(Proj2018[[#This Row],[VAWG]],0)*$AC$9,0)+1</f>
        <v>1</v>
      </c>
    </row>
    <row r="632" spans="1:26" x14ac:dyDescent="0.3">
      <c r="A632">
        <v>2018</v>
      </c>
      <c r="B632" t="s">
        <v>4574</v>
      </c>
      <c r="C632" t="s">
        <v>10740</v>
      </c>
      <c r="D632" t="s">
        <v>348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 s="26">
        <v>0</v>
      </c>
      <c r="Q632" s="26">
        <v>117.7</v>
      </c>
      <c r="R632" s="26">
        <v>-117.7</v>
      </c>
      <c r="S632" s="26">
        <v>-7.3562500000000002</v>
      </c>
      <c r="T632" s="31" t="s">
        <v>296</v>
      </c>
      <c r="U632" s="29">
        <v>0</v>
      </c>
      <c r="V632" s="29" t="str">
        <f>IF(ABS(Proj2018[[#This Row],[LastProj]]-Proj2018[[#This Row],[PROJ TOTAL PTS]])&lt;0.5,"",(Proj2018[[#This Row],[PROJ TOTAL PTS]]-Proj2018[[#This Row],[LastProj]])/16)</f>
        <v/>
      </c>
      <c r="W632" s="29" t="s">
        <v>296</v>
      </c>
      <c r="X632" s="29"/>
      <c r="Y632" s="29">
        <f>IF(Proj2018[[#This Row],[POS]]="K",-100,Proj2018[[#This Row],[VAR/G]]+1.5)</f>
        <v>-5.8562500000000002</v>
      </c>
      <c r="Z632" s="33">
        <f>ROUND(MAX(Proj2018[[#This Row],[VAWG]],0)*$AC$9,0)+1</f>
        <v>1</v>
      </c>
    </row>
    <row r="633" spans="1:26" x14ac:dyDescent="0.3">
      <c r="A633">
        <v>2018</v>
      </c>
      <c r="B633" t="s">
        <v>8694</v>
      </c>
      <c r="C633" t="s">
        <v>10748</v>
      </c>
      <c r="D633" t="s">
        <v>348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 s="26">
        <v>0</v>
      </c>
      <c r="Q633" s="26">
        <v>117.7</v>
      </c>
      <c r="R633" s="26">
        <v>-117.7</v>
      </c>
      <c r="S633" s="26">
        <v>-7.3562500000000002</v>
      </c>
      <c r="T633" s="31" t="s">
        <v>296</v>
      </c>
      <c r="U633" s="29">
        <v>0</v>
      </c>
      <c r="V633" s="29" t="str">
        <f>IF(ABS(Proj2018[[#This Row],[LastProj]]-Proj2018[[#This Row],[PROJ TOTAL PTS]])&lt;0.5,"",(Proj2018[[#This Row],[PROJ TOTAL PTS]]-Proj2018[[#This Row],[LastProj]])/16)</f>
        <v/>
      </c>
      <c r="W633" s="29" t="s">
        <v>296</v>
      </c>
      <c r="X633" s="29"/>
      <c r="Y633" s="29">
        <f>IF(Proj2018[[#This Row],[POS]]="K",-100,Proj2018[[#This Row],[VAR/G]]+1.5)</f>
        <v>-5.8562500000000002</v>
      </c>
      <c r="Z633" s="33">
        <f>ROUND(MAX(Proj2018[[#This Row],[VAWG]],0)*$AC$9,0)+1</f>
        <v>1</v>
      </c>
    </row>
    <row r="634" spans="1:26" x14ac:dyDescent="0.3">
      <c r="A634">
        <v>2018</v>
      </c>
      <c r="B634" t="s">
        <v>7607</v>
      </c>
      <c r="C634" t="s">
        <v>10740</v>
      </c>
      <c r="D634" t="s">
        <v>348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 s="26">
        <v>0</v>
      </c>
      <c r="Q634" s="26">
        <v>117.7</v>
      </c>
      <c r="R634" s="26">
        <v>-117.7</v>
      </c>
      <c r="S634" s="26">
        <v>-7.3562500000000002</v>
      </c>
      <c r="T634" s="31" t="s">
        <v>296</v>
      </c>
      <c r="U634" s="29">
        <v>0</v>
      </c>
      <c r="V634" s="29" t="str">
        <f>IF(ABS(Proj2018[[#This Row],[LastProj]]-Proj2018[[#This Row],[PROJ TOTAL PTS]])&lt;0.5,"",(Proj2018[[#This Row],[PROJ TOTAL PTS]]-Proj2018[[#This Row],[LastProj]])/16)</f>
        <v/>
      </c>
      <c r="W634" s="29" t="s">
        <v>296</v>
      </c>
      <c r="X634" s="29"/>
      <c r="Y634" s="29">
        <f>IF(Proj2018[[#This Row],[POS]]="K",-100,Proj2018[[#This Row],[VAR/G]]+1.5)</f>
        <v>-5.8562500000000002</v>
      </c>
      <c r="Z634" s="33">
        <f>ROUND(MAX(Proj2018[[#This Row],[VAWG]],0)*$AC$9,0)+1</f>
        <v>1</v>
      </c>
    </row>
    <row r="635" spans="1:26" x14ac:dyDescent="0.3">
      <c r="A635">
        <v>2018</v>
      </c>
      <c r="B635" t="s">
        <v>1321</v>
      </c>
      <c r="C635" t="s">
        <v>10714</v>
      </c>
      <c r="D635" t="s">
        <v>348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 s="26">
        <v>0</v>
      </c>
      <c r="Q635" s="26">
        <v>117.7</v>
      </c>
      <c r="R635" s="26">
        <v>-117.7</v>
      </c>
      <c r="S635" s="26">
        <v>-7.3562500000000002</v>
      </c>
      <c r="T635" s="31" t="s">
        <v>296</v>
      </c>
      <c r="U635" s="29">
        <v>0</v>
      </c>
      <c r="V635" s="29" t="str">
        <f>IF(ABS(Proj2018[[#This Row],[LastProj]]-Proj2018[[#This Row],[PROJ TOTAL PTS]])&lt;0.5,"",(Proj2018[[#This Row],[PROJ TOTAL PTS]]-Proj2018[[#This Row],[LastProj]])/16)</f>
        <v/>
      </c>
      <c r="W635" s="29" t="s">
        <v>296</v>
      </c>
      <c r="X635" s="29"/>
      <c r="Y635" s="29">
        <f>IF(Proj2018[[#This Row],[POS]]="K",-100,Proj2018[[#This Row],[VAR/G]]+1.5)</f>
        <v>-5.8562500000000002</v>
      </c>
      <c r="Z635" s="33">
        <f>ROUND(MAX(Proj2018[[#This Row],[VAWG]],0)*$AC$9,0)+1</f>
        <v>1</v>
      </c>
    </row>
    <row r="636" spans="1:26" x14ac:dyDescent="0.3">
      <c r="A636">
        <v>2018</v>
      </c>
      <c r="B636" t="s">
        <v>1681</v>
      </c>
      <c r="C636" t="s">
        <v>10708</v>
      </c>
      <c r="D636" t="s">
        <v>348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 s="26">
        <v>0</v>
      </c>
      <c r="Q636" s="26">
        <v>117.7</v>
      </c>
      <c r="R636" s="26">
        <v>-117.7</v>
      </c>
      <c r="S636" s="26">
        <v>-7.3562500000000002</v>
      </c>
      <c r="T636" s="31" t="s">
        <v>296</v>
      </c>
      <c r="U636" s="29">
        <v>0</v>
      </c>
      <c r="V636" s="29" t="str">
        <f>IF(ABS(Proj2018[[#This Row],[LastProj]]-Proj2018[[#This Row],[PROJ TOTAL PTS]])&lt;0.5,"",(Proj2018[[#This Row],[PROJ TOTAL PTS]]-Proj2018[[#This Row],[LastProj]])/16)</f>
        <v/>
      </c>
      <c r="W636" s="29" t="s">
        <v>296</v>
      </c>
      <c r="X636" s="29"/>
      <c r="Y636" s="29">
        <f>IF(Proj2018[[#This Row],[POS]]="K",-100,Proj2018[[#This Row],[VAR/G]]+1.5)</f>
        <v>-5.8562500000000002</v>
      </c>
      <c r="Z636" s="33">
        <f>ROUND(MAX(Proj2018[[#This Row],[VAWG]],0)*$AC$9,0)+1</f>
        <v>1</v>
      </c>
    </row>
    <row r="637" spans="1:26" x14ac:dyDescent="0.3">
      <c r="A637">
        <v>2018</v>
      </c>
      <c r="B637" t="s">
        <v>4252</v>
      </c>
      <c r="C637" t="s">
        <v>352</v>
      </c>
      <c r="D637" t="s">
        <v>348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 s="26">
        <v>0</v>
      </c>
      <c r="Q637" s="26">
        <v>117.7</v>
      </c>
      <c r="R637" s="26">
        <v>-117.7</v>
      </c>
      <c r="S637" s="26">
        <v>-7.3562500000000002</v>
      </c>
      <c r="T637" s="31" t="s">
        <v>296</v>
      </c>
      <c r="U637" s="29">
        <v>0</v>
      </c>
      <c r="V637" s="29" t="str">
        <f>IF(ABS(Proj2018[[#This Row],[LastProj]]-Proj2018[[#This Row],[PROJ TOTAL PTS]])&lt;0.5,"",(Proj2018[[#This Row],[PROJ TOTAL PTS]]-Proj2018[[#This Row],[LastProj]])/16)</f>
        <v/>
      </c>
      <c r="W637" s="29" t="s">
        <v>296</v>
      </c>
      <c r="X637" s="29"/>
      <c r="Y637" s="29">
        <f>IF(Proj2018[[#This Row],[POS]]="K",-100,Proj2018[[#This Row],[VAR/G]]+1.5)</f>
        <v>-5.8562500000000002</v>
      </c>
      <c r="Z637" s="33">
        <f>ROUND(MAX(Proj2018[[#This Row],[VAWG]],0)*$AC$9,0)+1</f>
        <v>1</v>
      </c>
    </row>
    <row r="638" spans="1:26" x14ac:dyDescent="0.3">
      <c r="A638">
        <v>2018</v>
      </c>
      <c r="B638" t="s">
        <v>7302</v>
      </c>
      <c r="C638" t="s">
        <v>10708</v>
      </c>
      <c r="D638" t="s">
        <v>348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 s="26">
        <v>0</v>
      </c>
      <c r="Q638" s="26">
        <v>117.7</v>
      </c>
      <c r="R638" s="26">
        <v>-117.7</v>
      </c>
      <c r="S638" s="26">
        <v>-7.3562500000000002</v>
      </c>
      <c r="T638" s="31" t="s">
        <v>296</v>
      </c>
      <c r="U638" s="29">
        <v>0</v>
      </c>
      <c r="V638" s="29" t="str">
        <f>IF(ABS(Proj2018[[#This Row],[LastProj]]-Proj2018[[#This Row],[PROJ TOTAL PTS]])&lt;0.5,"",(Proj2018[[#This Row],[PROJ TOTAL PTS]]-Proj2018[[#This Row],[LastProj]])/16)</f>
        <v/>
      </c>
      <c r="W638" s="29" t="s">
        <v>296</v>
      </c>
      <c r="X638" s="29"/>
      <c r="Y638" s="29">
        <f>IF(Proj2018[[#This Row],[POS]]="K",-100,Proj2018[[#This Row],[VAR/G]]+1.5)</f>
        <v>-5.8562500000000002</v>
      </c>
      <c r="Z638" s="33">
        <f>ROUND(MAX(Proj2018[[#This Row],[VAWG]],0)*$AC$9,0)+1</f>
        <v>1</v>
      </c>
    </row>
    <row r="639" spans="1:26" x14ac:dyDescent="0.3">
      <c r="A639">
        <v>2018</v>
      </c>
      <c r="B639" t="s">
        <v>11263</v>
      </c>
      <c r="C639" t="s">
        <v>10763</v>
      </c>
      <c r="D639" t="s">
        <v>348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 s="26">
        <v>0</v>
      </c>
      <c r="Q639" s="26">
        <v>117.7</v>
      </c>
      <c r="R639" s="26">
        <v>-117.7</v>
      </c>
      <c r="S639" s="26">
        <v>-7.3562500000000002</v>
      </c>
      <c r="T639" s="31" t="s">
        <v>296</v>
      </c>
      <c r="U639" s="29">
        <v>0</v>
      </c>
      <c r="V639" s="29" t="str">
        <f>IF(ABS(Proj2018[[#This Row],[LastProj]]-Proj2018[[#This Row],[PROJ TOTAL PTS]])&lt;0.5,"",(Proj2018[[#This Row],[PROJ TOTAL PTS]]-Proj2018[[#This Row],[LastProj]])/16)</f>
        <v/>
      </c>
      <c r="W639" s="29" t="s">
        <v>296</v>
      </c>
      <c r="X639" s="29"/>
      <c r="Y639" s="29">
        <f>IF(Proj2018[[#This Row],[POS]]="K",-100,Proj2018[[#This Row],[VAR/G]]+1.5)</f>
        <v>-5.8562500000000002</v>
      </c>
      <c r="Z639" s="33">
        <f>ROUND(MAX(Proj2018[[#This Row],[VAWG]],0)*$AC$9,0)+1</f>
        <v>1</v>
      </c>
    </row>
    <row r="640" spans="1:26" x14ac:dyDescent="0.3">
      <c r="A640">
        <v>2018</v>
      </c>
      <c r="B640" t="s">
        <v>7522</v>
      </c>
      <c r="C640" t="s">
        <v>10708</v>
      </c>
      <c r="D640" t="s">
        <v>348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 s="26">
        <v>0</v>
      </c>
      <c r="Q640" s="26">
        <v>117.7</v>
      </c>
      <c r="R640" s="26">
        <v>-117.7</v>
      </c>
      <c r="S640" s="26">
        <v>-7.3562500000000002</v>
      </c>
      <c r="T640" s="31" t="s">
        <v>296</v>
      </c>
      <c r="U640" s="29">
        <v>0</v>
      </c>
      <c r="V640" s="29" t="str">
        <f>IF(ABS(Proj2018[[#This Row],[LastProj]]-Proj2018[[#This Row],[PROJ TOTAL PTS]])&lt;0.5,"",(Proj2018[[#This Row],[PROJ TOTAL PTS]]-Proj2018[[#This Row],[LastProj]])/16)</f>
        <v/>
      </c>
      <c r="W640" s="29" t="s">
        <v>296</v>
      </c>
      <c r="X640" s="29"/>
      <c r="Y640" s="29">
        <f>IF(Proj2018[[#This Row],[POS]]="K",-100,Proj2018[[#This Row],[VAR/G]]+1.5)</f>
        <v>-5.8562500000000002</v>
      </c>
      <c r="Z640" s="33">
        <f>ROUND(MAX(Proj2018[[#This Row],[VAWG]],0)*$AC$9,0)+1</f>
        <v>1</v>
      </c>
    </row>
    <row r="641" spans="1:26" x14ac:dyDescent="0.3">
      <c r="A641">
        <v>2018</v>
      </c>
      <c r="B641" t="s">
        <v>11264</v>
      </c>
      <c r="C641" t="s">
        <v>10740</v>
      </c>
      <c r="D641" t="s">
        <v>348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 s="26">
        <v>0</v>
      </c>
      <c r="Q641" s="26">
        <v>117.7</v>
      </c>
      <c r="R641" s="26">
        <v>-117.7</v>
      </c>
      <c r="S641" s="26">
        <v>-7.3562500000000002</v>
      </c>
      <c r="T641" s="31" t="s">
        <v>296</v>
      </c>
      <c r="U641" s="29">
        <v>0</v>
      </c>
      <c r="V641" s="29" t="str">
        <f>IF(ABS(Proj2018[[#This Row],[LastProj]]-Proj2018[[#This Row],[PROJ TOTAL PTS]])&lt;0.5,"",(Proj2018[[#This Row],[PROJ TOTAL PTS]]-Proj2018[[#This Row],[LastProj]])/16)</f>
        <v/>
      </c>
      <c r="W641" s="29" t="s">
        <v>296</v>
      </c>
      <c r="X641" s="29"/>
      <c r="Y641" s="29">
        <f>IF(Proj2018[[#This Row],[POS]]="K",-100,Proj2018[[#This Row],[VAR/G]]+1.5)</f>
        <v>-5.8562500000000002</v>
      </c>
      <c r="Z641" s="33">
        <f>ROUND(MAX(Proj2018[[#This Row],[VAWG]],0)*$AC$9,0)+1</f>
        <v>1</v>
      </c>
    </row>
    <row r="642" spans="1:26" x14ac:dyDescent="0.3">
      <c r="A642">
        <v>2018</v>
      </c>
      <c r="B642" t="s">
        <v>870</v>
      </c>
      <c r="C642" t="s">
        <v>10763</v>
      </c>
      <c r="D642" t="s">
        <v>348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 s="26">
        <v>0</v>
      </c>
      <c r="Q642" s="26">
        <v>117.7</v>
      </c>
      <c r="R642" s="26">
        <v>-117.7</v>
      </c>
      <c r="S642" s="26">
        <v>-7.3562500000000002</v>
      </c>
      <c r="T642" s="31" t="s">
        <v>296</v>
      </c>
      <c r="U642" s="29">
        <v>0</v>
      </c>
      <c r="V642" s="29" t="str">
        <f>IF(ABS(Proj2018[[#This Row],[LastProj]]-Proj2018[[#This Row],[PROJ TOTAL PTS]])&lt;0.5,"",(Proj2018[[#This Row],[PROJ TOTAL PTS]]-Proj2018[[#This Row],[LastProj]])/16)</f>
        <v/>
      </c>
      <c r="W642" s="29" t="s">
        <v>296</v>
      </c>
      <c r="X642" s="29"/>
      <c r="Y642" s="29">
        <f>IF(Proj2018[[#This Row],[POS]]="K",-100,Proj2018[[#This Row],[VAR/G]]+1.5)</f>
        <v>-5.8562500000000002</v>
      </c>
      <c r="Z642" s="33">
        <f>ROUND(MAX(Proj2018[[#This Row],[VAWG]],0)*$AC$9,0)+1</f>
        <v>1</v>
      </c>
    </row>
    <row r="643" spans="1:26" x14ac:dyDescent="0.3">
      <c r="A643">
        <v>2018</v>
      </c>
      <c r="B643" t="s">
        <v>7598</v>
      </c>
      <c r="C643" t="s">
        <v>352</v>
      </c>
      <c r="D643" t="s">
        <v>348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 s="26">
        <v>0</v>
      </c>
      <c r="Q643" s="26">
        <v>117.7</v>
      </c>
      <c r="R643" s="26">
        <v>-117.7</v>
      </c>
      <c r="S643" s="26">
        <v>-7.3562500000000002</v>
      </c>
      <c r="T643" s="31" t="s">
        <v>296</v>
      </c>
      <c r="U643" s="29">
        <v>0</v>
      </c>
      <c r="V643" s="29" t="str">
        <f>IF(ABS(Proj2018[[#This Row],[LastProj]]-Proj2018[[#This Row],[PROJ TOTAL PTS]])&lt;0.5,"",(Proj2018[[#This Row],[PROJ TOTAL PTS]]-Proj2018[[#This Row],[LastProj]])/16)</f>
        <v/>
      </c>
      <c r="W643" s="29" t="s">
        <v>296</v>
      </c>
      <c r="X643" s="29"/>
      <c r="Y643" s="29">
        <f>IF(Proj2018[[#This Row],[POS]]="K",-100,Proj2018[[#This Row],[VAR/G]]+1.5)</f>
        <v>-5.8562500000000002</v>
      </c>
      <c r="Z643" s="33">
        <f>ROUND(MAX(Proj2018[[#This Row],[VAWG]],0)*$AC$9,0)+1</f>
        <v>1</v>
      </c>
    </row>
    <row r="644" spans="1:26" x14ac:dyDescent="0.3">
      <c r="A644">
        <v>2018</v>
      </c>
      <c r="B644" t="s">
        <v>6642</v>
      </c>
      <c r="C644" t="s">
        <v>1198</v>
      </c>
      <c r="D644" t="s">
        <v>348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 s="26">
        <v>0</v>
      </c>
      <c r="Q644" s="26">
        <v>117.7</v>
      </c>
      <c r="R644" s="26">
        <v>-117.7</v>
      </c>
      <c r="S644" s="26">
        <v>-7.3562500000000002</v>
      </c>
      <c r="T644" s="31" t="s">
        <v>296</v>
      </c>
      <c r="U644" s="29">
        <v>0</v>
      </c>
      <c r="V644" s="29" t="str">
        <f>IF(ABS(Proj2018[[#This Row],[LastProj]]-Proj2018[[#This Row],[PROJ TOTAL PTS]])&lt;0.5,"",(Proj2018[[#This Row],[PROJ TOTAL PTS]]-Proj2018[[#This Row],[LastProj]])/16)</f>
        <v/>
      </c>
      <c r="W644" s="29" t="s">
        <v>296</v>
      </c>
      <c r="X644" s="29"/>
      <c r="Y644" s="29">
        <f>IF(Proj2018[[#This Row],[POS]]="K",-100,Proj2018[[#This Row],[VAR/G]]+1.5)</f>
        <v>-5.8562500000000002</v>
      </c>
      <c r="Z644" s="33">
        <f>ROUND(MAX(Proj2018[[#This Row],[VAWG]],0)*$AC$9,0)+1</f>
        <v>1</v>
      </c>
    </row>
    <row r="645" spans="1:26" x14ac:dyDescent="0.3">
      <c r="A645">
        <v>2018</v>
      </c>
      <c r="B645" t="s">
        <v>9470</v>
      </c>
      <c r="C645" t="s">
        <v>10759</v>
      </c>
      <c r="D645" t="s">
        <v>348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 s="26">
        <v>0</v>
      </c>
      <c r="Q645" s="26">
        <v>117.7</v>
      </c>
      <c r="R645" s="26">
        <v>-117.7</v>
      </c>
      <c r="S645" s="26">
        <v>-7.3562500000000002</v>
      </c>
      <c r="T645" s="31" t="s">
        <v>296</v>
      </c>
      <c r="U645" s="29">
        <v>0</v>
      </c>
      <c r="V645" s="29" t="str">
        <f>IF(ABS(Proj2018[[#This Row],[LastProj]]-Proj2018[[#This Row],[PROJ TOTAL PTS]])&lt;0.5,"",(Proj2018[[#This Row],[PROJ TOTAL PTS]]-Proj2018[[#This Row],[LastProj]])/16)</f>
        <v/>
      </c>
      <c r="W645" s="29" t="s">
        <v>296</v>
      </c>
      <c r="X645" s="29"/>
      <c r="Y645" s="29">
        <f>IF(Proj2018[[#This Row],[POS]]="K",-100,Proj2018[[#This Row],[VAR/G]]+1.5)</f>
        <v>-5.8562500000000002</v>
      </c>
      <c r="Z645" s="33">
        <f>ROUND(MAX(Proj2018[[#This Row],[VAWG]],0)*$AC$9,0)+1</f>
        <v>1</v>
      </c>
    </row>
    <row r="646" spans="1:26" x14ac:dyDescent="0.3">
      <c r="A646">
        <v>2018</v>
      </c>
      <c r="B646" t="s">
        <v>774</v>
      </c>
      <c r="C646" t="s">
        <v>10795</v>
      </c>
      <c r="D646" t="s">
        <v>348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 s="26">
        <v>0</v>
      </c>
      <c r="Q646" s="26">
        <v>117.7</v>
      </c>
      <c r="R646" s="26">
        <v>-117.7</v>
      </c>
      <c r="S646" s="26">
        <v>-7.3562500000000002</v>
      </c>
      <c r="T646" s="31" t="s">
        <v>296</v>
      </c>
      <c r="U646" s="29">
        <v>0</v>
      </c>
      <c r="V646" s="29" t="str">
        <f>IF(ABS(Proj2018[[#This Row],[LastProj]]-Proj2018[[#This Row],[PROJ TOTAL PTS]])&lt;0.5,"",(Proj2018[[#This Row],[PROJ TOTAL PTS]]-Proj2018[[#This Row],[LastProj]])/16)</f>
        <v/>
      </c>
      <c r="W646" s="29" t="s">
        <v>296</v>
      </c>
      <c r="X646" s="29"/>
      <c r="Y646" s="29">
        <f>IF(Proj2018[[#This Row],[POS]]="K",-100,Proj2018[[#This Row],[VAR/G]]+1.5)</f>
        <v>-5.8562500000000002</v>
      </c>
      <c r="Z646" s="33">
        <f>ROUND(MAX(Proj2018[[#This Row],[VAWG]],0)*$AC$9,0)+1</f>
        <v>1</v>
      </c>
    </row>
    <row r="647" spans="1:26" x14ac:dyDescent="0.3">
      <c r="A647">
        <v>2018</v>
      </c>
      <c r="B647" t="s">
        <v>2693</v>
      </c>
      <c r="C647" t="s">
        <v>10714</v>
      </c>
      <c r="D647" t="s">
        <v>348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 s="26">
        <v>0</v>
      </c>
      <c r="Q647" s="26">
        <v>117.7</v>
      </c>
      <c r="R647" s="26">
        <v>-117.7</v>
      </c>
      <c r="S647" s="26">
        <v>-7.3562500000000002</v>
      </c>
      <c r="T647" s="31" t="s">
        <v>296</v>
      </c>
      <c r="U647" s="29">
        <v>0</v>
      </c>
      <c r="V647" s="29" t="str">
        <f>IF(ABS(Proj2018[[#This Row],[LastProj]]-Proj2018[[#This Row],[PROJ TOTAL PTS]])&lt;0.5,"",(Proj2018[[#This Row],[PROJ TOTAL PTS]]-Proj2018[[#This Row],[LastProj]])/16)</f>
        <v/>
      </c>
      <c r="W647" s="29" t="s">
        <v>296</v>
      </c>
      <c r="X647" s="29"/>
      <c r="Y647" s="29">
        <f>IF(Proj2018[[#This Row],[POS]]="K",-100,Proj2018[[#This Row],[VAR/G]]+1.5)</f>
        <v>-5.8562500000000002</v>
      </c>
      <c r="Z647" s="33">
        <f>ROUND(MAX(Proj2018[[#This Row],[VAWG]],0)*$AC$9,0)+1</f>
        <v>1</v>
      </c>
    </row>
    <row r="648" spans="1:26" x14ac:dyDescent="0.3">
      <c r="A648">
        <v>2018</v>
      </c>
      <c r="B648" t="s">
        <v>11265</v>
      </c>
      <c r="C648" t="s">
        <v>10746</v>
      </c>
      <c r="D648" t="s">
        <v>348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 s="26">
        <v>0</v>
      </c>
      <c r="Q648" s="26">
        <v>117.7</v>
      </c>
      <c r="R648" s="26">
        <v>-117.7</v>
      </c>
      <c r="S648" s="26">
        <v>-7.3562500000000002</v>
      </c>
      <c r="T648" s="31" t="s">
        <v>296</v>
      </c>
      <c r="U648" s="29">
        <v>0</v>
      </c>
      <c r="V648" s="29" t="str">
        <f>IF(ABS(Proj2018[[#This Row],[LastProj]]-Proj2018[[#This Row],[PROJ TOTAL PTS]])&lt;0.5,"",(Proj2018[[#This Row],[PROJ TOTAL PTS]]-Proj2018[[#This Row],[LastProj]])/16)</f>
        <v/>
      </c>
      <c r="W648" s="29" t="s">
        <v>296</v>
      </c>
      <c r="X648" s="29"/>
      <c r="Y648" s="29">
        <f>IF(Proj2018[[#This Row],[POS]]="K",-100,Proj2018[[#This Row],[VAR/G]]+1.5)</f>
        <v>-5.8562500000000002</v>
      </c>
      <c r="Z648" s="33">
        <f>ROUND(MAX(Proj2018[[#This Row],[VAWG]],0)*$AC$9,0)+1</f>
        <v>1</v>
      </c>
    </row>
    <row r="649" spans="1:26" x14ac:dyDescent="0.3">
      <c r="A649">
        <v>2018</v>
      </c>
      <c r="B649" t="s">
        <v>2210</v>
      </c>
      <c r="C649" t="s">
        <v>10817</v>
      </c>
      <c r="D649" t="s">
        <v>348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 s="26">
        <v>0</v>
      </c>
      <c r="Q649" s="26">
        <v>117.7</v>
      </c>
      <c r="R649" s="26">
        <v>-117.7</v>
      </c>
      <c r="S649" s="26">
        <v>-7.3562500000000002</v>
      </c>
      <c r="T649" s="31" t="s">
        <v>296</v>
      </c>
      <c r="U649" s="29">
        <v>0</v>
      </c>
      <c r="V649" s="29" t="str">
        <f>IF(ABS(Proj2018[[#This Row],[LastProj]]-Proj2018[[#This Row],[PROJ TOTAL PTS]])&lt;0.5,"",(Proj2018[[#This Row],[PROJ TOTAL PTS]]-Proj2018[[#This Row],[LastProj]])/16)</f>
        <v/>
      </c>
      <c r="W649" s="29" t="s">
        <v>296</v>
      </c>
      <c r="X649" s="29"/>
      <c r="Y649" s="29">
        <f>IF(Proj2018[[#This Row],[POS]]="K",-100,Proj2018[[#This Row],[VAR/G]]+1.5)</f>
        <v>-5.8562500000000002</v>
      </c>
      <c r="Z649" s="33">
        <f>ROUND(MAX(Proj2018[[#This Row],[VAWG]],0)*$AC$9,0)+1</f>
        <v>1</v>
      </c>
    </row>
    <row r="650" spans="1:26" x14ac:dyDescent="0.3">
      <c r="A650">
        <v>2018</v>
      </c>
      <c r="B650" t="s">
        <v>2265</v>
      </c>
      <c r="C650" t="s">
        <v>10714</v>
      </c>
      <c r="D650" t="s">
        <v>348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 s="26">
        <v>0</v>
      </c>
      <c r="Q650" s="26">
        <v>117.7</v>
      </c>
      <c r="R650" s="26">
        <v>-117.7</v>
      </c>
      <c r="S650" s="26">
        <v>-7.3562500000000002</v>
      </c>
      <c r="T650" s="31" t="s">
        <v>296</v>
      </c>
      <c r="U650" s="29">
        <v>0</v>
      </c>
      <c r="V650" s="29" t="str">
        <f>IF(ABS(Proj2018[[#This Row],[LastProj]]-Proj2018[[#This Row],[PROJ TOTAL PTS]])&lt;0.5,"",(Proj2018[[#This Row],[PROJ TOTAL PTS]]-Proj2018[[#This Row],[LastProj]])/16)</f>
        <v/>
      </c>
      <c r="W650" s="29" t="s">
        <v>296</v>
      </c>
      <c r="X650" s="29"/>
      <c r="Y650" s="29">
        <f>IF(Proj2018[[#This Row],[POS]]="K",-100,Proj2018[[#This Row],[VAR/G]]+1.5)</f>
        <v>-5.8562500000000002</v>
      </c>
      <c r="Z650" s="33">
        <f>ROUND(MAX(Proj2018[[#This Row],[VAWG]],0)*$AC$9,0)+1</f>
        <v>1</v>
      </c>
    </row>
    <row r="651" spans="1:26" x14ac:dyDescent="0.3">
      <c r="A651">
        <v>2018</v>
      </c>
      <c r="B651" t="s">
        <v>5340</v>
      </c>
      <c r="C651" t="s">
        <v>10802</v>
      </c>
      <c r="D651" t="s">
        <v>348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 s="26">
        <v>0</v>
      </c>
      <c r="Q651" s="26">
        <v>117.7</v>
      </c>
      <c r="R651" s="26">
        <v>-117.7</v>
      </c>
      <c r="S651" s="26">
        <v>-7.3562500000000002</v>
      </c>
      <c r="T651" s="31" t="s">
        <v>296</v>
      </c>
      <c r="U651" s="29">
        <v>0</v>
      </c>
      <c r="V651" s="29" t="str">
        <f>IF(ABS(Proj2018[[#This Row],[LastProj]]-Proj2018[[#This Row],[PROJ TOTAL PTS]])&lt;0.5,"",(Proj2018[[#This Row],[PROJ TOTAL PTS]]-Proj2018[[#This Row],[LastProj]])/16)</f>
        <v/>
      </c>
      <c r="W651" s="29" t="s">
        <v>296</v>
      </c>
      <c r="X651" s="29"/>
      <c r="Y651" s="29">
        <f>IF(Proj2018[[#This Row],[POS]]="K",-100,Proj2018[[#This Row],[VAR/G]]+1.5)</f>
        <v>-5.8562500000000002</v>
      </c>
      <c r="Z651" s="33">
        <f>ROUND(MAX(Proj2018[[#This Row],[VAWG]],0)*$AC$9,0)+1</f>
        <v>1</v>
      </c>
    </row>
    <row r="652" spans="1:26" x14ac:dyDescent="0.3">
      <c r="A652">
        <v>2018</v>
      </c>
      <c r="B652" t="s">
        <v>5436</v>
      </c>
      <c r="C652" t="s">
        <v>352</v>
      </c>
      <c r="D652" t="s">
        <v>348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 s="26">
        <v>0</v>
      </c>
      <c r="Q652" s="26">
        <v>117.7</v>
      </c>
      <c r="R652" s="26">
        <v>-117.7</v>
      </c>
      <c r="S652" s="26">
        <v>-7.3562500000000002</v>
      </c>
      <c r="T652" s="31" t="s">
        <v>296</v>
      </c>
      <c r="U652" s="29">
        <v>0</v>
      </c>
      <c r="V652" s="29" t="str">
        <f>IF(ABS(Proj2018[[#This Row],[LastProj]]-Proj2018[[#This Row],[PROJ TOTAL PTS]])&lt;0.5,"",(Proj2018[[#This Row],[PROJ TOTAL PTS]]-Proj2018[[#This Row],[LastProj]])/16)</f>
        <v/>
      </c>
      <c r="W652" s="29" t="s">
        <v>296</v>
      </c>
      <c r="X652" s="29"/>
      <c r="Y652" s="29">
        <f>IF(Proj2018[[#This Row],[POS]]="K",-100,Proj2018[[#This Row],[VAR/G]]+1.5)</f>
        <v>-5.8562500000000002</v>
      </c>
      <c r="Z652" s="33">
        <f>ROUND(MAX(Proj2018[[#This Row],[VAWG]],0)*$AC$9,0)+1</f>
        <v>1</v>
      </c>
    </row>
    <row r="653" spans="1:26" x14ac:dyDescent="0.3">
      <c r="A653">
        <v>2018</v>
      </c>
      <c r="B653" t="s">
        <v>7719</v>
      </c>
      <c r="C653" t="s">
        <v>352</v>
      </c>
      <c r="D653" t="s">
        <v>348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 s="26">
        <v>0</v>
      </c>
      <c r="Q653" s="26">
        <v>117.7</v>
      </c>
      <c r="R653" s="26">
        <v>-117.7</v>
      </c>
      <c r="S653" s="26">
        <v>-7.3562500000000002</v>
      </c>
      <c r="T653" s="31" t="s">
        <v>296</v>
      </c>
      <c r="U653" s="29">
        <v>0</v>
      </c>
      <c r="V653" s="29" t="str">
        <f>IF(ABS(Proj2018[[#This Row],[LastProj]]-Proj2018[[#This Row],[PROJ TOTAL PTS]])&lt;0.5,"",(Proj2018[[#This Row],[PROJ TOTAL PTS]]-Proj2018[[#This Row],[LastProj]])/16)</f>
        <v/>
      </c>
      <c r="W653" s="29" t="s">
        <v>296</v>
      </c>
      <c r="X653" s="29"/>
      <c r="Y653" s="29">
        <f>IF(Proj2018[[#This Row],[POS]]="K",-100,Proj2018[[#This Row],[VAR/G]]+1.5)</f>
        <v>-5.8562500000000002</v>
      </c>
      <c r="Z653" s="33">
        <f>ROUND(MAX(Proj2018[[#This Row],[VAWG]],0)*$AC$9,0)+1</f>
        <v>1</v>
      </c>
    </row>
    <row r="654" spans="1:26" x14ac:dyDescent="0.3">
      <c r="A654">
        <v>2018</v>
      </c>
      <c r="B654" t="s">
        <v>1505</v>
      </c>
      <c r="C654" t="s">
        <v>570</v>
      </c>
      <c r="D654" t="s">
        <v>348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 s="26">
        <v>0</v>
      </c>
      <c r="Q654" s="26">
        <v>117.7</v>
      </c>
      <c r="R654" s="26">
        <v>-117.7</v>
      </c>
      <c r="S654" s="26">
        <v>-7.3562500000000002</v>
      </c>
      <c r="T654" s="31" t="s">
        <v>296</v>
      </c>
      <c r="U654" s="29">
        <v>0</v>
      </c>
      <c r="V654" s="29" t="str">
        <f>IF(ABS(Proj2018[[#This Row],[LastProj]]-Proj2018[[#This Row],[PROJ TOTAL PTS]])&lt;0.5,"",(Proj2018[[#This Row],[PROJ TOTAL PTS]]-Proj2018[[#This Row],[LastProj]])/16)</f>
        <v/>
      </c>
      <c r="W654" s="29" t="s">
        <v>296</v>
      </c>
      <c r="X654" s="29"/>
      <c r="Y654" s="29">
        <f>IF(Proj2018[[#This Row],[POS]]="K",-100,Proj2018[[#This Row],[VAR/G]]+1.5)</f>
        <v>-5.8562500000000002</v>
      </c>
      <c r="Z654" s="33">
        <f>ROUND(MAX(Proj2018[[#This Row],[VAWG]],0)*$AC$9,0)+1</f>
        <v>1</v>
      </c>
    </row>
    <row r="655" spans="1:26" x14ac:dyDescent="0.3">
      <c r="A655">
        <v>2018</v>
      </c>
      <c r="B655" t="s">
        <v>7487</v>
      </c>
      <c r="C655" t="s">
        <v>536</v>
      </c>
      <c r="D655" t="s">
        <v>348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 s="26">
        <v>0</v>
      </c>
      <c r="Q655" s="26">
        <v>117.7</v>
      </c>
      <c r="R655" s="26">
        <v>-117.7</v>
      </c>
      <c r="S655" s="26">
        <v>-7.3562500000000002</v>
      </c>
      <c r="T655" s="31" t="s">
        <v>296</v>
      </c>
      <c r="U655" s="29">
        <v>0</v>
      </c>
      <c r="V655" s="29" t="str">
        <f>IF(ABS(Proj2018[[#This Row],[LastProj]]-Proj2018[[#This Row],[PROJ TOTAL PTS]])&lt;0.5,"",(Proj2018[[#This Row],[PROJ TOTAL PTS]]-Proj2018[[#This Row],[LastProj]])/16)</f>
        <v/>
      </c>
      <c r="W655" s="29" t="s">
        <v>296</v>
      </c>
      <c r="X655" s="29"/>
      <c r="Y655" s="29">
        <f>IF(Proj2018[[#This Row],[POS]]="K",-100,Proj2018[[#This Row],[VAR/G]]+1.5)</f>
        <v>-5.8562500000000002</v>
      </c>
      <c r="Z655" s="33">
        <f>ROUND(MAX(Proj2018[[#This Row],[VAWG]],0)*$AC$9,0)+1</f>
        <v>1</v>
      </c>
    </row>
    <row r="656" spans="1:26" x14ac:dyDescent="0.3">
      <c r="A656">
        <v>2018</v>
      </c>
      <c r="B656" t="s">
        <v>10241</v>
      </c>
      <c r="C656" t="s">
        <v>10728</v>
      </c>
      <c r="D656" t="s">
        <v>348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 s="26">
        <v>0</v>
      </c>
      <c r="Q656" s="26">
        <v>117.7</v>
      </c>
      <c r="R656" s="26">
        <v>-117.7</v>
      </c>
      <c r="S656" s="26">
        <v>-7.3562500000000002</v>
      </c>
      <c r="T656" s="31" t="s">
        <v>296</v>
      </c>
      <c r="U656" s="29">
        <v>0</v>
      </c>
      <c r="V656" s="29" t="str">
        <f>IF(ABS(Proj2018[[#This Row],[LastProj]]-Proj2018[[#This Row],[PROJ TOTAL PTS]])&lt;0.5,"",(Proj2018[[#This Row],[PROJ TOTAL PTS]]-Proj2018[[#This Row],[LastProj]])/16)</f>
        <v/>
      </c>
      <c r="W656" s="29" t="s">
        <v>296</v>
      </c>
      <c r="X656" s="29"/>
      <c r="Y656" s="29">
        <f>IF(Proj2018[[#This Row],[POS]]="K",-100,Proj2018[[#This Row],[VAR/G]]+1.5)</f>
        <v>-5.8562500000000002</v>
      </c>
      <c r="Z656" s="33">
        <f>ROUND(MAX(Proj2018[[#This Row],[VAWG]],0)*$AC$9,0)+1</f>
        <v>1</v>
      </c>
    </row>
    <row r="657" spans="1:26" x14ac:dyDescent="0.3">
      <c r="A657">
        <v>2018</v>
      </c>
      <c r="B657" t="s">
        <v>11266</v>
      </c>
      <c r="C657" t="s">
        <v>314</v>
      </c>
      <c r="D657" t="s">
        <v>348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 s="26">
        <v>0</v>
      </c>
      <c r="Q657" s="26">
        <v>117.7</v>
      </c>
      <c r="R657" s="26">
        <v>-117.7</v>
      </c>
      <c r="S657" s="26">
        <v>-7.3562500000000002</v>
      </c>
      <c r="T657" s="31" t="s">
        <v>296</v>
      </c>
      <c r="U657" s="29">
        <v>0</v>
      </c>
      <c r="V657" s="29" t="str">
        <f>IF(ABS(Proj2018[[#This Row],[LastProj]]-Proj2018[[#This Row],[PROJ TOTAL PTS]])&lt;0.5,"",(Proj2018[[#This Row],[PROJ TOTAL PTS]]-Proj2018[[#This Row],[LastProj]])/16)</f>
        <v/>
      </c>
      <c r="W657" s="29" t="s">
        <v>296</v>
      </c>
      <c r="X657" s="29"/>
      <c r="Y657" s="29">
        <f>IF(Proj2018[[#This Row],[POS]]="K",-100,Proj2018[[#This Row],[VAR/G]]+1.5)</f>
        <v>-5.8562500000000002</v>
      </c>
      <c r="Z657" s="33">
        <f>ROUND(MAX(Proj2018[[#This Row],[VAWG]],0)*$AC$9,0)+1</f>
        <v>1</v>
      </c>
    </row>
    <row r="658" spans="1:26" x14ac:dyDescent="0.3">
      <c r="A658">
        <v>2018</v>
      </c>
      <c r="B658" t="s">
        <v>4480</v>
      </c>
      <c r="C658" t="s">
        <v>10716</v>
      </c>
      <c r="D658" t="s">
        <v>348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 s="26">
        <v>0</v>
      </c>
      <c r="Q658" s="26">
        <v>117.7</v>
      </c>
      <c r="R658" s="26">
        <v>-117.7</v>
      </c>
      <c r="S658" s="26">
        <v>-7.3562500000000002</v>
      </c>
      <c r="T658" s="31" t="s">
        <v>296</v>
      </c>
      <c r="U658" s="29">
        <v>0</v>
      </c>
      <c r="V658" s="29" t="str">
        <f>IF(ABS(Proj2018[[#This Row],[LastProj]]-Proj2018[[#This Row],[PROJ TOTAL PTS]])&lt;0.5,"",(Proj2018[[#This Row],[PROJ TOTAL PTS]]-Proj2018[[#This Row],[LastProj]])/16)</f>
        <v/>
      </c>
      <c r="W658" s="29" t="s">
        <v>296</v>
      </c>
      <c r="X658" s="29"/>
      <c r="Y658" s="29">
        <f>IF(Proj2018[[#This Row],[POS]]="K",-100,Proj2018[[#This Row],[VAR/G]]+1.5)</f>
        <v>-5.8562500000000002</v>
      </c>
      <c r="Z658" s="33">
        <f>ROUND(MAX(Proj2018[[#This Row],[VAWG]],0)*$AC$9,0)+1</f>
        <v>1</v>
      </c>
    </row>
    <row r="659" spans="1:26" x14ac:dyDescent="0.3">
      <c r="A659">
        <v>2018</v>
      </c>
      <c r="B659" t="s">
        <v>2545</v>
      </c>
      <c r="C659" t="s">
        <v>10746</v>
      </c>
      <c r="D659" t="s">
        <v>348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 s="26">
        <v>0</v>
      </c>
      <c r="Q659" s="26">
        <v>117.7</v>
      </c>
      <c r="R659" s="26">
        <v>-117.7</v>
      </c>
      <c r="S659" s="26">
        <v>-7.3562500000000002</v>
      </c>
      <c r="T659" s="31" t="s">
        <v>296</v>
      </c>
      <c r="U659" s="29">
        <v>0</v>
      </c>
      <c r="V659" s="29" t="str">
        <f>IF(ABS(Proj2018[[#This Row],[LastProj]]-Proj2018[[#This Row],[PROJ TOTAL PTS]])&lt;0.5,"",(Proj2018[[#This Row],[PROJ TOTAL PTS]]-Proj2018[[#This Row],[LastProj]])/16)</f>
        <v/>
      </c>
      <c r="W659" s="29" t="s">
        <v>296</v>
      </c>
      <c r="X659" s="29"/>
      <c r="Y659" s="29">
        <f>IF(Proj2018[[#This Row],[POS]]="K",-100,Proj2018[[#This Row],[VAR/G]]+1.5)</f>
        <v>-5.8562500000000002</v>
      </c>
      <c r="Z659" s="33">
        <f>ROUND(MAX(Proj2018[[#This Row],[VAWG]],0)*$AC$9,0)+1</f>
        <v>1</v>
      </c>
    </row>
    <row r="660" spans="1:26" x14ac:dyDescent="0.3">
      <c r="A660">
        <v>2018</v>
      </c>
      <c r="B660" t="s">
        <v>5943</v>
      </c>
      <c r="C660" t="s">
        <v>371</v>
      </c>
      <c r="D660" t="s">
        <v>348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 s="26">
        <v>0</v>
      </c>
      <c r="Q660" s="26">
        <v>117.7</v>
      </c>
      <c r="R660" s="26">
        <v>-117.7</v>
      </c>
      <c r="S660" s="26">
        <v>-7.3562500000000002</v>
      </c>
      <c r="T660" s="31" t="s">
        <v>296</v>
      </c>
      <c r="U660" s="29">
        <v>0</v>
      </c>
      <c r="V660" s="29" t="str">
        <f>IF(ABS(Proj2018[[#This Row],[LastProj]]-Proj2018[[#This Row],[PROJ TOTAL PTS]])&lt;0.5,"",(Proj2018[[#This Row],[PROJ TOTAL PTS]]-Proj2018[[#This Row],[LastProj]])/16)</f>
        <v/>
      </c>
      <c r="W660" s="29" t="s">
        <v>296</v>
      </c>
      <c r="X660" s="29"/>
      <c r="Y660" s="29">
        <f>IF(Proj2018[[#This Row],[POS]]="K",-100,Proj2018[[#This Row],[VAR/G]]+1.5)</f>
        <v>-5.8562500000000002</v>
      </c>
      <c r="Z660" s="33">
        <f>ROUND(MAX(Proj2018[[#This Row],[VAWG]],0)*$AC$9,0)+1</f>
        <v>1</v>
      </c>
    </row>
    <row r="661" spans="1:26" x14ac:dyDescent="0.3">
      <c r="A661">
        <v>2018</v>
      </c>
      <c r="B661" t="s">
        <v>2758</v>
      </c>
      <c r="C661" t="s">
        <v>314</v>
      </c>
      <c r="D661" t="s">
        <v>348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 s="26">
        <v>0</v>
      </c>
      <c r="Q661" s="26">
        <v>117.7</v>
      </c>
      <c r="R661" s="26">
        <v>-117.7</v>
      </c>
      <c r="S661" s="26">
        <v>-7.3562500000000002</v>
      </c>
      <c r="T661" s="31" t="s">
        <v>296</v>
      </c>
      <c r="U661" s="29">
        <v>0</v>
      </c>
      <c r="V661" s="29" t="str">
        <f>IF(ABS(Proj2018[[#This Row],[LastProj]]-Proj2018[[#This Row],[PROJ TOTAL PTS]])&lt;0.5,"",(Proj2018[[#This Row],[PROJ TOTAL PTS]]-Proj2018[[#This Row],[LastProj]])/16)</f>
        <v/>
      </c>
      <c r="W661" s="29" t="s">
        <v>296</v>
      </c>
      <c r="X661" s="29"/>
      <c r="Y661" s="29">
        <f>IF(Proj2018[[#This Row],[POS]]="K",-100,Proj2018[[#This Row],[VAR/G]]+1.5)</f>
        <v>-5.8562500000000002</v>
      </c>
      <c r="Z661" s="33">
        <f>ROUND(MAX(Proj2018[[#This Row],[VAWG]],0)*$AC$9,0)+1</f>
        <v>1</v>
      </c>
    </row>
    <row r="662" spans="1:26" x14ac:dyDescent="0.3">
      <c r="A662">
        <v>2018</v>
      </c>
      <c r="B662" t="s">
        <v>3201</v>
      </c>
      <c r="C662" t="s">
        <v>10759</v>
      </c>
      <c r="D662" t="s">
        <v>348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 s="26">
        <v>0</v>
      </c>
      <c r="Q662" s="26">
        <v>117.7</v>
      </c>
      <c r="R662" s="26">
        <v>-117.7</v>
      </c>
      <c r="S662" s="26">
        <v>-7.3562500000000002</v>
      </c>
      <c r="T662" s="31" t="s">
        <v>296</v>
      </c>
      <c r="U662" s="29">
        <v>0</v>
      </c>
      <c r="V662" s="29" t="str">
        <f>IF(ABS(Proj2018[[#This Row],[LastProj]]-Proj2018[[#This Row],[PROJ TOTAL PTS]])&lt;0.5,"",(Proj2018[[#This Row],[PROJ TOTAL PTS]]-Proj2018[[#This Row],[LastProj]])/16)</f>
        <v/>
      </c>
      <c r="W662" s="29" t="s">
        <v>296</v>
      </c>
      <c r="X662" s="29"/>
      <c r="Y662" s="29">
        <f>IF(Proj2018[[#This Row],[POS]]="K",-100,Proj2018[[#This Row],[VAR/G]]+1.5)</f>
        <v>-5.8562500000000002</v>
      </c>
      <c r="Z662" s="33">
        <f>ROUND(MAX(Proj2018[[#This Row],[VAWG]],0)*$AC$9,0)+1</f>
        <v>1</v>
      </c>
    </row>
    <row r="663" spans="1:26" x14ac:dyDescent="0.3">
      <c r="A663">
        <v>2018</v>
      </c>
      <c r="B663" t="s">
        <v>3970</v>
      </c>
      <c r="C663" t="s">
        <v>10802</v>
      </c>
      <c r="D663" t="s">
        <v>348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 s="26">
        <v>0</v>
      </c>
      <c r="Q663" s="26">
        <v>117.7</v>
      </c>
      <c r="R663" s="26">
        <v>-117.7</v>
      </c>
      <c r="S663" s="26">
        <v>-7.3562500000000002</v>
      </c>
      <c r="T663" s="31" t="s">
        <v>296</v>
      </c>
      <c r="U663" s="29">
        <v>0</v>
      </c>
      <c r="V663" s="29" t="str">
        <f>IF(ABS(Proj2018[[#This Row],[LastProj]]-Proj2018[[#This Row],[PROJ TOTAL PTS]])&lt;0.5,"",(Proj2018[[#This Row],[PROJ TOTAL PTS]]-Proj2018[[#This Row],[LastProj]])/16)</f>
        <v/>
      </c>
      <c r="W663" s="29" t="s">
        <v>296</v>
      </c>
      <c r="X663" s="29"/>
      <c r="Y663" s="29">
        <f>IF(Proj2018[[#This Row],[POS]]="K",-100,Proj2018[[#This Row],[VAR/G]]+1.5)</f>
        <v>-5.8562500000000002</v>
      </c>
      <c r="Z663" s="33">
        <f>ROUND(MAX(Proj2018[[#This Row],[VAWG]],0)*$AC$9,0)+1</f>
        <v>1</v>
      </c>
    </row>
    <row r="664" spans="1:26" x14ac:dyDescent="0.3">
      <c r="A664">
        <v>2018</v>
      </c>
      <c r="B664" t="s">
        <v>10596</v>
      </c>
      <c r="C664" t="s">
        <v>10795</v>
      </c>
      <c r="D664" t="s">
        <v>348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 s="26">
        <v>0</v>
      </c>
      <c r="Q664" s="26">
        <v>117.7</v>
      </c>
      <c r="R664" s="26">
        <v>-117.7</v>
      </c>
      <c r="S664" s="26">
        <v>-7.3562500000000002</v>
      </c>
      <c r="T664" s="31" t="s">
        <v>296</v>
      </c>
      <c r="U664" s="29">
        <v>0</v>
      </c>
      <c r="V664" s="29" t="str">
        <f>IF(ABS(Proj2018[[#This Row],[LastProj]]-Proj2018[[#This Row],[PROJ TOTAL PTS]])&lt;0.5,"",(Proj2018[[#This Row],[PROJ TOTAL PTS]]-Proj2018[[#This Row],[LastProj]])/16)</f>
        <v/>
      </c>
      <c r="W664" s="29" t="s">
        <v>296</v>
      </c>
      <c r="X664" s="29"/>
      <c r="Y664" s="29">
        <f>IF(Proj2018[[#This Row],[POS]]="K",-100,Proj2018[[#This Row],[VAR/G]]+1.5)</f>
        <v>-5.8562500000000002</v>
      </c>
      <c r="Z664" s="33">
        <f>ROUND(MAX(Proj2018[[#This Row],[VAWG]],0)*$AC$9,0)+1</f>
        <v>1</v>
      </c>
    </row>
    <row r="665" spans="1:26" x14ac:dyDescent="0.3">
      <c r="A665">
        <v>2018</v>
      </c>
      <c r="B665" t="s">
        <v>6486</v>
      </c>
      <c r="C665" t="s">
        <v>10817</v>
      </c>
      <c r="D665" t="s">
        <v>348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 s="26">
        <v>0</v>
      </c>
      <c r="Q665" s="26">
        <v>117.7</v>
      </c>
      <c r="R665" s="26">
        <v>-117.7</v>
      </c>
      <c r="S665" s="26">
        <v>-7.3562500000000002</v>
      </c>
      <c r="T665" s="31" t="s">
        <v>296</v>
      </c>
      <c r="U665" s="29">
        <v>0</v>
      </c>
      <c r="V665" s="29" t="str">
        <f>IF(ABS(Proj2018[[#This Row],[LastProj]]-Proj2018[[#This Row],[PROJ TOTAL PTS]])&lt;0.5,"",(Proj2018[[#This Row],[PROJ TOTAL PTS]]-Proj2018[[#This Row],[LastProj]])/16)</f>
        <v/>
      </c>
      <c r="W665" s="29" t="s">
        <v>296</v>
      </c>
      <c r="X665" s="29"/>
      <c r="Y665" s="29">
        <f>IF(Proj2018[[#This Row],[POS]]="K",-100,Proj2018[[#This Row],[VAR/G]]+1.5)</f>
        <v>-5.8562500000000002</v>
      </c>
      <c r="Z665" s="33">
        <f>ROUND(MAX(Proj2018[[#This Row],[VAWG]],0)*$AC$9,0)+1</f>
        <v>1</v>
      </c>
    </row>
    <row r="666" spans="1:26" x14ac:dyDescent="0.3">
      <c r="A666">
        <v>2018</v>
      </c>
      <c r="B666" t="s">
        <v>6752</v>
      </c>
      <c r="C666" t="s">
        <v>10714</v>
      </c>
      <c r="D666" t="s">
        <v>348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 s="26">
        <v>0</v>
      </c>
      <c r="Q666" s="26">
        <v>117.7</v>
      </c>
      <c r="R666" s="26">
        <v>-117.7</v>
      </c>
      <c r="S666" s="26">
        <v>-7.3562500000000002</v>
      </c>
      <c r="T666" s="31" t="s">
        <v>296</v>
      </c>
      <c r="U666" s="29">
        <v>0</v>
      </c>
      <c r="V666" s="29" t="str">
        <f>IF(ABS(Proj2018[[#This Row],[LastProj]]-Proj2018[[#This Row],[PROJ TOTAL PTS]])&lt;0.5,"",(Proj2018[[#This Row],[PROJ TOTAL PTS]]-Proj2018[[#This Row],[LastProj]])/16)</f>
        <v/>
      </c>
      <c r="W666" s="29" t="s">
        <v>296</v>
      </c>
      <c r="X666" s="29"/>
      <c r="Y666" s="29">
        <f>IF(Proj2018[[#This Row],[POS]]="K",-100,Proj2018[[#This Row],[VAR/G]]+1.5)</f>
        <v>-5.8562500000000002</v>
      </c>
      <c r="Z666" s="33">
        <f>ROUND(MAX(Proj2018[[#This Row],[VAWG]],0)*$AC$9,0)+1</f>
        <v>1</v>
      </c>
    </row>
    <row r="667" spans="1:26" x14ac:dyDescent="0.3">
      <c r="A667">
        <v>2018</v>
      </c>
      <c r="B667" t="s">
        <v>4714</v>
      </c>
      <c r="C667" t="s">
        <v>10817</v>
      </c>
      <c r="D667" t="s">
        <v>348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 s="26">
        <v>0</v>
      </c>
      <c r="Q667" s="26">
        <v>117.7</v>
      </c>
      <c r="R667" s="26">
        <v>-117.7</v>
      </c>
      <c r="S667" s="26">
        <v>-7.3562500000000002</v>
      </c>
      <c r="T667" s="31" t="s">
        <v>11130</v>
      </c>
      <c r="U667" s="29">
        <v>0</v>
      </c>
      <c r="V667" s="29" t="str">
        <f>IF(ABS(Proj2018[[#This Row],[LastProj]]-Proj2018[[#This Row],[PROJ TOTAL PTS]])&lt;0.5,"",(Proj2018[[#This Row],[PROJ TOTAL PTS]]-Proj2018[[#This Row],[LastProj]])/16)</f>
        <v/>
      </c>
      <c r="W667" s="29" t="s">
        <v>296</v>
      </c>
      <c r="X667" s="29"/>
      <c r="Y667" s="29">
        <f>IF(Proj2018[[#This Row],[POS]]="K",-100,Proj2018[[#This Row],[VAR/G]]+1.5)</f>
        <v>-5.8562500000000002</v>
      </c>
      <c r="Z667" s="33">
        <f>ROUND(MAX(Proj2018[[#This Row],[VAWG]],0)*$AC$9,0)+1</f>
        <v>1</v>
      </c>
    </row>
    <row r="668" spans="1:26" x14ac:dyDescent="0.3">
      <c r="A668">
        <v>2018</v>
      </c>
      <c r="B668" t="s">
        <v>7156</v>
      </c>
      <c r="C668" t="s">
        <v>536</v>
      </c>
      <c r="D668" t="s">
        <v>348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 s="26">
        <v>0</v>
      </c>
      <c r="Q668" s="26">
        <v>117.7</v>
      </c>
      <c r="R668" s="26">
        <v>-117.7</v>
      </c>
      <c r="S668" s="26">
        <v>-7.3562500000000002</v>
      </c>
      <c r="T668" s="31" t="s">
        <v>11130</v>
      </c>
      <c r="U668" s="29">
        <v>0</v>
      </c>
      <c r="V668" s="29" t="str">
        <f>IF(ABS(Proj2018[[#This Row],[LastProj]]-Proj2018[[#This Row],[PROJ TOTAL PTS]])&lt;0.5,"",(Proj2018[[#This Row],[PROJ TOTAL PTS]]-Proj2018[[#This Row],[LastProj]])/16)</f>
        <v/>
      </c>
      <c r="W668" s="29" t="s">
        <v>296</v>
      </c>
      <c r="X668" s="29"/>
      <c r="Y668" s="29">
        <f>IF(Proj2018[[#This Row],[POS]]="K",-100,Proj2018[[#This Row],[VAR/G]]+1.5)</f>
        <v>-5.8562500000000002</v>
      </c>
      <c r="Z668" s="33">
        <f>ROUND(MAX(Proj2018[[#This Row],[VAWG]],0)*$AC$9,0)+1</f>
        <v>1</v>
      </c>
    </row>
    <row r="669" spans="1:26" x14ac:dyDescent="0.3">
      <c r="A669">
        <v>2018</v>
      </c>
      <c r="B669" t="s">
        <v>6962</v>
      </c>
      <c r="C669" t="s">
        <v>10708</v>
      </c>
      <c r="D669" t="s">
        <v>348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 s="26">
        <v>0</v>
      </c>
      <c r="Q669" s="26">
        <v>117.7</v>
      </c>
      <c r="R669" s="26">
        <v>-117.7</v>
      </c>
      <c r="S669" s="26">
        <v>-7.3562500000000002</v>
      </c>
      <c r="T669" s="31" t="s">
        <v>11130</v>
      </c>
      <c r="U669" s="29">
        <v>0</v>
      </c>
      <c r="V669" s="29" t="str">
        <f>IF(ABS(Proj2018[[#This Row],[LastProj]]-Proj2018[[#This Row],[PROJ TOTAL PTS]])&lt;0.5,"",(Proj2018[[#This Row],[PROJ TOTAL PTS]]-Proj2018[[#This Row],[LastProj]])/16)</f>
        <v/>
      </c>
      <c r="W669" s="29" t="s">
        <v>296</v>
      </c>
      <c r="X669" s="29"/>
      <c r="Y669" s="29">
        <f>IF(Proj2018[[#This Row],[POS]]="K",-100,Proj2018[[#This Row],[VAR/G]]+1.5)</f>
        <v>-5.8562500000000002</v>
      </c>
      <c r="Z669" s="33">
        <f>ROUND(MAX(Proj2018[[#This Row],[VAWG]],0)*$AC$9,0)+1</f>
        <v>1</v>
      </c>
    </row>
    <row r="670" spans="1:26" x14ac:dyDescent="0.3">
      <c r="A670">
        <v>2018</v>
      </c>
      <c r="B670" t="s">
        <v>9811</v>
      </c>
      <c r="C670" t="s">
        <v>306</v>
      </c>
      <c r="D670" t="s">
        <v>348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 s="26">
        <v>0</v>
      </c>
      <c r="Q670" s="26">
        <v>117.7</v>
      </c>
      <c r="R670" s="26">
        <v>-117.7</v>
      </c>
      <c r="S670" s="26">
        <v>-7.3562500000000002</v>
      </c>
      <c r="T670" s="31" t="s">
        <v>296</v>
      </c>
      <c r="U670" s="29">
        <v>0</v>
      </c>
      <c r="V670" s="29" t="str">
        <f>IF(ABS(Proj2018[[#This Row],[LastProj]]-Proj2018[[#This Row],[PROJ TOTAL PTS]])&lt;0.5,"",(Proj2018[[#This Row],[PROJ TOTAL PTS]]-Proj2018[[#This Row],[LastProj]])/16)</f>
        <v/>
      </c>
      <c r="W670" s="29" t="s">
        <v>296</v>
      </c>
      <c r="X670" s="29"/>
      <c r="Y670" s="29">
        <f>IF(Proj2018[[#This Row],[POS]]="K",-100,Proj2018[[#This Row],[VAR/G]]+1.5)</f>
        <v>-5.8562500000000002</v>
      </c>
      <c r="Z670" s="33">
        <f>ROUND(MAX(Proj2018[[#This Row],[VAWG]],0)*$AC$9,0)+1</f>
        <v>1</v>
      </c>
    </row>
    <row r="671" spans="1:26" x14ac:dyDescent="0.3">
      <c r="A671">
        <v>2018</v>
      </c>
      <c r="B671" t="s">
        <v>7632</v>
      </c>
      <c r="C671" t="s">
        <v>10740</v>
      </c>
      <c r="D671" t="s">
        <v>348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 s="26">
        <v>0</v>
      </c>
      <c r="Q671" s="26">
        <v>117.7</v>
      </c>
      <c r="R671" s="26">
        <v>-117.7</v>
      </c>
      <c r="S671" s="26">
        <v>-7.3562500000000002</v>
      </c>
      <c r="T671" s="31" t="s">
        <v>296</v>
      </c>
      <c r="U671" s="29">
        <v>0</v>
      </c>
      <c r="V671" s="29" t="str">
        <f>IF(ABS(Proj2018[[#This Row],[LastProj]]-Proj2018[[#This Row],[PROJ TOTAL PTS]])&lt;0.5,"",(Proj2018[[#This Row],[PROJ TOTAL PTS]]-Proj2018[[#This Row],[LastProj]])/16)</f>
        <v/>
      </c>
      <c r="W671" s="29" t="s">
        <v>296</v>
      </c>
      <c r="X671" s="29"/>
      <c r="Y671" s="29">
        <f>IF(Proj2018[[#This Row],[POS]]="K",-100,Proj2018[[#This Row],[VAR/G]]+1.5)</f>
        <v>-5.8562500000000002</v>
      </c>
      <c r="Z671" s="33">
        <f>ROUND(MAX(Proj2018[[#This Row],[VAWG]],0)*$AC$9,0)+1</f>
        <v>1</v>
      </c>
    </row>
    <row r="672" spans="1:26" x14ac:dyDescent="0.3">
      <c r="A672">
        <v>2018</v>
      </c>
      <c r="B672" t="s">
        <v>607</v>
      </c>
      <c r="C672" t="s">
        <v>10791</v>
      </c>
      <c r="D672" t="s">
        <v>348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 s="26">
        <v>0</v>
      </c>
      <c r="Q672" s="26">
        <v>117.7</v>
      </c>
      <c r="R672" s="26">
        <v>-117.7</v>
      </c>
      <c r="S672" s="26">
        <v>-7.3562500000000002</v>
      </c>
      <c r="T672" s="31" t="s">
        <v>296</v>
      </c>
      <c r="U672" s="29">
        <v>0</v>
      </c>
      <c r="V672" s="29" t="str">
        <f>IF(ABS(Proj2018[[#This Row],[LastProj]]-Proj2018[[#This Row],[PROJ TOTAL PTS]])&lt;0.5,"",(Proj2018[[#This Row],[PROJ TOTAL PTS]]-Proj2018[[#This Row],[LastProj]])/16)</f>
        <v/>
      </c>
      <c r="W672" s="29" t="s">
        <v>296</v>
      </c>
      <c r="X672" s="29"/>
      <c r="Y672" s="29">
        <f>IF(Proj2018[[#This Row],[POS]]="K",-100,Proj2018[[#This Row],[VAR/G]]+1.5)</f>
        <v>-5.8562500000000002</v>
      </c>
      <c r="Z672" s="33">
        <f>ROUND(MAX(Proj2018[[#This Row],[VAWG]],0)*$AC$9,0)+1</f>
        <v>1</v>
      </c>
    </row>
    <row r="673" spans="1:26" x14ac:dyDescent="0.3">
      <c r="A673">
        <v>2018</v>
      </c>
      <c r="B673" t="s">
        <v>3366</v>
      </c>
      <c r="C673" t="s">
        <v>10802</v>
      </c>
      <c r="D673" t="s">
        <v>348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 s="26">
        <v>0</v>
      </c>
      <c r="Q673" s="26">
        <v>117.7</v>
      </c>
      <c r="R673" s="26">
        <v>-117.7</v>
      </c>
      <c r="S673" s="26">
        <v>-7.3562500000000002</v>
      </c>
      <c r="T673" s="31" t="s">
        <v>296</v>
      </c>
      <c r="U673" s="29">
        <v>0</v>
      </c>
      <c r="V673" s="29" t="str">
        <f>IF(ABS(Proj2018[[#This Row],[LastProj]]-Proj2018[[#This Row],[PROJ TOTAL PTS]])&lt;0.5,"",(Proj2018[[#This Row],[PROJ TOTAL PTS]]-Proj2018[[#This Row],[LastProj]])/16)</f>
        <v/>
      </c>
      <c r="W673" s="29" t="s">
        <v>296</v>
      </c>
      <c r="X673" s="29"/>
      <c r="Y673" s="29">
        <f>IF(Proj2018[[#This Row],[POS]]="K",-100,Proj2018[[#This Row],[VAR/G]]+1.5)</f>
        <v>-5.8562500000000002</v>
      </c>
      <c r="Z673" s="33">
        <f>ROUND(MAX(Proj2018[[#This Row],[VAWG]],0)*$AC$9,0)+1</f>
        <v>1</v>
      </c>
    </row>
    <row r="674" spans="1:26" x14ac:dyDescent="0.3">
      <c r="A674">
        <v>2018</v>
      </c>
      <c r="B674" t="s">
        <v>5397</v>
      </c>
      <c r="C674" t="s">
        <v>314</v>
      </c>
      <c r="D674" t="s">
        <v>348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 s="26">
        <v>0</v>
      </c>
      <c r="Q674" s="26">
        <v>117.7</v>
      </c>
      <c r="R674" s="26">
        <v>-117.7</v>
      </c>
      <c r="S674" s="26">
        <v>-7.3562500000000002</v>
      </c>
      <c r="T674" s="31" t="s">
        <v>296</v>
      </c>
      <c r="U674" s="29">
        <v>0</v>
      </c>
      <c r="V674" s="29" t="str">
        <f>IF(ABS(Proj2018[[#This Row],[LastProj]]-Proj2018[[#This Row],[PROJ TOTAL PTS]])&lt;0.5,"",(Proj2018[[#This Row],[PROJ TOTAL PTS]]-Proj2018[[#This Row],[LastProj]])/16)</f>
        <v/>
      </c>
      <c r="W674" s="29" t="s">
        <v>296</v>
      </c>
      <c r="X674" s="29"/>
      <c r="Y674" s="29">
        <f>IF(Proj2018[[#This Row],[POS]]="K",-100,Proj2018[[#This Row],[VAR/G]]+1.5)</f>
        <v>-5.8562500000000002</v>
      </c>
      <c r="Z674" s="33">
        <f>ROUND(MAX(Proj2018[[#This Row],[VAWG]],0)*$AC$9,0)+1</f>
        <v>1</v>
      </c>
    </row>
    <row r="675" spans="1:26" x14ac:dyDescent="0.3">
      <c r="A675">
        <v>2018</v>
      </c>
      <c r="B675" t="s">
        <v>11267</v>
      </c>
      <c r="C675" t="s">
        <v>352</v>
      </c>
      <c r="D675" t="s">
        <v>348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 s="26">
        <v>0</v>
      </c>
      <c r="Q675" s="26">
        <v>117.7</v>
      </c>
      <c r="R675" s="26">
        <v>-117.7</v>
      </c>
      <c r="S675" s="26">
        <v>-7.3562500000000002</v>
      </c>
      <c r="T675" s="31" t="s">
        <v>296</v>
      </c>
      <c r="U675" s="29">
        <v>0</v>
      </c>
      <c r="V675" s="29" t="str">
        <f>IF(ABS(Proj2018[[#This Row],[LastProj]]-Proj2018[[#This Row],[PROJ TOTAL PTS]])&lt;0.5,"",(Proj2018[[#This Row],[PROJ TOTAL PTS]]-Proj2018[[#This Row],[LastProj]])/16)</f>
        <v/>
      </c>
      <c r="W675" s="29" t="s">
        <v>296</v>
      </c>
      <c r="X675" s="29"/>
      <c r="Y675" s="29">
        <f>IF(Proj2018[[#This Row],[POS]]="K",-100,Proj2018[[#This Row],[VAR/G]]+1.5)</f>
        <v>-5.8562500000000002</v>
      </c>
      <c r="Z675" s="33">
        <f>ROUND(MAX(Proj2018[[#This Row],[VAWG]],0)*$AC$9,0)+1</f>
        <v>1</v>
      </c>
    </row>
    <row r="676" spans="1:26" x14ac:dyDescent="0.3">
      <c r="A676">
        <v>2018</v>
      </c>
      <c r="B676" t="s">
        <v>7575</v>
      </c>
      <c r="C676" t="s">
        <v>10744</v>
      </c>
      <c r="D676" t="s">
        <v>348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 s="26">
        <v>0</v>
      </c>
      <c r="Q676" s="26">
        <v>117.7</v>
      </c>
      <c r="R676" s="26">
        <v>-117.7</v>
      </c>
      <c r="S676" s="26">
        <v>-7.3562500000000002</v>
      </c>
      <c r="T676" s="31" t="s">
        <v>11130</v>
      </c>
      <c r="U676" s="29">
        <v>0</v>
      </c>
      <c r="V676" s="29" t="str">
        <f>IF(ABS(Proj2018[[#This Row],[LastProj]]-Proj2018[[#This Row],[PROJ TOTAL PTS]])&lt;0.5,"",(Proj2018[[#This Row],[PROJ TOTAL PTS]]-Proj2018[[#This Row],[LastProj]])/16)</f>
        <v/>
      </c>
      <c r="W676" s="29" t="s">
        <v>296</v>
      </c>
      <c r="X676" s="29"/>
      <c r="Y676" s="29">
        <f>IF(Proj2018[[#This Row],[POS]]="K",-100,Proj2018[[#This Row],[VAR/G]]+1.5)</f>
        <v>-5.8562500000000002</v>
      </c>
      <c r="Z676" s="33">
        <f>ROUND(MAX(Proj2018[[#This Row],[VAWG]],0)*$AC$9,0)+1</f>
        <v>1</v>
      </c>
    </row>
    <row r="677" spans="1:26" x14ac:dyDescent="0.3">
      <c r="A677">
        <v>2018</v>
      </c>
      <c r="B677" t="s">
        <v>678</v>
      </c>
      <c r="C677" t="s">
        <v>365</v>
      </c>
      <c r="D677" t="s">
        <v>348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 s="26">
        <v>0</v>
      </c>
      <c r="Q677" s="26">
        <v>117.7</v>
      </c>
      <c r="R677" s="26">
        <v>-117.7</v>
      </c>
      <c r="S677" s="26">
        <v>-7.3562500000000002</v>
      </c>
      <c r="T677" s="31" t="s">
        <v>296</v>
      </c>
      <c r="U677" s="29">
        <v>0</v>
      </c>
      <c r="V677" s="29" t="str">
        <f>IF(ABS(Proj2018[[#This Row],[LastProj]]-Proj2018[[#This Row],[PROJ TOTAL PTS]])&lt;0.5,"",(Proj2018[[#This Row],[PROJ TOTAL PTS]]-Proj2018[[#This Row],[LastProj]])/16)</f>
        <v/>
      </c>
      <c r="W677" s="29" t="s">
        <v>296</v>
      </c>
      <c r="X677" s="29"/>
      <c r="Y677" s="29">
        <f>IF(Proj2018[[#This Row],[POS]]="K",-100,Proj2018[[#This Row],[VAR/G]]+1.5)</f>
        <v>-5.8562500000000002</v>
      </c>
      <c r="Z677" s="33">
        <f>ROUND(MAX(Proj2018[[#This Row],[VAWG]],0)*$AC$9,0)+1</f>
        <v>1</v>
      </c>
    </row>
    <row r="678" spans="1:26" x14ac:dyDescent="0.3">
      <c r="A678">
        <v>2018</v>
      </c>
      <c r="B678" t="s">
        <v>4902</v>
      </c>
      <c r="C678" t="s">
        <v>298</v>
      </c>
      <c r="D678" t="s">
        <v>348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 s="26">
        <v>0</v>
      </c>
      <c r="Q678" s="26">
        <v>117.7</v>
      </c>
      <c r="R678" s="26">
        <v>-117.7</v>
      </c>
      <c r="S678" s="26">
        <v>-7.3562500000000002</v>
      </c>
      <c r="T678" s="31" t="s">
        <v>296</v>
      </c>
      <c r="U678" s="29">
        <v>0</v>
      </c>
      <c r="V678" s="29" t="str">
        <f>IF(ABS(Proj2018[[#This Row],[LastProj]]-Proj2018[[#This Row],[PROJ TOTAL PTS]])&lt;0.5,"",(Proj2018[[#This Row],[PROJ TOTAL PTS]]-Proj2018[[#This Row],[LastProj]])/16)</f>
        <v/>
      </c>
      <c r="W678" s="29" t="s">
        <v>296</v>
      </c>
      <c r="X678" s="29"/>
      <c r="Y678" s="29">
        <f>IF(Proj2018[[#This Row],[POS]]="K",-100,Proj2018[[#This Row],[VAR/G]]+1.5)</f>
        <v>-5.8562500000000002</v>
      </c>
      <c r="Z678" s="33">
        <f>ROUND(MAX(Proj2018[[#This Row],[VAWG]],0)*$AC$9,0)+1</f>
        <v>1</v>
      </c>
    </row>
    <row r="679" spans="1:26" x14ac:dyDescent="0.3">
      <c r="A679">
        <v>2018</v>
      </c>
      <c r="B679" t="s">
        <v>5447</v>
      </c>
      <c r="C679" t="s">
        <v>10802</v>
      </c>
      <c r="D679" t="s">
        <v>348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 s="26">
        <v>0</v>
      </c>
      <c r="Q679" s="26">
        <v>117.7</v>
      </c>
      <c r="R679" s="26">
        <v>-117.7</v>
      </c>
      <c r="S679" s="26">
        <v>-7.3562500000000002</v>
      </c>
      <c r="T679" s="31" t="s">
        <v>296</v>
      </c>
      <c r="U679" s="29">
        <v>0</v>
      </c>
      <c r="V679" s="29" t="str">
        <f>IF(ABS(Proj2018[[#This Row],[LastProj]]-Proj2018[[#This Row],[PROJ TOTAL PTS]])&lt;0.5,"",(Proj2018[[#This Row],[PROJ TOTAL PTS]]-Proj2018[[#This Row],[LastProj]])/16)</f>
        <v/>
      </c>
      <c r="W679" s="29" t="s">
        <v>296</v>
      </c>
      <c r="X679" s="29"/>
      <c r="Y679" s="29">
        <f>IF(Proj2018[[#This Row],[POS]]="K",-100,Proj2018[[#This Row],[VAR/G]]+1.5)</f>
        <v>-5.8562500000000002</v>
      </c>
      <c r="Z679" s="33">
        <f>ROUND(MAX(Proj2018[[#This Row],[VAWG]],0)*$AC$9,0)+1</f>
        <v>1</v>
      </c>
    </row>
    <row r="680" spans="1:26" x14ac:dyDescent="0.3">
      <c r="A680">
        <v>2018</v>
      </c>
      <c r="B680" t="s">
        <v>8959</v>
      </c>
      <c r="C680" t="s">
        <v>371</v>
      </c>
      <c r="D680" t="s">
        <v>348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 s="26">
        <v>0</v>
      </c>
      <c r="Q680" s="26">
        <v>117.7</v>
      </c>
      <c r="R680" s="26">
        <v>-117.7</v>
      </c>
      <c r="S680" s="26">
        <v>-7.3562500000000002</v>
      </c>
      <c r="T680" s="31" t="s">
        <v>296</v>
      </c>
      <c r="U680" s="29">
        <v>0</v>
      </c>
      <c r="V680" s="29" t="str">
        <f>IF(ABS(Proj2018[[#This Row],[LastProj]]-Proj2018[[#This Row],[PROJ TOTAL PTS]])&lt;0.5,"",(Proj2018[[#This Row],[PROJ TOTAL PTS]]-Proj2018[[#This Row],[LastProj]])/16)</f>
        <v/>
      </c>
      <c r="W680" s="29" t="s">
        <v>296</v>
      </c>
      <c r="X680" s="29"/>
      <c r="Y680" s="29">
        <f>IF(Proj2018[[#This Row],[POS]]="K",-100,Proj2018[[#This Row],[VAR/G]]+1.5)</f>
        <v>-5.8562500000000002</v>
      </c>
      <c r="Z680" s="33">
        <f>ROUND(MAX(Proj2018[[#This Row],[VAWG]],0)*$AC$9,0)+1</f>
        <v>1</v>
      </c>
    </row>
    <row r="681" spans="1:26" x14ac:dyDescent="0.3">
      <c r="A681">
        <v>2018</v>
      </c>
      <c r="B681" t="s">
        <v>10589</v>
      </c>
      <c r="C681" t="s">
        <v>10795</v>
      </c>
      <c r="D681" t="s">
        <v>348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 s="26">
        <v>0</v>
      </c>
      <c r="Q681" s="26">
        <v>117.7</v>
      </c>
      <c r="R681" s="26">
        <v>-117.7</v>
      </c>
      <c r="S681" s="26">
        <v>-7.3562500000000002</v>
      </c>
      <c r="T681" s="31" t="s">
        <v>296</v>
      </c>
      <c r="U681" s="29">
        <v>0</v>
      </c>
      <c r="V681" s="29" t="str">
        <f>IF(ABS(Proj2018[[#This Row],[LastProj]]-Proj2018[[#This Row],[PROJ TOTAL PTS]])&lt;0.5,"",(Proj2018[[#This Row],[PROJ TOTAL PTS]]-Proj2018[[#This Row],[LastProj]])/16)</f>
        <v/>
      </c>
      <c r="W681" s="29" t="s">
        <v>296</v>
      </c>
      <c r="X681" s="29"/>
      <c r="Y681" s="29">
        <f>IF(Proj2018[[#This Row],[POS]]="K",-100,Proj2018[[#This Row],[VAR/G]]+1.5)</f>
        <v>-5.8562500000000002</v>
      </c>
      <c r="Z681" s="33">
        <f>ROUND(MAX(Proj2018[[#This Row],[VAWG]],0)*$AC$9,0)+1</f>
        <v>1</v>
      </c>
    </row>
    <row r="682" spans="1:26" x14ac:dyDescent="0.3">
      <c r="A682">
        <v>2018</v>
      </c>
      <c r="B682" t="s">
        <v>7886</v>
      </c>
      <c r="C682" t="s">
        <v>10763</v>
      </c>
      <c r="D682" t="s">
        <v>348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 s="26">
        <v>0</v>
      </c>
      <c r="Q682" s="26">
        <v>117.7</v>
      </c>
      <c r="R682" s="26">
        <v>-117.7</v>
      </c>
      <c r="S682" s="26">
        <v>-7.3562500000000002</v>
      </c>
      <c r="T682" s="31" t="s">
        <v>296</v>
      </c>
      <c r="U682" s="29">
        <v>0</v>
      </c>
      <c r="V682" s="29" t="str">
        <f>IF(ABS(Proj2018[[#This Row],[LastProj]]-Proj2018[[#This Row],[PROJ TOTAL PTS]])&lt;0.5,"",(Proj2018[[#This Row],[PROJ TOTAL PTS]]-Proj2018[[#This Row],[LastProj]])/16)</f>
        <v/>
      </c>
      <c r="W682" s="29" t="s">
        <v>296</v>
      </c>
      <c r="X682" s="29"/>
      <c r="Y682" s="29">
        <f>IF(Proj2018[[#This Row],[POS]]="K",-100,Proj2018[[#This Row],[VAR/G]]+1.5)</f>
        <v>-5.8562500000000002</v>
      </c>
      <c r="Z682" s="33">
        <f>ROUND(MAX(Proj2018[[#This Row],[VAWG]],0)*$AC$9,0)+1</f>
        <v>1</v>
      </c>
    </row>
    <row r="683" spans="1:26" x14ac:dyDescent="0.3">
      <c r="A683">
        <v>2018</v>
      </c>
      <c r="B683" t="s">
        <v>4794</v>
      </c>
      <c r="C683" t="s">
        <v>10744</v>
      </c>
      <c r="D683" t="s">
        <v>348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 s="26">
        <v>0</v>
      </c>
      <c r="Q683" s="26">
        <v>117.7</v>
      </c>
      <c r="R683" s="26">
        <v>-117.7</v>
      </c>
      <c r="S683" s="26">
        <v>-7.3562500000000002</v>
      </c>
      <c r="T683" s="31" t="s">
        <v>296</v>
      </c>
      <c r="U683" s="29">
        <v>0</v>
      </c>
      <c r="V683" s="29" t="str">
        <f>IF(ABS(Proj2018[[#This Row],[LastProj]]-Proj2018[[#This Row],[PROJ TOTAL PTS]])&lt;0.5,"",(Proj2018[[#This Row],[PROJ TOTAL PTS]]-Proj2018[[#This Row],[LastProj]])/16)</f>
        <v/>
      </c>
      <c r="W683" s="29" t="s">
        <v>296</v>
      </c>
      <c r="X683" s="29"/>
      <c r="Y683" s="29">
        <f>IF(Proj2018[[#This Row],[POS]]="K",-100,Proj2018[[#This Row],[VAR/G]]+1.5)</f>
        <v>-5.8562500000000002</v>
      </c>
      <c r="Z683" s="33">
        <f>ROUND(MAX(Proj2018[[#This Row],[VAWG]],0)*$AC$9,0)+1</f>
        <v>1</v>
      </c>
    </row>
    <row r="684" spans="1:26" x14ac:dyDescent="0.3">
      <c r="A684">
        <v>2018</v>
      </c>
      <c r="B684" t="s">
        <v>10561</v>
      </c>
      <c r="C684" t="s">
        <v>10710</v>
      </c>
      <c r="D684" t="s">
        <v>348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 s="26">
        <v>0</v>
      </c>
      <c r="Q684" s="26">
        <v>117.7</v>
      </c>
      <c r="R684" s="26">
        <v>-117.7</v>
      </c>
      <c r="S684" s="26">
        <v>-7.3562500000000002</v>
      </c>
      <c r="T684" s="31" t="s">
        <v>296</v>
      </c>
      <c r="U684" s="29">
        <v>0</v>
      </c>
      <c r="V684" s="29" t="str">
        <f>IF(ABS(Proj2018[[#This Row],[LastProj]]-Proj2018[[#This Row],[PROJ TOTAL PTS]])&lt;0.5,"",(Proj2018[[#This Row],[PROJ TOTAL PTS]]-Proj2018[[#This Row],[LastProj]])/16)</f>
        <v/>
      </c>
      <c r="W684" s="29" t="s">
        <v>296</v>
      </c>
      <c r="X684" s="29"/>
      <c r="Y684" s="29">
        <f>IF(Proj2018[[#This Row],[POS]]="K",-100,Proj2018[[#This Row],[VAR/G]]+1.5)</f>
        <v>-5.8562500000000002</v>
      </c>
      <c r="Z684" s="33">
        <f>ROUND(MAX(Proj2018[[#This Row],[VAWG]],0)*$AC$9,0)+1</f>
        <v>1</v>
      </c>
    </row>
    <row r="685" spans="1:26" x14ac:dyDescent="0.3">
      <c r="A685">
        <v>2018</v>
      </c>
      <c r="B685" t="s">
        <v>3825</v>
      </c>
      <c r="C685" t="s">
        <v>10712</v>
      </c>
      <c r="D685" t="s">
        <v>348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 s="26">
        <v>0</v>
      </c>
      <c r="Q685" s="26">
        <v>117.7</v>
      </c>
      <c r="R685" s="26">
        <v>-117.7</v>
      </c>
      <c r="S685" s="26">
        <v>-7.3562500000000002</v>
      </c>
      <c r="T685" s="31" t="s">
        <v>296</v>
      </c>
      <c r="U685" s="29">
        <v>0</v>
      </c>
      <c r="V685" s="29" t="str">
        <f>IF(ABS(Proj2018[[#This Row],[LastProj]]-Proj2018[[#This Row],[PROJ TOTAL PTS]])&lt;0.5,"",(Proj2018[[#This Row],[PROJ TOTAL PTS]]-Proj2018[[#This Row],[LastProj]])/16)</f>
        <v/>
      </c>
      <c r="W685" s="29" t="s">
        <v>296</v>
      </c>
      <c r="X685" s="29"/>
      <c r="Y685" s="29">
        <f>IF(Proj2018[[#This Row],[POS]]="K",-100,Proj2018[[#This Row],[VAR/G]]+1.5)</f>
        <v>-5.8562500000000002</v>
      </c>
      <c r="Z685" s="33">
        <f>ROUND(MAX(Proj2018[[#This Row],[VAWG]],0)*$AC$9,0)+1</f>
        <v>1</v>
      </c>
    </row>
    <row r="686" spans="1:26" x14ac:dyDescent="0.3">
      <c r="A686">
        <v>2018</v>
      </c>
      <c r="B686" t="s">
        <v>1467</v>
      </c>
      <c r="C686" t="s">
        <v>10751</v>
      </c>
      <c r="D686" t="s">
        <v>348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 s="26">
        <v>0</v>
      </c>
      <c r="Q686" s="26">
        <v>117.7</v>
      </c>
      <c r="R686" s="26">
        <v>-117.7</v>
      </c>
      <c r="S686" s="26">
        <v>-7.3562500000000002</v>
      </c>
      <c r="T686" s="31" t="s">
        <v>296</v>
      </c>
      <c r="U686" s="29">
        <v>0</v>
      </c>
      <c r="V686" s="29" t="str">
        <f>IF(ABS(Proj2018[[#This Row],[LastProj]]-Proj2018[[#This Row],[PROJ TOTAL PTS]])&lt;0.5,"",(Proj2018[[#This Row],[PROJ TOTAL PTS]]-Proj2018[[#This Row],[LastProj]])/16)</f>
        <v/>
      </c>
      <c r="W686" s="29" t="s">
        <v>296</v>
      </c>
      <c r="X686" s="29"/>
      <c r="Y686" s="29">
        <f>IF(Proj2018[[#This Row],[POS]]="K",-100,Proj2018[[#This Row],[VAR/G]]+1.5)</f>
        <v>-5.8562500000000002</v>
      </c>
      <c r="Z686" s="33">
        <f>ROUND(MAX(Proj2018[[#This Row],[VAWG]],0)*$AC$9,0)+1</f>
        <v>1</v>
      </c>
    </row>
    <row r="687" spans="1:26" x14ac:dyDescent="0.3">
      <c r="A687">
        <v>2018</v>
      </c>
      <c r="B687" t="s">
        <v>6008</v>
      </c>
      <c r="C687" t="s">
        <v>352</v>
      </c>
      <c r="D687" t="s">
        <v>348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 s="26">
        <v>0</v>
      </c>
      <c r="Q687" s="26">
        <v>117.7</v>
      </c>
      <c r="R687" s="26">
        <v>-117.7</v>
      </c>
      <c r="S687" s="26">
        <v>-7.3562500000000002</v>
      </c>
      <c r="T687" s="31" t="s">
        <v>296</v>
      </c>
      <c r="U687" s="29">
        <v>0</v>
      </c>
      <c r="V687" s="29" t="str">
        <f>IF(ABS(Proj2018[[#This Row],[LastProj]]-Proj2018[[#This Row],[PROJ TOTAL PTS]])&lt;0.5,"",(Proj2018[[#This Row],[PROJ TOTAL PTS]]-Proj2018[[#This Row],[LastProj]])/16)</f>
        <v/>
      </c>
      <c r="W687" s="29" t="s">
        <v>296</v>
      </c>
      <c r="X687" s="29"/>
      <c r="Y687" s="29">
        <f>IF(Proj2018[[#This Row],[POS]]="K",-100,Proj2018[[#This Row],[VAR/G]]+1.5)</f>
        <v>-5.8562500000000002</v>
      </c>
      <c r="Z687" s="33">
        <f>ROUND(MAX(Proj2018[[#This Row],[VAWG]],0)*$AC$9,0)+1</f>
        <v>1</v>
      </c>
    </row>
    <row r="688" spans="1:26" x14ac:dyDescent="0.3">
      <c r="A688">
        <v>2018</v>
      </c>
      <c r="B688" t="s">
        <v>5887</v>
      </c>
      <c r="C688" t="s">
        <v>10728</v>
      </c>
      <c r="D688" t="s">
        <v>348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 s="26">
        <v>0</v>
      </c>
      <c r="Q688" s="26">
        <v>117.7</v>
      </c>
      <c r="R688" s="26">
        <v>-117.7</v>
      </c>
      <c r="S688" s="26">
        <v>-7.3562500000000002</v>
      </c>
      <c r="T688" s="31" t="s">
        <v>296</v>
      </c>
      <c r="U688" s="29">
        <v>0</v>
      </c>
      <c r="V688" s="29" t="str">
        <f>IF(ABS(Proj2018[[#This Row],[LastProj]]-Proj2018[[#This Row],[PROJ TOTAL PTS]])&lt;0.5,"",(Proj2018[[#This Row],[PROJ TOTAL PTS]]-Proj2018[[#This Row],[LastProj]])/16)</f>
        <v/>
      </c>
      <c r="W688" s="29" t="s">
        <v>296</v>
      </c>
      <c r="X688" s="29"/>
      <c r="Y688" s="29">
        <f>IF(Proj2018[[#This Row],[POS]]="K",-100,Proj2018[[#This Row],[VAR/G]]+1.5)</f>
        <v>-5.8562500000000002</v>
      </c>
      <c r="Z688" s="33">
        <f>ROUND(MAX(Proj2018[[#This Row],[VAWG]],0)*$AC$9,0)+1</f>
        <v>1</v>
      </c>
    </row>
    <row r="689" spans="1:26" x14ac:dyDescent="0.3">
      <c r="A689">
        <v>2018</v>
      </c>
      <c r="B689" t="s">
        <v>2302</v>
      </c>
      <c r="C689" t="s">
        <v>10712</v>
      </c>
      <c r="D689" t="s">
        <v>348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 s="26">
        <v>0</v>
      </c>
      <c r="Q689" s="26">
        <v>117.7</v>
      </c>
      <c r="R689" s="26">
        <v>-117.7</v>
      </c>
      <c r="S689" s="26">
        <v>-7.3562500000000002</v>
      </c>
      <c r="T689" s="31" t="s">
        <v>296</v>
      </c>
      <c r="U689" s="29">
        <v>0</v>
      </c>
      <c r="V689" s="29" t="str">
        <f>IF(ABS(Proj2018[[#This Row],[LastProj]]-Proj2018[[#This Row],[PROJ TOTAL PTS]])&lt;0.5,"",(Proj2018[[#This Row],[PROJ TOTAL PTS]]-Proj2018[[#This Row],[LastProj]])/16)</f>
        <v/>
      </c>
      <c r="W689" s="29" t="s">
        <v>296</v>
      </c>
      <c r="X689" s="29"/>
      <c r="Y689" s="29">
        <f>IF(Proj2018[[#This Row],[POS]]="K",-100,Proj2018[[#This Row],[VAR/G]]+1.5)</f>
        <v>-5.8562500000000002</v>
      </c>
      <c r="Z689" s="33">
        <f>ROUND(MAX(Proj2018[[#This Row],[VAWG]],0)*$AC$9,0)+1</f>
        <v>1</v>
      </c>
    </row>
    <row r="690" spans="1:26" x14ac:dyDescent="0.3">
      <c r="A690">
        <v>2018</v>
      </c>
      <c r="B690" t="s">
        <v>3485</v>
      </c>
      <c r="C690" t="s">
        <v>10716</v>
      </c>
      <c r="D690" t="s">
        <v>348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 s="26">
        <v>0</v>
      </c>
      <c r="Q690" s="26">
        <v>117.7</v>
      </c>
      <c r="R690" s="26">
        <v>-117.7</v>
      </c>
      <c r="S690" s="26">
        <v>-7.3562500000000002</v>
      </c>
      <c r="T690" s="31" t="s">
        <v>296</v>
      </c>
      <c r="U690" s="29">
        <v>0</v>
      </c>
      <c r="V690" s="29" t="str">
        <f>IF(ABS(Proj2018[[#This Row],[LastProj]]-Proj2018[[#This Row],[PROJ TOTAL PTS]])&lt;0.5,"",(Proj2018[[#This Row],[PROJ TOTAL PTS]]-Proj2018[[#This Row],[LastProj]])/16)</f>
        <v/>
      </c>
      <c r="W690" s="29" t="s">
        <v>296</v>
      </c>
      <c r="X690" s="29"/>
      <c r="Y690" s="29">
        <f>IF(Proj2018[[#This Row],[POS]]="K",-100,Proj2018[[#This Row],[VAR/G]]+1.5)</f>
        <v>-5.8562500000000002</v>
      </c>
      <c r="Z690" s="33">
        <f>ROUND(MAX(Proj2018[[#This Row],[VAWG]],0)*$AC$9,0)+1</f>
        <v>1</v>
      </c>
    </row>
    <row r="691" spans="1:26" x14ac:dyDescent="0.3">
      <c r="A691">
        <v>2018</v>
      </c>
      <c r="B691" t="s">
        <v>6908</v>
      </c>
      <c r="C691" t="s">
        <v>10728</v>
      </c>
      <c r="D691" t="s">
        <v>348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 s="26">
        <v>0</v>
      </c>
      <c r="Q691" s="26">
        <v>117.7</v>
      </c>
      <c r="R691" s="26">
        <v>-117.7</v>
      </c>
      <c r="S691" s="26">
        <v>-7.3562500000000002</v>
      </c>
      <c r="T691" s="31" t="s">
        <v>296</v>
      </c>
      <c r="U691" s="29">
        <v>0</v>
      </c>
      <c r="V691" s="29" t="str">
        <f>IF(ABS(Proj2018[[#This Row],[LastProj]]-Proj2018[[#This Row],[PROJ TOTAL PTS]])&lt;0.5,"",(Proj2018[[#This Row],[PROJ TOTAL PTS]]-Proj2018[[#This Row],[LastProj]])/16)</f>
        <v/>
      </c>
      <c r="W691" s="29" t="s">
        <v>437</v>
      </c>
      <c r="X691" s="29"/>
      <c r="Y691" s="29">
        <f>IF(Proj2018[[#This Row],[POS]]="K",-100,Proj2018[[#This Row],[VAR/G]]+1.5)</f>
        <v>-5.8562500000000002</v>
      </c>
      <c r="Z691" s="33">
        <f>ROUND(MAX(Proj2018[[#This Row],[VAWG]],0)*$AC$9,0)+1</f>
        <v>1</v>
      </c>
    </row>
    <row r="692" spans="1:26" x14ac:dyDescent="0.3">
      <c r="A692">
        <v>2018</v>
      </c>
      <c r="B692" t="s">
        <v>2536</v>
      </c>
      <c r="C692" t="s">
        <v>11244</v>
      </c>
      <c r="D692" t="s">
        <v>348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 s="26">
        <v>0</v>
      </c>
      <c r="Q692" s="26">
        <v>117.7</v>
      </c>
      <c r="R692" s="26">
        <v>-117.7</v>
      </c>
      <c r="S692" s="26">
        <v>-7.3562500000000002</v>
      </c>
      <c r="T692" s="31" t="s">
        <v>296</v>
      </c>
      <c r="U692" s="29">
        <v>0</v>
      </c>
      <c r="V692" s="29" t="str">
        <f>IF(ABS(Proj2018[[#This Row],[LastProj]]-Proj2018[[#This Row],[PROJ TOTAL PTS]])&lt;0.5,"",(Proj2018[[#This Row],[PROJ TOTAL PTS]]-Proj2018[[#This Row],[LastProj]])/16)</f>
        <v/>
      </c>
      <c r="W692" s="29" t="s">
        <v>296</v>
      </c>
      <c r="X692" s="29"/>
      <c r="Y692" s="29">
        <f>IF(Proj2018[[#This Row],[POS]]="K",-100,Proj2018[[#This Row],[VAR/G]]+1.5)</f>
        <v>-5.8562500000000002</v>
      </c>
      <c r="Z692" s="33">
        <f>ROUND(MAX(Proj2018[[#This Row],[VAWG]],0)*$AC$9,0)+1</f>
        <v>1</v>
      </c>
    </row>
    <row r="693" spans="1:26" x14ac:dyDescent="0.3">
      <c r="A693">
        <v>2018</v>
      </c>
      <c r="B693" t="s">
        <v>11268</v>
      </c>
      <c r="C693" t="s">
        <v>365</v>
      </c>
      <c r="D693" t="s">
        <v>348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 s="26">
        <v>0</v>
      </c>
      <c r="Q693" s="26">
        <v>117.7</v>
      </c>
      <c r="R693" s="26">
        <v>-117.7</v>
      </c>
      <c r="S693" s="26">
        <v>-7.3562500000000002</v>
      </c>
      <c r="T693" s="31" t="s">
        <v>296</v>
      </c>
      <c r="U693" s="29">
        <v>0</v>
      </c>
      <c r="V693" s="29" t="str">
        <f>IF(ABS(Proj2018[[#This Row],[LastProj]]-Proj2018[[#This Row],[PROJ TOTAL PTS]])&lt;0.5,"",(Proj2018[[#This Row],[PROJ TOTAL PTS]]-Proj2018[[#This Row],[LastProj]])/16)</f>
        <v/>
      </c>
      <c r="W693" s="29" t="s">
        <v>296</v>
      </c>
      <c r="X693" s="29"/>
      <c r="Y693" s="29">
        <f>IF(Proj2018[[#This Row],[POS]]="K",-100,Proj2018[[#This Row],[VAR/G]]+1.5)</f>
        <v>-5.8562500000000002</v>
      </c>
      <c r="Z693" s="33">
        <f>ROUND(MAX(Proj2018[[#This Row],[VAWG]],0)*$AC$9,0)+1</f>
        <v>1</v>
      </c>
    </row>
    <row r="694" spans="1:26" x14ac:dyDescent="0.3">
      <c r="A694">
        <v>2018</v>
      </c>
      <c r="B694" t="s">
        <v>9778</v>
      </c>
      <c r="C694" t="s">
        <v>10795</v>
      </c>
      <c r="D694" t="s">
        <v>348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 s="26">
        <v>0</v>
      </c>
      <c r="Q694" s="26">
        <v>117.7</v>
      </c>
      <c r="R694" s="26">
        <v>-117.7</v>
      </c>
      <c r="S694" s="26">
        <v>-7.3562500000000002</v>
      </c>
      <c r="T694" s="31" t="s">
        <v>296</v>
      </c>
      <c r="U694" s="29">
        <v>0</v>
      </c>
      <c r="V694" s="29" t="str">
        <f>IF(ABS(Proj2018[[#This Row],[LastProj]]-Proj2018[[#This Row],[PROJ TOTAL PTS]])&lt;0.5,"",(Proj2018[[#This Row],[PROJ TOTAL PTS]]-Proj2018[[#This Row],[LastProj]])/16)</f>
        <v/>
      </c>
      <c r="W694" s="29" t="s">
        <v>296</v>
      </c>
      <c r="X694" s="29"/>
      <c r="Y694" s="29">
        <f>IF(Proj2018[[#This Row],[POS]]="K",-100,Proj2018[[#This Row],[VAR/G]]+1.5)</f>
        <v>-5.8562500000000002</v>
      </c>
      <c r="Z694" s="33">
        <f>ROUND(MAX(Proj2018[[#This Row],[VAWG]],0)*$AC$9,0)+1</f>
        <v>1</v>
      </c>
    </row>
    <row r="695" spans="1:26" x14ac:dyDescent="0.3">
      <c r="A695">
        <v>2018</v>
      </c>
      <c r="B695" t="s">
        <v>7041</v>
      </c>
      <c r="C695" t="s">
        <v>10708</v>
      </c>
      <c r="D695" t="s">
        <v>348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 s="26">
        <v>0</v>
      </c>
      <c r="Q695" s="26">
        <v>117.7</v>
      </c>
      <c r="R695" s="26">
        <v>-117.7</v>
      </c>
      <c r="S695" s="26">
        <v>-7.3562500000000002</v>
      </c>
      <c r="T695" s="31" t="s">
        <v>296</v>
      </c>
      <c r="U695" s="29">
        <v>0</v>
      </c>
      <c r="V695" s="29" t="str">
        <f>IF(ABS(Proj2018[[#This Row],[LastProj]]-Proj2018[[#This Row],[PROJ TOTAL PTS]])&lt;0.5,"",(Proj2018[[#This Row],[PROJ TOTAL PTS]]-Proj2018[[#This Row],[LastProj]])/16)</f>
        <v/>
      </c>
      <c r="W695" s="29" t="s">
        <v>296</v>
      </c>
      <c r="X695" s="29"/>
      <c r="Y695" s="29">
        <f>IF(Proj2018[[#This Row],[POS]]="K",-100,Proj2018[[#This Row],[VAR/G]]+1.5)</f>
        <v>-5.8562500000000002</v>
      </c>
      <c r="Z695" s="33">
        <f>ROUND(MAX(Proj2018[[#This Row],[VAWG]],0)*$AC$9,0)+1</f>
        <v>1</v>
      </c>
    </row>
    <row r="696" spans="1:26" x14ac:dyDescent="0.3">
      <c r="A696">
        <v>2018</v>
      </c>
      <c r="B696" t="s">
        <v>5525</v>
      </c>
      <c r="C696" t="s">
        <v>10718</v>
      </c>
      <c r="D696" t="s">
        <v>348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 s="26">
        <v>0</v>
      </c>
      <c r="Q696" s="26">
        <v>117.7</v>
      </c>
      <c r="R696" s="26">
        <v>-117.7</v>
      </c>
      <c r="S696" s="26">
        <v>-7.3562500000000002</v>
      </c>
      <c r="T696" s="31" t="s">
        <v>296</v>
      </c>
      <c r="U696" s="29">
        <v>0</v>
      </c>
      <c r="V696" s="29" t="str">
        <f>IF(ABS(Proj2018[[#This Row],[LastProj]]-Proj2018[[#This Row],[PROJ TOTAL PTS]])&lt;0.5,"",(Proj2018[[#This Row],[PROJ TOTAL PTS]]-Proj2018[[#This Row],[LastProj]])/16)</f>
        <v/>
      </c>
      <c r="W696" s="29" t="s">
        <v>296</v>
      </c>
      <c r="X696" s="29"/>
      <c r="Y696" s="29">
        <f>IF(Proj2018[[#This Row],[POS]]="K",-100,Proj2018[[#This Row],[VAR/G]]+1.5)</f>
        <v>-5.8562500000000002</v>
      </c>
      <c r="Z696" s="33">
        <f>ROUND(MAX(Proj2018[[#This Row],[VAWG]],0)*$AC$9,0)+1</f>
        <v>1</v>
      </c>
    </row>
    <row r="697" spans="1:26" x14ac:dyDescent="0.3">
      <c r="A697">
        <v>2018</v>
      </c>
      <c r="B697" t="s">
        <v>2706</v>
      </c>
      <c r="C697" t="s">
        <v>10763</v>
      </c>
      <c r="D697" t="s">
        <v>348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 s="26">
        <v>0</v>
      </c>
      <c r="Q697" s="26">
        <v>117.7</v>
      </c>
      <c r="R697" s="26">
        <v>-117.7</v>
      </c>
      <c r="S697" s="26">
        <v>-7.3562500000000002</v>
      </c>
      <c r="T697" s="31" t="s">
        <v>296</v>
      </c>
      <c r="U697" s="29">
        <v>0</v>
      </c>
      <c r="V697" s="29" t="str">
        <f>IF(ABS(Proj2018[[#This Row],[LastProj]]-Proj2018[[#This Row],[PROJ TOTAL PTS]])&lt;0.5,"",(Proj2018[[#This Row],[PROJ TOTAL PTS]]-Proj2018[[#This Row],[LastProj]])/16)</f>
        <v/>
      </c>
      <c r="W697" s="29" t="s">
        <v>296</v>
      </c>
      <c r="X697" s="29"/>
      <c r="Y697" s="29">
        <f>IF(Proj2018[[#This Row],[POS]]="K",-100,Proj2018[[#This Row],[VAR/G]]+1.5)</f>
        <v>-5.8562500000000002</v>
      </c>
      <c r="Z697" s="33">
        <f>ROUND(MAX(Proj2018[[#This Row],[VAWG]],0)*$AC$9,0)+1</f>
        <v>1</v>
      </c>
    </row>
    <row r="698" spans="1:26" x14ac:dyDescent="0.3">
      <c r="A698">
        <v>2018</v>
      </c>
      <c r="B698" t="s">
        <v>5746</v>
      </c>
      <c r="C698" t="s">
        <v>10710</v>
      </c>
      <c r="D698" t="s">
        <v>348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 s="26">
        <v>0</v>
      </c>
      <c r="Q698" s="26">
        <v>117.7</v>
      </c>
      <c r="R698" s="26">
        <v>-117.7</v>
      </c>
      <c r="S698" s="26">
        <v>-7.3562500000000002</v>
      </c>
      <c r="T698" s="31" t="s">
        <v>296</v>
      </c>
      <c r="U698" s="29">
        <v>0</v>
      </c>
      <c r="V698" s="29" t="str">
        <f>IF(ABS(Proj2018[[#This Row],[LastProj]]-Proj2018[[#This Row],[PROJ TOTAL PTS]])&lt;0.5,"",(Proj2018[[#This Row],[PROJ TOTAL PTS]]-Proj2018[[#This Row],[LastProj]])/16)</f>
        <v/>
      </c>
      <c r="W698" s="29" t="s">
        <v>296</v>
      </c>
      <c r="X698" s="29"/>
      <c r="Y698" s="29">
        <f>IF(Proj2018[[#This Row],[POS]]="K",-100,Proj2018[[#This Row],[VAR/G]]+1.5)</f>
        <v>-5.8562500000000002</v>
      </c>
      <c r="Z698" s="33">
        <f>ROUND(MAX(Proj2018[[#This Row],[VAWG]],0)*$AC$9,0)+1</f>
        <v>1</v>
      </c>
    </row>
    <row r="699" spans="1:26" x14ac:dyDescent="0.3">
      <c r="A699">
        <v>2018</v>
      </c>
      <c r="B699" t="s">
        <v>9954</v>
      </c>
      <c r="C699" t="s">
        <v>10817</v>
      </c>
      <c r="D699" t="s">
        <v>348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 s="26">
        <v>0</v>
      </c>
      <c r="Q699" s="26">
        <v>117.7</v>
      </c>
      <c r="R699" s="26">
        <v>-117.7</v>
      </c>
      <c r="S699" s="26">
        <v>-7.3562500000000002</v>
      </c>
      <c r="T699" s="31" t="s">
        <v>296</v>
      </c>
      <c r="U699" s="29">
        <v>0</v>
      </c>
      <c r="V699" s="29" t="str">
        <f>IF(ABS(Proj2018[[#This Row],[LastProj]]-Proj2018[[#This Row],[PROJ TOTAL PTS]])&lt;0.5,"",(Proj2018[[#This Row],[PROJ TOTAL PTS]]-Proj2018[[#This Row],[LastProj]])/16)</f>
        <v/>
      </c>
      <c r="W699" s="29" t="s">
        <v>296</v>
      </c>
      <c r="X699" s="29"/>
      <c r="Y699" s="29">
        <f>IF(Proj2018[[#This Row],[POS]]="K",-100,Proj2018[[#This Row],[VAR/G]]+1.5)</f>
        <v>-5.8562500000000002</v>
      </c>
      <c r="Z699" s="33">
        <f>ROUND(MAX(Proj2018[[#This Row],[VAWG]],0)*$AC$9,0)+1</f>
        <v>1</v>
      </c>
    </row>
    <row r="700" spans="1:26" x14ac:dyDescent="0.3">
      <c r="A700">
        <v>2018</v>
      </c>
      <c r="B700" t="s">
        <v>5843</v>
      </c>
      <c r="C700" t="s">
        <v>10714</v>
      </c>
      <c r="D700" t="s">
        <v>348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 s="26">
        <v>0</v>
      </c>
      <c r="Q700" s="26">
        <v>117.7</v>
      </c>
      <c r="R700" s="26">
        <v>-117.7</v>
      </c>
      <c r="S700" s="26">
        <v>-7.3562500000000002</v>
      </c>
      <c r="T700" s="31" t="s">
        <v>296</v>
      </c>
      <c r="U700" s="29">
        <v>0</v>
      </c>
      <c r="V700" s="29" t="str">
        <f>IF(ABS(Proj2018[[#This Row],[LastProj]]-Proj2018[[#This Row],[PROJ TOTAL PTS]])&lt;0.5,"",(Proj2018[[#This Row],[PROJ TOTAL PTS]]-Proj2018[[#This Row],[LastProj]])/16)</f>
        <v/>
      </c>
      <c r="W700" s="29" t="s">
        <v>296</v>
      </c>
      <c r="X700" s="29"/>
      <c r="Y700" s="29">
        <f>IF(Proj2018[[#This Row],[POS]]="K",-100,Proj2018[[#This Row],[VAR/G]]+1.5)</f>
        <v>-5.8562500000000002</v>
      </c>
      <c r="Z700" s="33">
        <f>ROUND(MAX(Proj2018[[#This Row],[VAWG]],0)*$AC$9,0)+1</f>
        <v>1</v>
      </c>
    </row>
    <row r="701" spans="1:26" x14ac:dyDescent="0.3">
      <c r="A701">
        <v>2018</v>
      </c>
      <c r="B701" t="s">
        <v>6229</v>
      </c>
      <c r="C701" t="s">
        <v>10714</v>
      </c>
      <c r="D701" t="s">
        <v>348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 s="26">
        <v>0</v>
      </c>
      <c r="Q701" s="26">
        <v>117.7</v>
      </c>
      <c r="R701" s="26">
        <v>-117.7</v>
      </c>
      <c r="S701" s="26">
        <v>-7.3562500000000002</v>
      </c>
      <c r="T701" s="31" t="s">
        <v>296</v>
      </c>
      <c r="U701" s="29">
        <v>0</v>
      </c>
      <c r="V701" s="29" t="str">
        <f>IF(ABS(Proj2018[[#This Row],[LastProj]]-Proj2018[[#This Row],[PROJ TOTAL PTS]])&lt;0.5,"",(Proj2018[[#This Row],[PROJ TOTAL PTS]]-Proj2018[[#This Row],[LastProj]])/16)</f>
        <v/>
      </c>
      <c r="W701" s="29" t="s">
        <v>296</v>
      </c>
      <c r="X701" s="29"/>
      <c r="Y701" s="29">
        <f>IF(Proj2018[[#This Row],[POS]]="K",-100,Proj2018[[#This Row],[VAR/G]]+1.5)</f>
        <v>-5.8562500000000002</v>
      </c>
      <c r="Z701" s="33">
        <f>ROUND(MAX(Proj2018[[#This Row],[VAWG]],0)*$AC$9,0)+1</f>
        <v>1</v>
      </c>
    </row>
    <row r="702" spans="1:26" x14ac:dyDescent="0.3">
      <c r="A702">
        <v>2018</v>
      </c>
      <c r="B702" t="s">
        <v>4317</v>
      </c>
      <c r="C702" t="s">
        <v>10740</v>
      </c>
      <c r="D702" t="s">
        <v>348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 s="26">
        <v>0</v>
      </c>
      <c r="Q702" s="26">
        <v>117.7</v>
      </c>
      <c r="R702" s="26">
        <v>-117.7</v>
      </c>
      <c r="S702" s="26">
        <v>-7.3562500000000002</v>
      </c>
      <c r="T702" s="31" t="s">
        <v>296</v>
      </c>
      <c r="U702" s="29">
        <v>0</v>
      </c>
      <c r="V702" s="29" t="str">
        <f>IF(ABS(Proj2018[[#This Row],[LastProj]]-Proj2018[[#This Row],[PROJ TOTAL PTS]])&lt;0.5,"",(Proj2018[[#This Row],[PROJ TOTAL PTS]]-Proj2018[[#This Row],[LastProj]])/16)</f>
        <v/>
      </c>
      <c r="W702" s="29" t="s">
        <v>296</v>
      </c>
      <c r="X702" s="29"/>
      <c r="Y702" s="29">
        <f>IF(Proj2018[[#This Row],[POS]]="K",-100,Proj2018[[#This Row],[VAR/G]]+1.5)</f>
        <v>-5.8562500000000002</v>
      </c>
      <c r="Z702" s="33">
        <f>ROUND(MAX(Proj2018[[#This Row],[VAWG]],0)*$AC$9,0)+1</f>
        <v>1</v>
      </c>
    </row>
    <row r="703" spans="1:26" x14ac:dyDescent="0.3">
      <c r="A703">
        <v>2018</v>
      </c>
      <c r="B703" t="s">
        <v>4546</v>
      </c>
      <c r="C703" t="s">
        <v>10708</v>
      </c>
      <c r="D703" t="s">
        <v>348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 s="26">
        <v>0</v>
      </c>
      <c r="Q703" s="26">
        <v>117.7</v>
      </c>
      <c r="R703" s="26">
        <v>-117.7</v>
      </c>
      <c r="S703" s="26">
        <v>-7.3562500000000002</v>
      </c>
      <c r="T703" s="31" t="s">
        <v>296</v>
      </c>
      <c r="U703" s="29">
        <v>0</v>
      </c>
      <c r="V703" s="29" t="str">
        <f>IF(ABS(Proj2018[[#This Row],[LastProj]]-Proj2018[[#This Row],[PROJ TOTAL PTS]])&lt;0.5,"",(Proj2018[[#This Row],[PROJ TOTAL PTS]]-Proj2018[[#This Row],[LastProj]])/16)</f>
        <v/>
      </c>
      <c r="W703" s="29" t="s">
        <v>296</v>
      </c>
      <c r="X703" s="29"/>
      <c r="Y703" s="29">
        <f>IF(Proj2018[[#This Row],[POS]]="K",-100,Proj2018[[#This Row],[VAR/G]]+1.5)</f>
        <v>-5.8562500000000002</v>
      </c>
      <c r="Z703" s="33">
        <f>ROUND(MAX(Proj2018[[#This Row],[VAWG]],0)*$AC$9,0)+1</f>
        <v>1</v>
      </c>
    </row>
    <row r="704" spans="1:26" x14ac:dyDescent="0.3">
      <c r="A704">
        <v>2018</v>
      </c>
      <c r="B704" t="s">
        <v>10097</v>
      </c>
      <c r="C704" t="s">
        <v>352</v>
      </c>
      <c r="D704" t="s">
        <v>348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 s="26">
        <v>0</v>
      </c>
      <c r="Q704" s="26">
        <v>117.7</v>
      </c>
      <c r="R704" s="26">
        <v>-117.7</v>
      </c>
      <c r="S704" s="26">
        <v>-7.3562500000000002</v>
      </c>
      <c r="T704" s="31" t="s">
        <v>296</v>
      </c>
      <c r="U704" s="29">
        <v>0</v>
      </c>
      <c r="V704" s="29" t="str">
        <f>IF(ABS(Proj2018[[#This Row],[LastProj]]-Proj2018[[#This Row],[PROJ TOTAL PTS]])&lt;0.5,"",(Proj2018[[#This Row],[PROJ TOTAL PTS]]-Proj2018[[#This Row],[LastProj]])/16)</f>
        <v/>
      </c>
      <c r="W704" s="29" t="s">
        <v>296</v>
      </c>
      <c r="X704" s="29"/>
      <c r="Y704" s="29">
        <f>IF(Proj2018[[#This Row],[POS]]="K",-100,Proj2018[[#This Row],[VAR/G]]+1.5)</f>
        <v>-5.8562500000000002</v>
      </c>
      <c r="Z704" s="33">
        <f>ROUND(MAX(Proj2018[[#This Row],[VAWG]],0)*$AC$9,0)+1</f>
        <v>1</v>
      </c>
    </row>
    <row r="705" spans="1:26" x14ac:dyDescent="0.3">
      <c r="A705">
        <v>2018</v>
      </c>
      <c r="B705" t="s">
        <v>2229</v>
      </c>
      <c r="C705" t="s">
        <v>11068</v>
      </c>
      <c r="D705" t="s">
        <v>348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 s="26">
        <v>0</v>
      </c>
      <c r="Q705" s="26">
        <v>117.7</v>
      </c>
      <c r="R705" s="26">
        <v>-117.7</v>
      </c>
      <c r="S705" s="26">
        <v>-7.3562500000000002</v>
      </c>
      <c r="T705" s="31" t="s">
        <v>296</v>
      </c>
      <c r="U705" s="29">
        <v>0</v>
      </c>
      <c r="V705" s="29" t="str">
        <f>IF(ABS(Proj2018[[#This Row],[LastProj]]-Proj2018[[#This Row],[PROJ TOTAL PTS]])&lt;0.5,"",(Proj2018[[#This Row],[PROJ TOTAL PTS]]-Proj2018[[#This Row],[LastProj]])/16)</f>
        <v/>
      </c>
      <c r="W705" s="29" t="s">
        <v>296</v>
      </c>
      <c r="X705" s="29"/>
      <c r="Y705" s="29">
        <f>IF(Proj2018[[#This Row],[POS]]="K",-100,Proj2018[[#This Row],[VAR/G]]+1.5)</f>
        <v>-5.8562500000000002</v>
      </c>
      <c r="Z705" s="33">
        <f>ROUND(MAX(Proj2018[[#This Row],[VAWG]],0)*$AC$9,0)+1</f>
        <v>1</v>
      </c>
    </row>
    <row r="706" spans="1:26" x14ac:dyDescent="0.3">
      <c r="A706">
        <v>2018</v>
      </c>
      <c r="B706" t="s">
        <v>3326</v>
      </c>
      <c r="C706" t="s">
        <v>11068</v>
      </c>
      <c r="D706" t="s">
        <v>348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 s="26">
        <v>0</v>
      </c>
      <c r="Q706" s="26">
        <v>117.7</v>
      </c>
      <c r="R706" s="26">
        <v>-117.7</v>
      </c>
      <c r="S706" s="26">
        <v>-7.3562500000000002</v>
      </c>
      <c r="T706" s="31" t="s">
        <v>296</v>
      </c>
      <c r="U706" s="29">
        <v>0</v>
      </c>
      <c r="V706" s="29" t="str">
        <f>IF(ABS(Proj2018[[#This Row],[LastProj]]-Proj2018[[#This Row],[PROJ TOTAL PTS]])&lt;0.5,"",(Proj2018[[#This Row],[PROJ TOTAL PTS]]-Proj2018[[#This Row],[LastProj]])/16)</f>
        <v/>
      </c>
      <c r="W706" s="29" t="s">
        <v>437</v>
      </c>
      <c r="X706" s="29"/>
      <c r="Y706" s="29">
        <f>IF(Proj2018[[#This Row],[POS]]="K",-100,Proj2018[[#This Row],[VAR/G]]+1.5)</f>
        <v>-5.8562500000000002</v>
      </c>
      <c r="Z706" s="33">
        <f>ROUND(MAX(Proj2018[[#This Row],[VAWG]],0)*$AC$9,0)+1</f>
        <v>1</v>
      </c>
    </row>
    <row r="707" spans="1:26" x14ac:dyDescent="0.3">
      <c r="A707">
        <v>2018</v>
      </c>
      <c r="B707" t="s">
        <v>8355</v>
      </c>
      <c r="C707" t="s">
        <v>10740</v>
      </c>
      <c r="D707" t="s">
        <v>348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 s="26">
        <v>0</v>
      </c>
      <c r="Q707" s="26">
        <v>117.7</v>
      </c>
      <c r="R707" s="26">
        <v>-117.7</v>
      </c>
      <c r="S707" s="26">
        <v>-7.3562500000000002</v>
      </c>
      <c r="T707" s="31" t="s">
        <v>296</v>
      </c>
      <c r="U707" s="29">
        <v>0</v>
      </c>
      <c r="V707" s="29" t="str">
        <f>IF(ABS(Proj2018[[#This Row],[LastProj]]-Proj2018[[#This Row],[PROJ TOTAL PTS]])&lt;0.5,"",(Proj2018[[#This Row],[PROJ TOTAL PTS]]-Proj2018[[#This Row],[LastProj]])/16)</f>
        <v/>
      </c>
      <c r="W707" s="29" t="s">
        <v>296</v>
      </c>
      <c r="X707" s="29"/>
      <c r="Y707" s="29">
        <f>IF(Proj2018[[#This Row],[POS]]="K",-100,Proj2018[[#This Row],[VAR/G]]+1.5)</f>
        <v>-5.8562500000000002</v>
      </c>
      <c r="Z707" s="33">
        <f>ROUND(MAX(Proj2018[[#This Row],[VAWG]],0)*$AC$9,0)+1</f>
        <v>1</v>
      </c>
    </row>
    <row r="708" spans="1:26" x14ac:dyDescent="0.3">
      <c r="A708">
        <v>2018</v>
      </c>
      <c r="B708" t="s">
        <v>3267</v>
      </c>
      <c r="C708" t="s">
        <v>10746</v>
      </c>
      <c r="D708" t="s">
        <v>348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 s="26">
        <v>0</v>
      </c>
      <c r="Q708" s="26">
        <v>117.7</v>
      </c>
      <c r="R708" s="26">
        <v>-117.7</v>
      </c>
      <c r="S708" s="26">
        <v>-7.3562500000000002</v>
      </c>
      <c r="T708" s="31" t="s">
        <v>296</v>
      </c>
      <c r="U708" s="29">
        <v>0</v>
      </c>
      <c r="V708" s="29" t="str">
        <f>IF(ABS(Proj2018[[#This Row],[LastProj]]-Proj2018[[#This Row],[PROJ TOTAL PTS]])&lt;0.5,"",(Proj2018[[#This Row],[PROJ TOTAL PTS]]-Proj2018[[#This Row],[LastProj]])/16)</f>
        <v/>
      </c>
      <c r="W708" s="29" t="s">
        <v>296</v>
      </c>
      <c r="X708" s="29"/>
      <c r="Y708" s="29">
        <f>IF(Proj2018[[#This Row],[POS]]="K",-100,Proj2018[[#This Row],[VAR/G]]+1.5)</f>
        <v>-5.8562500000000002</v>
      </c>
      <c r="Z708" s="33">
        <f>ROUND(MAX(Proj2018[[#This Row],[VAWG]],0)*$AC$9,0)+1</f>
        <v>1</v>
      </c>
    </row>
    <row r="709" spans="1:26" x14ac:dyDescent="0.3">
      <c r="A709">
        <v>2018</v>
      </c>
      <c r="B709" t="s">
        <v>5535</v>
      </c>
      <c r="C709" t="s">
        <v>10791</v>
      </c>
      <c r="D709" t="s">
        <v>348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 s="26">
        <v>0</v>
      </c>
      <c r="Q709" s="26">
        <v>117.7</v>
      </c>
      <c r="R709" s="26">
        <v>-117.7</v>
      </c>
      <c r="S709" s="26">
        <v>-7.3562500000000002</v>
      </c>
      <c r="T709" s="31" t="s">
        <v>296</v>
      </c>
      <c r="U709" s="29">
        <v>0</v>
      </c>
      <c r="V709" s="29" t="str">
        <f>IF(ABS(Proj2018[[#This Row],[LastProj]]-Proj2018[[#This Row],[PROJ TOTAL PTS]])&lt;0.5,"",(Proj2018[[#This Row],[PROJ TOTAL PTS]]-Proj2018[[#This Row],[LastProj]])/16)</f>
        <v/>
      </c>
      <c r="W709" s="29" t="s">
        <v>296</v>
      </c>
      <c r="X709" s="29"/>
      <c r="Y709" s="29">
        <f>IF(Proj2018[[#This Row],[POS]]="K",-100,Proj2018[[#This Row],[VAR/G]]+1.5)</f>
        <v>-5.8562500000000002</v>
      </c>
      <c r="Z709" s="33">
        <f>ROUND(MAX(Proj2018[[#This Row],[VAWG]],0)*$AC$9,0)+1</f>
        <v>1</v>
      </c>
    </row>
    <row r="710" spans="1:26" x14ac:dyDescent="0.3">
      <c r="A710">
        <v>2018</v>
      </c>
      <c r="B710" t="s">
        <v>3090</v>
      </c>
      <c r="C710" t="s">
        <v>10708</v>
      </c>
      <c r="D710" t="s">
        <v>348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 s="26">
        <v>0</v>
      </c>
      <c r="Q710" s="26">
        <v>117.7</v>
      </c>
      <c r="R710" s="26">
        <v>-117.7</v>
      </c>
      <c r="S710" s="26">
        <v>-7.3562500000000002</v>
      </c>
      <c r="T710" s="31" t="s">
        <v>296</v>
      </c>
      <c r="U710" s="29">
        <v>0</v>
      </c>
      <c r="V710" s="29" t="str">
        <f>IF(ABS(Proj2018[[#This Row],[LastProj]]-Proj2018[[#This Row],[PROJ TOTAL PTS]])&lt;0.5,"",(Proj2018[[#This Row],[PROJ TOTAL PTS]]-Proj2018[[#This Row],[LastProj]])/16)</f>
        <v/>
      </c>
      <c r="W710" s="29" t="s">
        <v>296</v>
      </c>
      <c r="X710" s="29"/>
      <c r="Y710" s="29">
        <f>IF(Proj2018[[#This Row],[POS]]="K",-100,Proj2018[[#This Row],[VAR/G]]+1.5)</f>
        <v>-5.8562500000000002</v>
      </c>
      <c r="Z710" s="33">
        <f>ROUND(MAX(Proj2018[[#This Row],[VAWG]],0)*$AC$9,0)+1</f>
        <v>1</v>
      </c>
    </row>
    <row r="711" spans="1:26" x14ac:dyDescent="0.3">
      <c r="A711">
        <v>2018</v>
      </c>
      <c r="B711" t="s">
        <v>3590</v>
      </c>
      <c r="C711" t="s">
        <v>536</v>
      </c>
      <c r="D711" t="s">
        <v>348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 s="26">
        <v>0</v>
      </c>
      <c r="Q711" s="26">
        <v>117.7</v>
      </c>
      <c r="R711" s="26">
        <v>-117.7</v>
      </c>
      <c r="S711" s="26">
        <v>-7.3562500000000002</v>
      </c>
      <c r="T711" s="31" t="s">
        <v>296</v>
      </c>
      <c r="U711" s="29">
        <v>0</v>
      </c>
      <c r="V711" s="29" t="str">
        <f>IF(ABS(Proj2018[[#This Row],[LastProj]]-Proj2018[[#This Row],[PROJ TOTAL PTS]])&lt;0.5,"",(Proj2018[[#This Row],[PROJ TOTAL PTS]]-Proj2018[[#This Row],[LastProj]])/16)</f>
        <v/>
      </c>
      <c r="W711" s="29" t="s">
        <v>296</v>
      </c>
      <c r="X711" s="29"/>
      <c r="Y711" s="29">
        <f>IF(Proj2018[[#This Row],[POS]]="K",-100,Proj2018[[#This Row],[VAR/G]]+1.5)</f>
        <v>-5.8562500000000002</v>
      </c>
      <c r="Z711" s="33">
        <f>ROUND(MAX(Proj2018[[#This Row],[VAWG]],0)*$AC$9,0)+1</f>
        <v>1</v>
      </c>
    </row>
    <row r="712" spans="1:26" x14ac:dyDescent="0.3">
      <c r="A712">
        <v>2018</v>
      </c>
      <c r="B712" t="s">
        <v>1709</v>
      </c>
      <c r="C712" t="s">
        <v>298</v>
      </c>
      <c r="D712" t="s">
        <v>321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 s="26">
        <v>0</v>
      </c>
      <c r="Q712" s="26">
        <v>81.599999999999994</v>
      </c>
      <c r="R712" s="26">
        <v>-81.599999999999994</v>
      </c>
      <c r="S712" s="26">
        <v>-5.0999999999999996</v>
      </c>
      <c r="T712" s="31" t="s">
        <v>296</v>
      </c>
      <c r="U712" s="29">
        <v>0</v>
      </c>
      <c r="V712" s="29" t="str">
        <f>IF(ABS(Proj2018[[#This Row],[LastProj]]-Proj2018[[#This Row],[PROJ TOTAL PTS]])&lt;0.5,"",(Proj2018[[#This Row],[PROJ TOTAL PTS]]-Proj2018[[#This Row],[LastProj]])/16)</f>
        <v/>
      </c>
      <c r="W712" s="29" t="s">
        <v>437</v>
      </c>
      <c r="X712" s="29"/>
      <c r="Y712" s="29">
        <f>IF(Proj2018[[#This Row],[POS]]="K",-100,Proj2018[[#This Row],[VAR/G]]+1.5)</f>
        <v>-3.5999999999999996</v>
      </c>
      <c r="Z712" s="29">
        <f>ROUND(MAX(Proj2018[[#This Row],[VAWG]],0)*$AC$9,0)+1</f>
        <v>1</v>
      </c>
    </row>
    <row r="713" spans="1:26" x14ac:dyDescent="0.3">
      <c r="A713">
        <v>2018</v>
      </c>
      <c r="B713" t="s">
        <v>1224</v>
      </c>
      <c r="C713" t="s">
        <v>10734</v>
      </c>
      <c r="D713" t="s">
        <v>321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 s="26">
        <v>0</v>
      </c>
      <c r="Q713" s="26">
        <v>81.599999999999994</v>
      </c>
      <c r="R713" s="26">
        <v>-81.599999999999994</v>
      </c>
      <c r="S713" s="26">
        <v>-5.0999999999999996</v>
      </c>
      <c r="T713" s="31" t="s">
        <v>296</v>
      </c>
      <c r="U713" s="29">
        <v>0</v>
      </c>
      <c r="V713" s="29" t="str">
        <f>IF(ABS(Proj2018[[#This Row],[LastProj]]-Proj2018[[#This Row],[PROJ TOTAL PTS]])&lt;0.5,"",(Proj2018[[#This Row],[PROJ TOTAL PTS]]-Proj2018[[#This Row],[LastProj]])/16)</f>
        <v/>
      </c>
      <c r="W713" s="29" t="s">
        <v>437</v>
      </c>
      <c r="X713" s="29"/>
      <c r="Y713" s="29">
        <f>IF(Proj2018[[#This Row],[POS]]="K",-100,Proj2018[[#This Row],[VAR/G]]+1.5)</f>
        <v>-3.5999999999999996</v>
      </c>
      <c r="Z713" s="29">
        <f>ROUND(MAX(Proj2018[[#This Row],[VAWG]],0)*$AC$9,0)+1</f>
        <v>1</v>
      </c>
    </row>
    <row r="714" spans="1:26" x14ac:dyDescent="0.3">
      <c r="A714">
        <v>2018</v>
      </c>
      <c r="B714" t="s">
        <v>11269</v>
      </c>
      <c r="C714" t="s">
        <v>1198</v>
      </c>
      <c r="D714" t="s">
        <v>348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 s="26">
        <v>0</v>
      </c>
      <c r="Q714" s="26">
        <v>117.7</v>
      </c>
      <c r="R714" s="26">
        <v>-117.7</v>
      </c>
      <c r="S714" s="26">
        <v>-7.3562500000000002</v>
      </c>
      <c r="T714" s="31" t="s">
        <v>296</v>
      </c>
      <c r="U714" s="29">
        <v>0</v>
      </c>
      <c r="V714" s="29" t="str">
        <f>IF(ABS(Proj2018[[#This Row],[LastProj]]-Proj2018[[#This Row],[PROJ TOTAL PTS]])&lt;0.5,"",(Proj2018[[#This Row],[PROJ TOTAL PTS]]-Proj2018[[#This Row],[LastProj]])/16)</f>
        <v/>
      </c>
      <c r="W714" s="29" t="s">
        <v>296</v>
      </c>
      <c r="X714" s="29"/>
      <c r="Y714" s="29">
        <f>IF(Proj2018[[#This Row],[POS]]="K",-100,Proj2018[[#This Row],[VAR/G]]+1.5)</f>
        <v>-5.8562500000000002</v>
      </c>
      <c r="Z714" s="33">
        <f>ROUND(MAX(Proj2018[[#This Row],[VAWG]],0)*$AC$9,0)+1</f>
        <v>1</v>
      </c>
    </row>
    <row r="715" spans="1:26" x14ac:dyDescent="0.3">
      <c r="A715">
        <v>2018</v>
      </c>
      <c r="B715" t="s">
        <v>1013</v>
      </c>
      <c r="C715" t="s">
        <v>10716</v>
      </c>
      <c r="D715" t="s">
        <v>348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 s="26">
        <v>0</v>
      </c>
      <c r="Q715" s="26">
        <v>117.7</v>
      </c>
      <c r="R715" s="26">
        <v>-117.7</v>
      </c>
      <c r="S715" s="26">
        <v>-7.3562500000000002</v>
      </c>
      <c r="T715" s="31" t="s">
        <v>296</v>
      </c>
      <c r="U715" s="29">
        <v>0</v>
      </c>
      <c r="V715" s="29" t="str">
        <f>IF(ABS(Proj2018[[#This Row],[LastProj]]-Proj2018[[#This Row],[PROJ TOTAL PTS]])&lt;0.5,"",(Proj2018[[#This Row],[PROJ TOTAL PTS]]-Proj2018[[#This Row],[LastProj]])/16)</f>
        <v/>
      </c>
      <c r="W715" s="29" t="s">
        <v>296</v>
      </c>
      <c r="X715" s="29"/>
      <c r="Y715" s="29">
        <f>IF(Proj2018[[#This Row],[POS]]="K",-100,Proj2018[[#This Row],[VAR/G]]+1.5)</f>
        <v>-5.8562500000000002</v>
      </c>
      <c r="Z715" s="33">
        <f>ROUND(MAX(Proj2018[[#This Row],[VAWG]],0)*$AC$9,0)+1</f>
        <v>1</v>
      </c>
    </row>
    <row r="716" spans="1:26" x14ac:dyDescent="0.3">
      <c r="A716">
        <v>2018</v>
      </c>
      <c r="B716" t="s">
        <v>10616</v>
      </c>
      <c r="C716" t="s">
        <v>10728</v>
      </c>
      <c r="D716" t="s">
        <v>348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 s="26">
        <v>0</v>
      </c>
      <c r="Q716" s="26">
        <v>117.7</v>
      </c>
      <c r="R716" s="26">
        <v>-117.7</v>
      </c>
      <c r="S716" s="26">
        <v>-7.3562500000000002</v>
      </c>
      <c r="T716" s="31" t="s">
        <v>296</v>
      </c>
      <c r="U716" s="29">
        <v>0</v>
      </c>
      <c r="V716" s="29" t="str">
        <f>IF(ABS(Proj2018[[#This Row],[LastProj]]-Proj2018[[#This Row],[PROJ TOTAL PTS]])&lt;0.5,"",(Proj2018[[#This Row],[PROJ TOTAL PTS]]-Proj2018[[#This Row],[LastProj]])/16)</f>
        <v/>
      </c>
      <c r="W716" s="29" t="s">
        <v>296</v>
      </c>
      <c r="X716" s="29"/>
      <c r="Y716" s="29">
        <f>IF(Proj2018[[#This Row],[POS]]="K",-100,Proj2018[[#This Row],[VAR/G]]+1.5)</f>
        <v>-5.8562500000000002</v>
      </c>
      <c r="Z716" s="33">
        <f>ROUND(MAX(Proj2018[[#This Row],[VAWG]],0)*$AC$9,0)+1</f>
        <v>1</v>
      </c>
    </row>
    <row r="717" spans="1:26" x14ac:dyDescent="0.3">
      <c r="A717">
        <v>2018</v>
      </c>
      <c r="B717" t="s">
        <v>2067</v>
      </c>
      <c r="C717" t="s">
        <v>10759</v>
      </c>
      <c r="D717" t="s">
        <v>348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 s="26">
        <v>0</v>
      </c>
      <c r="Q717" s="26">
        <v>117.7</v>
      </c>
      <c r="R717" s="26">
        <v>-117.7</v>
      </c>
      <c r="S717" s="26">
        <v>-7.3562500000000002</v>
      </c>
      <c r="T717" s="31" t="s">
        <v>296</v>
      </c>
      <c r="U717" s="29">
        <v>0</v>
      </c>
      <c r="V717" s="29" t="str">
        <f>IF(ABS(Proj2018[[#This Row],[LastProj]]-Proj2018[[#This Row],[PROJ TOTAL PTS]])&lt;0.5,"",(Proj2018[[#This Row],[PROJ TOTAL PTS]]-Proj2018[[#This Row],[LastProj]])/16)</f>
        <v/>
      </c>
      <c r="W717" s="29" t="s">
        <v>296</v>
      </c>
      <c r="X717" s="29"/>
      <c r="Y717" s="29">
        <f>IF(Proj2018[[#This Row],[POS]]="K",-100,Proj2018[[#This Row],[VAR/G]]+1.5)</f>
        <v>-5.8562500000000002</v>
      </c>
      <c r="Z717" s="33">
        <f>ROUND(MAX(Proj2018[[#This Row],[VAWG]],0)*$AC$9,0)+1</f>
        <v>1</v>
      </c>
    </row>
    <row r="718" spans="1:26" x14ac:dyDescent="0.3">
      <c r="A718">
        <v>2018</v>
      </c>
      <c r="B718" t="s">
        <v>6681</v>
      </c>
      <c r="C718" t="s">
        <v>10817</v>
      </c>
      <c r="D718" t="s">
        <v>348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 s="26">
        <v>0</v>
      </c>
      <c r="Q718" s="26">
        <v>117.7</v>
      </c>
      <c r="R718" s="26">
        <v>-117.7</v>
      </c>
      <c r="S718" s="26">
        <v>-7.3562500000000002</v>
      </c>
      <c r="T718" s="31" t="s">
        <v>296</v>
      </c>
      <c r="U718" s="29">
        <v>0</v>
      </c>
      <c r="V718" s="29" t="str">
        <f>IF(ABS(Proj2018[[#This Row],[LastProj]]-Proj2018[[#This Row],[PROJ TOTAL PTS]])&lt;0.5,"",(Proj2018[[#This Row],[PROJ TOTAL PTS]]-Proj2018[[#This Row],[LastProj]])/16)</f>
        <v/>
      </c>
      <c r="W718" s="29" t="s">
        <v>296</v>
      </c>
      <c r="X718" s="29"/>
      <c r="Y718" s="29">
        <f>IF(Proj2018[[#This Row],[POS]]="K",-100,Proj2018[[#This Row],[VAR/G]]+1.5)</f>
        <v>-5.8562500000000002</v>
      </c>
      <c r="Z718" s="33">
        <f>ROUND(MAX(Proj2018[[#This Row],[VAWG]],0)*$AC$9,0)+1</f>
        <v>1</v>
      </c>
    </row>
    <row r="719" spans="1:26" x14ac:dyDescent="0.3">
      <c r="A719">
        <v>2018</v>
      </c>
      <c r="B719" t="s">
        <v>7035</v>
      </c>
      <c r="C719" t="s">
        <v>10710</v>
      </c>
      <c r="D719" t="s">
        <v>348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 s="26">
        <v>0</v>
      </c>
      <c r="Q719" s="26">
        <v>117.7</v>
      </c>
      <c r="R719" s="26">
        <v>-117.7</v>
      </c>
      <c r="S719" s="26">
        <v>-7.3562500000000002</v>
      </c>
      <c r="T719" s="31" t="s">
        <v>296</v>
      </c>
      <c r="U719" s="29">
        <v>0</v>
      </c>
      <c r="V719" s="29" t="str">
        <f>IF(ABS(Proj2018[[#This Row],[LastProj]]-Proj2018[[#This Row],[PROJ TOTAL PTS]])&lt;0.5,"",(Proj2018[[#This Row],[PROJ TOTAL PTS]]-Proj2018[[#This Row],[LastProj]])/16)</f>
        <v/>
      </c>
      <c r="W719" s="29" t="s">
        <v>296</v>
      </c>
      <c r="X719" s="29"/>
      <c r="Y719" s="29">
        <f>IF(Proj2018[[#This Row],[POS]]="K",-100,Proj2018[[#This Row],[VAR/G]]+1.5)</f>
        <v>-5.8562500000000002</v>
      </c>
      <c r="Z719" s="33">
        <f>ROUND(MAX(Proj2018[[#This Row],[VAWG]],0)*$AC$9,0)+1</f>
        <v>1</v>
      </c>
    </row>
    <row r="720" spans="1:26" x14ac:dyDescent="0.3">
      <c r="A720">
        <v>2018</v>
      </c>
      <c r="B720" t="s">
        <v>1886</v>
      </c>
      <c r="C720" t="s">
        <v>10708</v>
      </c>
      <c r="D720" t="s">
        <v>348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 s="26">
        <v>0</v>
      </c>
      <c r="Q720" s="26">
        <v>117.7</v>
      </c>
      <c r="R720" s="26">
        <v>-117.7</v>
      </c>
      <c r="S720" s="26">
        <v>-7.3562500000000002</v>
      </c>
      <c r="T720" s="31" t="s">
        <v>296</v>
      </c>
      <c r="U720" s="29">
        <v>0</v>
      </c>
      <c r="V720" s="29" t="str">
        <f>IF(ABS(Proj2018[[#This Row],[LastProj]]-Proj2018[[#This Row],[PROJ TOTAL PTS]])&lt;0.5,"",(Proj2018[[#This Row],[PROJ TOTAL PTS]]-Proj2018[[#This Row],[LastProj]])/16)</f>
        <v/>
      </c>
      <c r="W720" s="29" t="s">
        <v>296</v>
      </c>
      <c r="X720" s="29"/>
      <c r="Y720" s="29">
        <f>IF(Proj2018[[#This Row],[POS]]="K",-100,Proj2018[[#This Row],[VAR/G]]+1.5)</f>
        <v>-5.8562500000000002</v>
      </c>
      <c r="Z720" s="33">
        <f>ROUND(MAX(Proj2018[[#This Row],[VAWG]],0)*$AC$9,0)+1</f>
        <v>1</v>
      </c>
    </row>
    <row r="721" spans="1:26" x14ac:dyDescent="0.3">
      <c r="A721">
        <v>2018</v>
      </c>
      <c r="B721" t="s">
        <v>6669</v>
      </c>
      <c r="C721" t="s">
        <v>10708</v>
      </c>
      <c r="D721" t="s">
        <v>348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 s="26">
        <v>0</v>
      </c>
      <c r="Q721" s="26">
        <v>117.7</v>
      </c>
      <c r="R721" s="26">
        <v>-117.7</v>
      </c>
      <c r="S721" s="26">
        <v>-7.3562500000000002</v>
      </c>
      <c r="T721" s="31" t="s">
        <v>296</v>
      </c>
      <c r="U721" s="29">
        <v>0</v>
      </c>
      <c r="V721" s="29" t="str">
        <f>IF(ABS(Proj2018[[#This Row],[LastProj]]-Proj2018[[#This Row],[PROJ TOTAL PTS]])&lt;0.5,"",(Proj2018[[#This Row],[PROJ TOTAL PTS]]-Proj2018[[#This Row],[LastProj]])/16)</f>
        <v/>
      </c>
      <c r="W721" s="29" t="s">
        <v>296</v>
      </c>
      <c r="X721" s="29"/>
      <c r="Y721" s="29">
        <f>IF(Proj2018[[#This Row],[POS]]="K",-100,Proj2018[[#This Row],[VAR/G]]+1.5)</f>
        <v>-5.8562500000000002</v>
      </c>
      <c r="Z721" s="33">
        <f>ROUND(MAX(Proj2018[[#This Row],[VAWG]],0)*$AC$9,0)+1</f>
        <v>1</v>
      </c>
    </row>
    <row r="722" spans="1:26" x14ac:dyDescent="0.3">
      <c r="A722">
        <v>2018</v>
      </c>
      <c r="B722" t="s">
        <v>4025</v>
      </c>
      <c r="C722" t="s">
        <v>11068</v>
      </c>
      <c r="D722" t="s">
        <v>348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 s="26">
        <v>0</v>
      </c>
      <c r="Q722" s="26">
        <v>117.7</v>
      </c>
      <c r="R722" s="26">
        <v>-117.7</v>
      </c>
      <c r="S722" s="26">
        <v>-7.3562500000000002</v>
      </c>
      <c r="T722" s="31" t="s">
        <v>296</v>
      </c>
      <c r="U722" s="29">
        <v>0</v>
      </c>
      <c r="V722" s="29" t="str">
        <f>IF(ABS(Proj2018[[#This Row],[LastProj]]-Proj2018[[#This Row],[PROJ TOTAL PTS]])&lt;0.5,"",(Proj2018[[#This Row],[PROJ TOTAL PTS]]-Proj2018[[#This Row],[LastProj]])/16)</f>
        <v/>
      </c>
      <c r="W722" s="29" t="s">
        <v>296</v>
      </c>
      <c r="X722" s="29"/>
      <c r="Y722" s="29">
        <f>IF(Proj2018[[#This Row],[POS]]="K",-100,Proj2018[[#This Row],[VAR/G]]+1.5)</f>
        <v>-5.8562500000000002</v>
      </c>
      <c r="Z722" s="33">
        <f>ROUND(MAX(Proj2018[[#This Row],[VAWG]],0)*$AC$9,0)+1</f>
        <v>1</v>
      </c>
    </row>
    <row r="723" spans="1:26" x14ac:dyDescent="0.3">
      <c r="A723">
        <v>2018</v>
      </c>
      <c r="B723" t="s">
        <v>10212</v>
      </c>
      <c r="C723" t="s">
        <v>536</v>
      </c>
      <c r="D723" t="s">
        <v>348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 s="26">
        <v>0</v>
      </c>
      <c r="Q723" s="26">
        <v>117.7</v>
      </c>
      <c r="R723" s="26">
        <v>-117.7</v>
      </c>
      <c r="S723" s="26">
        <v>-7.3562500000000002</v>
      </c>
      <c r="T723" s="31" t="s">
        <v>296</v>
      </c>
      <c r="U723" s="29">
        <v>0</v>
      </c>
      <c r="V723" s="29" t="str">
        <f>IF(ABS(Proj2018[[#This Row],[LastProj]]-Proj2018[[#This Row],[PROJ TOTAL PTS]])&lt;0.5,"",(Proj2018[[#This Row],[PROJ TOTAL PTS]]-Proj2018[[#This Row],[LastProj]])/16)</f>
        <v/>
      </c>
      <c r="W723" s="29" t="s">
        <v>296</v>
      </c>
      <c r="X723" s="29"/>
      <c r="Y723" s="29">
        <f>IF(Proj2018[[#This Row],[POS]]="K",-100,Proj2018[[#This Row],[VAR/G]]+1.5)</f>
        <v>-5.8562500000000002</v>
      </c>
      <c r="Z723" s="33">
        <f>ROUND(MAX(Proj2018[[#This Row],[VAWG]],0)*$AC$9,0)+1</f>
        <v>1</v>
      </c>
    </row>
    <row r="724" spans="1:26" x14ac:dyDescent="0.3">
      <c r="A724">
        <v>2018</v>
      </c>
      <c r="B724" t="s">
        <v>1940</v>
      </c>
      <c r="C724" t="s">
        <v>10710</v>
      </c>
      <c r="D724" t="s">
        <v>348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 s="26">
        <v>0</v>
      </c>
      <c r="Q724" s="26">
        <v>117.7</v>
      </c>
      <c r="R724" s="26">
        <v>-117.7</v>
      </c>
      <c r="S724" s="26">
        <v>-7.3562500000000002</v>
      </c>
      <c r="T724" s="31" t="s">
        <v>296</v>
      </c>
      <c r="U724" s="29">
        <v>0</v>
      </c>
      <c r="V724" s="29" t="str">
        <f>IF(ABS(Proj2018[[#This Row],[LastProj]]-Proj2018[[#This Row],[PROJ TOTAL PTS]])&lt;0.5,"",(Proj2018[[#This Row],[PROJ TOTAL PTS]]-Proj2018[[#This Row],[LastProj]])/16)</f>
        <v/>
      </c>
      <c r="W724" s="29" t="s">
        <v>296</v>
      </c>
      <c r="X724" s="29"/>
      <c r="Y724" s="29">
        <f>IF(Proj2018[[#This Row],[POS]]="K",-100,Proj2018[[#This Row],[VAR/G]]+1.5)</f>
        <v>-5.8562500000000002</v>
      </c>
      <c r="Z724" s="33">
        <f>ROUND(MAX(Proj2018[[#This Row],[VAWG]],0)*$AC$9,0)+1</f>
        <v>1</v>
      </c>
    </row>
    <row r="725" spans="1:26" x14ac:dyDescent="0.3">
      <c r="A725">
        <v>2018</v>
      </c>
      <c r="B725" t="s">
        <v>9484</v>
      </c>
      <c r="C725" t="s">
        <v>489</v>
      </c>
      <c r="D725" t="s">
        <v>348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 s="26">
        <v>0</v>
      </c>
      <c r="Q725" s="26">
        <v>117.7</v>
      </c>
      <c r="R725" s="26">
        <v>-117.7</v>
      </c>
      <c r="S725" s="26">
        <v>-7.3562500000000002</v>
      </c>
      <c r="T725" s="31" t="s">
        <v>296</v>
      </c>
      <c r="U725" s="29">
        <v>0</v>
      </c>
      <c r="V725" s="29" t="str">
        <f>IF(ABS(Proj2018[[#This Row],[LastProj]]-Proj2018[[#This Row],[PROJ TOTAL PTS]])&lt;0.5,"",(Proj2018[[#This Row],[PROJ TOTAL PTS]]-Proj2018[[#This Row],[LastProj]])/16)</f>
        <v/>
      </c>
      <c r="W725" s="29" t="s">
        <v>296</v>
      </c>
      <c r="X725" s="29"/>
      <c r="Y725" s="29">
        <f>IF(Proj2018[[#This Row],[POS]]="K",-100,Proj2018[[#This Row],[VAR/G]]+1.5)</f>
        <v>-5.8562500000000002</v>
      </c>
      <c r="Z725" s="33">
        <f>ROUND(MAX(Proj2018[[#This Row],[VAWG]],0)*$AC$9,0)+1</f>
        <v>1</v>
      </c>
    </row>
    <row r="726" spans="1:26" x14ac:dyDescent="0.3">
      <c r="A726">
        <v>2018</v>
      </c>
      <c r="B726" t="s">
        <v>2065</v>
      </c>
      <c r="C726" t="s">
        <v>10718</v>
      </c>
      <c r="D726" t="s">
        <v>348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 s="26">
        <v>0</v>
      </c>
      <c r="Q726" s="26">
        <v>117.7</v>
      </c>
      <c r="R726" s="26">
        <v>-117.7</v>
      </c>
      <c r="S726" s="26">
        <v>-7.3562500000000002</v>
      </c>
      <c r="T726" s="31" t="s">
        <v>296</v>
      </c>
      <c r="U726" s="29">
        <v>0</v>
      </c>
      <c r="V726" s="29" t="str">
        <f>IF(ABS(Proj2018[[#This Row],[LastProj]]-Proj2018[[#This Row],[PROJ TOTAL PTS]])&lt;0.5,"",(Proj2018[[#This Row],[PROJ TOTAL PTS]]-Proj2018[[#This Row],[LastProj]])/16)</f>
        <v/>
      </c>
      <c r="W726" s="29" t="s">
        <v>296</v>
      </c>
      <c r="X726" s="29"/>
      <c r="Y726" s="29">
        <f>IF(Proj2018[[#This Row],[POS]]="K",-100,Proj2018[[#This Row],[VAR/G]]+1.5)</f>
        <v>-5.8562500000000002</v>
      </c>
      <c r="Z726" s="33">
        <f>ROUND(MAX(Proj2018[[#This Row],[VAWG]],0)*$AC$9,0)+1</f>
        <v>1</v>
      </c>
    </row>
    <row r="727" spans="1:26" x14ac:dyDescent="0.3">
      <c r="A727">
        <v>2018</v>
      </c>
      <c r="B727" t="s">
        <v>2561</v>
      </c>
      <c r="C727" t="s">
        <v>10763</v>
      </c>
      <c r="D727" t="s">
        <v>348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 s="26">
        <v>0</v>
      </c>
      <c r="Q727" s="26">
        <v>117.7</v>
      </c>
      <c r="R727" s="26">
        <v>-117.7</v>
      </c>
      <c r="S727" s="26">
        <v>-7.3562500000000002</v>
      </c>
      <c r="T727" s="31" t="s">
        <v>296</v>
      </c>
      <c r="U727" s="29">
        <v>0</v>
      </c>
      <c r="V727" s="29" t="str">
        <f>IF(ABS(Proj2018[[#This Row],[LastProj]]-Proj2018[[#This Row],[PROJ TOTAL PTS]])&lt;0.5,"",(Proj2018[[#This Row],[PROJ TOTAL PTS]]-Proj2018[[#This Row],[LastProj]])/16)</f>
        <v/>
      </c>
      <c r="W727" s="29" t="s">
        <v>296</v>
      </c>
      <c r="X727" s="29"/>
      <c r="Y727" s="29">
        <f>IF(Proj2018[[#This Row],[POS]]="K",-100,Proj2018[[#This Row],[VAR/G]]+1.5)</f>
        <v>-5.8562500000000002</v>
      </c>
      <c r="Z727" s="33">
        <f>ROUND(MAX(Proj2018[[#This Row],[VAWG]],0)*$AC$9,0)+1</f>
        <v>1</v>
      </c>
    </row>
    <row r="728" spans="1:26" x14ac:dyDescent="0.3">
      <c r="A728">
        <v>2018</v>
      </c>
      <c r="B728" t="s">
        <v>8454</v>
      </c>
      <c r="C728" t="s">
        <v>10817</v>
      </c>
      <c r="D728" t="s">
        <v>348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 s="26">
        <v>0</v>
      </c>
      <c r="Q728" s="26">
        <v>117.7</v>
      </c>
      <c r="R728" s="26">
        <v>-117.7</v>
      </c>
      <c r="S728" s="26">
        <v>-7.3562500000000002</v>
      </c>
      <c r="T728" s="31" t="s">
        <v>296</v>
      </c>
      <c r="U728" s="29">
        <v>0</v>
      </c>
      <c r="V728" s="29" t="str">
        <f>IF(ABS(Proj2018[[#This Row],[LastProj]]-Proj2018[[#This Row],[PROJ TOTAL PTS]])&lt;0.5,"",(Proj2018[[#This Row],[PROJ TOTAL PTS]]-Proj2018[[#This Row],[LastProj]])/16)</f>
        <v/>
      </c>
      <c r="W728" s="29" t="s">
        <v>296</v>
      </c>
      <c r="X728" s="29"/>
      <c r="Y728" s="29">
        <f>IF(Proj2018[[#This Row],[POS]]="K",-100,Proj2018[[#This Row],[VAR/G]]+1.5)</f>
        <v>-5.8562500000000002</v>
      </c>
      <c r="Z728" s="33">
        <f>ROUND(MAX(Proj2018[[#This Row],[VAWG]],0)*$AC$9,0)+1</f>
        <v>1</v>
      </c>
    </row>
    <row r="729" spans="1:26" x14ac:dyDescent="0.3">
      <c r="A729">
        <v>2018</v>
      </c>
      <c r="B729" t="s">
        <v>7580</v>
      </c>
      <c r="C729" t="s">
        <v>10714</v>
      </c>
      <c r="D729" t="s">
        <v>348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 s="26">
        <v>0</v>
      </c>
      <c r="Q729" s="26">
        <v>117.7</v>
      </c>
      <c r="R729" s="26">
        <v>-117.7</v>
      </c>
      <c r="S729" s="26">
        <v>-7.3562500000000002</v>
      </c>
      <c r="T729" s="31" t="s">
        <v>296</v>
      </c>
      <c r="U729" s="29">
        <v>0</v>
      </c>
      <c r="V729" s="29" t="str">
        <f>IF(ABS(Proj2018[[#This Row],[LastProj]]-Proj2018[[#This Row],[PROJ TOTAL PTS]])&lt;0.5,"",(Proj2018[[#This Row],[PROJ TOTAL PTS]]-Proj2018[[#This Row],[LastProj]])/16)</f>
        <v/>
      </c>
      <c r="W729" s="29" t="s">
        <v>296</v>
      </c>
      <c r="X729" s="29"/>
      <c r="Y729" s="29">
        <f>IF(Proj2018[[#This Row],[POS]]="K",-100,Proj2018[[#This Row],[VAR/G]]+1.5)</f>
        <v>-5.8562500000000002</v>
      </c>
      <c r="Z729" s="33">
        <f>ROUND(MAX(Proj2018[[#This Row],[VAWG]],0)*$AC$9,0)+1</f>
        <v>1</v>
      </c>
    </row>
    <row r="730" spans="1:26" x14ac:dyDescent="0.3">
      <c r="A730">
        <v>2018</v>
      </c>
      <c r="B730" t="s">
        <v>6311</v>
      </c>
      <c r="C730" t="s">
        <v>10751</v>
      </c>
      <c r="D730" t="s">
        <v>348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 s="26">
        <v>0</v>
      </c>
      <c r="Q730" s="26">
        <v>117.7</v>
      </c>
      <c r="R730" s="26">
        <v>-117.7</v>
      </c>
      <c r="S730" s="26">
        <v>-7.3562500000000002</v>
      </c>
      <c r="T730" s="31" t="s">
        <v>296</v>
      </c>
      <c r="U730" s="29">
        <v>0</v>
      </c>
      <c r="V730" s="29" t="str">
        <f>IF(ABS(Proj2018[[#This Row],[LastProj]]-Proj2018[[#This Row],[PROJ TOTAL PTS]])&lt;0.5,"",(Proj2018[[#This Row],[PROJ TOTAL PTS]]-Proj2018[[#This Row],[LastProj]])/16)</f>
        <v/>
      </c>
      <c r="W730" s="29" t="s">
        <v>296</v>
      </c>
      <c r="X730" s="29"/>
      <c r="Y730" s="29">
        <f>IF(Proj2018[[#This Row],[POS]]="K",-100,Proj2018[[#This Row],[VAR/G]]+1.5)</f>
        <v>-5.8562500000000002</v>
      </c>
      <c r="Z730" s="33">
        <f>ROUND(MAX(Proj2018[[#This Row],[VAWG]],0)*$AC$9,0)+1</f>
        <v>1</v>
      </c>
    </row>
    <row r="731" spans="1:26" x14ac:dyDescent="0.3">
      <c r="A731">
        <v>2018</v>
      </c>
      <c r="B731" t="s">
        <v>1685</v>
      </c>
      <c r="C731" t="s">
        <v>10708</v>
      </c>
      <c r="D731" t="s">
        <v>348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 s="26">
        <v>0</v>
      </c>
      <c r="Q731" s="26">
        <v>117.7</v>
      </c>
      <c r="R731" s="26">
        <v>-117.7</v>
      </c>
      <c r="S731" s="26">
        <v>-7.3562500000000002</v>
      </c>
      <c r="T731" s="31" t="s">
        <v>296</v>
      </c>
      <c r="U731" s="29">
        <v>0</v>
      </c>
      <c r="V731" s="29" t="str">
        <f>IF(ABS(Proj2018[[#This Row],[LastProj]]-Proj2018[[#This Row],[PROJ TOTAL PTS]])&lt;0.5,"",(Proj2018[[#This Row],[PROJ TOTAL PTS]]-Proj2018[[#This Row],[LastProj]])/16)</f>
        <v/>
      </c>
      <c r="W731" s="29" t="s">
        <v>296</v>
      </c>
      <c r="X731" s="29"/>
      <c r="Y731" s="29">
        <f>IF(Proj2018[[#This Row],[POS]]="K",-100,Proj2018[[#This Row],[VAR/G]]+1.5)</f>
        <v>-5.8562500000000002</v>
      </c>
      <c r="Z731" s="33">
        <f>ROUND(MAX(Proj2018[[#This Row],[VAWG]],0)*$AC$9,0)+1</f>
        <v>1</v>
      </c>
    </row>
    <row r="732" spans="1:26" x14ac:dyDescent="0.3">
      <c r="A732">
        <v>2018</v>
      </c>
      <c r="B732" t="s">
        <v>10503</v>
      </c>
      <c r="C732" t="s">
        <v>371</v>
      </c>
      <c r="D732" t="s">
        <v>348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 s="26">
        <v>0</v>
      </c>
      <c r="Q732" s="26">
        <v>117.7</v>
      </c>
      <c r="R732" s="26">
        <v>-117.7</v>
      </c>
      <c r="S732" s="26">
        <v>-7.3562500000000002</v>
      </c>
      <c r="T732" s="31" t="s">
        <v>296</v>
      </c>
      <c r="U732" s="29">
        <v>0</v>
      </c>
      <c r="V732" s="29" t="str">
        <f>IF(ABS(Proj2018[[#This Row],[LastProj]]-Proj2018[[#This Row],[PROJ TOTAL PTS]])&lt;0.5,"",(Proj2018[[#This Row],[PROJ TOTAL PTS]]-Proj2018[[#This Row],[LastProj]])/16)</f>
        <v/>
      </c>
      <c r="W732" s="29" t="s">
        <v>296</v>
      </c>
      <c r="X732" s="29"/>
      <c r="Y732" s="29">
        <f>IF(Proj2018[[#This Row],[POS]]="K",-100,Proj2018[[#This Row],[VAR/G]]+1.5)</f>
        <v>-5.8562500000000002</v>
      </c>
      <c r="Z732" s="33">
        <f>ROUND(MAX(Proj2018[[#This Row],[VAWG]],0)*$AC$9,0)+1</f>
        <v>1</v>
      </c>
    </row>
    <row r="733" spans="1:26" x14ac:dyDescent="0.3">
      <c r="A733">
        <v>2018</v>
      </c>
      <c r="B733" t="s">
        <v>7810</v>
      </c>
      <c r="C733" t="s">
        <v>10759</v>
      </c>
      <c r="D733" t="s">
        <v>348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 s="26">
        <v>0</v>
      </c>
      <c r="Q733" s="26">
        <v>117.7</v>
      </c>
      <c r="R733" s="26">
        <v>-117.7</v>
      </c>
      <c r="S733" s="26">
        <v>-7.3562500000000002</v>
      </c>
      <c r="T733" s="31" t="s">
        <v>296</v>
      </c>
      <c r="U733" s="29">
        <v>0</v>
      </c>
      <c r="V733" s="29" t="str">
        <f>IF(ABS(Proj2018[[#This Row],[LastProj]]-Proj2018[[#This Row],[PROJ TOTAL PTS]])&lt;0.5,"",(Proj2018[[#This Row],[PROJ TOTAL PTS]]-Proj2018[[#This Row],[LastProj]])/16)</f>
        <v/>
      </c>
      <c r="W733" s="29" t="s">
        <v>296</v>
      </c>
      <c r="X733" s="29"/>
      <c r="Y733" s="29">
        <f>IF(Proj2018[[#This Row],[POS]]="K",-100,Proj2018[[#This Row],[VAR/G]]+1.5)</f>
        <v>-5.8562500000000002</v>
      </c>
      <c r="Z733" s="33">
        <f>ROUND(MAX(Proj2018[[#This Row],[VAWG]],0)*$AC$9,0)+1</f>
        <v>1</v>
      </c>
    </row>
    <row r="734" spans="1:26" x14ac:dyDescent="0.3">
      <c r="A734">
        <v>2018</v>
      </c>
      <c r="B734" t="s">
        <v>10632</v>
      </c>
      <c r="C734" t="s">
        <v>314</v>
      </c>
      <c r="D734" t="s">
        <v>348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 s="26">
        <v>0</v>
      </c>
      <c r="Q734" s="26">
        <v>117.7</v>
      </c>
      <c r="R734" s="26">
        <v>-117.7</v>
      </c>
      <c r="S734" s="26">
        <v>-7.3562500000000002</v>
      </c>
      <c r="T734" s="31" t="s">
        <v>296</v>
      </c>
      <c r="U734" s="29">
        <v>0</v>
      </c>
      <c r="V734" s="29" t="str">
        <f>IF(ABS(Proj2018[[#This Row],[LastProj]]-Proj2018[[#This Row],[PROJ TOTAL PTS]])&lt;0.5,"",(Proj2018[[#This Row],[PROJ TOTAL PTS]]-Proj2018[[#This Row],[LastProj]])/16)</f>
        <v/>
      </c>
      <c r="W734" s="29" t="s">
        <v>296</v>
      </c>
      <c r="X734" s="29"/>
      <c r="Y734" s="29">
        <f>IF(Proj2018[[#This Row],[POS]]="K",-100,Proj2018[[#This Row],[VAR/G]]+1.5)</f>
        <v>-5.8562500000000002</v>
      </c>
      <c r="Z734" s="33">
        <f>ROUND(MAX(Proj2018[[#This Row],[VAWG]],0)*$AC$9,0)+1</f>
        <v>1</v>
      </c>
    </row>
    <row r="735" spans="1:26" x14ac:dyDescent="0.3">
      <c r="A735">
        <v>2018</v>
      </c>
      <c r="B735" t="s">
        <v>11270</v>
      </c>
      <c r="C735" t="s">
        <v>10805</v>
      </c>
      <c r="D735" t="s">
        <v>348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 s="26">
        <v>0</v>
      </c>
      <c r="Q735" s="26">
        <v>117.7</v>
      </c>
      <c r="R735" s="26">
        <v>-117.7</v>
      </c>
      <c r="S735" s="26">
        <v>-7.3562500000000002</v>
      </c>
      <c r="T735" s="31" t="s">
        <v>296</v>
      </c>
      <c r="U735" s="29">
        <v>0</v>
      </c>
      <c r="V735" s="29" t="str">
        <f>IF(ABS(Proj2018[[#This Row],[LastProj]]-Proj2018[[#This Row],[PROJ TOTAL PTS]])&lt;0.5,"",(Proj2018[[#This Row],[PROJ TOTAL PTS]]-Proj2018[[#This Row],[LastProj]])/16)</f>
        <v/>
      </c>
      <c r="W735" s="29" t="s">
        <v>296</v>
      </c>
      <c r="X735" s="29"/>
      <c r="Y735" s="29">
        <f>IF(Proj2018[[#This Row],[POS]]="K",-100,Proj2018[[#This Row],[VAR/G]]+1.5)</f>
        <v>-5.8562500000000002</v>
      </c>
      <c r="Z735" s="33">
        <f>ROUND(MAX(Proj2018[[#This Row],[VAWG]],0)*$AC$9,0)+1</f>
        <v>1</v>
      </c>
    </row>
    <row r="736" spans="1:26" x14ac:dyDescent="0.3">
      <c r="A736">
        <v>2018</v>
      </c>
      <c r="B736" t="s">
        <v>8503</v>
      </c>
      <c r="C736" t="s">
        <v>298</v>
      </c>
      <c r="D736" t="s">
        <v>348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 s="26">
        <v>0</v>
      </c>
      <c r="Q736" s="26">
        <v>117.7</v>
      </c>
      <c r="R736" s="26">
        <v>-117.7</v>
      </c>
      <c r="S736" s="26">
        <v>-7.3562500000000002</v>
      </c>
      <c r="T736" s="31" t="s">
        <v>296</v>
      </c>
      <c r="U736" s="29">
        <v>0</v>
      </c>
      <c r="V736" s="29" t="str">
        <f>IF(ABS(Proj2018[[#This Row],[LastProj]]-Proj2018[[#This Row],[PROJ TOTAL PTS]])&lt;0.5,"",(Proj2018[[#This Row],[PROJ TOTAL PTS]]-Proj2018[[#This Row],[LastProj]])/16)</f>
        <v/>
      </c>
      <c r="W736" s="29" t="s">
        <v>296</v>
      </c>
      <c r="X736" s="29"/>
      <c r="Y736" s="29">
        <f>IF(Proj2018[[#This Row],[POS]]="K",-100,Proj2018[[#This Row],[VAR/G]]+1.5)</f>
        <v>-5.8562500000000002</v>
      </c>
      <c r="Z736" s="33">
        <f>ROUND(MAX(Proj2018[[#This Row],[VAWG]],0)*$AC$9,0)+1</f>
        <v>1</v>
      </c>
    </row>
    <row r="737" spans="1:26" x14ac:dyDescent="0.3">
      <c r="A737">
        <v>2018</v>
      </c>
      <c r="B737" t="s">
        <v>8825</v>
      </c>
      <c r="C737" t="s">
        <v>10746</v>
      </c>
      <c r="D737" t="s">
        <v>348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 s="26">
        <v>0</v>
      </c>
      <c r="Q737" s="26">
        <v>117.7</v>
      </c>
      <c r="R737" s="26">
        <v>-117.7</v>
      </c>
      <c r="S737" s="26">
        <v>-7.3562500000000002</v>
      </c>
      <c r="T737" s="31" t="s">
        <v>296</v>
      </c>
      <c r="U737" s="29">
        <v>0</v>
      </c>
      <c r="V737" s="29" t="str">
        <f>IF(ABS(Proj2018[[#This Row],[LastProj]]-Proj2018[[#This Row],[PROJ TOTAL PTS]])&lt;0.5,"",(Proj2018[[#This Row],[PROJ TOTAL PTS]]-Proj2018[[#This Row],[LastProj]])/16)</f>
        <v/>
      </c>
      <c r="W737" s="29" t="s">
        <v>296</v>
      </c>
      <c r="X737" s="29"/>
      <c r="Y737" s="29">
        <f>IF(Proj2018[[#This Row],[POS]]="K",-100,Proj2018[[#This Row],[VAR/G]]+1.5)</f>
        <v>-5.8562500000000002</v>
      </c>
      <c r="Z737" s="33">
        <f>ROUND(MAX(Proj2018[[#This Row],[VAWG]],0)*$AC$9,0)+1</f>
        <v>1</v>
      </c>
    </row>
    <row r="738" spans="1:26" x14ac:dyDescent="0.3">
      <c r="A738">
        <v>2018</v>
      </c>
      <c r="B738" t="s">
        <v>7084</v>
      </c>
      <c r="C738" t="s">
        <v>10716</v>
      </c>
      <c r="D738" t="s">
        <v>348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 s="26">
        <v>0</v>
      </c>
      <c r="Q738" s="26">
        <v>117.7</v>
      </c>
      <c r="R738" s="26">
        <v>-117.7</v>
      </c>
      <c r="S738" s="26">
        <v>-7.3562500000000002</v>
      </c>
      <c r="T738" s="31" t="s">
        <v>296</v>
      </c>
      <c r="U738" s="29">
        <v>0</v>
      </c>
      <c r="V738" s="29" t="str">
        <f>IF(ABS(Proj2018[[#This Row],[LastProj]]-Proj2018[[#This Row],[PROJ TOTAL PTS]])&lt;0.5,"",(Proj2018[[#This Row],[PROJ TOTAL PTS]]-Proj2018[[#This Row],[LastProj]])/16)</f>
        <v/>
      </c>
      <c r="W738" s="29" t="s">
        <v>296</v>
      </c>
      <c r="X738" s="29"/>
      <c r="Y738" s="29">
        <f>IF(Proj2018[[#This Row],[POS]]="K",-100,Proj2018[[#This Row],[VAR/G]]+1.5)</f>
        <v>-5.8562500000000002</v>
      </c>
      <c r="Z738" s="33">
        <f>ROUND(MAX(Proj2018[[#This Row],[VAWG]],0)*$AC$9,0)+1</f>
        <v>1</v>
      </c>
    </row>
    <row r="739" spans="1:26" x14ac:dyDescent="0.3">
      <c r="A739">
        <v>2018</v>
      </c>
      <c r="B739" t="s">
        <v>3294</v>
      </c>
      <c r="C739" t="s">
        <v>298</v>
      </c>
      <c r="D739" t="s">
        <v>348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 s="26">
        <v>0</v>
      </c>
      <c r="Q739" s="26">
        <v>117.7</v>
      </c>
      <c r="R739" s="26">
        <v>-117.7</v>
      </c>
      <c r="S739" s="26">
        <v>-7.3562500000000002</v>
      </c>
      <c r="T739" s="31" t="s">
        <v>296</v>
      </c>
      <c r="U739" s="29">
        <v>0</v>
      </c>
      <c r="V739" s="29" t="str">
        <f>IF(ABS(Proj2018[[#This Row],[LastProj]]-Proj2018[[#This Row],[PROJ TOTAL PTS]])&lt;0.5,"",(Proj2018[[#This Row],[PROJ TOTAL PTS]]-Proj2018[[#This Row],[LastProj]])/16)</f>
        <v/>
      </c>
      <c r="W739" s="29" t="s">
        <v>296</v>
      </c>
      <c r="X739" s="29"/>
      <c r="Y739" s="29">
        <f>IF(Proj2018[[#This Row],[POS]]="K",-100,Proj2018[[#This Row],[VAR/G]]+1.5)</f>
        <v>-5.8562500000000002</v>
      </c>
      <c r="Z739" s="33">
        <f>ROUND(MAX(Proj2018[[#This Row],[VAWG]],0)*$AC$9,0)+1</f>
        <v>1</v>
      </c>
    </row>
    <row r="740" spans="1:26" x14ac:dyDescent="0.3">
      <c r="A740">
        <v>2018</v>
      </c>
      <c r="B740" t="s">
        <v>7053</v>
      </c>
      <c r="C740" t="s">
        <v>10708</v>
      </c>
      <c r="D740" t="s">
        <v>348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 s="26">
        <v>0</v>
      </c>
      <c r="Q740" s="26">
        <v>117.7</v>
      </c>
      <c r="R740" s="26">
        <v>-117.7</v>
      </c>
      <c r="S740" s="26">
        <v>-7.3562500000000002</v>
      </c>
      <c r="T740" s="31" t="s">
        <v>296</v>
      </c>
      <c r="U740" s="29">
        <v>0</v>
      </c>
      <c r="V740" s="29" t="str">
        <f>IF(ABS(Proj2018[[#This Row],[LastProj]]-Proj2018[[#This Row],[PROJ TOTAL PTS]])&lt;0.5,"",(Proj2018[[#This Row],[PROJ TOTAL PTS]]-Proj2018[[#This Row],[LastProj]])/16)</f>
        <v/>
      </c>
      <c r="W740" s="29" t="s">
        <v>296</v>
      </c>
      <c r="X740" s="29"/>
      <c r="Y740" s="29">
        <f>IF(Proj2018[[#This Row],[POS]]="K",-100,Proj2018[[#This Row],[VAR/G]]+1.5)</f>
        <v>-5.8562500000000002</v>
      </c>
      <c r="Z740" s="33">
        <f>ROUND(MAX(Proj2018[[#This Row],[VAWG]],0)*$AC$9,0)+1</f>
        <v>1</v>
      </c>
    </row>
    <row r="741" spans="1:26" x14ac:dyDescent="0.3">
      <c r="A741">
        <v>2018</v>
      </c>
      <c r="B741" t="s">
        <v>5854</v>
      </c>
      <c r="C741" t="s">
        <v>352</v>
      </c>
      <c r="D741" t="s">
        <v>348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 s="26">
        <v>0</v>
      </c>
      <c r="Q741" s="26">
        <v>117.7</v>
      </c>
      <c r="R741" s="26">
        <v>-117.7</v>
      </c>
      <c r="S741" s="26">
        <v>-7.3562500000000002</v>
      </c>
      <c r="T741" s="31" t="s">
        <v>296</v>
      </c>
      <c r="U741" s="29">
        <v>0</v>
      </c>
      <c r="V741" s="29" t="str">
        <f>IF(ABS(Proj2018[[#This Row],[LastProj]]-Proj2018[[#This Row],[PROJ TOTAL PTS]])&lt;0.5,"",(Proj2018[[#This Row],[PROJ TOTAL PTS]]-Proj2018[[#This Row],[LastProj]])/16)</f>
        <v/>
      </c>
      <c r="W741" s="29" t="s">
        <v>296</v>
      </c>
      <c r="X741" s="29"/>
      <c r="Y741" s="29">
        <f>IF(Proj2018[[#This Row],[POS]]="K",-100,Proj2018[[#This Row],[VAR/G]]+1.5)</f>
        <v>-5.8562500000000002</v>
      </c>
      <c r="Z741" s="33">
        <f>ROUND(MAX(Proj2018[[#This Row],[VAWG]],0)*$AC$9,0)+1</f>
        <v>1</v>
      </c>
    </row>
    <row r="742" spans="1:26" x14ac:dyDescent="0.3">
      <c r="A742">
        <v>2018</v>
      </c>
      <c r="B742" t="s">
        <v>2436</v>
      </c>
      <c r="C742" t="s">
        <v>10791</v>
      </c>
      <c r="D742" t="s">
        <v>348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 s="26">
        <v>0</v>
      </c>
      <c r="Q742" s="26">
        <v>117.7</v>
      </c>
      <c r="R742" s="26">
        <v>-117.7</v>
      </c>
      <c r="S742" s="26">
        <v>-7.3562500000000002</v>
      </c>
      <c r="T742" s="31" t="s">
        <v>296</v>
      </c>
      <c r="U742" s="29">
        <v>0</v>
      </c>
      <c r="V742" s="29" t="str">
        <f>IF(ABS(Proj2018[[#This Row],[LastProj]]-Proj2018[[#This Row],[PROJ TOTAL PTS]])&lt;0.5,"",(Proj2018[[#This Row],[PROJ TOTAL PTS]]-Proj2018[[#This Row],[LastProj]])/16)</f>
        <v/>
      </c>
      <c r="W742" s="29" t="s">
        <v>296</v>
      </c>
      <c r="X742" s="29"/>
      <c r="Y742" s="29">
        <f>IF(Proj2018[[#This Row],[POS]]="K",-100,Proj2018[[#This Row],[VAR/G]]+1.5)</f>
        <v>-5.8562500000000002</v>
      </c>
      <c r="Z742" s="33">
        <f>ROUND(MAX(Proj2018[[#This Row],[VAWG]],0)*$AC$9,0)+1</f>
        <v>1</v>
      </c>
    </row>
    <row r="743" spans="1:26" x14ac:dyDescent="0.3">
      <c r="A743">
        <v>2018</v>
      </c>
      <c r="B743" t="s">
        <v>2134</v>
      </c>
      <c r="C743" t="s">
        <v>1198</v>
      </c>
      <c r="D743" t="s">
        <v>348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 s="26">
        <v>0</v>
      </c>
      <c r="Q743" s="26">
        <v>117.7</v>
      </c>
      <c r="R743" s="26">
        <v>-117.7</v>
      </c>
      <c r="S743" s="26">
        <v>-7.3562500000000002</v>
      </c>
      <c r="T743" s="31" t="s">
        <v>296</v>
      </c>
      <c r="U743" s="29">
        <v>0</v>
      </c>
      <c r="V743" s="29" t="str">
        <f>IF(ABS(Proj2018[[#This Row],[LastProj]]-Proj2018[[#This Row],[PROJ TOTAL PTS]])&lt;0.5,"",(Proj2018[[#This Row],[PROJ TOTAL PTS]]-Proj2018[[#This Row],[LastProj]])/16)</f>
        <v/>
      </c>
      <c r="W743" s="29" t="s">
        <v>296</v>
      </c>
      <c r="X743" s="29"/>
      <c r="Y743" s="29">
        <f>IF(Proj2018[[#This Row],[POS]]="K",-100,Proj2018[[#This Row],[VAR/G]]+1.5)</f>
        <v>-5.8562500000000002</v>
      </c>
      <c r="Z743" s="33">
        <f>ROUND(MAX(Proj2018[[#This Row],[VAWG]],0)*$AC$9,0)+1</f>
        <v>1</v>
      </c>
    </row>
    <row r="744" spans="1:26" x14ac:dyDescent="0.3">
      <c r="A744">
        <v>2018</v>
      </c>
      <c r="B744" t="s">
        <v>2589</v>
      </c>
      <c r="C744" t="s">
        <v>10708</v>
      </c>
      <c r="D744" t="s">
        <v>348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 s="26">
        <v>0</v>
      </c>
      <c r="Q744" s="26">
        <v>117.7</v>
      </c>
      <c r="R744" s="26">
        <v>-117.7</v>
      </c>
      <c r="S744" s="26">
        <v>-7.3562500000000002</v>
      </c>
      <c r="T744" s="31" t="s">
        <v>296</v>
      </c>
      <c r="U744" s="29">
        <v>0</v>
      </c>
      <c r="V744" s="29" t="str">
        <f>IF(ABS(Proj2018[[#This Row],[LastProj]]-Proj2018[[#This Row],[PROJ TOTAL PTS]])&lt;0.5,"",(Proj2018[[#This Row],[PROJ TOTAL PTS]]-Proj2018[[#This Row],[LastProj]])/16)</f>
        <v/>
      </c>
      <c r="W744" s="29" t="s">
        <v>296</v>
      </c>
      <c r="X744" s="29"/>
      <c r="Y744" s="29">
        <f>IF(Proj2018[[#This Row],[POS]]="K",-100,Proj2018[[#This Row],[VAR/G]]+1.5)</f>
        <v>-5.8562500000000002</v>
      </c>
      <c r="Z744" s="33">
        <f>ROUND(MAX(Proj2018[[#This Row],[VAWG]],0)*$AC$9,0)+1</f>
        <v>1</v>
      </c>
    </row>
    <row r="745" spans="1:26" x14ac:dyDescent="0.3">
      <c r="A745">
        <v>2018</v>
      </c>
      <c r="B745" t="s">
        <v>6873</v>
      </c>
      <c r="C745" t="s">
        <v>10791</v>
      </c>
      <c r="D745" t="s">
        <v>348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 s="26">
        <v>0</v>
      </c>
      <c r="Q745" s="26">
        <v>117.7</v>
      </c>
      <c r="R745" s="26">
        <v>-117.7</v>
      </c>
      <c r="S745" s="26">
        <v>-7.3562500000000002</v>
      </c>
      <c r="T745" s="31" t="s">
        <v>296</v>
      </c>
      <c r="U745" s="29">
        <v>0</v>
      </c>
      <c r="V745" s="29" t="str">
        <f>IF(ABS(Proj2018[[#This Row],[LastProj]]-Proj2018[[#This Row],[PROJ TOTAL PTS]])&lt;0.5,"",(Proj2018[[#This Row],[PROJ TOTAL PTS]]-Proj2018[[#This Row],[LastProj]])/16)</f>
        <v/>
      </c>
      <c r="W745" s="29" t="s">
        <v>296</v>
      </c>
      <c r="X745" s="29"/>
      <c r="Y745" s="29">
        <f>IF(Proj2018[[#This Row],[POS]]="K",-100,Proj2018[[#This Row],[VAR/G]]+1.5)</f>
        <v>-5.8562500000000002</v>
      </c>
      <c r="Z745" s="33">
        <f>ROUND(MAX(Proj2018[[#This Row],[VAWG]],0)*$AC$9,0)+1</f>
        <v>1</v>
      </c>
    </row>
    <row r="746" spans="1:26" x14ac:dyDescent="0.3">
      <c r="A746">
        <v>2018</v>
      </c>
      <c r="B746" t="s">
        <v>9098</v>
      </c>
      <c r="C746" t="s">
        <v>11244</v>
      </c>
      <c r="D746" t="s">
        <v>348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 s="26">
        <v>0</v>
      </c>
      <c r="Q746" s="26">
        <v>117.7</v>
      </c>
      <c r="R746" s="26">
        <v>-117.7</v>
      </c>
      <c r="S746" s="26">
        <v>-7.3562500000000002</v>
      </c>
      <c r="T746" s="31" t="s">
        <v>296</v>
      </c>
      <c r="U746" s="29">
        <v>0</v>
      </c>
      <c r="V746" s="29" t="str">
        <f>IF(ABS(Proj2018[[#This Row],[LastProj]]-Proj2018[[#This Row],[PROJ TOTAL PTS]])&lt;0.5,"",(Proj2018[[#This Row],[PROJ TOTAL PTS]]-Proj2018[[#This Row],[LastProj]])/16)</f>
        <v/>
      </c>
      <c r="W746" s="29" t="s">
        <v>296</v>
      </c>
      <c r="X746" s="29"/>
      <c r="Y746" s="29">
        <f>IF(Proj2018[[#This Row],[POS]]="K",-100,Proj2018[[#This Row],[VAR/G]]+1.5)</f>
        <v>-5.8562500000000002</v>
      </c>
      <c r="Z746" s="33">
        <f>ROUND(MAX(Proj2018[[#This Row],[VAWG]],0)*$AC$9,0)+1</f>
        <v>1</v>
      </c>
    </row>
    <row r="747" spans="1:26" x14ac:dyDescent="0.3">
      <c r="A747">
        <v>2018</v>
      </c>
      <c r="B747" t="s">
        <v>6985</v>
      </c>
      <c r="C747" t="s">
        <v>10748</v>
      </c>
      <c r="D747" t="s">
        <v>348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 s="26">
        <v>0</v>
      </c>
      <c r="Q747" s="26">
        <v>117.7</v>
      </c>
      <c r="R747" s="26">
        <v>-117.7</v>
      </c>
      <c r="S747" s="26">
        <v>-7.3562500000000002</v>
      </c>
      <c r="T747" s="31" t="s">
        <v>296</v>
      </c>
      <c r="U747" s="29">
        <v>0</v>
      </c>
      <c r="V747" s="29" t="str">
        <f>IF(ABS(Proj2018[[#This Row],[LastProj]]-Proj2018[[#This Row],[PROJ TOTAL PTS]])&lt;0.5,"",(Proj2018[[#This Row],[PROJ TOTAL PTS]]-Proj2018[[#This Row],[LastProj]])/16)</f>
        <v/>
      </c>
      <c r="W747" s="29" t="s">
        <v>296</v>
      </c>
      <c r="X747" s="29"/>
      <c r="Y747" s="29">
        <f>IF(Proj2018[[#This Row],[POS]]="K",-100,Proj2018[[#This Row],[VAR/G]]+1.5)</f>
        <v>-5.8562500000000002</v>
      </c>
      <c r="Z747" s="33">
        <f>ROUND(MAX(Proj2018[[#This Row],[VAWG]],0)*$AC$9,0)+1</f>
        <v>1</v>
      </c>
    </row>
    <row r="748" spans="1:26" x14ac:dyDescent="0.3">
      <c r="A748">
        <v>2018</v>
      </c>
      <c r="B748" t="s">
        <v>9710</v>
      </c>
      <c r="C748" t="s">
        <v>10802</v>
      </c>
      <c r="D748" t="s">
        <v>348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 s="26">
        <v>0</v>
      </c>
      <c r="Q748" s="26">
        <v>117.7</v>
      </c>
      <c r="R748" s="26">
        <v>-117.7</v>
      </c>
      <c r="S748" s="26">
        <v>-7.3562500000000002</v>
      </c>
      <c r="T748" s="31" t="s">
        <v>296</v>
      </c>
      <c r="U748" s="29">
        <v>0</v>
      </c>
      <c r="V748" s="29" t="str">
        <f>IF(ABS(Proj2018[[#This Row],[LastProj]]-Proj2018[[#This Row],[PROJ TOTAL PTS]])&lt;0.5,"",(Proj2018[[#This Row],[PROJ TOTAL PTS]]-Proj2018[[#This Row],[LastProj]])/16)</f>
        <v/>
      </c>
      <c r="W748" s="29" t="s">
        <v>296</v>
      </c>
      <c r="X748" s="29"/>
      <c r="Y748" s="29">
        <f>IF(Proj2018[[#This Row],[POS]]="K",-100,Proj2018[[#This Row],[VAR/G]]+1.5)</f>
        <v>-5.8562500000000002</v>
      </c>
      <c r="Z748" s="33">
        <f>ROUND(MAX(Proj2018[[#This Row],[VAWG]],0)*$AC$9,0)+1</f>
        <v>1</v>
      </c>
    </row>
    <row r="749" spans="1:26" x14ac:dyDescent="0.3">
      <c r="A749">
        <v>2018</v>
      </c>
      <c r="B749" t="s">
        <v>6529</v>
      </c>
      <c r="C749" t="s">
        <v>10802</v>
      </c>
      <c r="D749" t="s">
        <v>348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 s="26">
        <v>0</v>
      </c>
      <c r="Q749" s="26">
        <v>117.7</v>
      </c>
      <c r="R749" s="26">
        <v>-117.7</v>
      </c>
      <c r="S749" s="26">
        <v>-7.3562500000000002</v>
      </c>
      <c r="T749" s="31" t="s">
        <v>296</v>
      </c>
      <c r="U749" s="29">
        <v>0</v>
      </c>
      <c r="V749" s="29" t="str">
        <f>IF(ABS(Proj2018[[#This Row],[LastProj]]-Proj2018[[#This Row],[PROJ TOTAL PTS]])&lt;0.5,"",(Proj2018[[#This Row],[PROJ TOTAL PTS]]-Proj2018[[#This Row],[LastProj]])/16)</f>
        <v/>
      </c>
      <c r="W749" s="29" t="s">
        <v>296</v>
      </c>
      <c r="X749" s="29"/>
      <c r="Y749" s="29">
        <f>IF(Proj2018[[#This Row],[POS]]="K",-100,Proj2018[[#This Row],[VAR/G]]+1.5)</f>
        <v>-5.8562500000000002</v>
      </c>
      <c r="Z749" s="33">
        <f>ROUND(MAX(Proj2018[[#This Row],[VAWG]],0)*$AC$9,0)+1</f>
        <v>1</v>
      </c>
    </row>
    <row r="750" spans="1:26" x14ac:dyDescent="0.3">
      <c r="A750">
        <v>2018</v>
      </c>
      <c r="B750" t="s">
        <v>8884</v>
      </c>
      <c r="C750" t="s">
        <v>10712</v>
      </c>
      <c r="D750" t="s">
        <v>348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 s="26">
        <v>0</v>
      </c>
      <c r="Q750" s="26">
        <v>117.7</v>
      </c>
      <c r="R750" s="26">
        <v>-117.7</v>
      </c>
      <c r="S750" s="26">
        <v>-7.3562500000000002</v>
      </c>
      <c r="T750" s="31" t="s">
        <v>296</v>
      </c>
      <c r="U750" s="29">
        <v>0</v>
      </c>
      <c r="V750" s="29" t="str">
        <f>IF(ABS(Proj2018[[#This Row],[LastProj]]-Proj2018[[#This Row],[PROJ TOTAL PTS]])&lt;0.5,"",(Proj2018[[#This Row],[PROJ TOTAL PTS]]-Proj2018[[#This Row],[LastProj]])/16)</f>
        <v/>
      </c>
      <c r="W750" s="29" t="s">
        <v>296</v>
      </c>
      <c r="X750" s="29"/>
      <c r="Y750" s="29">
        <f>IF(Proj2018[[#This Row],[POS]]="K",-100,Proj2018[[#This Row],[VAR/G]]+1.5)</f>
        <v>-5.8562500000000002</v>
      </c>
      <c r="Z750" s="33">
        <f>ROUND(MAX(Proj2018[[#This Row],[VAWG]],0)*$AC$9,0)+1</f>
        <v>1</v>
      </c>
    </row>
    <row r="751" spans="1:26" x14ac:dyDescent="0.3">
      <c r="A751">
        <v>2018</v>
      </c>
      <c r="B751" t="s">
        <v>5738</v>
      </c>
      <c r="C751" t="s">
        <v>352</v>
      </c>
      <c r="D751" t="s">
        <v>348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 s="26">
        <v>0</v>
      </c>
      <c r="Q751" s="26">
        <v>117.7</v>
      </c>
      <c r="R751" s="26">
        <v>-117.7</v>
      </c>
      <c r="S751" s="26">
        <v>-7.3562500000000002</v>
      </c>
      <c r="T751" s="31" t="s">
        <v>296</v>
      </c>
      <c r="U751" s="29">
        <v>0</v>
      </c>
      <c r="V751" s="29" t="str">
        <f>IF(ABS(Proj2018[[#This Row],[LastProj]]-Proj2018[[#This Row],[PROJ TOTAL PTS]])&lt;0.5,"",(Proj2018[[#This Row],[PROJ TOTAL PTS]]-Proj2018[[#This Row],[LastProj]])/16)</f>
        <v/>
      </c>
      <c r="W751" s="29" t="s">
        <v>296</v>
      </c>
      <c r="X751" s="29"/>
      <c r="Y751" s="29">
        <f>IF(Proj2018[[#This Row],[POS]]="K",-100,Proj2018[[#This Row],[VAR/G]]+1.5)</f>
        <v>-5.8562500000000002</v>
      </c>
      <c r="Z751" s="33">
        <f>ROUND(MAX(Proj2018[[#This Row],[VAWG]],0)*$AC$9,0)+1</f>
        <v>1</v>
      </c>
    </row>
    <row r="752" spans="1:26" x14ac:dyDescent="0.3">
      <c r="A752">
        <v>2018</v>
      </c>
      <c r="B752" t="s">
        <v>6661</v>
      </c>
      <c r="C752" t="s">
        <v>10791</v>
      </c>
      <c r="D752" t="s">
        <v>348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 s="26">
        <v>0</v>
      </c>
      <c r="Q752" s="26">
        <v>117.7</v>
      </c>
      <c r="R752" s="26">
        <v>-117.7</v>
      </c>
      <c r="S752" s="26">
        <v>-7.3562500000000002</v>
      </c>
      <c r="T752" s="31" t="s">
        <v>296</v>
      </c>
      <c r="U752" s="29">
        <v>0</v>
      </c>
      <c r="V752" s="29" t="str">
        <f>IF(ABS(Proj2018[[#This Row],[LastProj]]-Proj2018[[#This Row],[PROJ TOTAL PTS]])&lt;0.5,"",(Proj2018[[#This Row],[PROJ TOTAL PTS]]-Proj2018[[#This Row],[LastProj]])/16)</f>
        <v/>
      </c>
      <c r="W752" s="29" t="s">
        <v>296</v>
      </c>
      <c r="X752" s="29"/>
      <c r="Y752" s="29">
        <f>IF(Proj2018[[#This Row],[POS]]="K",-100,Proj2018[[#This Row],[VAR/G]]+1.5)</f>
        <v>-5.8562500000000002</v>
      </c>
      <c r="Z752" s="33">
        <f>ROUND(MAX(Proj2018[[#This Row],[VAWG]],0)*$AC$9,0)+1</f>
        <v>1</v>
      </c>
    </row>
    <row r="753" spans="1:26" x14ac:dyDescent="0.3">
      <c r="A753">
        <v>2018</v>
      </c>
      <c r="B753" t="s">
        <v>9970</v>
      </c>
      <c r="C753" t="s">
        <v>371</v>
      </c>
      <c r="D753" t="s">
        <v>348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 s="26">
        <v>0</v>
      </c>
      <c r="Q753" s="26">
        <v>117.7</v>
      </c>
      <c r="R753" s="26">
        <v>-117.7</v>
      </c>
      <c r="S753" s="26">
        <v>-7.3562500000000002</v>
      </c>
      <c r="T753" s="31" t="s">
        <v>296</v>
      </c>
      <c r="U753" s="29">
        <v>0</v>
      </c>
      <c r="V753" s="29" t="str">
        <f>IF(ABS(Proj2018[[#This Row],[LastProj]]-Proj2018[[#This Row],[PROJ TOTAL PTS]])&lt;0.5,"",(Proj2018[[#This Row],[PROJ TOTAL PTS]]-Proj2018[[#This Row],[LastProj]])/16)</f>
        <v/>
      </c>
      <c r="W753" s="29" t="s">
        <v>296</v>
      </c>
      <c r="X753" s="29"/>
      <c r="Y753" s="29">
        <f>IF(Proj2018[[#This Row],[POS]]="K",-100,Proj2018[[#This Row],[VAR/G]]+1.5)</f>
        <v>-5.8562500000000002</v>
      </c>
      <c r="Z753" s="33">
        <f>ROUND(MAX(Proj2018[[#This Row],[VAWG]],0)*$AC$9,0)+1</f>
        <v>1</v>
      </c>
    </row>
    <row r="754" spans="1:26" x14ac:dyDescent="0.3">
      <c r="A754">
        <v>2018</v>
      </c>
      <c r="B754" t="s">
        <v>7009</v>
      </c>
      <c r="C754" t="s">
        <v>10817</v>
      </c>
      <c r="D754" t="s">
        <v>348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 s="26">
        <v>0</v>
      </c>
      <c r="Q754" s="26">
        <v>117.7</v>
      </c>
      <c r="R754" s="26">
        <v>-117.7</v>
      </c>
      <c r="S754" s="26">
        <v>-7.3562500000000002</v>
      </c>
      <c r="T754" s="31" t="s">
        <v>296</v>
      </c>
      <c r="U754" s="29">
        <v>0</v>
      </c>
      <c r="V754" s="29" t="str">
        <f>IF(ABS(Proj2018[[#This Row],[LastProj]]-Proj2018[[#This Row],[PROJ TOTAL PTS]])&lt;0.5,"",(Proj2018[[#This Row],[PROJ TOTAL PTS]]-Proj2018[[#This Row],[LastProj]])/16)</f>
        <v/>
      </c>
      <c r="W754" s="29" t="s">
        <v>296</v>
      </c>
      <c r="X754" s="29"/>
      <c r="Y754" s="29">
        <f>IF(Proj2018[[#This Row],[POS]]="K",-100,Proj2018[[#This Row],[VAR/G]]+1.5)</f>
        <v>-5.8562500000000002</v>
      </c>
      <c r="Z754" s="33">
        <f>ROUND(MAX(Proj2018[[#This Row],[VAWG]],0)*$AC$9,0)+1</f>
        <v>1</v>
      </c>
    </row>
    <row r="755" spans="1:26" x14ac:dyDescent="0.3">
      <c r="A755">
        <v>2018</v>
      </c>
      <c r="B755" t="s">
        <v>4461</v>
      </c>
      <c r="C755" t="s">
        <v>10710</v>
      </c>
      <c r="D755" t="s">
        <v>348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 s="26">
        <v>0</v>
      </c>
      <c r="Q755" s="26">
        <v>117.7</v>
      </c>
      <c r="R755" s="26">
        <v>-117.7</v>
      </c>
      <c r="S755" s="26">
        <v>-7.3562500000000002</v>
      </c>
      <c r="T755" s="31" t="s">
        <v>296</v>
      </c>
      <c r="U755" s="29">
        <v>0</v>
      </c>
      <c r="V755" s="29" t="str">
        <f>IF(ABS(Proj2018[[#This Row],[LastProj]]-Proj2018[[#This Row],[PROJ TOTAL PTS]])&lt;0.5,"",(Proj2018[[#This Row],[PROJ TOTAL PTS]]-Proj2018[[#This Row],[LastProj]])/16)</f>
        <v/>
      </c>
      <c r="W755" s="29" t="s">
        <v>296</v>
      </c>
      <c r="X755" s="29"/>
      <c r="Y755" s="29">
        <f>IF(Proj2018[[#This Row],[POS]]="K",-100,Proj2018[[#This Row],[VAR/G]]+1.5)</f>
        <v>-5.8562500000000002</v>
      </c>
      <c r="Z755" s="33">
        <f>ROUND(MAX(Proj2018[[#This Row],[VAWG]],0)*$AC$9,0)+1</f>
        <v>1</v>
      </c>
    </row>
    <row r="756" spans="1:26" x14ac:dyDescent="0.3">
      <c r="A756">
        <v>2018</v>
      </c>
      <c r="B756" t="s">
        <v>5866</v>
      </c>
      <c r="C756" t="s">
        <v>352</v>
      </c>
      <c r="D756" t="s">
        <v>348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 s="26">
        <v>0</v>
      </c>
      <c r="Q756" s="26">
        <v>117.7</v>
      </c>
      <c r="R756" s="26">
        <v>-117.7</v>
      </c>
      <c r="S756" s="26">
        <v>-7.3562500000000002</v>
      </c>
      <c r="T756" s="31" t="s">
        <v>296</v>
      </c>
      <c r="U756" s="29">
        <v>0</v>
      </c>
      <c r="V756" s="29" t="str">
        <f>IF(ABS(Proj2018[[#This Row],[LastProj]]-Proj2018[[#This Row],[PROJ TOTAL PTS]])&lt;0.5,"",(Proj2018[[#This Row],[PROJ TOTAL PTS]]-Proj2018[[#This Row],[LastProj]])/16)</f>
        <v/>
      </c>
      <c r="W756" s="29" t="s">
        <v>296</v>
      </c>
      <c r="X756" s="29"/>
      <c r="Y756" s="29">
        <f>IF(Proj2018[[#This Row],[POS]]="K",-100,Proj2018[[#This Row],[VAR/G]]+1.5)</f>
        <v>-5.8562500000000002</v>
      </c>
      <c r="Z756" s="33">
        <f>ROUND(MAX(Proj2018[[#This Row],[VAWG]],0)*$AC$9,0)+1</f>
        <v>1</v>
      </c>
    </row>
    <row r="757" spans="1:26" x14ac:dyDescent="0.3">
      <c r="A757">
        <v>2018</v>
      </c>
      <c r="B757" t="s">
        <v>11271</v>
      </c>
      <c r="C757" t="s">
        <v>10744</v>
      </c>
      <c r="D757" t="s">
        <v>348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 s="26">
        <v>0</v>
      </c>
      <c r="Q757" s="26">
        <v>117.7</v>
      </c>
      <c r="R757" s="26">
        <v>-117.7</v>
      </c>
      <c r="S757" s="26">
        <v>-7.3562500000000002</v>
      </c>
      <c r="T757" s="31" t="s">
        <v>296</v>
      </c>
      <c r="U757" s="29">
        <v>0</v>
      </c>
      <c r="V757" s="29" t="str">
        <f>IF(ABS(Proj2018[[#This Row],[LastProj]]-Proj2018[[#This Row],[PROJ TOTAL PTS]])&lt;0.5,"",(Proj2018[[#This Row],[PROJ TOTAL PTS]]-Proj2018[[#This Row],[LastProj]])/16)</f>
        <v/>
      </c>
      <c r="W757" s="29" t="s">
        <v>296</v>
      </c>
      <c r="X757" s="29"/>
      <c r="Y757" s="29">
        <f>IF(Proj2018[[#This Row],[POS]]="K",-100,Proj2018[[#This Row],[VAR/G]]+1.5)</f>
        <v>-5.8562500000000002</v>
      </c>
      <c r="Z757" s="33">
        <f>ROUND(MAX(Proj2018[[#This Row],[VAWG]],0)*$AC$9,0)+1</f>
        <v>1</v>
      </c>
    </row>
    <row r="758" spans="1:26" x14ac:dyDescent="0.3">
      <c r="A758">
        <v>2018</v>
      </c>
      <c r="B758" t="s">
        <v>1481</v>
      </c>
      <c r="C758" t="s">
        <v>352</v>
      </c>
      <c r="D758" t="s">
        <v>348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 s="26">
        <v>0</v>
      </c>
      <c r="Q758" s="26">
        <v>117.7</v>
      </c>
      <c r="R758" s="26">
        <v>-117.7</v>
      </c>
      <c r="S758" s="26">
        <v>-7.3562500000000002</v>
      </c>
      <c r="T758" s="31" t="s">
        <v>296</v>
      </c>
      <c r="U758" s="29">
        <v>0</v>
      </c>
      <c r="V758" s="29" t="str">
        <f>IF(ABS(Proj2018[[#This Row],[LastProj]]-Proj2018[[#This Row],[PROJ TOTAL PTS]])&lt;0.5,"",(Proj2018[[#This Row],[PROJ TOTAL PTS]]-Proj2018[[#This Row],[LastProj]])/16)</f>
        <v/>
      </c>
      <c r="W758" s="29" t="s">
        <v>296</v>
      </c>
      <c r="X758" s="29"/>
      <c r="Y758" s="29">
        <f>IF(Proj2018[[#This Row],[POS]]="K",-100,Proj2018[[#This Row],[VAR/G]]+1.5)</f>
        <v>-5.8562500000000002</v>
      </c>
      <c r="Z758" s="33">
        <f>ROUND(MAX(Proj2018[[#This Row],[VAWG]],0)*$AC$9,0)+1</f>
        <v>1</v>
      </c>
    </row>
    <row r="759" spans="1:26" x14ac:dyDescent="0.3">
      <c r="A759">
        <v>2018</v>
      </c>
      <c r="B759" t="s">
        <v>10141</v>
      </c>
      <c r="C759" t="s">
        <v>10718</v>
      </c>
      <c r="D759" t="s">
        <v>348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 s="26">
        <v>0</v>
      </c>
      <c r="Q759" s="26">
        <v>117.7</v>
      </c>
      <c r="R759" s="26">
        <v>-117.7</v>
      </c>
      <c r="S759" s="26">
        <v>-7.3562500000000002</v>
      </c>
      <c r="T759" s="31" t="s">
        <v>296</v>
      </c>
      <c r="U759" s="29">
        <v>0</v>
      </c>
      <c r="V759" s="29" t="str">
        <f>IF(ABS(Proj2018[[#This Row],[LastProj]]-Proj2018[[#This Row],[PROJ TOTAL PTS]])&lt;0.5,"",(Proj2018[[#This Row],[PROJ TOTAL PTS]]-Proj2018[[#This Row],[LastProj]])/16)</f>
        <v/>
      </c>
      <c r="W759" s="29" t="s">
        <v>296</v>
      </c>
      <c r="X759" s="29"/>
      <c r="Y759" s="29">
        <f>IF(Proj2018[[#This Row],[POS]]="K",-100,Proj2018[[#This Row],[VAR/G]]+1.5)</f>
        <v>-5.8562500000000002</v>
      </c>
      <c r="Z759" s="33">
        <f>ROUND(MAX(Proj2018[[#This Row],[VAWG]],0)*$AC$9,0)+1</f>
        <v>1</v>
      </c>
    </row>
    <row r="760" spans="1:26" x14ac:dyDescent="0.3">
      <c r="A760">
        <v>2018</v>
      </c>
      <c r="B760" t="s">
        <v>8291</v>
      </c>
      <c r="C760" t="s">
        <v>10805</v>
      </c>
      <c r="D760" t="s">
        <v>451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 s="26">
        <v>0</v>
      </c>
      <c r="Q760" s="26">
        <v>118.8</v>
      </c>
      <c r="R760" s="26">
        <v>-118.8</v>
      </c>
      <c r="S760" s="26">
        <v>-7.4249999999999998</v>
      </c>
      <c r="T760" s="31" t="s">
        <v>296</v>
      </c>
      <c r="U760" s="29">
        <v>0</v>
      </c>
      <c r="V760" s="29" t="str">
        <f>IF(ABS(Proj2018[[#This Row],[LastProj]]-Proj2018[[#This Row],[PROJ TOTAL PTS]])&lt;0.5,"",(Proj2018[[#This Row],[PROJ TOTAL PTS]]-Proj2018[[#This Row],[LastProj]])/16)</f>
        <v/>
      </c>
      <c r="W760" s="29" t="s">
        <v>296</v>
      </c>
      <c r="X760" s="29"/>
      <c r="Y760" s="29">
        <f>IF(Proj2018[[#This Row],[POS]]="K",-100,Proj2018[[#This Row],[VAR/G]]+1.5)</f>
        <v>-5.9249999999999998</v>
      </c>
      <c r="Z760" s="33">
        <f>ROUND(MAX(Proj2018[[#This Row],[VAWG]],0)*$AC$9,0)+1</f>
        <v>1</v>
      </c>
    </row>
    <row r="761" spans="1:26" x14ac:dyDescent="0.3">
      <c r="A761">
        <v>2018</v>
      </c>
      <c r="B761" t="s">
        <v>3398</v>
      </c>
      <c r="C761" t="s">
        <v>10714</v>
      </c>
      <c r="D761" t="s">
        <v>451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 s="26">
        <v>0</v>
      </c>
      <c r="Q761" s="26">
        <v>118.8</v>
      </c>
      <c r="R761" s="26">
        <v>-118.8</v>
      </c>
      <c r="S761" s="26">
        <v>-7.4249999999999998</v>
      </c>
      <c r="T761" s="31" t="s">
        <v>296</v>
      </c>
      <c r="U761" s="29">
        <v>0</v>
      </c>
      <c r="V761" s="29" t="str">
        <f>IF(ABS(Proj2018[[#This Row],[LastProj]]-Proj2018[[#This Row],[PROJ TOTAL PTS]])&lt;0.5,"",(Proj2018[[#This Row],[PROJ TOTAL PTS]]-Proj2018[[#This Row],[LastProj]])/16)</f>
        <v/>
      </c>
      <c r="W761" s="29" t="s">
        <v>296</v>
      </c>
      <c r="X761" s="29"/>
      <c r="Y761" s="29">
        <f>IF(Proj2018[[#This Row],[POS]]="K",-100,Proj2018[[#This Row],[VAR/G]]+1.5)</f>
        <v>-5.9249999999999998</v>
      </c>
      <c r="Z761" s="33">
        <f>ROUND(MAX(Proj2018[[#This Row],[VAWG]],0)*$AC$9,0)+1</f>
        <v>1</v>
      </c>
    </row>
    <row r="762" spans="1:26" x14ac:dyDescent="0.3">
      <c r="A762">
        <v>2018</v>
      </c>
      <c r="B762" t="s">
        <v>8286</v>
      </c>
      <c r="C762" t="s">
        <v>371</v>
      </c>
      <c r="D762" t="s">
        <v>451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 s="26">
        <v>0</v>
      </c>
      <c r="Q762" s="26">
        <v>118.8</v>
      </c>
      <c r="R762" s="26">
        <v>-118.8</v>
      </c>
      <c r="S762" s="26">
        <v>-7.4249999999999998</v>
      </c>
      <c r="T762" s="31" t="s">
        <v>296</v>
      </c>
      <c r="U762" s="29">
        <v>0</v>
      </c>
      <c r="V762" s="29" t="str">
        <f>IF(ABS(Proj2018[[#This Row],[LastProj]]-Proj2018[[#This Row],[PROJ TOTAL PTS]])&lt;0.5,"",(Proj2018[[#This Row],[PROJ TOTAL PTS]]-Proj2018[[#This Row],[LastProj]])/16)</f>
        <v/>
      </c>
      <c r="W762" s="29" t="s">
        <v>296</v>
      </c>
      <c r="X762" s="29"/>
      <c r="Y762" s="29">
        <f>IF(Proj2018[[#This Row],[POS]]="K",-100,Proj2018[[#This Row],[VAR/G]]+1.5)</f>
        <v>-5.9249999999999998</v>
      </c>
      <c r="Z762" s="33">
        <f>ROUND(MAX(Proj2018[[#This Row],[VAWG]],0)*$AC$9,0)+1</f>
        <v>1</v>
      </c>
    </row>
    <row r="763" spans="1:26" x14ac:dyDescent="0.3">
      <c r="A763">
        <v>2018</v>
      </c>
      <c r="B763" t="s">
        <v>9760</v>
      </c>
      <c r="C763" t="s">
        <v>10759</v>
      </c>
      <c r="D763" t="s">
        <v>451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 s="26">
        <v>0</v>
      </c>
      <c r="Q763" s="26">
        <v>118.8</v>
      </c>
      <c r="R763" s="26">
        <v>-118.8</v>
      </c>
      <c r="S763" s="26">
        <v>-7.4249999999999998</v>
      </c>
      <c r="T763" s="31" t="s">
        <v>296</v>
      </c>
      <c r="U763" s="29">
        <v>0</v>
      </c>
      <c r="V763" s="29" t="str">
        <f>IF(ABS(Proj2018[[#This Row],[LastProj]]-Proj2018[[#This Row],[PROJ TOTAL PTS]])&lt;0.5,"",(Proj2018[[#This Row],[PROJ TOTAL PTS]]-Proj2018[[#This Row],[LastProj]])/16)</f>
        <v/>
      </c>
      <c r="W763" s="29" t="s">
        <v>296</v>
      </c>
      <c r="X763" s="29"/>
      <c r="Y763" s="29">
        <f>IF(Proj2018[[#This Row],[POS]]="K",-100,Proj2018[[#This Row],[VAR/G]]+1.5)</f>
        <v>-5.9249999999999998</v>
      </c>
      <c r="Z763" s="33">
        <f>ROUND(MAX(Proj2018[[#This Row],[VAWG]],0)*$AC$9,0)+1</f>
        <v>1</v>
      </c>
    </row>
    <row r="764" spans="1:26" x14ac:dyDescent="0.3">
      <c r="A764">
        <v>2018</v>
      </c>
      <c r="B764" t="s">
        <v>8888</v>
      </c>
      <c r="C764" t="s">
        <v>371</v>
      </c>
      <c r="D764" t="s">
        <v>451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 s="26">
        <v>0</v>
      </c>
      <c r="Q764" s="26">
        <v>118.8</v>
      </c>
      <c r="R764" s="26">
        <v>-118.8</v>
      </c>
      <c r="S764" s="26">
        <v>-7.4249999999999998</v>
      </c>
      <c r="T764" s="31" t="s">
        <v>296</v>
      </c>
      <c r="U764" s="29">
        <v>0</v>
      </c>
      <c r="V764" s="29" t="str">
        <f>IF(ABS(Proj2018[[#This Row],[LastProj]]-Proj2018[[#This Row],[PROJ TOTAL PTS]])&lt;0.5,"",(Proj2018[[#This Row],[PROJ TOTAL PTS]]-Proj2018[[#This Row],[LastProj]])/16)</f>
        <v/>
      </c>
      <c r="W764" s="29" t="s">
        <v>296</v>
      </c>
      <c r="X764" s="29"/>
      <c r="Y764" s="29">
        <f>IF(Proj2018[[#This Row],[POS]]="K",-100,Proj2018[[#This Row],[VAR/G]]+1.5)</f>
        <v>-5.9249999999999998</v>
      </c>
      <c r="Z764" s="33">
        <f>ROUND(MAX(Proj2018[[#This Row],[VAWG]],0)*$AC$9,0)+1</f>
        <v>1</v>
      </c>
    </row>
    <row r="765" spans="1:26" x14ac:dyDescent="0.3">
      <c r="A765">
        <v>2018</v>
      </c>
      <c r="B765" t="s">
        <v>7635</v>
      </c>
      <c r="C765" t="s">
        <v>314</v>
      </c>
      <c r="D765" t="s">
        <v>451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 s="26">
        <v>0</v>
      </c>
      <c r="Q765" s="26">
        <v>118.8</v>
      </c>
      <c r="R765" s="26">
        <v>-118.8</v>
      </c>
      <c r="S765" s="26">
        <v>-7.4249999999999998</v>
      </c>
      <c r="T765" s="31" t="s">
        <v>296</v>
      </c>
      <c r="U765" s="29">
        <v>0</v>
      </c>
      <c r="V765" s="29" t="str">
        <f>IF(ABS(Proj2018[[#This Row],[LastProj]]-Proj2018[[#This Row],[PROJ TOTAL PTS]])&lt;0.5,"",(Proj2018[[#This Row],[PROJ TOTAL PTS]]-Proj2018[[#This Row],[LastProj]])/16)</f>
        <v/>
      </c>
      <c r="W765" s="29" t="s">
        <v>296</v>
      </c>
      <c r="X765" s="29"/>
      <c r="Y765" s="29">
        <f>IF(Proj2018[[#This Row],[POS]]="K",-100,Proj2018[[#This Row],[VAR/G]]+1.5)</f>
        <v>-5.9249999999999998</v>
      </c>
      <c r="Z765" s="33">
        <f>ROUND(MAX(Proj2018[[#This Row],[VAWG]],0)*$AC$9,0)+1</f>
        <v>1</v>
      </c>
    </row>
    <row r="766" spans="1:26" x14ac:dyDescent="0.3">
      <c r="A766">
        <v>2018</v>
      </c>
      <c r="B766" t="s">
        <v>7295</v>
      </c>
      <c r="C766" t="s">
        <v>10712</v>
      </c>
      <c r="D766" t="s">
        <v>451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 s="26">
        <v>0</v>
      </c>
      <c r="Q766" s="26">
        <v>118.8</v>
      </c>
      <c r="R766" s="26">
        <v>-118.8</v>
      </c>
      <c r="S766" s="26">
        <v>-7.4249999999999998</v>
      </c>
      <c r="T766" s="31" t="s">
        <v>296</v>
      </c>
      <c r="U766" s="29">
        <v>0</v>
      </c>
      <c r="V766" s="29" t="str">
        <f>IF(ABS(Proj2018[[#This Row],[LastProj]]-Proj2018[[#This Row],[PROJ TOTAL PTS]])&lt;0.5,"",(Proj2018[[#This Row],[PROJ TOTAL PTS]]-Proj2018[[#This Row],[LastProj]])/16)</f>
        <v/>
      </c>
      <c r="W766" s="29" t="s">
        <v>437</v>
      </c>
      <c r="X766" s="29"/>
      <c r="Y766" s="29">
        <f>IF(Proj2018[[#This Row],[POS]]="K",-100,Proj2018[[#This Row],[VAR/G]]+1.5)</f>
        <v>-5.9249999999999998</v>
      </c>
      <c r="Z766" s="33">
        <f>ROUND(MAX(Proj2018[[#This Row],[VAWG]],0)*$AC$9,0)+1</f>
        <v>1</v>
      </c>
    </row>
    <row r="767" spans="1:26" x14ac:dyDescent="0.3">
      <c r="A767">
        <v>2018</v>
      </c>
      <c r="B767" t="s">
        <v>11272</v>
      </c>
      <c r="C767" t="s">
        <v>306</v>
      </c>
      <c r="D767" t="s">
        <v>451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 s="26">
        <v>0</v>
      </c>
      <c r="Q767" s="26">
        <v>118.8</v>
      </c>
      <c r="R767" s="26">
        <v>-118.8</v>
      </c>
      <c r="S767" s="26">
        <v>-7.4249999999999998</v>
      </c>
      <c r="T767" s="31" t="s">
        <v>296</v>
      </c>
      <c r="U767" s="29">
        <v>0</v>
      </c>
      <c r="V767" s="29" t="str">
        <f>IF(ABS(Proj2018[[#This Row],[LastProj]]-Proj2018[[#This Row],[PROJ TOTAL PTS]])&lt;0.5,"",(Proj2018[[#This Row],[PROJ TOTAL PTS]]-Proj2018[[#This Row],[LastProj]])/16)</f>
        <v/>
      </c>
      <c r="W767" s="29" t="s">
        <v>296</v>
      </c>
      <c r="X767" s="29"/>
      <c r="Y767" s="29">
        <f>IF(Proj2018[[#This Row],[POS]]="K",-100,Proj2018[[#This Row],[VAR/G]]+1.5)</f>
        <v>-5.9249999999999998</v>
      </c>
      <c r="Z767" s="33">
        <f>ROUND(MAX(Proj2018[[#This Row],[VAWG]],0)*$AC$9,0)+1</f>
        <v>1</v>
      </c>
    </row>
    <row r="768" spans="1:26" x14ac:dyDescent="0.3">
      <c r="A768">
        <v>2018</v>
      </c>
      <c r="B768" t="s">
        <v>8151</v>
      </c>
      <c r="C768" t="s">
        <v>11244</v>
      </c>
      <c r="D768" t="s">
        <v>451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 s="26">
        <v>0</v>
      </c>
      <c r="Q768" s="26">
        <v>118.8</v>
      </c>
      <c r="R768" s="26">
        <v>-118.8</v>
      </c>
      <c r="S768" s="26">
        <v>-7.4249999999999998</v>
      </c>
      <c r="T768" s="31" t="s">
        <v>296</v>
      </c>
      <c r="U768" s="29">
        <v>0</v>
      </c>
      <c r="V768" s="29" t="str">
        <f>IF(ABS(Proj2018[[#This Row],[LastProj]]-Proj2018[[#This Row],[PROJ TOTAL PTS]])&lt;0.5,"",(Proj2018[[#This Row],[PROJ TOTAL PTS]]-Proj2018[[#This Row],[LastProj]])/16)</f>
        <v/>
      </c>
      <c r="W768" s="29" t="s">
        <v>296</v>
      </c>
      <c r="X768" s="29"/>
      <c r="Y768" s="29">
        <f>IF(Proj2018[[#This Row],[POS]]="K",-100,Proj2018[[#This Row],[VAR/G]]+1.5)</f>
        <v>-5.9249999999999998</v>
      </c>
      <c r="Z768" s="33">
        <f>ROUND(MAX(Proj2018[[#This Row],[VAWG]],0)*$AC$9,0)+1</f>
        <v>1</v>
      </c>
    </row>
    <row r="769" spans="1:26" x14ac:dyDescent="0.3">
      <c r="A769">
        <v>2018</v>
      </c>
      <c r="B769" t="s">
        <v>11273</v>
      </c>
      <c r="C769" t="s">
        <v>10791</v>
      </c>
      <c r="D769" t="s">
        <v>451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 s="26">
        <v>0</v>
      </c>
      <c r="Q769" s="26">
        <v>118.8</v>
      </c>
      <c r="R769" s="26">
        <v>-118.8</v>
      </c>
      <c r="S769" s="26">
        <v>-7.4249999999999998</v>
      </c>
      <c r="T769" s="31" t="s">
        <v>296</v>
      </c>
      <c r="U769" s="29">
        <v>0</v>
      </c>
      <c r="V769" s="29" t="str">
        <f>IF(ABS(Proj2018[[#This Row],[LastProj]]-Proj2018[[#This Row],[PROJ TOTAL PTS]])&lt;0.5,"",(Proj2018[[#This Row],[PROJ TOTAL PTS]]-Proj2018[[#This Row],[LastProj]])/16)</f>
        <v/>
      </c>
      <c r="W769" s="29" t="s">
        <v>296</v>
      </c>
      <c r="X769" s="29"/>
      <c r="Y769" s="29">
        <f>IF(Proj2018[[#This Row],[POS]]="K",-100,Proj2018[[#This Row],[VAR/G]]+1.5)</f>
        <v>-5.9249999999999998</v>
      </c>
      <c r="Z769" s="33">
        <f>ROUND(MAX(Proj2018[[#This Row],[VAWG]],0)*$AC$9,0)+1</f>
        <v>1</v>
      </c>
    </row>
    <row r="770" spans="1:26" x14ac:dyDescent="0.3">
      <c r="A770">
        <v>2018</v>
      </c>
      <c r="B770" t="s">
        <v>3573</v>
      </c>
      <c r="C770" t="s">
        <v>10746</v>
      </c>
      <c r="D770" t="s">
        <v>451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 s="26">
        <v>0</v>
      </c>
      <c r="Q770" s="26">
        <v>118.8</v>
      </c>
      <c r="R770" s="26">
        <v>-118.8</v>
      </c>
      <c r="S770" s="26">
        <v>-7.4249999999999998</v>
      </c>
      <c r="T770" s="31" t="s">
        <v>296</v>
      </c>
      <c r="U770" s="29">
        <v>0</v>
      </c>
      <c r="V770" s="29" t="str">
        <f>IF(ABS(Proj2018[[#This Row],[LastProj]]-Proj2018[[#This Row],[PROJ TOTAL PTS]])&lt;0.5,"",(Proj2018[[#This Row],[PROJ TOTAL PTS]]-Proj2018[[#This Row],[LastProj]])/16)</f>
        <v/>
      </c>
      <c r="W770" s="29" t="s">
        <v>296</v>
      </c>
      <c r="X770" s="29"/>
      <c r="Y770" s="29">
        <f>IF(Proj2018[[#This Row],[POS]]="K",-100,Proj2018[[#This Row],[VAR/G]]+1.5)</f>
        <v>-5.9249999999999998</v>
      </c>
      <c r="Z770" s="33">
        <f>ROUND(MAX(Proj2018[[#This Row],[VAWG]],0)*$AC$9,0)+1</f>
        <v>1</v>
      </c>
    </row>
    <row r="771" spans="1:26" x14ac:dyDescent="0.3">
      <c r="A771">
        <v>2018</v>
      </c>
      <c r="B771" t="s">
        <v>10391</v>
      </c>
      <c r="C771" t="s">
        <v>11244</v>
      </c>
      <c r="D771" t="s">
        <v>451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 s="26">
        <v>0</v>
      </c>
      <c r="Q771" s="26">
        <v>118.8</v>
      </c>
      <c r="R771" s="26">
        <v>-118.8</v>
      </c>
      <c r="S771" s="26">
        <v>-7.4249999999999998</v>
      </c>
      <c r="T771" s="31" t="s">
        <v>296</v>
      </c>
      <c r="U771" s="29">
        <v>0</v>
      </c>
      <c r="V771" s="29" t="str">
        <f>IF(ABS(Proj2018[[#This Row],[LastProj]]-Proj2018[[#This Row],[PROJ TOTAL PTS]])&lt;0.5,"",(Proj2018[[#This Row],[PROJ TOTAL PTS]]-Proj2018[[#This Row],[LastProj]])/16)</f>
        <v/>
      </c>
      <c r="W771" s="29" t="s">
        <v>296</v>
      </c>
      <c r="X771" s="29"/>
      <c r="Y771" s="29">
        <f>IF(Proj2018[[#This Row],[POS]]="K",-100,Proj2018[[#This Row],[VAR/G]]+1.5)</f>
        <v>-5.9249999999999998</v>
      </c>
      <c r="Z771" s="33">
        <f>ROUND(MAX(Proj2018[[#This Row],[VAWG]],0)*$AC$9,0)+1</f>
        <v>1</v>
      </c>
    </row>
    <row r="772" spans="1:26" x14ac:dyDescent="0.3">
      <c r="A772">
        <v>2018</v>
      </c>
      <c r="B772" t="s">
        <v>9604</v>
      </c>
      <c r="C772" t="s">
        <v>10728</v>
      </c>
      <c r="D772" t="s">
        <v>451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 s="26">
        <v>0</v>
      </c>
      <c r="Q772" s="26">
        <v>118.8</v>
      </c>
      <c r="R772" s="26">
        <v>-118.8</v>
      </c>
      <c r="S772" s="26">
        <v>-7.4249999999999998</v>
      </c>
      <c r="T772" s="31" t="s">
        <v>296</v>
      </c>
      <c r="U772" s="29">
        <v>0</v>
      </c>
      <c r="V772" s="29" t="str">
        <f>IF(ABS(Proj2018[[#This Row],[LastProj]]-Proj2018[[#This Row],[PROJ TOTAL PTS]])&lt;0.5,"",(Proj2018[[#This Row],[PROJ TOTAL PTS]]-Proj2018[[#This Row],[LastProj]])/16)</f>
        <v/>
      </c>
      <c r="W772" s="29" t="s">
        <v>296</v>
      </c>
      <c r="X772" s="29"/>
      <c r="Y772" s="29">
        <f>IF(Proj2018[[#This Row],[POS]]="K",-100,Proj2018[[#This Row],[VAR/G]]+1.5)</f>
        <v>-5.9249999999999998</v>
      </c>
      <c r="Z772" s="33">
        <f>ROUND(MAX(Proj2018[[#This Row],[VAWG]],0)*$AC$9,0)+1</f>
        <v>1</v>
      </c>
    </row>
    <row r="773" spans="1:26" x14ac:dyDescent="0.3">
      <c r="A773">
        <v>2018</v>
      </c>
      <c r="B773" t="s">
        <v>503</v>
      </c>
      <c r="C773" t="s">
        <v>10740</v>
      </c>
      <c r="D773" t="s">
        <v>451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 s="26">
        <v>0</v>
      </c>
      <c r="Q773" s="26">
        <v>118.8</v>
      </c>
      <c r="R773" s="26">
        <v>-118.8</v>
      </c>
      <c r="S773" s="26">
        <v>-7.4249999999999998</v>
      </c>
      <c r="T773" s="31" t="s">
        <v>296</v>
      </c>
      <c r="U773" s="29">
        <v>0</v>
      </c>
      <c r="V773" s="29" t="str">
        <f>IF(ABS(Proj2018[[#This Row],[LastProj]]-Proj2018[[#This Row],[PROJ TOTAL PTS]])&lt;0.5,"",(Proj2018[[#This Row],[PROJ TOTAL PTS]]-Proj2018[[#This Row],[LastProj]])/16)</f>
        <v/>
      </c>
      <c r="W773" s="29" t="s">
        <v>296</v>
      </c>
      <c r="X773" s="29"/>
      <c r="Y773" s="29">
        <f>IF(Proj2018[[#This Row],[POS]]="K",-100,Proj2018[[#This Row],[VAR/G]]+1.5)</f>
        <v>-5.9249999999999998</v>
      </c>
      <c r="Z773" s="33">
        <f>ROUND(MAX(Proj2018[[#This Row],[VAWG]],0)*$AC$9,0)+1</f>
        <v>1</v>
      </c>
    </row>
    <row r="774" spans="1:26" x14ac:dyDescent="0.3">
      <c r="A774">
        <v>2018</v>
      </c>
      <c r="B774" t="s">
        <v>6764</v>
      </c>
      <c r="C774" t="s">
        <v>10744</v>
      </c>
      <c r="D774" t="s">
        <v>451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 s="26">
        <v>0</v>
      </c>
      <c r="Q774" s="26">
        <v>118.8</v>
      </c>
      <c r="R774" s="26">
        <v>-118.8</v>
      </c>
      <c r="S774" s="26">
        <v>-7.4249999999999998</v>
      </c>
      <c r="T774" s="31" t="s">
        <v>296</v>
      </c>
      <c r="U774" s="29">
        <v>0</v>
      </c>
      <c r="V774" s="29" t="str">
        <f>IF(ABS(Proj2018[[#This Row],[LastProj]]-Proj2018[[#This Row],[PROJ TOTAL PTS]])&lt;0.5,"",(Proj2018[[#This Row],[PROJ TOTAL PTS]]-Proj2018[[#This Row],[LastProj]])/16)</f>
        <v/>
      </c>
      <c r="W774" s="29" t="s">
        <v>296</v>
      </c>
      <c r="X774" s="29"/>
      <c r="Y774" s="29">
        <f>IF(Proj2018[[#This Row],[POS]]="K",-100,Proj2018[[#This Row],[VAR/G]]+1.5)</f>
        <v>-5.9249999999999998</v>
      </c>
      <c r="Z774" s="33">
        <f>ROUND(MAX(Proj2018[[#This Row],[VAWG]],0)*$AC$9,0)+1</f>
        <v>1</v>
      </c>
    </row>
    <row r="775" spans="1:26" x14ac:dyDescent="0.3">
      <c r="A775">
        <v>2018</v>
      </c>
      <c r="B775" t="s">
        <v>5915</v>
      </c>
      <c r="C775" t="s">
        <v>314</v>
      </c>
      <c r="D775" t="s">
        <v>451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 s="26">
        <v>0</v>
      </c>
      <c r="Q775" s="26">
        <v>118.8</v>
      </c>
      <c r="R775" s="26">
        <v>-118.8</v>
      </c>
      <c r="S775" s="26">
        <v>-7.4249999999999998</v>
      </c>
      <c r="T775" s="31" t="s">
        <v>296</v>
      </c>
      <c r="U775" s="29">
        <v>0</v>
      </c>
      <c r="V775" s="29" t="str">
        <f>IF(ABS(Proj2018[[#This Row],[LastProj]]-Proj2018[[#This Row],[PROJ TOTAL PTS]])&lt;0.5,"",(Proj2018[[#This Row],[PROJ TOTAL PTS]]-Proj2018[[#This Row],[LastProj]])/16)</f>
        <v/>
      </c>
      <c r="W775" s="29" t="s">
        <v>296</v>
      </c>
      <c r="X775" s="29"/>
      <c r="Y775" s="29">
        <f>IF(Proj2018[[#This Row],[POS]]="K",-100,Proj2018[[#This Row],[VAR/G]]+1.5)</f>
        <v>-5.9249999999999998</v>
      </c>
      <c r="Z775" s="33">
        <f>ROUND(MAX(Proj2018[[#This Row],[VAWG]],0)*$AC$9,0)+1</f>
        <v>1</v>
      </c>
    </row>
    <row r="776" spans="1:26" x14ac:dyDescent="0.3">
      <c r="A776">
        <v>2018</v>
      </c>
      <c r="B776" t="s">
        <v>7592</v>
      </c>
      <c r="C776" t="s">
        <v>10712</v>
      </c>
      <c r="D776" t="s">
        <v>451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 s="26">
        <v>0</v>
      </c>
      <c r="Q776" s="26">
        <v>118.8</v>
      </c>
      <c r="R776" s="26">
        <v>-118.8</v>
      </c>
      <c r="S776" s="26">
        <v>-7.4249999999999998</v>
      </c>
      <c r="T776" s="31" t="s">
        <v>296</v>
      </c>
      <c r="U776" s="29">
        <v>0</v>
      </c>
      <c r="V776" s="29" t="str">
        <f>IF(ABS(Proj2018[[#This Row],[LastProj]]-Proj2018[[#This Row],[PROJ TOTAL PTS]])&lt;0.5,"",(Proj2018[[#This Row],[PROJ TOTAL PTS]]-Proj2018[[#This Row],[LastProj]])/16)</f>
        <v/>
      </c>
      <c r="W776" s="29" t="s">
        <v>296</v>
      </c>
      <c r="X776" s="29"/>
      <c r="Y776" s="29">
        <f>IF(Proj2018[[#This Row],[POS]]="K",-100,Proj2018[[#This Row],[VAR/G]]+1.5)</f>
        <v>-5.9249999999999998</v>
      </c>
      <c r="Z776" s="33">
        <f>ROUND(MAX(Proj2018[[#This Row],[VAWG]],0)*$AC$9,0)+1</f>
        <v>1</v>
      </c>
    </row>
    <row r="777" spans="1:26" x14ac:dyDescent="0.3">
      <c r="A777">
        <v>2018</v>
      </c>
      <c r="B777" t="s">
        <v>8016</v>
      </c>
      <c r="C777" t="s">
        <v>11244</v>
      </c>
      <c r="D777" t="s">
        <v>451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 s="26">
        <v>0</v>
      </c>
      <c r="Q777" s="26">
        <v>118.8</v>
      </c>
      <c r="R777" s="26">
        <v>-118.8</v>
      </c>
      <c r="S777" s="26">
        <v>-7.4249999999999998</v>
      </c>
      <c r="T777" s="31" t="s">
        <v>296</v>
      </c>
      <c r="U777" s="29">
        <v>0</v>
      </c>
      <c r="V777" s="29" t="str">
        <f>IF(ABS(Proj2018[[#This Row],[LastProj]]-Proj2018[[#This Row],[PROJ TOTAL PTS]])&lt;0.5,"",(Proj2018[[#This Row],[PROJ TOTAL PTS]]-Proj2018[[#This Row],[LastProj]])/16)</f>
        <v/>
      </c>
      <c r="W777" s="29" t="s">
        <v>296</v>
      </c>
      <c r="X777" s="29"/>
      <c r="Y777" s="29">
        <f>IF(Proj2018[[#This Row],[POS]]="K",-100,Proj2018[[#This Row],[VAR/G]]+1.5)</f>
        <v>-5.9249999999999998</v>
      </c>
      <c r="Z777" s="33">
        <f>ROUND(MAX(Proj2018[[#This Row],[VAWG]],0)*$AC$9,0)+1</f>
        <v>1</v>
      </c>
    </row>
    <row r="778" spans="1:26" x14ac:dyDescent="0.3">
      <c r="A778">
        <v>2018</v>
      </c>
      <c r="B778" t="s">
        <v>9839</v>
      </c>
      <c r="C778" t="s">
        <v>10728</v>
      </c>
      <c r="D778" t="s">
        <v>451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 s="26">
        <v>0</v>
      </c>
      <c r="Q778" s="26">
        <v>118.8</v>
      </c>
      <c r="R778" s="26">
        <v>-118.8</v>
      </c>
      <c r="S778" s="26">
        <v>-7.4249999999999998</v>
      </c>
      <c r="T778" s="31" t="s">
        <v>296</v>
      </c>
      <c r="U778" s="29">
        <v>0</v>
      </c>
      <c r="V778" s="29" t="str">
        <f>IF(ABS(Proj2018[[#This Row],[LastProj]]-Proj2018[[#This Row],[PROJ TOTAL PTS]])&lt;0.5,"",(Proj2018[[#This Row],[PROJ TOTAL PTS]]-Proj2018[[#This Row],[LastProj]])/16)</f>
        <v/>
      </c>
      <c r="W778" s="29" t="s">
        <v>437</v>
      </c>
      <c r="X778" s="29"/>
      <c r="Y778" s="29">
        <f>IF(Proj2018[[#This Row],[POS]]="K",-100,Proj2018[[#This Row],[VAR/G]]+1.5)</f>
        <v>-5.9249999999999998</v>
      </c>
      <c r="Z778" s="33">
        <f>ROUND(MAX(Proj2018[[#This Row],[VAWG]],0)*$AC$9,0)+1</f>
        <v>1</v>
      </c>
    </row>
    <row r="779" spans="1:26" x14ac:dyDescent="0.3">
      <c r="A779">
        <v>2018</v>
      </c>
      <c r="B779" t="s">
        <v>3281</v>
      </c>
      <c r="C779" t="s">
        <v>10748</v>
      </c>
      <c r="D779" t="s">
        <v>451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 s="26">
        <v>0</v>
      </c>
      <c r="Q779" s="26">
        <v>118.8</v>
      </c>
      <c r="R779" s="26">
        <v>-118.8</v>
      </c>
      <c r="S779" s="26">
        <v>-7.4249999999999998</v>
      </c>
      <c r="T779" s="31" t="s">
        <v>296</v>
      </c>
      <c r="U779" s="29">
        <v>0</v>
      </c>
      <c r="V779" s="29" t="str">
        <f>IF(ABS(Proj2018[[#This Row],[LastProj]]-Proj2018[[#This Row],[PROJ TOTAL PTS]])&lt;0.5,"",(Proj2018[[#This Row],[PROJ TOTAL PTS]]-Proj2018[[#This Row],[LastProj]])/16)</f>
        <v/>
      </c>
      <c r="W779" s="29" t="s">
        <v>296</v>
      </c>
      <c r="X779" s="29"/>
      <c r="Y779" s="29">
        <f>IF(Proj2018[[#This Row],[POS]]="K",-100,Proj2018[[#This Row],[VAR/G]]+1.5)</f>
        <v>-5.9249999999999998</v>
      </c>
      <c r="Z779" s="33">
        <f>ROUND(MAX(Proj2018[[#This Row],[VAWG]],0)*$AC$9,0)+1</f>
        <v>1</v>
      </c>
    </row>
    <row r="780" spans="1:26" x14ac:dyDescent="0.3">
      <c r="A780">
        <v>2018</v>
      </c>
      <c r="B780" t="s">
        <v>6586</v>
      </c>
      <c r="C780" t="s">
        <v>10728</v>
      </c>
      <c r="D780" t="s">
        <v>451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 s="26">
        <v>0</v>
      </c>
      <c r="Q780" s="26">
        <v>118.8</v>
      </c>
      <c r="R780" s="26">
        <v>-118.8</v>
      </c>
      <c r="S780" s="26">
        <v>-7.4249999999999998</v>
      </c>
      <c r="T780" s="31" t="s">
        <v>296</v>
      </c>
      <c r="U780" s="29">
        <v>0</v>
      </c>
      <c r="V780" s="29" t="str">
        <f>IF(ABS(Proj2018[[#This Row],[LastProj]]-Proj2018[[#This Row],[PROJ TOTAL PTS]])&lt;0.5,"",(Proj2018[[#This Row],[PROJ TOTAL PTS]]-Proj2018[[#This Row],[LastProj]])/16)</f>
        <v/>
      </c>
      <c r="W780" s="29" t="s">
        <v>296</v>
      </c>
      <c r="X780" s="29"/>
      <c r="Y780" s="29">
        <f>IF(Proj2018[[#This Row],[POS]]="K",-100,Proj2018[[#This Row],[VAR/G]]+1.5)</f>
        <v>-5.9249999999999998</v>
      </c>
      <c r="Z780" s="33">
        <f>ROUND(MAX(Proj2018[[#This Row],[VAWG]],0)*$AC$9,0)+1</f>
        <v>1</v>
      </c>
    </row>
    <row r="781" spans="1:26" x14ac:dyDescent="0.3">
      <c r="A781">
        <v>2018</v>
      </c>
      <c r="B781" t="s">
        <v>10256</v>
      </c>
      <c r="C781" t="s">
        <v>536</v>
      </c>
      <c r="D781" t="s">
        <v>451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 s="26">
        <v>0</v>
      </c>
      <c r="Q781" s="26">
        <v>118.8</v>
      </c>
      <c r="R781" s="26">
        <v>-118.8</v>
      </c>
      <c r="S781" s="26">
        <v>-7.4249999999999998</v>
      </c>
      <c r="T781" s="31" t="s">
        <v>296</v>
      </c>
      <c r="U781" s="29">
        <v>0</v>
      </c>
      <c r="V781" s="29" t="str">
        <f>IF(ABS(Proj2018[[#This Row],[LastProj]]-Proj2018[[#This Row],[PROJ TOTAL PTS]])&lt;0.5,"",(Proj2018[[#This Row],[PROJ TOTAL PTS]]-Proj2018[[#This Row],[LastProj]])/16)</f>
        <v/>
      </c>
      <c r="W781" s="29" t="s">
        <v>296</v>
      </c>
      <c r="X781" s="29"/>
      <c r="Y781" s="29">
        <f>IF(Proj2018[[#This Row],[POS]]="K",-100,Proj2018[[#This Row],[VAR/G]]+1.5)</f>
        <v>-5.9249999999999998</v>
      </c>
      <c r="Z781" s="33">
        <f>ROUND(MAX(Proj2018[[#This Row],[VAWG]],0)*$AC$9,0)+1</f>
        <v>1</v>
      </c>
    </row>
    <row r="782" spans="1:26" x14ac:dyDescent="0.3">
      <c r="A782">
        <v>2018</v>
      </c>
      <c r="B782" t="s">
        <v>5301</v>
      </c>
      <c r="C782" t="s">
        <v>10734</v>
      </c>
      <c r="D782" t="s">
        <v>451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 s="26">
        <v>0</v>
      </c>
      <c r="Q782" s="26">
        <v>118.8</v>
      </c>
      <c r="R782" s="26">
        <v>-118.8</v>
      </c>
      <c r="S782" s="26">
        <v>-7.4249999999999998</v>
      </c>
      <c r="T782" s="31" t="s">
        <v>296</v>
      </c>
      <c r="U782" s="29">
        <v>0</v>
      </c>
      <c r="V782" s="29" t="str">
        <f>IF(ABS(Proj2018[[#This Row],[LastProj]]-Proj2018[[#This Row],[PROJ TOTAL PTS]])&lt;0.5,"",(Proj2018[[#This Row],[PROJ TOTAL PTS]]-Proj2018[[#This Row],[LastProj]])/16)</f>
        <v/>
      </c>
      <c r="W782" s="29" t="s">
        <v>296</v>
      </c>
      <c r="X782" s="29"/>
      <c r="Y782" s="29">
        <f>IF(Proj2018[[#This Row],[POS]]="K",-100,Proj2018[[#This Row],[VAR/G]]+1.5)</f>
        <v>-5.9249999999999998</v>
      </c>
      <c r="Z782" s="33">
        <f>ROUND(MAX(Proj2018[[#This Row],[VAWG]],0)*$AC$9,0)+1</f>
        <v>1</v>
      </c>
    </row>
    <row r="783" spans="1:26" x14ac:dyDescent="0.3">
      <c r="A783">
        <v>2018</v>
      </c>
      <c r="B783" t="s">
        <v>3213</v>
      </c>
      <c r="C783" t="s">
        <v>10805</v>
      </c>
      <c r="D783" t="s">
        <v>451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 s="26">
        <v>0</v>
      </c>
      <c r="Q783" s="26">
        <v>118.8</v>
      </c>
      <c r="R783" s="26">
        <v>-118.8</v>
      </c>
      <c r="S783" s="26">
        <v>-7.4249999999999998</v>
      </c>
      <c r="T783" s="31" t="s">
        <v>296</v>
      </c>
      <c r="U783" s="29">
        <v>0</v>
      </c>
      <c r="V783" s="29" t="str">
        <f>IF(ABS(Proj2018[[#This Row],[LastProj]]-Proj2018[[#This Row],[PROJ TOTAL PTS]])&lt;0.5,"",(Proj2018[[#This Row],[PROJ TOTAL PTS]]-Proj2018[[#This Row],[LastProj]])/16)</f>
        <v/>
      </c>
      <c r="W783" s="29" t="s">
        <v>296</v>
      </c>
      <c r="X783" s="29"/>
      <c r="Y783" s="29">
        <f>IF(Proj2018[[#This Row],[POS]]="K",-100,Proj2018[[#This Row],[VAR/G]]+1.5)</f>
        <v>-5.9249999999999998</v>
      </c>
      <c r="Z783" s="33">
        <f>ROUND(MAX(Proj2018[[#This Row],[VAWG]],0)*$AC$9,0)+1</f>
        <v>1</v>
      </c>
    </row>
    <row r="784" spans="1:26" x14ac:dyDescent="0.3">
      <c r="A784">
        <v>2018</v>
      </c>
      <c r="B784" t="s">
        <v>8750</v>
      </c>
      <c r="C784" t="s">
        <v>306</v>
      </c>
      <c r="D784" t="s">
        <v>451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 s="26">
        <v>0</v>
      </c>
      <c r="Q784" s="26">
        <v>118.8</v>
      </c>
      <c r="R784" s="26">
        <v>-118.8</v>
      </c>
      <c r="S784" s="26">
        <v>-7.4249999999999998</v>
      </c>
      <c r="T784" s="31" t="s">
        <v>296</v>
      </c>
      <c r="U784" s="29">
        <v>0</v>
      </c>
      <c r="V784" s="29" t="str">
        <f>IF(ABS(Proj2018[[#This Row],[LastProj]]-Proj2018[[#This Row],[PROJ TOTAL PTS]])&lt;0.5,"",(Proj2018[[#This Row],[PROJ TOTAL PTS]]-Proj2018[[#This Row],[LastProj]])/16)</f>
        <v/>
      </c>
      <c r="W784" s="29" t="s">
        <v>296</v>
      </c>
      <c r="X784" s="29"/>
      <c r="Y784" s="29">
        <f>IF(Proj2018[[#This Row],[POS]]="K",-100,Proj2018[[#This Row],[VAR/G]]+1.5)</f>
        <v>-5.9249999999999998</v>
      </c>
      <c r="Z784" s="33">
        <f>ROUND(MAX(Proj2018[[#This Row],[VAWG]],0)*$AC$9,0)+1</f>
        <v>1</v>
      </c>
    </row>
    <row r="785" spans="1:26" x14ac:dyDescent="0.3">
      <c r="A785">
        <v>2018</v>
      </c>
      <c r="B785" t="s">
        <v>8423</v>
      </c>
      <c r="C785" t="s">
        <v>536</v>
      </c>
      <c r="D785" t="s">
        <v>451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 s="26">
        <v>0</v>
      </c>
      <c r="Q785" s="26">
        <v>118.8</v>
      </c>
      <c r="R785" s="26">
        <v>-118.8</v>
      </c>
      <c r="S785" s="26">
        <v>-7.4249999999999998</v>
      </c>
      <c r="T785" s="31" t="s">
        <v>296</v>
      </c>
      <c r="U785" s="29">
        <v>0</v>
      </c>
      <c r="V785" s="29" t="str">
        <f>IF(ABS(Proj2018[[#This Row],[LastProj]]-Proj2018[[#This Row],[PROJ TOTAL PTS]])&lt;0.5,"",(Proj2018[[#This Row],[PROJ TOTAL PTS]]-Proj2018[[#This Row],[LastProj]])/16)</f>
        <v/>
      </c>
      <c r="W785" s="29" t="s">
        <v>437</v>
      </c>
      <c r="X785" s="29"/>
      <c r="Y785" s="29">
        <f>IF(Proj2018[[#This Row],[POS]]="K",-100,Proj2018[[#This Row],[VAR/G]]+1.5)</f>
        <v>-5.9249999999999998</v>
      </c>
      <c r="Z785" s="33">
        <f>ROUND(MAX(Proj2018[[#This Row],[VAWG]],0)*$AC$9,0)+1</f>
        <v>1</v>
      </c>
    </row>
    <row r="786" spans="1:26" x14ac:dyDescent="0.3">
      <c r="A786">
        <v>2018</v>
      </c>
      <c r="B786" t="s">
        <v>860</v>
      </c>
      <c r="C786" t="s">
        <v>10759</v>
      </c>
      <c r="D786" t="s">
        <v>451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 s="26">
        <v>0</v>
      </c>
      <c r="Q786" s="26">
        <v>118.8</v>
      </c>
      <c r="R786" s="26">
        <v>-118.8</v>
      </c>
      <c r="S786" s="26">
        <v>-7.4249999999999998</v>
      </c>
      <c r="T786" s="31" t="s">
        <v>296</v>
      </c>
      <c r="U786" s="29">
        <v>0</v>
      </c>
      <c r="V786" s="29" t="str">
        <f>IF(ABS(Proj2018[[#This Row],[LastProj]]-Proj2018[[#This Row],[PROJ TOTAL PTS]])&lt;0.5,"",(Proj2018[[#This Row],[PROJ TOTAL PTS]]-Proj2018[[#This Row],[LastProj]])/16)</f>
        <v/>
      </c>
      <c r="W786" s="29" t="s">
        <v>296</v>
      </c>
      <c r="X786" s="29"/>
      <c r="Y786" s="29">
        <f>IF(Proj2018[[#This Row],[POS]]="K",-100,Proj2018[[#This Row],[VAR/G]]+1.5)</f>
        <v>-5.9249999999999998</v>
      </c>
      <c r="Z786" s="33">
        <f>ROUND(MAX(Proj2018[[#This Row],[VAWG]],0)*$AC$9,0)+1</f>
        <v>1</v>
      </c>
    </row>
    <row r="787" spans="1:26" x14ac:dyDescent="0.3">
      <c r="A787">
        <v>2018</v>
      </c>
      <c r="B787" t="s">
        <v>2939</v>
      </c>
      <c r="C787" t="s">
        <v>10744</v>
      </c>
      <c r="D787" t="s">
        <v>451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 s="26">
        <v>0</v>
      </c>
      <c r="Q787" s="26">
        <v>118.8</v>
      </c>
      <c r="R787" s="26">
        <v>-118.8</v>
      </c>
      <c r="S787" s="26">
        <v>-7.4249999999999998</v>
      </c>
      <c r="T787" s="31" t="s">
        <v>296</v>
      </c>
      <c r="U787" s="29">
        <v>0</v>
      </c>
      <c r="V787" s="29" t="str">
        <f>IF(ABS(Proj2018[[#This Row],[LastProj]]-Proj2018[[#This Row],[PROJ TOTAL PTS]])&lt;0.5,"",(Proj2018[[#This Row],[PROJ TOTAL PTS]]-Proj2018[[#This Row],[LastProj]])/16)</f>
        <v/>
      </c>
      <c r="W787" s="29" t="s">
        <v>296</v>
      </c>
      <c r="X787" s="29"/>
      <c r="Y787" s="29">
        <f>IF(Proj2018[[#This Row],[POS]]="K",-100,Proj2018[[#This Row],[VAR/G]]+1.5)</f>
        <v>-5.9249999999999998</v>
      </c>
      <c r="Z787" s="33">
        <f>ROUND(MAX(Proj2018[[#This Row],[VAWG]],0)*$AC$9,0)+1</f>
        <v>1</v>
      </c>
    </row>
    <row r="788" spans="1:26" x14ac:dyDescent="0.3">
      <c r="A788">
        <v>2018</v>
      </c>
      <c r="B788" t="s">
        <v>6355</v>
      </c>
      <c r="C788" t="s">
        <v>10744</v>
      </c>
      <c r="D788" t="s">
        <v>451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 s="26">
        <v>0</v>
      </c>
      <c r="Q788" s="26">
        <v>118.8</v>
      </c>
      <c r="R788" s="26">
        <v>-118.8</v>
      </c>
      <c r="S788" s="26">
        <v>-7.4249999999999998</v>
      </c>
      <c r="T788" s="31" t="s">
        <v>296</v>
      </c>
      <c r="U788" s="29">
        <v>0</v>
      </c>
      <c r="V788" s="29" t="str">
        <f>IF(ABS(Proj2018[[#This Row],[LastProj]]-Proj2018[[#This Row],[PROJ TOTAL PTS]])&lt;0.5,"",(Proj2018[[#This Row],[PROJ TOTAL PTS]]-Proj2018[[#This Row],[LastProj]])/16)</f>
        <v/>
      </c>
      <c r="W788" s="29" t="s">
        <v>296</v>
      </c>
      <c r="X788" s="29"/>
      <c r="Y788" s="29">
        <f>IF(Proj2018[[#This Row],[POS]]="K",-100,Proj2018[[#This Row],[VAR/G]]+1.5)</f>
        <v>-5.9249999999999998</v>
      </c>
      <c r="Z788" s="33">
        <f>ROUND(MAX(Proj2018[[#This Row],[VAWG]],0)*$AC$9,0)+1</f>
        <v>1</v>
      </c>
    </row>
    <row r="789" spans="1:26" x14ac:dyDescent="0.3">
      <c r="A789">
        <v>2018</v>
      </c>
      <c r="B789" t="s">
        <v>1206</v>
      </c>
      <c r="C789" t="s">
        <v>352</v>
      </c>
      <c r="D789" t="s">
        <v>451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 s="26">
        <v>0</v>
      </c>
      <c r="Q789" s="26">
        <v>118.8</v>
      </c>
      <c r="R789" s="26">
        <v>-118.8</v>
      </c>
      <c r="S789" s="26">
        <v>-7.4249999999999998</v>
      </c>
      <c r="T789" s="31" t="s">
        <v>296</v>
      </c>
      <c r="U789" s="29">
        <v>0</v>
      </c>
      <c r="V789" s="29" t="str">
        <f>IF(ABS(Proj2018[[#This Row],[LastProj]]-Proj2018[[#This Row],[PROJ TOTAL PTS]])&lt;0.5,"",(Proj2018[[#This Row],[PROJ TOTAL PTS]]-Proj2018[[#This Row],[LastProj]])/16)</f>
        <v/>
      </c>
      <c r="W789" s="29" t="s">
        <v>296</v>
      </c>
      <c r="X789" s="29"/>
      <c r="Y789" s="29">
        <f>IF(Proj2018[[#This Row],[POS]]="K",-100,Proj2018[[#This Row],[VAR/G]]+1.5)</f>
        <v>-5.9249999999999998</v>
      </c>
      <c r="Z789" s="33">
        <f>ROUND(MAX(Proj2018[[#This Row],[VAWG]],0)*$AC$9,0)+1</f>
        <v>1</v>
      </c>
    </row>
    <row r="790" spans="1:26" x14ac:dyDescent="0.3">
      <c r="A790">
        <v>2018</v>
      </c>
      <c r="B790" t="s">
        <v>7194</v>
      </c>
      <c r="C790" t="s">
        <v>371</v>
      </c>
      <c r="D790" t="s">
        <v>451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 s="26">
        <v>0</v>
      </c>
      <c r="Q790" s="26">
        <v>118.8</v>
      </c>
      <c r="R790" s="26">
        <v>-118.8</v>
      </c>
      <c r="S790" s="26">
        <v>-7.4249999999999998</v>
      </c>
      <c r="T790" s="31" t="s">
        <v>296</v>
      </c>
      <c r="U790" s="29">
        <v>0</v>
      </c>
      <c r="V790" s="29" t="str">
        <f>IF(ABS(Proj2018[[#This Row],[LastProj]]-Proj2018[[#This Row],[PROJ TOTAL PTS]])&lt;0.5,"",(Proj2018[[#This Row],[PROJ TOTAL PTS]]-Proj2018[[#This Row],[LastProj]])/16)</f>
        <v/>
      </c>
      <c r="W790" s="29" t="s">
        <v>296</v>
      </c>
      <c r="X790" s="29"/>
      <c r="Y790" s="29">
        <f>IF(Proj2018[[#This Row],[POS]]="K",-100,Proj2018[[#This Row],[VAR/G]]+1.5)</f>
        <v>-5.9249999999999998</v>
      </c>
      <c r="Z790" s="33">
        <f>ROUND(MAX(Proj2018[[#This Row],[VAWG]],0)*$AC$9,0)+1</f>
        <v>1</v>
      </c>
    </row>
    <row r="791" spans="1:26" x14ac:dyDescent="0.3">
      <c r="A791">
        <v>2018</v>
      </c>
      <c r="B791" t="s">
        <v>5263</v>
      </c>
      <c r="C791" t="s">
        <v>570</v>
      </c>
      <c r="D791" t="s">
        <v>451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 s="26">
        <v>0</v>
      </c>
      <c r="Q791" s="26">
        <v>118.8</v>
      </c>
      <c r="R791" s="26">
        <v>-118.8</v>
      </c>
      <c r="S791" s="26">
        <v>-7.4249999999999998</v>
      </c>
      <c r="T791" s="31" t="s">
        <v>296</v>
      </c>
      <c r="U791" s="29">
        <v>0</v>
      </c>
      <c r="V791" s="29" t="str">
        <f>IF(ABS(Proj2018[[#This Row],[LastProj]]-Proj2018[[#This Row],[PROJ TOTAL PTS]])&lt;0.5,"",(Proj2018[[#This Row],[PROJ TOTAL PTS]]-Proj2018[[#This Row],[LastProj]])/16)</f>
        <v/>
      </c>
      <c r="W791" s="29" t="s">
        <v>296</v>
      </c>
      <c r="X791" s="29"/>
      <c r="Y791" s="29">
        <f>IF(Proj2018[[#This Row],[POS]]="K",-100,Proj2018[[#This Row],[VAR/G]]+1.5)</f>
        <v>-5.9249999999999998</v>
      </c>
      <c r="Z791" s="33">
        <f>ROUND(MAX(Proj2018[[#This Row],[VAWG]],0)*$AC$9,0)+1</f>
        <v>1</v>
      </c>
    </row>
    <row r="792" spans="1:26" x14ac:dyDescent="0.3">
      <c r="A792">
        <v>2018</v>
      </c>
      <c r="B792" t="s">
        <v>8114</v>
      </c>
      <c r="C792" t="s">
        <v>10817</v>
      </c>
      <c r="D792" t="s">
        <v>451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 s="26">
        <v>0</v>
      </c>
      <c r="Q792" s="26">
        <v>118.8</v>
      </c>
      <c r="R792" s="26">
        <v>-118.8</v>
      </c>
      <c r="S792" s="26">
        <v>-7.4249999999999998</v>
      </c>
      <c r="T792" s="31" t="s">
        <v>296</v>
      </c>
      <c r="U792" s="29">
        <v>0</v>
      </c>
      <c r="V792" s="29" t="str">
        <f>IF(ABS(Proj2018[[#This Row],[LastProj]]-Proj2018[[#This Row],[PROJ TOTAL PTS]])&lt;0.5,"",(Proj2018[[#This Row],[PROJ TOTAL PTS]]-Proj2018[[#This Row],[LastProj]])/16)</f>
        <v/>
      </c>
      <c r="W792" s="29" t="s">
        <v>296</v>
      </c>
      <c r="X792" s="29"/>
      <c r="Y792" s="29">
        <f>IF(Proj2018[[#This Row],[POS]]="K",-100,Proj2018[[#This Row],[VAR/G]]+1.5)</f>
        <v>-5.9249999999999998</v>
      </c>
      <c r="Z792" s="33">
        <f>ROUND(MAX(Proj2018[[#This Row],[VAWG]],0)*$AC$9,0)+1</f>
        <v>1</v>
      </c>
    </row>
    <row r="793" spans="1:26" x14ac:dyDescent="0.3">
      <c r="A793">
        <v>2018</v>
      </c>
      <c r="B793" t="s">
        <v>1164</v>
      </c>
      <c r="C793" t="s">
        <v>10731</v>
      </c>
      <c r="D793" t="s">
        <v>451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 s="26">
        <v>0</v>
      </c>
      <c r="Q793" s="26">
        <v>118.8</v>
      </c>
      <c r="R793" s="26">
        <v>-118.8</v>
      </c>
      <c r="S793" s="26">
        <v>-7.4249999999999998</v>
      </c>
      <c r="T793" s="31" t="s">
        <v>296</v>
      </c>
      <c r="U793" s="29">
        <v>0</v>
      </c>
      <c r="V793" s="29" t="str">
        <f>IF(ABS(Proj2018[[#This Row],[LastProj]]-Proj2018[[#This Row],[PROJ TOTAL PTS]])&lt;0.5,"",(Proj2018[[#This Row],[PROJ TOTAL PTS]]-Proj2018[[#This Row],[LastProj]])/16)</f>
        <v/>
      </c>
      <c r="W793" s="29" t="s">
        <v>296</v>
      </c>
      <c r="X793" s="29"/>
      <c r="Y793" s="29">
        <f>IF(Proj2018[[#This Row],[POS]]="K",-100,Proj2018[[#This Row],[VAR/G]]+1.5)</f>
        <v>-5.9249999999999998</v>
      </c>
      <c r="Z793" s="33">
        <f>ROUND(MAX(Proj2018[[#This Row],[VAWG]],0)*$AC$9,0)+1</f>
        <v>1</v>
      </c>
    </row>
    <row r="794" spans="1:26" x14ac:dyDescent="0.3">
      <c r="A794">
        <v>2018</v>
      </c>
      <c r="B794" t="s">
        <v>1919</v>
      </c>
      <c r="C794" t="s">
        <v>314</v>
      </c>
      <c r="D794" t="s">
        <v>451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 s="26">
        <v>0</v>
      </c>
      <c r="Q794" s="26">
        <v>118.8</v>
      </c>
      <c r="R794" s="26">
        <v>-118.8</v>
      </c>
      <c r="S794" s="26">
        <v>-7.4249999999999998</v>
      </c>
      <c r="T794" s="31" t="s">
        <v>296</v>
      </c>
      <c r="U794" s="29">
        <v>0</v>
      </c>
      <c r="V794" s="29" t="str">
        <f>IF(ABS(Proj2018[[#This Row],[LastProj]]-Proj2018[[#This Row],[PROJ TOTAL PTS]])&lt;0.5,"",(Proj2018[[#This Row],[PROJ TOTAL PTS]]-Proj2018[[#This Row],[LastProj]])/16)</f>
        <v/>
      </c>
      <c r="W794" s="29" t="s">
        <v>296</v>
      </c>
      <c r="X794" s="29"/>
      <c r="Y794" s="29">
        <f>IF(Proj2018[[#This Row],[POS]]="K",-100,Proj2018[[#This Row],[VAR/G]]+1.5)</f>
        <v>-5.9249999999999998</v>
      </c>
      <c r="Z794" s="33">
        <f>ROUND(MAX(Proj2018[[#This Row],[VAWG]],0)*$AC$9,0)+1</f>
        <v>1</v>
      </c>
    </row>
    <row r="795" spans="1:26" x14ac:dyDescent="0.3">
      <c r="A795">
        <v>2018</v>
      </c>
      <c r="B795" t="s">
        <v>3252</v>
      </c>
      <c r="C795" t="s">
        <v>10817</v>
      </c>
      <c r="D795" t="s">
        <v>451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 s="26">
        <v>0</v>
      </c>
      <c r="Q795" s="26">
        <v>118.8</v>
      </c>
      <c r="R795" s="26">
        <v>-118.8</v>
      </c>
      <c r="S795" s="26">
        <v>-7.4249999999999998</v>
      </c>
      <c r="T795" s="31" t="s">
        <v>296</v>
      </c>
      <c r="U795" s="29">
        <v>0</v>
      </c>
      <c r="V795" s="29" t="str">
        <f>IF(ABS(Proj2018[[#This Row],[LastProj]]-Proj2018[[#This Row],[PROJ TOTAL PTS]])&lt;0.5,"",(Proj2018[[#This Row],[PROJ TOTAL PTS]]-Proj2018[[#This Row],[LastProj]])/16)</f>
        <v/>
      </c>
      <c r="W795" s="29" t="s">
        <v>296</v>
      </c>
      <c r="X795" s="29"/>
      <c r="Y795" s="29">
        <f>IF(Proj2018[[#This Row],[POS]]="K",-100,Proj2018[[#This Row],[VAR/G]]+1.5)</f>
        <v>-5.9249999999999998</v>
      </c>
      <c r="Z795" s="33">
        <f>ROUND(MAX(Proj2018[[#This Row],[VAWG]],0)*$AC$9,0)+1</f>
        <v>1</v>
      </c>
    </row>
    <row r="796" spans="1:26" x14ac:dyDescent="0.3">
      <c r="A796">
        <v>2018</v>
      </c>
      <c r="B796" t="s">
        <v>4050</v>
      </c>
      <c r="C796" t="s">
        <v>306</v>
      </c>
      <c r="D796" t="s">
        <v>451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 s="26">
        <v>0</v>
      </c>
      <c r="Q796" s="26">
        <v>118.8</v>
      </c>
      <c r="R796" s="26">
        <v>-118.8</v>
      </c>
      <c r="S796" s="26">
        <v>-7.4249999999999998</v>
      </c>
      <c r="T796" s="31" t="s">
        <v>296</v>
      </c>
      <c r="U796" s="29">
        <v>0</v>
      </c>
      <c r="V796" s="29" t="str">
        <f>IF(ABS(Proj2018[[#This Row],[LastProj]]-Proj2018[[#This Row],[PROJ TOTAL PTS]])&lt;0.5,"",(Proj2018[[#This Row],[PROJ TOTAL PTS]]-Proj2018[[#This Row],[LastProj]])/16)</f>
        <v/>
      </c>
      <c r="W796" s="29" t="s">
        <v>296</v>
      </c>
      <c r="X796" s="29"/>
      <c r="Y796" s="29">
        <f>IF(Proj2018[[#This Row],[POS]]="K",-100,Proj2018[[#This Row],[VAR/G]]+1.5)</f>
        <v>-5.9249999999999998</v>
      </c>
      <c r="Z796" s="33">
        <f>ROUND(MAX(Proj2018[[#This Row],[VAWG]],0)*$AC$9,0)+1</f>
        <v>1</v>
      </c>
    </row>
    <row r="797" spans="1:26" x14ac:dyDescent="0.3">
      <c r="A797">
        <v>2018</v>
      </c>
      <c r="B797" t="s">
        <v>7723</v>
      </c>
      <c r="C797" t="s">
        <v>352</v>
      </c>
      <c r="D797" t="s">
        <v>451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 s="26">
        <v>0</v>
      </c>
      <c r="Q797" s="26">
        <v>118.8</v>
      </c>
      <c r="R797" s="26">
        <v>-118.8</v>
      </c>
      <c r="S797" s="26">
        <v>-7.4249999999999998</v>
      </c>
      <c r="T797" s="31" t="s">
        <v>296</v>
      </c>
      <c r="U797" s="29">
        <v>0</v>
      </c>
      <c r="V797" s="29" t="str">
        <f>IF(ABS(Proj2018[[#This Row],[LastProj]]-Proj2018[[#This Row],[PROJ TOTAL PTS]])&lt;0.5,"",(Proj2018[[#This Row],[PROJ TOTAL PTS]]-Proj2018[[#This Row],[LastProj]])/16)</f>
        <v/>
      </c>
      <c r="W797" s="29" t="s">
        <v>296</v>
      </c>
      <c r="X797" s="29"/>
      <c r="Y797" s="29">
        <f>IF(Proj2018[[#This Row],[POS]]="K",-100,Proj2018[[#This Row],[VAR/G]]+1.5)</f>
        <v>-5.9249999999999998</v>
      </c>
      <c r="Z797" s="33">
        <f>ROUND(MAX(Proj2018[[#This Row],[VAWG]],0)*$AC$9,0)+1</f>
        <v>1</v>
      </c>
    </row>
    <row r="798" spans="1:26" x14ac:dyDescent="0.3">
      <c r="A798">
        <v>2018</v>
      </c>
      <c r="B798" t="s">
        <v>7508</v>
      </c>
      <c r="C798" t="s">
        <v>10759</v>
      </c>
      <c r="D798" t="s">
        <v>451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 s="26">
        <v>0</v>
      </c>
      <c r="Q798" s="26">
        <v>118.8</v>
      </c>
      <c r="R798" s="26">
        <v>-118.8</v>
      </c>
      <c r="S798" s="26">
        <v>-7.4249999999999998</v>
      </c>
      <c r="T798" s="31" t="s">
        <v>11130</v>
      </c>
      <c r="U798" s="29">
        <v>0</v>
      </c>
      <c r="V798" s="29" t="str">
        <f>IF(ABS(Proj2018[[#This Row],[LastProj]]-Proj2018[[#This Row],[PROJ TOTAL PTS]])&lt;0.5,"",(Proj2018[[#This Row],[PROJ TOTAL PTS]]-Proj2018[[#This Row],[LastProj]])/16)</f>
        <v/>
      </c>
      <c r="W798" s="29" t="s">
        <v>296</v>
      </c>
      <c r="X798" s="29"/>
      <c r="Y798" s="29">
        <f>IF(Proj2018[[#This Row],[POS]]="K",-100,Proj2018[[#This Row],[VAR/G]]+1.5)</f>
        <v>-5.9249999999999998</v>
      </c>
      <c r="Z798" s="33">
        <f>ROUND(MAX(Proj2018[[#This Row],[VAWG]],0)*$AC$9,0)+1</f>
        <v>1</v>
      </c>
    </row>
    <row r="799" spans="1:26" x14ac:dyDescent="0.3">
      <c r="A799">
        <v>2018</v>
      </c>
      <c r="B799" t="s">
        <v>7894</v>
      </c>
      <c r="C799" t="s">
        <v>10759</v>
      </c>
      <c r="D799" t="s">
        <v>451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 s="26">
        <v>0</v>
      </c>
      <c r="Q799" s="26">
        <v>118.8</v>
      </c>
      <c r="R799" s="26">
        <v>-118.8</v>
      </c>
      <c r="S799" s="26">
        <v>-7.4249999999999998</v>
      </c>
      <c r="T799" s="31" t="s">
        <v>296</v>
      </c>
      <c r="U799" s="29">
        <v>0</v>
      </c>
      <c r="V799" s="29" t="str">
        <f>IF(ABS(Proj2018[[#This Row],[LastProj]]-Proj2018[[#This Row],[PROJ TOTAL PTS]])&lt;0.5,"",(Proj2018[[#This Row],[PROJ TOTAL PTS]]-Proj2018[[#This Row],[LastProj]])/16)</f>
        <v/>
      </c>
      <c r="W799" s="29" t="s">
        <v>296</v>
      </c>
      <c r="X799" s="29"/>
      <c r="Y799" s="29">
        <f>IF(Proj2018[[#This Row],[POS]]="K",-100,Proj2018[[#This Row],[VAR/G]]+1.5)</f>
        <v>-5.9249999999999998</v>
      </c>
      <c r="Z799" s="33">
        <f>ROUND(MAX(Proj2018[[#This Row],[VAWG]],0)*$AC$9,0)+1</f>
        <v>1</v>
      </c>
    </row>
    <row r="800" spans="1:26" x14ac:dyDescent="0.3">
      <c r="A800">
        <v>2018</v>
      </c>
      <c r="B800" t="s">
        <v>11108</v>
      </c>
      <c r="C800" t="s">
        <v>11244</v>
      </c>
      <c r="D800" t="s">
        <v>451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 s="26">
        <v>0</v>
      </c>
      <c r="Q800" s="26">
        <v>118.8</v>
      </c>
      <c r="R800" s="26">
        <v>-118.8</v>
      </c>
      <c r="S800" s="26">
        <v>-7.4249999999999998</v>
      </c>
      <c r="T800" s="31" t="s">
        <v>296</v>
      </c>
      <c r="U800" s="29">
        <v>0</v>
      </c>
      <c r="V800" s="29" t="str">
        <f>IF(ABS(Proj2018[[#This Row],[LastProj]]-Proj2018[[#This Row],[PROJ TOTAL PTS]])&lt;0.5,"",(Proj2018[[#This Row],[PROJ TOTAL PTS]]-Proj2018[[#This Row],[LastProj]])/16)</f>
        <v/>
      </c>
      <c r="W800" s="29" t="s">
        <v>437</v>
      </c>
      <c r="X800" s="29"/>
      <c r="Y800" s="29">
        <f>IF(Proj2018[[#This Row],[POS]]="K",-100,Proj2018[[#This Row],[VAR/G]]+1.5)</f>
        <v>-5.9249999999999998</v>
      </c>
      <c r="Z800" s="33">
        <f>ROUND(MAX(Proj2018[[#This Row],[VAWG]],0)*$AC$9,0)+1</f>
        <v>1</v>
      </c>
    </row>
    <row r="801" spans="1:26" x14ac:dyDescent="0.3">
      <c r="A801">
        <v>2018</v>
      </c>
      <c r="B801" t="s">
        <v>7925</v>
      </c>
      <c r="C801" t="s">
        <v>10731</v>
      </c>
      <c r="D801" t="s">
        <v>451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 s="26">
        <v>0</v>
      </c>
      <c r="Q801" s="26">
        <v>118.8</v>
      </c>
      <c r="R801" s="26">
        <v>-118.8</v>
      </c>
      <c r="S801" s="26">
        <v>-7.4249999999999998</v>
      </c>
      <c r="T801" s="31" t="s">
        <v>296</v>
      </c>
      <c r="U801" s="29">
        <v>0</v>
      </c>
      <c r="V801" s="29" t="str">
        <f>IF(ABS(Proj2018[[#This Row],[LastProj]]-Proj2018[[#This Row],[PROJ TOTAL PTS]])&lt;0.5,"",(Proj2018[[#This Row],[PROJ TOTAL PTS]]-Proj2018[[#This Row],[LastProj]])/16)</f>
        <v/>
      </c>
      <c r="W801" s="29" t="s">
        <v>296</v>
      </c>
      <c r="X801" s="29"/>
      <c r="Y801" s="29">
        <f>IF(Proj2018[[#This Row],[POS]]="K",-100,Proj2018[[#This Row],[VAR/G]]+1.5)</f>
        <v>-5.9249999999999998</v>
      </c>
      <c r="Z801" s="33">
        <f>ROUND(MAX(Proj2018[[#This Row],[VAWG]],0)*$AC$9,0)+1</f>
        <v>1</v>
      </c>
    </row>
    <row r="802" spans="1:26" x14ac:dyDescent="0.3">
      <c r="A802">
        <v>2018</v>
      </c>
      <c r="B802" t="s">
        <v>5129</v>
      </c>
      <c r="C802" t="s">
        <v>352</v>
      </c>
      <c r="D802" t="s">
        <v>451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 s="26">
        <v>0</v>
      </c>
      <c r="Q802" s="26">
        <v>118.8</v>
      </c>
      <c r="R802" s="26">
        <v>-118.8</v>
      </c>
      <c r="S802" s="26">
        <v>-7.4249999999999998</v>
      </c>
      <c r="T802" s="31" t="s">
        <v>296</v>
      </c>
      <c r="U802" s="29">
        <v>0</v>
      </c>
      <c r="V802" s="29" t="str">
        <f>IF(ABS(Proj2018[[#This Row],[LastProj]]-Proj2018[[#This Row],[PROJ TOTAL PTS]])&lt;0.5,"",(Proj2018[[#This Row],[PROJ TOTAL PTS]]-Proj2018[[#This Row],[LastProj]])/16)</f>
        <v/>
      </c>
      <c r="W802" s="29" t="s">
        <v>296</v>
      </c>
      <c r="X802" s="29"/>
      <c r="Y802" s="29">
        <f>IF(Proj2018[[#This Row],[POS]]="K",-100,Proj2018[[#This Row],[VAR/G]]+1.5)</f>
        <v>-5.9249999999999998</v>
      </c>
      <c r="Z802" s="33">
        <f>ROUND(MAX(Proj2018[[#This Row],[VAWG]],0)*$AC$9,0)+1</f>
        <v>1</v>
      </c>
    </row>
    <row r="803" spans="1:26" x14ac:dyDescent="0.3">
      <c r="A803">
        <v>2018</v>
      </c>
      <c r="B803" t="s">
        <v>4642</v>
      </c>
      <c r="C803" t="s">
        <v>298</v>
      </c>
      <c r="D803" t="s">
        <v>451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 s="26">
        <v>0</v>
      </c>
      <c r="Q803" s="26">
        <v>118.8</v>
      </c>
      <c r="R803" s="26">
        <v>-118.8</v>
      </c>
      <c r="S803" s="26">
        <v>-7.4249999999999998</v>
      </c>
      <c r="T803" s="31" t="s">
        <v>296</v>
      </c>
      <c r="U803" s="29">
        <v>0</v>
      </c>
      <c r="V803" s="29" t="str">
        <f>IF(ABS(Proj2018[[#This Row],[LastProj]]-Proj2018[[#This Row],[PROJ TOTAL PTS]])&lt;0.5,"",(Proj2018[[#This Row],[PROJ TOTAL PTS]]-Proj2018[[#This Row],[LastProj]])/16)</f>
        <v/>
      </c>
      <c r="W803" s="29" t="s">
        <v>296</v>
      </c>
      <c r="X803" s="29"/>
      <c r="Y803" s="29">
        <f>IF(Proj2018[[#This Row],[POS]]="K",-100,Proj2018[[#This Row],[VAR/G]]+1.5)</f>
        <v>-5.9249999999999998</v>
      </c>
      <c r="Z803" s="33">
        <f>ROUND(MAX(Proj2018[[#This Row],[VAWG]],0)*$AC$9,0)+1</f>
        <v>1</v>
      </c>
    </row>
    <row r="804" spans="1:26" x14ac:dyDescent="0.3">
      <c r="A804">
        <v>2018</v>
      </c>
      <c r="B804" t="s">
        <v>4040</v>
      </c>
      <c r="C804" t="s">
        <v>489</v>
      </c>
      <c r="D804" t="s">
        <v>451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 s="26">
        <v>0</v>
      </c>
      <c r="Q804" s="26">
        <v>118.8</v>
      </c>
      <c r="R804" s="26">
        <v>-118.8</v>
      </c>
      <c r="S804" s="26">
        <v>-7.4249999999999998</v>
      </c>
      <c r="T804" s="31" t="s">
        <v>296</v>
      </c>
      <c r="U804" s="29">
        <v>0</v>
      </c>
      <c r="V804" s="29" t="str">
        <f>IF(ABS(Proj2018[[#This Row],[LastProj]]-Proj2018[[#This Row],[PROJ TOTAL PTS]])&lt;0.5,"",(Proj2018[[#This Row],[PROJ TOTAL PTS]]-Proj2018[[#This Row],[LastProj]])/16)</f>
        <v/>
      </c>
      <c r="W804" s="29" t="s">
        <v>296</v>
      </c>
      <c r="X804" s="29"/>
      <c r="Y804" s="29">
        <f>IF(Proj2018[[#This Row],[POS]]="K",-100,Proj2018[[#This Row],[VAR/G]]+1.5)</f>
        <v>-5.9249999999999998</v>
      </c>
      <c r="Z804" s="33">
        <f>ROUND(MAX(Proj2018[[#This Row],[VAWG]],0)*$AC$9,0)+1</f>
        <v>1</v>
      </c>
    </row>
    <row r="805" spans="1:26" x14ac:dyDescent="0.3">
      <c r="A805">
        <v>2018</v>
      </c>
      <c r="B805" t="s">
        <v>8544</v>
      </c>
      <c r="C805" t="s">
        <v>365</v>
      </c>
      <c r="D805" t="s">
        <v>451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 s="26">
        <v>0</v>
      </c>
      <c r="Q805" s="26">
        <v>118.8</v>
      </c>
      <c r="R805" s="26">
        <v>-118.8</v>
      </c>
      <c r="S805" s="26">
        <v>-7.4249999999999998</v>
      </c>
      <c r="T805" s="31" t="s">
        <v>296</v>
      </c>
      <c r="U805" s="29">
        <v>0</v>
      </c>
      <c r="V805" s="29" t="str">
        <f>IF(ABS(Proj2018[[#This Row],[LastProj]]-Proj2018[[#This Row],[PROJ TOTAL PTS]])&lt;0.5,"",(Proj2018[[#This Row],[PROJ TOTAL PTS]]-Proj2018[[#This Row],[LastProj]])/16)</f>
        <v/>
      </c>
      <c r="W805" s="29" t="s">
        <v>296</v>
      </c>
      <c r="X805" s="29"/>
      <c r="Y805" s="29">
        <f>IF(Proj2018[[#This Row],[POS]]="K",-100,Proj2018[[#This Row],[VAR/G]]+1.5)</f>
        <v>-5.9249999999999998</v>
      </c>
      <c r="Z805" s="33">
        <f>ROUND(MAX(Proj2018[[#This Row],[VAWG]],0)*$AC$9,0)+1</f>
        <v>1</v>
      </c>
    </row>
    <row r="806" spans="1:26" x14ac:dyDescent="0.3">
      <c r="A806">
        <v>2018</v>
      </c>
      <c r="B806" t="s">
        <v>5834</v>
      </c>
      <c r="C806" t="s">
        <v>10728</v>
      </c>
      <c r="D806" t="s">
        <v>451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 s="26">
        <v>0</v>
      </c>
      <c r="Q806" s="26">
        <v>118.8</v>
      </c>
      <c r="R806" s="26">
        <v>-118.8</v>
      </c>
      <c r="S806" s="26">
        <v>-7.4249999999999998</v>
      </c>
      <c r="T806" s="31" t="s">
        <v>296</v>
      </c>
      <c r="U806" s="29">
        <v>0</v>
      </c>
      <c r="V806" s="29" t="str">
        <f>IF(ABS(Proj2018[[#This Row],[LastProj]]-Proj2018[[#This Row],[PROJ TOTAL PTS]])&lt;0.5,"",(Proj2018[[#This Row],[PROJ TOTAL PTS]]-Proj2018[[#This Row],[LastProj]])/16)</f>
        <v/>
      </c>
      <c r="W806" s="29" t="s">
        <v>296</v>
      </c>
      <c r="X806" s="29"/>
      <c r="Y806" s="29">
        <f>IF(Proj2018[[#This Row],[POS]]="K",-100,Proj2018[[#This Row],[VAR/G]]+1.5)</f>
        <v>-5.9249999999999998</v>
      </c>
      <c r="Z806" s="33">
        <f>ROUND(MAX(Proj2018[[#This Row],[VAWG]],0)*$AC$9,0)+1</f>
        <v>1</v>
      </c>
    </row>
    <row r="807" spans="1:26" x14ac:dyDescent="0.3">
      <c r="A807">
        <v>2018</v>
      </c>
      <c r="B807" t="s">
        <v>3504</v>
      </c>
      <c r="C807" t="s">
        <v>10817</v>
      </c>
      <c r="D807" t="s">
        <v>451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 s="26">
        <v>0</v>
      </c>
      <c r="Q807" s="26">
        <v>118.8</v>
      </c>
      <c r="R807" s="26">
        <v>-118.8</v>
      </c>
      <c r="S807" s="26">
        <v>-7.4249999999999998</v>
      </c>
      <c r="T807" s="31" t="s">
        <v>296</v>
      </c>
      <c r="U807" s="29">
        <v>0</v>
      </c>
      <c r="V807" s="29" t="str">
        <f>IF(ABS(Proj2018[[#This Row],[LastProj]]-Proj2018[[#This Row],[PROJ TOTAL PTS]])&lt;0.5,"",(Proj2018[[#This Row],[PROJ TOTAL PTS]]-Proj2018[[#This Row],[LastProj]])/16)</f>
        <v/>
      </c>
      <c r="W807" s="29" t="s">
        <v>296</v>
      </c>
      <c r="X807" s="29"/>
      <c r="Y807" s="29">
        <f>IF(Proj2018[[#This Row],[POS]]="K",-100,Proj2018[[#This Row],[VAR/G]]+1.5)</f>
        <v>-5.9249999999999998</v>
      </c>
      <c r="Z807" s="33">
        <f>ROUND(MAX(Proj2018[[#This Row],[VAWG]],0)*$AC$9,0)+1</f>
        <v>1</v>
      </c>
    </row>
    <row r="808" spans="1:26" x14ac:dyDescent="0.3">
      <c r="A808">
        <v>2018</v>
      </c>
      <c r="B808" t="s">
        <v>7911</v>
      </c>
      <c r="C808" t="s">
        <v>10751</v>
      </c>
      <c r="D808" t="s">
        <v>451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 s="26">
        <v>0</v>
      </c>
      <c r="Q808" s="26">
        <v>118.8</v>
      </c>
      <c r="R808" s="26">
        <v>-118.8</v>
      </c>
      <c r="S808" s="26">
        <v>-7.4249999999999998</v>
      </c>
      <c r="T808" s="31" t="s">
        <v>296</v>
      </c>
      <c r="U808" s="29">
        <v>0</v>
      </c>
      <c r="V808" s="29" t="str">
        <f>IF(ABS(Proj2018[[#This Row],[LastProj]]-Proj2018[[#This Row],[PROJ TOTAL PTS]])&lt;0.5,"",(Proj2018[[#This Row],[PROJ TOTAL PTS]]-Proj2018[[#This Row],[LastProj]])/16)</f>
        <v/>
      </c>
      <c r="W808" s="29" t="s">
        <v>296</v>
      </c>
      <c r="X808" s="29"/>
      <c r="Y808" s="29">
        <f>IF(Proj2018[[#This Row],[POS]]="K",-100,Proj2018[[#This Row],[VAR/G]]+1.5)</f>
        <v>-5.9249999999999998</v>
      </c>
      <c r="Z808" s="33">
        <f>ROUND(MAX(Proj2018[[#This Row],[VAWG]],0)*$AC$9,0)+1</f>
        <v>1</v>
      </c>
    </row>
    <row r="809" spans="1:26" x14ac:dyDescent="0.3">
      <c r="A809">
        <v>2018</v>
      </c>
      <c r="B809" t="s">
        <v>7420</v>
      </c>
      <c r="C809" t="s">
        <v>10763</v>
      </c>
      <c r="D809" t="s">
        <v>451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 s="26">
        <v>0</v>
      </c>
      <c r="Q809" s="26">
        <v>118.8</v>
      </c>
      <c r="R809" s="26">
        <v>-118.8</v>
      </c>
      <c r="S809" s="26">
        <v>-7.4249999999999998</v>
      </c>
      <c r="T809" s="31" t="s">
        <v>296</v>
      </c>
      <c r="U809" s="29">
        <v>0</v>
      </c>
      <c r="V809" s="29" t="str">
        <f>IF(ABS(Proj2018[[#This Row],[LastProj]]-Proj2018[[#This Row],[PROJ TOTAL PTS]])&lt;0.5,"",(Proj2018[[#This Row],[PROJ TOTAL PTS]]-Proj2018[[#This Row],[LastProj]])/16)</f>
        <v/>
      </c>
      <c r="W809" s="29" t="s">
        <v>296</v>
      </c>
      <c r="X809" s="29"/>
      <c r="Y809" s="29">
        <f>IF(Proj2018[[#This Row],[POS]]="K",-100,Proj2018[[#This Row],[VAR/G]]+1.5)</f>
        <v>-5.9249999999999998</v>
      </c>
      <c r="Z809" s="33">
        <f>ROUND(MAX(Proj2018[[#This Row],[VAWG]],0)*$AC$9,0)+1</f>
        <v>1</v>
      </c>
    </row>
    <row r="810" spans="1:26" x14ac:dyDescent="0.3">
      <c r="A810">
        <v>2018</v>
      </c>
      <c r="B810" t="s">
        <v>9782</v>
      </c>
      <c r="C810" t="s">
        <v>10751</v>
      </c>
      <c r="D810" t="s">
        <v>451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 s="26">
        <v>0</v>
      </c>
      <c r="Q810" s="26">
        <v>118.8</v>
      </c>
      <c r="R810" s="26">
        <v>-118.8</v>
      </c>
      <c r="S810" s="26">
        <v>-7.4249999999999998</v>
      </c>
      <c r="T810" s="31" t="s">
        <v>296</v>
      </c>
      <c r="U810" s="29">
        <v>0</v>
      </c>
      <c r="V810" s="29" t="str">
        <f>IF(ABS(Proj2018[[#This Row],[LastProj]]-Proj2018[[#This Row],[PROJ TOTAL PTS]])&lt;0.5,"",(Proj2018[[#This Row],[PROJ TOTAL PTS]]-Proj2018[[#This Row],[LastProj]])/16)</f>
        <v/>
      </c>
      <c r="W810" s="29" t="s">
        <v>296</v>
      </c>
      <c r="X810" s="29"/>
      <c r="Y810" s="29">
        <f>IF(Proj2018[[#This Row],[POS]]="K",-100,Proj2018[[#This Row],[VAR/G]]+1.5)</f>
        <v>-5.9249999999999998</v>
      </c>
      <c r="Z810" s="33">
        <f>ROUND(MAX(Proj2018[[#This Row],[VAWG]],0)*$AC$9,0)+1</f>
        <v>1</v>
      </c>
    </row>
    <row r="811" spans="1:26" x14ac:dyDescent="0.3">
      <c r="A811">
        <v>2018</v>
      </c>
      <c r="B811" t="s">
        <v>6147</v>
      </c>
      <c r="C811" t="s">
        <v>10710</v>
      </c>
      <c r="D811" t="s">
        <v>451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 s="26">
        <v>0</v>
      </c>
      <c r="Q811" s="26">
        <v>118.8</v>
      </c>
      <c r="R811" s="26">
        <v>-118.8</v>
      </c>
      <c r="S811" s="26">
        <v>-7.4249999999999998</v>
      </c>
      <c r="T811" s="31" t="s">
        <v>296</v>
      </c>
      <c r="U811" s="29">
        <v>0</v>
      </c>
      <c r="V811" s="29" t="str">
        <f>IF(ABS(Proj2018[[#This Row],[LastProj]]-Proj2018[[#This Row],[PROJ TOTAL PTS]])&lt;0.5,"",(Proj2018[[#This Row],[PROJ TOTAL PTS]]-Proj2018[[#This Row],[LastProj]])/16)</f>
        <v/>
      </c>
      <c r="W811" s="29" t="s">
        <v>296</v>
      </c>
      <c r="X811" s="29"/>
      <c r="Y811" s="29">
        <f>IF(Proj2018[[#This Row],[POS]]="K",-100,Proj2018[[#This Row],[VAR/G]]+1.5)</f>
        <v>-5.9249999999999998</v>
      </c>
      <c r="Z811" s="33">
        <f>ROUND(MAX(Proj2018[[#This Row],[VAWG]],0)*$AC$9,0)+1</f>
        <v>1</v>
      </c>
    </row>
    <row r="812" spans="1:26" x14ac:dyDescent="0.3">
      <c r="A812">
        <v>2018</v>
      </c>
      <c r="B812" t="s">
        <v>6323</v>
      </c>
      <c r="C812" t="s">
        <v>536</v>
      </c>
      <c r="D812" t="s">
        <v>451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 s="26">
        <v>0</v>
      </c>
      <c r="Q812" s="26">
        <v>118.8</v>
      </c>
      <c r="R812" s="26">
        <v>-118.8</v>
      </c>
      <c r="S812" s="26">
        <v>-7.4249999999999998</v>
      </c>
      <c r="T812" s="31" t="s">
        <v>296</v>
      </c>
      <c r="U812" s="29">
        <v>0</v>
      </c>
      <c r="V812" s="29" t="str">
        <f>IF(ABS(Proj2018[[#This Row],[LastProj]]-Proj2018[[#This Row],[PROJ TOTAL PTS]])&lt;0.5,"",(Proj2018[[#This Row],[PROJ TOTAL PTS]]-Proj2018[[#This Row],[LastProj]])/16)</f>
        <v/>
      </c>
      <c r="W812" s="29" t="s">
        <v>296</v>
      </c>
      <c r="X812" s="29"/>
      <c r="Y812" s="29">
        <f>IF(Proj2018[[#This Row],[POS]]="K",-100,Proj2018[[#This Row],[VAR/G]]+1.5)</f>
        <v>-5.9249999999999998</v>
      </c>
      <c r="Z812" s="33">
        <f>ROUND(MAX(Proj2018[[#This Row],[VAWG]],0)*$AC$9,0)+1</f>
        <v>1</v>
      </c>
    </row>
    <row r="813" spans="1:26" x14ac:dyDescent="0.3">
      <c r="A813">
        <v>2018</v>
      </c>
      <c r="B813" t="s">
        <v>6511</v>
      </c>
      <c r="C813" t="s">
        <v>570</v>
      </c>
      <c r="D813" t="s">
        <v>451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 s="26">
        <v>0</v>
      </c>
      <c r="Q813" s="26">
        <v>118.8</v>
      </c>
      <c r="R813" s="26">
        <v>-118.8</v>
      </c>
      <c r="S813" s="26">
        <v>-7.4249999999999998</v>
      </c>
      <c r="T813" s="31" t="s">
        <v>296</v>
      </c>
      <c r="U813" s="29">
        <v>0</v>
      </c>
      <c r="V813" s="29" t="str">
        <f>IF(ABS(Proj2018[[#This Row],[LastProj]]-Proj2018[[#This Row],[PROJ TOTAL PTS]])&lt;0.5,"",(Proj2018[[#This Row],[PROJ TOTAL PTS]]-Proj2018[[#This Row],[LastProj]])/16)</f>
        <v/>
      </c>
      <c r="W813" s="29" t="s">
        <v>296</v>
      </c>
      <c r="X813" s="29"/>
      <c r="Y813" s="29">
        <f>IF(Proj2018[[#This Row],[POS]]="K",-100,Proj2018[[#This Row],[VAR/G]]+1.5)</f>
        <v>-5.9249999999999998</v>
      </c>
      <c r="Z813" s="33">
        <f>ROUND(MAX(Proj2018[[#This Row],[VAWG]],0)*$AC$9,0)+1</f>
        <v>1</v>
      </c>
    </row>
    <row r="814" spans="1:26" x14ac:dyDescent="0.3">
      <c r="A814">
        <v>2018</v>
      </c>
      <c r="B814" t="s">
        <v>11274</v>
      </c>
      <c r="C814" t="s">
        <v>10714</v>
      </c>
      <c r="D814" t="s">
        <v>451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 s="26">
        <v>0</v>
      </c>
      <c r="Q814" s="26">
        <v>118.8</v>
      </c>
      <c r="R814" s="26">
        <v>-118.8</v>
      </c>
      <c r="S814" s="26">
        <v>-7.4249999999999998</v>
      </c>
      <c r="T814" s="31" t="s">
        <v>296</v>
      </c>
      <c r="U814" s="29">
        <v>0</v>
      </c>
      <c r="V814" s="29" t="str">
        <f>IF(ABS(Proj2018[[#This Row],[LastProj]]-Proj2018[[#This Row],[PROJ TOTAL PTS]])&lt;0.5,"",(Proj2018[[#This Row],[PROJ TOTAL PTS]]-Proj2018[[#This Row],[LastProj]])/16)</f>
        <v/>
      </c>
      <c r="W814" s="29" t="s">
        <v>296</v>
      </c>
      <c r="X814" s="29"/>
      <c r="Y814" s="29">
        <f>IF(Proj2018[[#This Row],[POS]]="K",-100,Proj2018[[#This Row],[VAR/G]]+1.5)</f>
        <v>-5.9249999999999998</v>
      </c>
      <c r="Z814" s="33">
        <f>ROUND(MAX(Proj2018[[#This Row],[VAWG]],0)*$AC$9,0)+1</f>
        <v>1</v>
      </c>
    </row>
    <row r="815" spans="1:26" x14ac:dyDescent="0.3">
      <c r="A815">
        <v>2018</v>
      </c>
      <c r="B815" t="s">
        <v>5968</v>
      </c>
      <c r="C815" t="s">
        <v>10712</v>
      </c>
      <c r="D815" t="s">
        <v>451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 s="26">
        <v>0</v>
      </c>
      <c r="Q815" s="26">
        <v>118.8</v>
      </c>
      <c r="R815" s="26">
        <v>-118.8</v>
      </c>
      <c r="S815" s="26">
        <v>-7.4249999999999998</v>
      </c>
      <c r="T815" s="31" t="s">
        <v>296</v>
      </c>
      <c r="U815" s="29">
        <v>0</v>
      </c>
      <c r="V815" s="29" t="str">
        <f>IF(ABS(Proj2018[[#This Row],[LastProj]]-Proj2018[[#This Row],[PROJ TOTAL PTS]])&lt;0.5,"",(Proj2018[[#This Row],[PROJ TOTAL PTS]]-Proj2018[[#This Row],[LastProj]])/16)</f>
        <v/>
      </c>
      <c r="W815" s="29" t="s">
        <v>296</v>
      </c>
      <c r="X815" s="29"/>
      <c r="Y815" s="29">
        <f>IF(Proj2018[[#This Row],[POS]]="K",-100,Proj2018[[#This Row],[VAR/G]]+1.5)</f>
        <v>-5.9249999999999998</v>
      </c>
      <c r="Z815" s="33">
        <f>ROUND(MAX(Proj2018[[#This Row],[VAWG]],0)*$AC$9,0)+1</f>
        <v>1</v>
      </c>
    </row>
    <row r="816" spans="1:26" x14ac:dyDescent="0.3">
      <c r="A816">
        <v>2018</v>
      </c>
      <c r="B816" t="s">
        <v>9190</v>
      </c>
      <c r="C816" t="s">
        <v>10751</v>
      </c>
      <c r="D816" t="s">
        <v>451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 s="26">
        <v>0</v>
      </c>
      <c r="Q816" s="26">
        <v>118.8</v>
      </c>
      <c r="R816" s="26">
        <v>-118.8</v>
      </c>
      <c r="S816" s="26">
        <v>-7.4249999999999998</v>
      </c>
      <c r="T816" s="31" t="s">
        <v>296</v>
      </c>
      <c r="U816" s="29">
        <v>0</v>
      </c>
      <c r="V816" s="29" t="str">
        <f>IF(ABS(Proj2018[[#This Row],[LastProj]]-Proj2018[[#This Row],[PROJ TOTAL PTS]])&lt;0.5,"",(Proj2018[[#This Row],[PROJ TOTAL PTS]]-Proj2018[[#This Row],[LastProj]])/16)</f>
        <v/>
      </c>
      <c r="W816" s="29" t="s">
        <v>296</v>
      </c>
      <c r="X816" s="29"/>
      <c r="Y816" s="29">
        <f>IF(Proj2018[[#This Row],[POS]]="K",-100,Proj2018[[#This Row],[VAR/G]]+1.5)</f>
        <v>-5.9249999999999998</v>
      </c>
      <c r="Z816" s="33">
        <f>ROUND(MAX(Proj2018[[#This Row],[VAWG]],0)*$AC$9,0)+1</f>
        <v>1</v>
      </c>
    </row>
    <row r="817" spans="1:26" x14ac:dyDescent="0.3">
      <c r="A817">
        <v>2018</v>
      </c>
      <c r="B817" t="s">
        <v>5973</v>
      </c>
      <c r="C817" t="s">
        <v>10714</v>
      </c>
      <c r="D817" t="s">
        <v>451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 s="26">
        <v>0</v>
      </c>
      <c r="Q817" s="26">
        <v>118.8</v>
      </c>
      <c r="R817" s="26">
        <v>-118.8</v>
      </c>
      <c r="S817" s="26">
        <v>-7.4249999999999998</v>
      </c>
      <c r="T817" s="31" t="s">
        <v>296</v>
      </c>
      <c r="U817" s="29">
        <v>0</v>
      </c>
      <c r="V817" s="29" t="str">
        <f>IF(ABS(Proj2018[[#This Row],[LastProj]]-Proj2018[[#This Row],[PROJ TOTAL PTS]])&lt;0.5,"",(Proj2018[[#This Row],[PROJ TOTAL PTS]]-Proj2018[[#This Row],[LastProj]])/16)</f>
        <v/>
      </c>
      <c r="W817" s="29" t="s">
        <v>296</v>
      </c>
      <c r="X817" s="29"/>
      <c r="Y817" s="29">
        <f>IF(Proj2018[[#This Row],[POS]]="K",-100,Proj2018[[#This Row],[VAR/G]]+1.5)</f>
        <v>-5.9249999999999998</v>
      </c>
      <c r="Z817" s="33">
        <f>ROUND(MAX(Proj2018[[#This Row],[VAWG]],0)*$AC$9,0)+1</f>
        <v>1</v>
      </c>
    </row>
    <row r="818" spans="1:26" x14ac:dyDescent="0.3">
      <c r="A818">
        <v>2018</v>
      </c>
      <c r="B818" t="s">
        <v>2260</v>
      </c>
      <c r="C818" t="s">
        <v>10759</v>
      </c>
      <c r="D818" t="s">
        <v>451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 s="26">
        <v>0</v>
      </c>
      <c r="Q818" s="26">
        <v>118.8</v>
      </c>
      <c r="R818" s="26">
        <v>-118.8</v>
      </c>
      <c r="S818" s="26">
        <v>-7.4249999999999998</v>
      </c>
      <c r="T818" s="31" t="s">
        <v>296</v>
      </c>
      <c r="U818" s="29">
        <v>0</v>
      </c>
      <c r="V818" s="29" t="str">
        <f>IF(ABS(Proj2018[[#This Row],[LastProj]]-Proj2018[[#This Row],[PROJ TOTAL PTS]])&lt;0.5,"",(Proj2018[[#This Row],[PROJ TOTAL PTS]]-Proj2018[[#This Row],[LastProj]])/16)</f>
        <v/>
      </c>
      <c r="W818" s="29" t="s">
        <v>296</v>
      </c>
      <c r="X818" s="29"/>
      <c r="Y818" s="29">
        <f>IF(Proj2018[[#This Row],[POS]]="K",-100,Proj2018[[#This Row],[VAR/G]]+1.5)</f>
        <v>-5.9249999999999998</v>
      </c>
      <c r="Z818" s="33">
        <f>ROUND(MAX(Proj2018[[#This Row],[VAWG]],0)*$AC$9,0)+1</f>
        <v>1</v>
      </c>
    </row>
    <row r="819" spans="1:26" x14ac:dyDescent="0.3">
      <c r="A819">
        <v>2018</v>
      </c>
      <c r="B819" t="s">
        <v>1556</v>
      </c>
      <c r="C819" t="s">
        <v>11068</v>
      </c>
      <c r="D819" t="s">
        <v>451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 s="26">
        <v>0</v>
      </c>
      <c r="Q819" s="26">
        <v>118.8</v>
      </c>
      <c r="R819" s="26">
        <v>-118.8</v>
      </c>
      <c r="S819" s="26">
        <v>-7.4249999999999998</v>
      </c>
      <c r="T819" s="31" t="s">
        <v>296</v>
      </c>
      <c r="U819" s="29">
        <v>0</v>
      </c>
      <c r="V819" s="29" t="str">
        <f>IF(ABS(Proj2018[[#This Row],[LastProj]]-Proj2018[[#This Row],[PROJ TOTAL PTS]])&lt;0.5,"",(Proj2018[[#This Row],[PROJ TOTAL PTS]]-Proj2018[[#This Row],[LastProj]])/16)</f>
        <v/>
      </c>
      <c r="W819" s="29" t="s">
        <v>296</v>
      </c>
      <c r="X819" s="29"/>
      <c r="Y819" s="29">
        <f>IF(Proj2018[[#This Row],[POS]]="K",-100,Proj2018[[#This Row],[VAR/G]]+1.5)</f>
        <v>-5.9249999999999998</v>
      </c>
      <c r="Z819" s="33">
        <f>ROUND(MAX(Proj2018[[#This Row],[VAWG]],0)*$AC$9,0)+1</f>
        <v>1</v>
      </c>
    </row>
    <row r="820" spans="1:26" x14ac:dyDescent="0.3">
      <c r="A820">
        <v>2018</v>
      </c>
      <c r="B820" t="s">
        <v>3779</v>
      </c>
      <c r="C820" t="s">
        <v>1198</v>
      </c>
      <c r="D820" t="s">
        <v>451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 s="26">
        <v>0</v>
      </c>
      <c r="Q820" s="26">
        <v>118.8</v>
      </c>
      <c r="R820" s="26">
        <v>-118.8</v>
      </c>
      <c r="S820" s="26">
        <v>-7.4249999999999998</v>
      </c>
      <c r="T820" s="31" t="s">
        <v>296</v>
      </c>
      <c r="U820" s="29">
        <v>0</v>
      </c>
      <c r="V820" s="29" t="str">
        <f>IF(ABS(Proj2018[[#This Row],[LastProj]]-Proj2018[[#This Row],[PROJ TOTAL PTS]])&lt;0.5,"",(Proj2018[[#This Row],[PROJ TOTAL PTS]]-Proj2018[[#This Row],[LastProj]])/16)</f>
        <v/>
      </c>
      <c r="W820" s="29" t="s">
        <v>296</v>
      </c>
      <c r="X820" s="29"/>
      <c r="Y820" s="29">
        <f>IF(Proj2018[[#This Row],[POS]]="K",-100,Proj2018[[#This Row],[VAR/G]]+1.5)</f>
        <v>-5.9249999999999998</v>
      </c>
      <c r="Z820" s="33">
        <f>ROUND(MAX(Proj2018[[#This Row],[VAWG]],0)*$AC$9,0)+1</f>
        <v>1</v>
      </c>
    </row>
    <row r="821" spans="1:26" x14ac:dyDescent="0.3">
      <c r="A821">
        <v>2018</v>
      </c>
      <c r="B821" t="s">
        <v>10691</v>
      </c>
      <c r="C821" t="s">
        <v>306</v>
      </c>
      <c r="D821" t="s">
        <v>451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 s="26">
        <v>0</v>
      </c>
      <c r="Q821" s="26">
        <v>118.8</v>
      </c>
      <c r="R821" s="26">
        <v>-118.8</v>
      </c>
      <c r="S821" s="26">
        <v>-7.4249999999999998</v>
      </c>
      <c r="T821" s="31" t="s">
        <v>296</v>
      </c>
      <c r="U821" s="29">
        <v>0</v>
      </c>
      <c r="V821" s="29" t="str">
        <f>IF(ABS(Proj2018[[#This Row],[LastProj]]-Proj2018[[#This Row],[PROJ TOTAL PTS]])&lt;0.5,"",(Proj2018[[#This Row],[PROJ TOTAL PTS]]-Proj2018[[#This Row],[LastProj]])/16)</f>
        <v/>
      </c>
      <c r="W821" s="29" t="s">
        <v>296</v>
      </c>
      <c r="X821" s="29"/>
      <c r="Y821" s="29">
        <f>IF(Proj2018[[#This Row],[POS]]="K",-100,Proj2018[[#This Row],[VAR/G]]+1.5)</f>
        <v>-5.9249999999999998</v>
      </c>
      <c r="Z821" s="33">
        <f>ROUND(MAX(Proj2018[[#This Row],[VAWG]],0)*$AC$9,0)+1</f>
        <v>1</v>
      </c>
    </row>
    <row r="822" spans="1:26" x14ac:dyDescent="0.3">
      <c r="A822">
        <v>2018</v>
      </c>
      <c r="B822" t="s">
        <v>8330</v>
      </c>
      <c r="C822" t="s">
        <v>10712</v>
      </c>
      <c r="D822" t="s">
        <v>451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 s="26">
        <v>0</v>
      </c>
      <c r="Q822" s="26">
        <v>118.8</v>
      </c>
      <c r="R822" s="26">
        <v>-118.8</v>
      </c>
      <c r="S822" s="26">
        <v>-7.4249999999999998</v>
      </c>
      <c r="T822" s="31" t="s">
        <v>296</v>
      </c>
      <c r="U822" s="29">
        <v>0</v>
      </c>
      <c r="V822" s="29" t="str">
        <f>IF(ABS(Proj2018[[#This Row],[LastProj]]-Proj2018[[#This Row],[PROJ TOTAL PTS]])&lt;0.5,"",(Proj2018[[#This Row],[PROJ TOTAL PTS]]-Proj2018[[#This Row],[LastProj]])/16)</f>
        <v/>
      </c>
      <c r="W822" s="29" t="s">
        <v>296</v>
      </c>
      <c r="X822" s="29"/>
      <c r="Y822" s="29">
        <f>IF(Proj2018[[#This Row],[POS]]="K",-100,Proj2018[[#This Row],[VAR/G]]+1.5)</f>
        <v>-5.9249999999999998</v>
      </c>
      <c r="Z822" s="33">
        <f>ROUND(MAX(Proj2018[[#This Row],[VAWG]],0)*$AC$9,0)+1</f>
        <v>1</v>
      </c>
    </row>
    <row r="823" spans="1:26" x14ac:dyDescent="0.3">
      <c r="A823">
        <v>2018</v>
      </c>
      <c r="B823" t="s">
        <v>3932</v>
      </c>
      <c r="C823" t="s">
        <v>298</v>
      </c>
      <c r="D823" t="s">
        <v>451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 s="26">
        <v>0</v>
      </c>
      <c r="Q823" s="26">
        <v>118.8</v>
      </c>
      <c r="R823" s="26">
        <v>-118.8</v>
      </c>
      <c r="S823" s="26">
        <v>-7.4249999999999998</v>
      </c>
      <c r="T823" s="31" t="s">
        <v>296</v>
      </c>
      <c r="U823" s="29">
        <v>0</v>
      </c>
      <c r="V823" s="29" t="str">
        <f>IF(ABS(Proj2018[[#This Row],[LastProj]]-Proj2018[[#This Row],[PROJ TOTAL PTS]])&lt;0.5,"",(Proj2018[[#This Row],[PROJ TOTAL PTS]]-Proj2018[[#This Row],[LastProj]])/16)</f>
        <v/>
      </c>
      <c r="W823" s="29" t="s">
        <v>296</v>
      </c>
      <c r="X823" s="29"/>
      <c r="Y823" s="29">
        <f>IF(Proj2018[[#This Row],[POS]]="K",-100,Proj2018[[#This Row],[VAR/G]]+1.5)</f>
        <v>-5.9249999999999998</v>
      </c>
      <c r="Z823" s="33">
        <f>ROUND(MAX(Proj2018[[#This Row],[VAWG]],0)*$AC$9,0)+1</f>
        <v>1</v>
      </c>
    </row>
    <row r="824" spans="1:26" x14ac:dyDescent="0.3">
      <c r="A824">
        <v>2018</v>
      </c>
      <c r="B824" t="s">
        <v>7363</v>
      </c>
      <c r="C824" t="s">
        <v>365</v>
      </c>
      <c r="D824" t="s">
        <v>451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 s="26">
        <v>0</v>
      </c>
      <c r="Q824" s="26">
        <v>118.8</v>
      </c>
      <c r="R824" s="26">
        <v>-118.8</v>
      </c>
      <c r="S824" s="26">
        <v>-7.4249999999999998</v>
      </c>
      <c r="T824" s="31" t="s">
        <v>296</v>
      </c>
      <c r="U824" s="29">
        <v>0</v>
      </c>
      <c r="V824" s="29" t="str">
        <f>IF(ABS(Proj2018[[#This Row],[LastProj]]-Proj2018[[#This Row],[PROJ TOTAL PTS]])&lt;0.5,"",(Proj2018[[#This Row],[PROJ TOTAL PTS]]-Proj2018[[#This Row],[LastProj]])/16)</f>
        <v/>
      </c>
      <c r="W824" s="29" t="s">
        <v>296</v>
      </c>
      <c r="X824" s="29"/>
      <c r="Y824" s="29">
        <f>IF(Proj2018[[#This Row],[POS]]="K",-100,Proj2018[[#This Row],[VAR/G]]+1.5)</f>
        <v>-5.9249999999999998</v>
      </c>
      <c r="Z824" s="33">
        <f>ROUND(MAX(Proj2018[[#This Row],[VAWG]],0)*$AC$9,0)+1</f>
        <v>1</v>
      </c>
    </row>
    <row r="825" spans="1:26" x14ac:dyDescent="0.3">
      <c r="A825">
        <v>2018</v>
      </c>
      <c r="B825" t="s">
        <v>5336</v>
      </c>
      <c r="C825" t="s">
        <v>314</v>
      </c>
      <c r="D825" t="s">
        <v>451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 s="26">
        <v>0</v>
      </c>
      <c r="Q825" s="26">
        <v>118.8</v>
      </c>
      <c r="R825" s="26">
        <v>-118.8</v>
      </c>
      <c r="S825" s="26">
        <v>-7.4249999999999998</v>
      </c>
      <c r="T825" s="31" t="s">
        <v>296</v>
      </c>
      <c r="U825" s="29">
        <v>0</v>
      </c>
      <c r="V825" s="29" t="str">
        <f>IF(ABS(Proj2018[[#This Row],[LastProj]]-Proj2018[[#This Row],[PROJ TOTAL PTS]])&lt;0.5,"",(Proj2018[[#This Row],[PROJ TOTAL PTS]]-Proj2018[[#This Row],[LastProj]])/16)</f>
        <v/>
      </c>
      <c r="W825" s="29" t="s">
        <v>296</v>
      </c>
      <c r="X825" s="29"/>
      <c r="Y825" s="29">
        <f>IF(Proj2018[[#This Row],[POS]]="K",-100,Proj2018[[#This Row],[VAR/G]]+1.5)</f>
        <v>-5.9249999999999998</v>
      </c>
      <c r="Z825" s="33">
        <f>ROUND(MAX(Proj2018[[#This Row],[VAWG]],0)*$AC$9,0)+1</f>
        <v>1</v>
      </c>
    </row>
    <row r="826" spans="1:26" x14ac:dyDescent="0.3">
      <c r="A826">
        <v>2018</v>
      </c>
      <c r="B826" t="s">
        <v>1026</v>
      </c>
      <c r="C826" t="s">
        <v>10759</v>
      </c>
      <c r="D826" t="s">
        <v>451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 s="26">
        <v>0</v>
      </c>
      <c r="Q826" s="26">
        <v>118.8</v>
      </c>
      <c r="R826" s="26">
        <v>-118.8</v>
      </c>
      <c r="S826" s="26">
        <v>-7.4249999999999998</v>
      </c>
      <c r="T826" s="31" t="s">
        <v>296</v>
      </c>
      <c r="U826" s="29">
        <v>0</v>
      </c>
      <c r="V826" s="29" t="str">
        <f>IF(ABS(Proj2018[[#This Row],[LastProj]]-Proj2018[[#This Row],[PROJ TOTAL PTS]])&lt;0.5,"",(Proj2018[[#This Row],[PROJ TOTAL PTS]]-Proj2018[[#This Row],[LastProj]])/16)</f>
        <v/>
      </c>
      <c r="W826" s="29" t="s">
        <v>296</v>
      </c>
      <c r="X826" s="29"/>
      <c r="Y826" s="29">
        <f>IF(Proj2018[[#This Row],[POS]]="K",-100,Proj2018[[#This Row],[VAR/G]]+1.5)</f>
        <v>-5.9249999999999998</v>
      </c>
      <c r="Z826" s="33">
        <f>ROUND(MAX(Proj2018[[#This Row],[VAWG]],0)*$AC$9,0)+1</f>
        <v>1</v>
      </c>
    </row>
    <row r="827" spans="1:26" x14ac:dyDescent="0.3">
      <c r="A827">
        <v>2018</v>
      </c>
      <c r="B827" t="s">
        <v>4283</v>
      </c>
      <c r="C827" t="s">
        <v>10795</v>
      </c>
      <c r="D827" t="s">
        <v>451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 s="26">
        <v>0</v>
      </c>
      <c r="Q827" s="26">
        <v>118.8</v>
      </c>
      <c r="R827" s="26">
        <v>-118.8</v>
      </c>
      <c r="S827" s="26">
        <v>-7.4249999999999998</v>
      </c>
      <c r="T827" s="31" t="s">
        <v>296</v>
      </c>
      <c r="U827" s="29">
        <v>0</v>
      </c>
      <c r="V827" s="29" t="str">
        <f>IF(ABS(Proj2018[[#This Row],[LastProj]]-Proj2018[[#This Row],[PROJ TOTAL PTS]])&lt;0.5,"",(Proj2018[[#This Row],[PROJ TOTAL PTS]]-Proj2018[[#This Row],[LastProj]])/16)</f>
        <v/>
      </c>
      <c r="W827" s="29" t="s">
        <v>296</v>
      </c>
      <c r="X827" s="29"/>
      <c r="Y827" s="29">
        <f>IF(Proj2018[[#This Row],[POS]]="K",-100,Proj2018[[#This Row],[VAR/G]]+1.5)</f>
        <v>-5.9249999999999998</v>
      </c>
      <c r="Z827" s="33">
        <f>ROUND(MAX(Proj2018[[#This Row],[VAWG]],0)*$AC$9,0)+1</f>
        <v>1</v>
      </c>
    </row>
    <row r="828" spans="1:26" x14ac:dyDescent="0.3">
      <c r="A828">
        <v>2018</v>
      </c>
      <c r="B828" t="s">
        <v>8201</v>
      </c>
      <c r="C828" t="s">
        <v>10805</v>
      </c>
      <c r="D828" t="s">
        <v>451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 s="26">
        <v>0</v>
      </c>
      <c r="Q828" s="26">
        <v>118.8</v>
      </c>
      <c r="R828" s="26">
        <v>-118.8</v>
      </c>
      <c r="S828" s="26">
        <v>-7.4249999999999998</v>
      </c>
      <c r="T828" s="31" t="s">
        <v>296</v>
      </c>
      <c r="U828" s="29">
        <v>0</v>
      </c>
      <c r="V828" s="29" t="str">
        <f>IF(ABS(Proj2018[[#This Row],[LastProj]]-Proj2018[[#This Row],[PROJ TOTAL PTS]])&lt;0.5,"",(Proj2018[[#This Row],[PROJ TOTAL PTS]]-Proj2018[[#This Row],[LastProj]])/16)</f>
        <v/>
      </c>
      <c r="W828" s="29" t="s">
        <v>296</v>
      </c>
      <c r="X828" s="29"/>
      <c r="Y828" s="29">
        <f>IF(Proj2018[[#This Row],[POS]]="K",-100,Proj2018[[#This Row],[VAR/G]]+1.5)</f>
        <v>-5.9249999999999998</v>
      </c>
      <c r="Z828" s="33">
        <f>ROUND(MAX(Proj2018[[#This Row],[VAWG]],0)*$AC$9,0)+1</f>
        <v>1</v>
      </c>
    </row>
    <row r="829" spans="1:26" x14ac:dyDescent="0.3">
      <c r="A829">
        <v>2018</v>
      </c>
      <c r="B829" t="s">
        <v>7388</v>
      </c>
      <c r="C829" t="s">
        <v>371</v>
      </c>
      <c r="D829" t="s">
        <v>451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 s="26">
        <v>0</v>
      </c>
      <c r="Q829" s="26">
        <v>118.8</v>
      </c>
      <c r="R829" s="26">
        <v>-118.8</v>
      </c>
      <c r="S829" s="26">
        <v>-7.4249999999999998</v>
      </c>
      <c r="T829" s="31" t="s">
        <v>296</v>
      </c>
      <c r="U829" s="29">
        <v>0</v>
      </c>
      <c r="V829" s="29" t="str">
        <f>IF(ABS(Proj2018[[#This Row],[LastProj]]-Proj2018[[#This Row],[PROJ TOTAL PTS]])&lt;0.5,"",(Proj2018[[#This Row],[PROJ TOTAL PTS]]-Proj2018[[#This Row],[LastProj]])/16)</f>
        <v/>
      </c>
      <c r="W829" s="29" t="s">
        <v>296</v>
      </c>
      <c r="X829" s="29"/>
      <c r="Y829" s="29">
        <f>IF(Proj2018[[#This Row],[POS]]="K",-100,Proj2018[[#This Row],[VAR/G]]+1.5)</f>
        <v>-5.9249999999999998</v>
      </c>
      <c r="Z829" s="33">
        <f>ROUND(MAX(Proj2018[[#This Row],[VAWG]],0)*$AC$9,0)+1</f>
        <v>1</v>
      </c>
    </row>
    <row r="830" spans="1:26" x14ac:dyDescent="0.3">
      <c r="A830">
        <v>2018</v>
      </c>
      <c r="B830" t="s">
        <v>9233</v>
      </c>
      <c r="C830" t="s">
        <v>10734</v>
      </c>
      <c r="D830" t="s">
        <v>451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 s="26">
        <v>0</v>
      </c>
      <c r="Q830" s="26">
        <v>118.8</v>
      </c>
      <c r="R830" s="26">
        <v>-118.8</v>
      </c>
      <c r="S830" s="26">
        <v>-7.4249999999999998</v>
      </c>
      <c r="T830" s="31" t="s">
        <v>296</v>
      </c>
      <c r="U830" s="29">
        <v>0</v>
      </c>
      <c r="V830" s="29" t="str">
        <f>IF(ABS(Proj2018[[#This Row],[LastProj]]-Proj2018[[#This Row],[PROJ TOTAL PTS]])&lt;0.5,"",(Proj2018[[#This Row],[PROJ TOTAL PTS]]-Proj2018[[#This Row],[LastProj]])/16)</f>
        <v/>
      </c>
      <c r="W830" s="29" t="s">
        <v>296</v>
      </c>
      <c r="X830" s="29"/>
      <c r="Y830" s="29">
        <f>IF(Proj2018[[#This Row],[POS]]="K",-100,Proj2018[[#This Row],[VAR/G]]+1.5)</f>
        <v>-5.9249999999999998</v>
      </c>
      <c r="Z830" s="33">
        <f>ROUND(MAX(Proj2018[[#This Row],[VAWG]],0)*$AC$9,0)+1</f>
        <v>1</v>
      </c>
    </row>
    <row r="831" spans="1:26" x14ac:dyDescent="0.3">
      <c r="A831">
        <v>2018</v>
      </c>
      <c r="B831" t="s">
        <v>6314</v>
      </c>
      <c r="C831" t="s">
        <v>10740</v>
      </c>
      <c r="D831" t="s">
        <v>451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 s="26">
        <v>0</v>
      </c>
      <c r="Q831" s="26">
        <v>118.8</v>
      </c>
      <c r="R831" s="26">
        <v>-118.8</v>
      </c>
      <c r="S831" s="26">
        <v>-7.4249999999999998</v>
      </c>
      <c r="T831" s="31" t="s">
        <v>296</v>
      </c>
      <c r="U831" s="29">
        <v>0</v>
      </c>
      <c r="V831" s="29" t="str">
        <f>IF(ABS(Proj2018[[#This Row],[LastProj]]-Proj2018[[#This Row],[PROJ TOTAL PTS]])&lt;0.5,"",(Proj2018[[#This Row],[PROJ TOTAL PTS]]-Proj2018[[#This Row],[LastProj]])/16)</f>
        <v/>
      </c>
      <c r="W831" s="29" t="s">
        <v>296</v>
      </c>
      <c r="X831" s="29"/>
      <c r="Y831" s="29">
        <f>IF(Proj2018[[#This Row],[POS]]="K",-100,Proj2018[[#This Row],[VAR/G]]+1.5)</f>
        <v>-5.9249999999999998</v>
      </c>
      <c r="Z831" s="33">
        <f>ROUND(MAX(Proj2018[[#This Row],[VAWG]],0)*$AC$9,0)+1</f>
        <v>1</v>
      </c>
    </row>
    <row r="832" spans="1:26" x14ac:dyDescent="0.3">
      <c r="A832">
        <v>2018</v>
      </c>
      <c r="B832" t="s">
        <v>6115</v>
      </c>
      <c r="C832" t="s">
        <v>10763</v>
      </c>
      <c r="D832" t="s">
        <v>451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 s="26">
        <v>0</v>
      </c>
      <c r="Q832" s="26">
        <v>118.8</v>
      </c>
      <c r="R832" s="26">
        <v>-118.8</v>
      </c>
      <c r="S832" s="26">
        <v>-7.4249999999999998</v>
      </c>
      <c r="T832" s="31" t="s">
        <v>296</v>
      </c>
      <c r="U832" s="29">
        <v>0</v>
      </c>
      <c r="V832" s="29" t="str">
        <f>IF(ABS(Proj2018[[#This Row],[LastProj]]-Proj2018[[#This Row],[PROJ TOTAL PTS]])&lt;0.5,"",(Proj2018[[#This Row],[PROJ TOTAL PTS]]-Proj2018[[#This Row],[LastProj]])/16)</f>
        <v/>
      </c>
      <c r="W832" s="29" t="s">
        <v>296</v>
      </c>
      <c r="X832" s="29"/>
      <c r="Y832" s="29">
        <f>IF(Proj2018[[#This Row],[POS]]="K",-100,Proj2018[[#This Row],[VAR/G]]+1.5)</f>
        <v>-5.9249999999999998</v>
      </c>
      <c r="Z832" s="33">
        <f>ROUND(MAX(Proj2018[[#This Row],[VAWG]],0)*$AC$9,0)+1</f>
        <v>1</v>
      </c>
    </row>
    <row r="833" spans="1:26" x14ac:dyDescent="0.3">
      <c r="A833">
        <v>2018</v>
      </c>
      <c r="B833" t="s">
        <v>6089</v>
      </c>
      <c r="C833" t="s">
        <v>10791</v>
      </c>
      <c r="D833" t="s">
        <v>451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 s="26">
        <v>0</v>
      </c>
      <c r="Q833" s="26">
        <v>118.8</v>
      </c>
      <c r="R833" s="26">
        <v>-118.8</v>
      </c>
      <c r="S833" s="26">
        <v>-7.4249999999999998</v>
      </c>
      <c r="T833" s="31" t="s">
        <v>296</v>
      </c>
      <c r="U833" s="29">
        <v>0</v>
      </c>
      <c r="V833" s="29" t="str">
        <f>IF(ABS(Proj2018[[#This Row],[LastProj]]-Proj2018[[#This Row],[PROJ TOTAL PTS]])&lt;0.5,"",(Proj2018[[#This Row],[PROJ TOTAL PTS]]-Proj2018[[#This Row],[LastProj]])/16)</f>
        <v/>
      </c>
      <c r="W833" s="29" t="s">
        <v>296</v>
      </c>
      <c r="X833" s="29"/>
      <c r="Y833" s="29">
        <f>IF(Proj2018[[#This Row],[POS]]="K",-100,Proj2018[[#This Row],[VAR/G]]+1.5)</f>
        <v>-5.9249999999999998</v>
      </c>
      <c r="Z833" s="33">
        <f>ROUND(MAX(Proj2018[[#This Row],[VAWG]],0)*$AC$9,0)+1</f>
        <v>1</v>
      </c>
    </row>
    <row r="834" spans="1:26" x14ac:dyDescent="0.3">
      <c r="A834">
        <v>2018</v>
      </c>
      <c r="B834" t="s">
        <v>4360</v>
      </c>
      <c r="C834" t="s">
        <v>352</v>
      </c>
      <c r="D834" t="s">
        <v>451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 s="26">
        <v>0</v>
      </c>
      <c r="Q834" s="26">
        <v>118.8</v>
      </c>
      <c r="R834" s="26">
        <v>-118.8</v>
      </c>
      <c r="S834" s="26">
        <v>-7.4249999999999998</v>
      </c>
      <c r="T834" s="31" t="s">
        <v>296</v>
      </c>
      <c r="U834" s="29">
        <v>0</v>
      </c>
      <c r="V834" s="29" t="str">
        <f>IF(ABS(Proj2018[[#This Row],[LastProj]]-Proj2018[[#This Row],[PROJ TOTAL PTS]])&lt;0.5,"",(Proj2018[[#This Row],[PROJ TOTAL PTS]]-Proj2018[[#This Row],[LastProj]])/16)</f>
        <v/>
      </c>
      <c r="W834" s="29" t="s">
        <v>296</v>
      </c>
      <c r="X834" s="29"/>
      <c r="Y834" s="29">
        <f>IF(Proj2018[[#This Row],[POS]]="K",-100,Proj2018[[#This Row],[VAR/G]]+1.5)</f>
        <v>-5.9249999999999998</v>
      </c>
      <c r="Z834" s="33">
        <f>ROUND(MAX(Proj2018[[#This Row],[VAWG]],0)*$AC$9,0)+1</f>
        <v>1</v>
      </c>
    </row>
    <row r="835" spans="1:26" x14ac:dyDescent="0.3">
      <c r="A835">
        <v>2018</v>
      </c>
      <c r="B835" t="s">
        <v>10127</v>
      </c>
      <c r="C835" t="s">
        <v>10805</v>
      </c>
      <c r="D835" t="s">
        <v>451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 s="26">
        <v>0</v>
      </c>
      <c r="Q835" s="26">
        <v>118.8</v>
      </c>
      <c r="R835" s="26">
        <v>-118.8</v>
      </c>
      <c r="S835" s="26">
        <v>-7.4249999999999998</v>
      </c>
      <c r="T835" s="31" t="s">
        <v>296</v>
      </c>
      <c r="U835" s="29">
        <v>0</v>
      </c>
      <c r="V835" s="29" t="str">
        <f>IF(ABS(Proj2018[[#This Row],[LastProj]]-Proj2018[[#This Row],[PROJ TOTAL PTS]])&lt;0.5,"",(Proj2018[[#This Row],[PROJ TOTAL PTS]]-Proj2018[[#This Row],[LastProj]])/16)</f>
        <v/>
      </c>
      <c r="W835" s="29" t="s">
        <v>296</v>
      </c>
      <c r="X835" s="29"/>
      <c r="Y835" s="29">
        <f>IF(Proj2018[[#This Row],[POS]]="K",-100,Proj2018[[#This Row],[VAR/G]]+1.5)</f>
        <v>-5.9249999999999998</v>
      </c>
      <c r="Z835" s="33">
        <f>ROUND(MAX(Proj2018[[#This Row],[VAWG]],0)*$AC$9,0)+1</f>
        <v>1</v>
      </c>
    </row>
    <row r="836" spans="1:26" x14ac:dyDescent="0.3">
      <c r="A836">
        <v>2018</v>
      </c>
      <c r="B836" t="s">
        <v>8065</v>
      </c>
      <c r="C836" t="s">
        <v>10734</v>
      </c>
      <c r="D836" t="s">
        <v>451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 s="26">
        <v>0</v>
      </c>
      <c r="Q836" s="26">
        <v>118.8</v>
      </c>
      <c r="R836" s="26">
        <v>-118.8</v>
      </c>
      <c r="S836" s="26">
        <v>-7.4249999999999998</v>
      </c>
      <c r="T836" s="31" t="s">
        <v>296</v>
      </c>
      <c r="U836" s="29">
        <v>0</v>
      </c>
      <c r="V836" s="29" t="str">
        <f>IF(ABS(Proj2018[[#This Row],[LastProj]]-Proj2018[[#This Row],[PROJ TOTAL PTS]])&lt;0.5,"",(Proj2018[[#This Row],[PROJ TOTAL PTS]]-Proj2018[[#This Row],[LastProj]])/16)</f>
        <v/>
      </c>
      <c r="W836" s="29" t="s">
        <v>296</v>
      </c>
      <c r="X836" s="29"/>
      <c r="Y836" s="29">
        <f>IF(Proj2018[[#This Row],[POS]]="K",-100,Proj2018[[#This Row],[VAR/G]]+1.5)</f>
        <v>-5.9249999999999998</v>
      </c>
      <c r="Z836" s="33">
        <f>ROUND(MAX(Proj2018[[#This Row],[VAWG]],0)*$AC$9,0)+1</f>
        <v>1</v>
      </c>
    </row>
    <row r="837" spans="1:26" x14ac:dyDescent="0.3">
      <c r="A837">
        <v>2018</v>
      </c>
      <c r="B837" t="s">
        <v>10404</v>
      </c>
      <c r="C837" t="s">
        <v>371</v>
      </c>
      <c r="D837" t="s">
        <v>451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 s="26">
        <v>0</v>
      </c>
      <c r="Q837" s="26">
        <v>118.8</v>
      </c>
      <c r="R837" s="26">
        <v>-118.8</v>
      </c>
      <c r="S837" s="26">
        <v>-7.4249999999999998</v>
      </c>
      <c r="T837" s="31" t="s">
        <v>296</v>
      </c>
      <c r="U837" s="29">
        <v>0</v>
      </c>
      <c r="V837" s="29" t="str">
        <f>IF(ABS(Proj2018[[#This Row],[LastProj]]-Proj2018[[#This Row],[PROJ TOTAL PTS]])&lt;0.5,"",(Proj2018[[#This Row],[PROJ TOTAL PTS]]-Proj2018[[#This Row],[LastProj]])/16)</f>
        <v/>
      </c>
      <c r="W837" s="29" t="s">
        <v>296</v>
      </c>
      <c r="X837" s="29"/>
      <c r="Y837" s="29">
        <f>IF(Proj2018[[#This Row],[POS]]="K",-100,Proj2018[[#This Row],[VAR/G]]+1.5)</f>
        <v>-5.9249999999999998</v>
      </c>
      <c r="Z837" s="33">
        <f>ROUND(MAX(Proj2018[[#This Row],[VAWG]],0)*$AC$9,0)+1</f>
        <v>1</v>
      </c>
    </row>
    <row r="838" spans="1:26" x14ac:dyDescent="0.3">
      <c r="A838">
        <v>2018</v>
      </c>
      <c r="B838" t="s">
        <v>1458</v>
      </c>
      <c r="C838" t="s">
        <v>314</v>
      </c>
      <c r="D838" t="s">
        <v>451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 s="26">
        <v>0</v>
      </c>
      <c r="Q838" s="26">
        <v>118.8</v>
      </c>
      <c r="R838" s="26">
        <v>-118.8</v>
      </c>
      <c r="S838" s="26">
        <v>-7.4249999999999998</v>
      </c>
      <c r="T838" s="31" t="s">
        <v>296</v>
      </c>
      <c r="U838" s="29">
        <v>0</v>
      </c>
      <c r="V838" s="29" t="str">
        <f>IF(ABS(Proj2018[[#This Row],[LastProj]]-Proj2018[[#This Row],[PROJ TOTAL PTS]])&lt;0.5,"",(Proj2018[[#This Row],[PROJ TOTAL PTS]]-Proj2018[[#This Row],[LastProj]])/16)</f>
        <v/>
      </c>
      <c r="W838" s="29" t="s">
        <v>296</v>
      </c>
      <c r="X838" s="29"/>
      <c r="Y838" s="29">
        <f>IF(Proj2018[[#This Row],[POS]]="K",-100,Proj2018[[#This Row],[VAR/G]]+1.5)</f>
        <v>-5.9249999999999998</v>
      </c>
      <c r="Z838" s="33">
        <f>ROUND(MAX(Proj2018[[#This Row],[VAWG]],0)*$AC$9,0)+1</f>
        <v>1</v>
      </c>
    </row>
    <row r="839" spans="1:26" x14ac:dyDescent="0.3">
      <c r="A839">
        <v>2018</v>
      </c>
      <c r="B839" t="s">
        <v>6221</v>
      </c>
      <c r="C839" t="s">
        <v>10728</v>
      </c>
      <c r="D839" t="s">
        <v>451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 s="26">
        <v>0</v>
      </c>
      <c r="Q839" s="26">
        <v>118.8</v>
      </c>
      <c r="R839" s="26">
        <v>-118.8</v>
      </c>
      <c r="S839" s="26">
        <v>-7.4249999999999998</v>
      </c>
      <c r="T839" s="31" t="s">
        <v>296</v>
      </c>
      <c r="U839" s="29">
        <v>0</v>
      </c>
      <c r="V839" s="29" t="str">
        <f>IF(ABS(Proj2018[[#This Row],[LastProj]]-Proj2018[[#This Row],[PROJ TOTAL PTS]])&lt;0.5,"",(Proj2018[[#This Row],[PROJ TOTAL PTS]]-Proj2018[[#This Row],[LastProj]])/16)</f>
        <v/>
      </c>
      <c r="W839" s="29" t="s">
        <v>296</v>
      </c>
      <c r="X839" s="29"/>
      <c r="Y839" s="29">
        <f>IF(Proj2018[[#This Row],[POS]]="K",-100,Proj2018[[#This Row],[VAR/G]]+1.5)</f>
        <v>-5.9249999999999998</v>
      </c>
      <c r="Z839" s="33">
        <f>ROUND(MAX(Proj2018[[#This Row],[VAWG]],0)*$AC$9,0)+1</f>
        <v>1</v>
      </c>
    </row>
    <row r="840" spans="1:26" x14ac:dyDescent="0.3">
      <c r="A840">
        <v>2018</v>
      </c>
      <c r="B840" t="s">
        <v>10087</v>
      </c>
      <c r="C840" t="s">
        <v>10748</v>
      </c>
      <c r="D840" t="s">
        <v>451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 s="26">
        <v>0</v>
      </c>
      <c r="Q840" s="26">
        <v>118.8</v>
      </c>
      <c r="R840" s="26">
        <v>-118.8</v>
      </c>
      <c r="S840" s="26">
        <v>-7.4249999999999998</v>
      </c>
      <c r="T840" s="31" t="s">
        <v>296</v>
      </c>
      <c r="U840" s="29">
        <v>0</v>
      </c>
      <c r="V840" s="29" t="str">
        <f>IF(ABS(Proj2018[[#This Row],[LastProj]]-Proj2018[[#This Row],[PROJ TOTAL PTS]])&lt;0.5,"",(Proj2018[[#This Row],[PROJ TOTAL PTS]]-Proj2018[[#This Row],[LastProj]])/16)</f>
        <v/>
      </c>
      <c r="W840" s="29" t="s">
        <v>296</v>
      </c>
      <c r="X840" s="29"/>
      <c r="Y840" s="29">
        <f>IF(Proj2018[[#This Row],[POS]]="K",-100,Proj2018[[#This Row],[VAR/G]]+1.5)</f>
        <v>-5.9249999999999998</v>
      </c>
      <c r="Z840" s="33">
        <f>ROUND(MAX(Proj2018[[#This Row],[VAWG]],0)*$AC$9,0)+1</f>
        <v>1</v>
      </c>
    </row>
    <row r="841" spans="1:26" x14ac:dyDescent="0.3">
      <c r="A841">
        <v>2018</v>
      </c>
      <c r="B841" t="s">
        <v>1339</v>
      </c>
      <c r="C841" t="s">
        <v>10731</v>
      </c>
      <c r="D841" t="s">
        <v>451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 s="26">
        <v>0</v>
      </c>
      <c r="Q841" s="26">
        <v>118.8</v>
      </c>
      <c r="R841" s="26">
        <v>-118.8</v>
      </c>
      <c r="S841" s="26">
        <v>-7.4249999999999998</v>
      </c>
      <c r="T841" s="31" t="s">
        <v>296</v>
      </c>
      <c r="U841" s="29">
        <v>0</v>
      </c>
      <c r="V841" s="29" t="str">
        <f>IF(ABS(Proj2018[[#This Row],[LastProj]]-Proj2018[[#This Row],[PROJ TOTAL PTS]])&lt;0.5,"",(Proj2018[[#This Row],[PROJ TOTAL PTS]]-Proj2018[[#This Row],[LastProj]])/16)</f>
        <v/>
      </c>
      <c r="W841" s="29" t="s">
        <v>296</v>
      </c>
      <c r="X841" s="29"/>
      <c r="Y841" s="29">
        <f>IF(Proj2018[[#This Row],[POS]]="K",-100,Proj2018[[#This Row],[VAR/G]]+1.5)</f>
        <v>-5.9249999999999998</v>
      </c>
      <c r="Z841" s="33">
        <f>ROUND(MAX(Proj2018[[#This Row],[VAWG]],0)*$AC$9,0)+1</f>
        <v>1</v>
      </c>
    </row>
    <row r="842" spans="1:26" x14ac:dyDescent="0.3">
      <c r="A842">
        <v>2018</v>
      </c>
      <c r="B842" t="s">
        <v>6194</v>
      </c>
      <c r="C842" t="s">
        <v>10708</v>
      </c>
      <c r="D842" t="s">
        <v>451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 s="26">
        <v>0</v>
      </c>
      <c r="Q842" s="26">
        <v>118.8</v>
      </c>
      <c r="R842" s="26">
        <v>-118.8</v>
      </c>
      <c r="S842" s="26">
        <v>-7.4249999999999998</v>
      </c>
      <c r="T842" s="31" t="s">
        <v>296</v>
      </c>
      <c r="U842" s="29">
        <v>0</v>
      </c>
      <c r="V842" s="29" t="str">
        <f>IF(ABS(Proj2018[[#This Row],[LastProj]]-Proj2018[[#This Row],[PROJ TOTAL PTS]])&lt;0.5,"",(Proj2018[[#This Row],[PROJ TOTAL PTS]]-Proj2018[[#This Row],[LastProj]])/16)</f>
        <v/>
      </c>
      <c r="W842" s="29" t="s">
        <v>296</v>
      </c>
      <c r="X842" s="29"/>
      <c r="Y842" s="29">
        <f>IF(Proj2018[[#This Row],[POS]]="K",-100,Proj2018[[#This Row],[VAR/G]]+1.5)</f>
        <v>-5.9249999999999998</v>
      </c>
      <c r="Z842" s="33">
        <f>ROUND(MAX(Proj2018[[#This Row],[VAWG]],0)*$AC$9,0)+1</f>
        <v>1</v>
      </c>
    </row>
    <row r="843" spans="1:26" x14ac:dyDescent="0.3">
      <c r="A843">
        <v>2018</v>
      </c>
      <c r="B843" t="s">
        <v>7044</v>
      </c>
      <c r="C843" t="s">
        <v>536</v>
      </c>
      <c r="D843" t="s">
        <v>451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 s="26">
        <v>0</v>
      </c>
      <c r="Q843" s="26">
        <v>118.8</v>
      </c>
      <c r="R843" s="26">
        <v>-118.8</v>
      </c>
      <c r="S843" s="26">
        <v>-7.4249999999999998</v>
      </c>
      <c r="T843" s="31" t="s">
        <v>296</v>
      </c>
      <c r="U843" s="29">
        <v>0</v>
      </c>
      <c r="V843" s="29" t="str">
        <f>IF(ABS(Proj2018[[#This Row],[LastProj]]-Proj2018[[#This Row],[PROJ TOTAL PTS]])&lt;0.5,"",(Proj2018[[#This Row],[PROJ TOTAL PTS]]-Proj2018[[#This Row],[LastProj]])/16)</f>
        <v/>
      </c>
      <c r="W843" s="29" t="s">
        <v>296</v>
      </c>
      <c r="X843" s="29"/>
      <c r="Y843" s="29">
        <f>IF(Proj2018[[#This Row],[POS]]="K",-100,Proj2018[[#This Row],[VAR/G]]+1.5)</f>
        <v>-5.9249999999999998</v>
      </c>
      <c r="Z843" s="33">
        <f>ROUND(MAX(Proj2018[[#This Row],[VAWG]],0)*$AC$9,0)+1</f>
        <v>1</v>
      </c>
    </row>
    <row r="844" spans="1:26" x14ac:dyDescent="0.3">
      <c r="A844">
        <v>2018</v>
      </c>
      <c r="B844" t="s">
        <v>2815</v>
      </c>
      <c r="C844" t="s">
        <v>11068</v>
      </c>
      <c r="D844" t="s">
        <v>451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 s="26">
        <v>0</v>
      </c>
      <c r="Q844" s="26">
        <v>118.8</v>
      </c>
      <c r="R844" s="26">
        <v>-118.8</v>
      </c>
      <c r="S844" s="26">
        <v>-7.4249999999999998</v>
      </c>
      <c r="T844" s="31" t="s">
        <v>296</v>
      </c>
      <c r="U844" s="29">
        <v>0</v>
      </c>
      <c r="V844" s="29" t="str">
        <f>IF(ABS(Proj2018[[#This Row],[LastProj]]-Proj2018[[#This Row],[PROJ TOTAL PTS]])&lt;0.5,"",(Proj2018[[#This Row],[PROJ TOTAL PTS]]-Proj2018[[#This Row],[LastProj]])/16)</f>
        <v/>
      </c>
      <c r="W844" s="29" t="s">
        <v>296</v>
      </c>
      <c r="X844" s="29"/>
      <c r="Y844" s="29">
        <f>IF(Proj2018[[#This Row],[POS]]="K",-100,Proj2018[[#This Row],[VAR/G]]+1.5)</f>
        <v>-5.9249999999999998</v>
      </c>
      <c r="Z844" s="33">
        <f>ROUND(MAX(Proj2018[[#This Row],[VAWG]],0)*$AC$9,0)+1</f>
        <v>1</v>
      </c>
    </row>
    <row r="845" spans="1:26" x14ac:dyDescent="0.3">
      <c r="A845">
        <v>2018</v>
      </c>
      <c r="B845" t="s">
        <v>10130</v>
      </c>
      <c r="C845" t="s">
        <v>10708</v>
      </c>
      <c r="D845" t="s">
        <v>451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 s="26">
        <v>0</v>
      </c>
      <c r="Q845" s="26">
        <v>118.8</v>
      </c>
      <c r="R845" s="26">
        <v>-118.8</v>
      </c>
      <c r="S845" s="26">
        <v>-7.4249999999999998</v>
      </c>
      <c r="T845" s="31" t="s">
        <v>296</v>
      </c>
      <c r="U845" s="29">
        <v>0</v>
      </c>
      <c r="V845" s="29" t="str">
        <f>IF(ABS(Proj2018[[#This Row],[LastProj]]-Proj2018[[#This Row],[PROJ TOTAL PTS]])&lt;0.5,"",(Proj2018[[#This Row],[PROJ TOTAL PTS]]-Proj2018[[#This Row],[LastProj]])/16)</f>
        <v/>
      </c>
      <c r="W845" s="29" t="s">
        <v>296</v>
      </c>
      <c r="X845" s="29"/>
      <c r="Y845" s="29">
        <f>IF(Proj2018[[#This Row],[POS]]="K",-100,Proj2018[[#This Row],[VAR/G]]+1.5)</f>
        <v>-5.9249999999999998</v>
      </c>
      <c r="Z845" s="33">
        <f>ROUND(MAX(Proj2018[[#This Row],[VAWG]],0)*$AC$9,0)+1</f>
        <v>1</v>
      </c>
    </row>
    <row r="846" spans="1:26" x14ac:dyDescent="0.3">
      <c r="A846">
        <v>2018</v>
      </c>
      <c r="B846" t="s">
        <v>9904</v>
      </c>
      <c r="C846" t="s">
        <v>10716</v>
      </c>
      <c r="D846" t="s">
        <v>451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 s="26">
        <v>0</v>
      </c>
      <c r="Q846" s="26">
        <v>118.8</v>
      </c>
      <c r="R846" s="26">
        <v>-118.8</v>
      </c>
      <c r="S846" s="26">
        <v>-7.4249999999999998</v>
      </c>
      <c r="T846" s="31" t="s">
        <v>296</v>
      </c>
      <c r="U846" s="29">
        <v>0</v>
      </c>
      <c r="V846" s="29" t="str">
        <f>IF(ABS(Proj2018[[#This Row],[LastProj]]-Proj2018[[#This Row],[PROJ TOTAL PTS]])&lt;0.5,"",(Proj2018[[#This Row],[PROJ TOTAL PTS]]-Proj2018[[#This Row],[LastProj]])/16)</f>
        <v/>
      </c>
      <c r="W846" s="29" t="s">
        <v>296</v>
      </c>
      <c r="X846" s="29"/>
      <c r="Y846" s="29">
        <f>IF(Proj2018[[#This Row],[POS]]="K",-100,Proj2018[[#This Row],[VAR/G]]+1.5)</f>
        <v>-5.9249999999999998</v>
      </c>
      <c r="Z846" s="33">
        <f>ROUND(MAX(Proj2018[[#This Row],[VAWG]],0)*$AC$9,0)+1</f>
        <v>1</v>
      </c>
    </row>
    <row r="847" spans="1:26" x14ac:dyDescent="0.3">
      <c r="A847">
        <v>2018</v>
      </c>
      <c r="B847" t="s">
        <v>1475</v>
      </c>
      <c r="C847" t="s">
        <v>298</v>
      </c>
      <c r="D847" t="s">
        <v>451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 s="26">
        <v>0</v>
      </c>
      <c r="Q847" s="26">
        <v>118.8</v>
      </c>
      <c r="R847" s="26">
        <v>-118.8</v>
      </c>
      <c r="S847" s="26">
        <v>-7.4249999999999998</v>
      </c>
      <c r="T847" s="31" t="s">
        <v>296</v>
      </c>
      <c r="U847" s="29">
        <v>0</v>
      </c>
      <c r="V847" s="29" t="str">
        <f>IF(ABS(Proj2018[[#This Row],[LastProj]]-Proj2018[[#This Row],[PROJ TOTAL PTS]])&lt;0.5,"",(Proj2018[[#This Row],[PROJ TOTAL PTS]]-Proj2018[[#This Row],[LastProj]])/16)</f>
        <v/>
      </c>
      <c r="W847" s="29" t="s">
        <v>296</v>
      </c>
      <c r="X847" s="29"/>
      <c r="Y847" s="29">
        <f>IF(Proj2018[[#This Row],[POS]]="K",-100,Proj2018[[#This Row],[VAR/G]]+1.5)</f>
        <v>-5.9249999999999998</v>
      </c>
      <c r="Z847" s="33">
        <f>ROUND(MAX(Proj2018[[#This Row],[VAWG]],0)*$AC$9,0)+1</f>
        <v>1</v>
      </c>
    </row>
    <row r="848" spans="1:26" x14ac:dyDescent="0.3">
      <c r="A848">
        <v>2018</v>
      </c>
      <c r="B848" t="s">
        <v>10492</v>
      </c>
      <c r="C848" t="s">
        <v>10817</v>
      </c>
      <c r="D848" t="s">
        <v>451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 s="26">
        <v>0</v>
      </c>
      <c r="Q848" s="26">
        <v>118.8</v>
      </c>
      <c r="R848" s="26">
        <v>-118.8</v>
      </c>
      <c r="S848" s="26">
        <v>-7.4249999999999998</v>
      </c>
      <c r="T848" s="31" t="s">
        <v>296</v>
      </c>
      <c r="U848" s="29">
        <v>0</v>
      </c>
      <c r="V848" s="29" t="str">
        <f>IF(ABS(Proj2018[[#This Row],[LastProj]]-Proj2018[[#This Row],[PROJ TOTAL PTS]])&lt;0.5,"",(Proj2018[[#This Row],[PROJ TOTAL PTS]]-Proj2018[[#This Row],[LastProj]])/16)</f>
        <v/>
      </c>
      <c r="W848" s="29" t="s">
        <v>296</v>
      </c>
      <c r="X848" s="29"/>
      <c r="Y848" s="29">
        <f>IF(Proj2018[[#This Row],[POS]]="K",-100,Proj2018[[#This Row],[VAR/G]]+1.5)</f>
        <v>-5.9249999999999998</v>
      </c>
      <c r="Z848" s="33">
        <f>ROUND(MAX(Proj2018[[#This Row],[VAWG]],0)*$AC$9,0)+1</f>
        <v>1</v>
      </c>
    </row>
    <row r="849" spans="1:26" x14ac:dyDescent="0.3">
      <c r="A849">
        <v>2018</v>
      </c>
      <c r="B849" t="s">
        <v>4219</v>
      </c>
      <c r="C849" t="s">
        <v>10748</v>
      </c>
      <c r="D849" t="s">
        <v>451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 s="26">
        <v>0</v>
      </c>
      <c r="Q849" s="26">
        <v>118.8</v>
      </c>
      <c r="R849" s="26">
        <v>-118.8</v>
      </c>
      <c r="S849" s="26">
        <v>-7.4249999999999998</v>
      </c>
      <c r="T849" s="31" t="s">
        <v>296</v>
      </c>
      <c r="U849" s="29">
        <v>0</v>
      </c>
      <c r="V849" s="29" t="str">
        <f>IF(ABS(Proj2018[[#This Row],[LastProj]]-Proj2018[[#This Row],[PROJ TOTAL PTS]])&lt;0.5,"",(Proj2018[[#This Row],[PROJ TOTAL PTS]]-Proj2018[[#This Row],[LastProj]])/16)</f>
        <v/>
      </c>
      <c r="W849" s="29" t="s">
        <v>296</v>
      </c>
      <c r="X849" s="29"/>
      <c r="Y849" s="29">
        <f>IF(Proj2018[[#This Row],[POS]]="K",-100,Proj2018[[#This Row],[VAR/G]]+1.5)</f>
        <v>-5.9249999999999998</v>
      </c>
      <c r="Z849" s="33">
        <f>ROUND(MAX(Proj2018[[#This Row],[VAWG]],0)*$AC$9,0)+1</f>
        <v>1</v>
      </c>
    </row>
    <row r="850" spans="1:26" x14ac:dyDescent="0.3">
      <c r="A850">
        <v>2018</v>
      </c>
      <c r="B850" t="s">
        <v>1442</v>
      </c>
      <c r="C850" t="s">
        <v>10716</v>
      </c>
      <c r="D850" t="s">
        <v>451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 s="26">
        <v>0</v>
      </c>
      <c r="Q850" s="26">
        <v>118.8</v>
      </c>
      <c r="R850" s="26">
        <v>-118.8</v>
      </c>
      <c r="S850" s="26">
        <v>-7.4249999999999998</v>
      </c>
      <c r="T850" s="31" t="s">
        <v>296</v>
      </c>
      <c r="U850" s="29">
        <v>0</v>
      </c>
      <c r="V850" s="29" t="str">
        <f>IF(ABS(Proj2018[[#This Row],[LastProj]]-Proj2018[[#This Row],[PROJ TOTAL PTS]])&lt;0.5,"",(Proj2018[[#This Row],[PROJ TOTAL PTS]]-Proj2018[[#This Row],[LastProj]])/16)</f>
        <v/>
      </c>
      <c r="W850" s="29" t="s">
        <v>296</v>
      </c>
      <c r="X850" s="29"/>
      <c r="Y850" s="29">
        <f>IF(Proj2018[[#This Row],[POS]]="K",-100,Proj2018[[#This Row],[VAR/G]]+1.5)</f>
        <v>-5.9249999999999998</v>
      </c>
      <c r="Z850" s="33">
        <f>ROUND(MAX(Proj2018[[#This Row],[VAWG]],0)*$AC$9,0)+1</f>
        <v>1</v>
      </c>
    </row>
    <row r="851" spans="1:26" x14ac:dyDescent="0.3">
      <c r="A851">
        <v>2018</v>
      </c>
      <c r="B851" t="s">
        <v>6931</v>
      </c>
      <c r="C851" t="s">
        <v>11244</v>
      </c>
      <c r="D851" t="s">
        <v>451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 s="26">
        <v>0</v>
      </c>
      <c r="Q851" s="26">
        <v>118.8</v>
      </c>
      <c r="R851" s="26">
        <v>-118.8</v>
      </c>
      <c r="S851" s="26">
        <v>-7.4249999999999998</v>
      </c>
      <c r="T851" s="31" t="s">
        <v>296</v>
      </c>
      <c r="U851" s="29">
        <v>0</v>
      </c>
      <c r="V851" s="29" t="str">
        <f>IF(ABS(Proj2018[[#This Row],[LastProj]]-Proj2018[[#This Row],[PROJ TOTAL PTS]])&lt;0.5,"",(Proj2018[[#This Row],[PROJ TOTAL PTS]]-Proj2018[[#This Row],[LastProj]])/16)</f>
        <v/>
      </c>
      <c r="W851" s="29" t="s">
        <v>296</v>
      </c>
      <c r="X851" s="29"/>
      <c r="Y851" s="29">
        <f>IF(Proj2018[[#This Row],[POS]]="K",-100,Proj2018[[#This Row],[VAR/G]]+1.5)</f>
        <v>-5.9249999999999998</v>
      </c>
      <c r="Z851" s="33">
        <f>ROUND(MAX(Proj2018[[#This Row],[VAWG]],0)*$AC$9,0)+1</f>
        <v>1</v>
      </c>
    </row>
    <row r="852" spans="1:26" x14ac:dyDescent="0.3">
      <c r="A852">
        <v>2018</v>
      </c>
      <c r="B852" t="s">
        <v>455</v>
      </c>
      <c r="C852" t="s">
        <v>298</v>
      </c>
      <c r="D852" t="s">
        <v>451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 s="26">
        <v>0</v>
      </c>
      <c r="Q852" s="26">
        <v>118.8</v>
      </c>
      <c r="R852" s="26">
        <v>-118.8</v>
      </c>
      <c r="S852" s="26">
        <v>-7.4249999999999998</v>
      </c>
      <c r="T852" s="31" t="s">
        <v>296</v>
      </c>
      <c r="U852" s="29">
        <v>0</v>
      </c>
      <c r="V852" s="29" t="str">
        <f>IF(ABS(Proj2018[[#This Row],[LastProj]]-Proj2018[[#This Row],[PROJ TOTAL PTS]])&lt;0.5,"",(Proj2018[[#This Row],[PROJ TOTAL PTS]]-Proj2018[[#This Row],[LastProj]])/16)</f>
        <v/>
      </c>
      <c r="W852" s="29" t="s">
        <v>296</v>
      </c>
      <c r="X852" s="29"/>
      <c r="Y852" s="29">
        <f>IF(Proj2018[[#This Row],[POS]]="K",-100,Proj2018[[#This Row],[VAR/G]]+1.5)</f>
        <v>-5.9249999999999998</v>
      </c>
      <c r="Z852" s="33">
        <f>ROUND(MAX(Proj2018[[#This Row],[VAWG]],0)*$AC$9,0)+1</f>
        <v>1</v>
      </c>
    </row>
    <row r="853" spans="1:26" x14ac:dyDescent="0.3">
      <c r="A853">
        <v>2018</v>
      </c>
      <c r="B853" t="s">
        <v>7448</v>
      </c>
      <c r="C853" t="s">
        <v>10710</v>
      </c>
      <c r="D853" t="s">
        <v>451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 s="26">
        <v>0</v>
      </c>
      <c r="Q853" s="26">
        <v>118.8</v>
      </c>
      <c r="R853" s="26">
        <v>-118.8</v>
      </c>
      <c r="S853" s="26">
        <v>-7.4249999999999998</v>
      </c>
      <c r="T853" s="31" t="s">
        <v>296</v>
      </c>
      <c r="U853" s="29">
        <v>0</v>
      </c>
      <c r="V853" s="29" t="str">
        <f>IF(ABS(Proj2018[[#This Row],[LastProj]]-Proj2018[[#This Row],[PROJ TOTAL PTS]])&lt;0.5,"",(Proj2018[[#This Row],[PROJ TOTAL PTS]]-Proj2018[[#This Row],[LastProj]])/16)</f>
        <v/>
      </c>
      <c r="W853" s="29" t="s">
        <v>296</v>
      </c>
      <c r="X853" s="29"/>
      <c r="Y853" s="29">
        <f>IF(Proj2018[[#This Row],[POS]]="K",-100,Proj2018[[#This Row],[VAR/G]]+1.5)</f>
        <v>-5.9249999999999998</v>
      </c>
      <c r="Z853" s="33">
        <f>ROUND(MAX(Proj2018[[#This Row],[VAWG]],0)*$AC$9,0)+1</f>
        <v>1</v>
      </c>
    </row>
    <row r="854" spans="1:26" x14ac:dyDescent="0.3">
      <c r="A854">
        <v>2018</v>
      </c>
      <c r="B854" t="s">
        <v>8373</v>
      </c>
      <c r="C854" t="s">
        <v>570</v>
      </c>
      <c r="D854" t="s">
        <v>451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 s="26">
        <v>0</v>
      </c>
      <c r="Q854" s="26">
        <v>118.8</v>
      </c>
      <c r="R854" s="26">
        <v>-118.8</v>
      </c>
      <c r="S854" s="26">
        <v>-7.4249999999999998</v>
      </c>
      <c r="T854" s="31" t="s">
        <v>296</v>
      </c>
      <c r="U854" s="29">
        <v>0</v>
      </c>
      <c r="V854" s="29" t="str">
        <f>IF(ABS(Proj2018[[#This Row],[LastProj]]-Proj2018[[#This Row],[PROJ TOTAL PTS]])&lt;0.5,"",(Proj2018[[#This Row],[PROJ TOTAL PTS]]-Proj2018[[#This Row],[LastProj]])/16)</f>
        <v/>
      </c>
      <c r="W854" s="29" t="s">
        <v>296</v>
      </c>
      <c r="X854" s="29"/>
      <c r="Y854" s="29">
        <f>IF(Proj2018[[#This Row],[POS]]="K",-100,Proj2018[[#This Row],[VAR/G]]+1.5)</f>
        <v>-5.9249999999999998</v>
      </c>
      <c r="Z854" s="33">
        <f>ROUND(MAX(Proj2018[[#This Row],[VAWG]],0)*$AC$9,0)+1</f>
        <v>1</v>
      </c>
    </row>
    <row r="855" spans="1:26" x14ac:dyDescent="0.3">
      <c r="A855">
        <v>2018</v>
      </c>
      <c r="B855" t="s">
        <v>5670</v>
      </c>
      <c r="C855" t="s">
        <v>10718</v>
      </c>
      <c r="D855" t="s">
        <v>451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 s="26">
        <v>0</v>
      </c>
      <c r="Q855" s="26">
        <v>118.8</v>
      </c>
      <c r="R855" s="26">
        <v>-118.8</v>
      </c>
      <c r="S855" s="26">
        <v>-7.4249999999999998</v>
      </c>
      <c r="T855" s="31" t="s">
        <v>296</v>
      </c>
      <c r="U855" s="29">
        <v>0</v>
      </c>
      <c r="V855" s="29" t="str">
        <f>IF(ABS(Proj2018[[#This Row],[LastProj]]-Proj2018[[#This Row],[PROJ TOTAL PTS]])&lt;0.5,"",(Proj2018[[#This Row],[PROJ TOTAL PTS]]-Proj2018[[#This Row],[LastProj]])/16)</f>
        <v/>
      </c>
      <c r="W855" s="29" t="s">
        <v>296</v>
      </c>
      <c r="X855" s="29"/>
      <c r="Y855" s="29">
        <f>IF(Proj2018[[#This Row],[POS]]="K",-100,Proj2018[[#This Row],[VAR/G]]+1.5)</f>
        <v>-5.9249999999999998</v>
      </c>
      <c r="Z855" s="33">
        <f>ROUND(MAX(Proj2018[[#This Row],[VAWG]],0)*$AC$9,0)+1</f>
        <v>1</v>
      </c>
    </row>
    <row r="856" spans="1:26" x14ac:dyDescent="0.3">
      <c r="A856">
        <v>2018</v>
      </c>
      <c r="B856" t="s">
        <v>5223</v>
      </c>
      <c r="C856" t="s">
        <v>489</v>
      </c>
      <c r="D856" t="s">
        <v>451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 s="26">
        <v>0</v>
      </c>
      <c r="Q856" s="26">
        <v>118.8</v>
      </c>
      <c r="R856" s="26">
        <v>-118.8</v>
      </c>
      <c r="S856" s="26">
        <v>-7.4249999999999998</v>
      </c>
      <c r="T856" s="31" t="s">
        <v>296</v>
      </c>
      <c r="U856" s="29">
        <v>0</v>
      </c>
      <c r="V856" s="29" t="str">
        <f>IF(ABS(Proj2018[[#This Row],[LastProj]]-Proj2018[[#This Row],[PROJ TOTAL PTS]])&lt;0.5,"",(Proj2018[[#This Row],[PROJ TOTAL PTS]]-Proj2018[[#This Row],[LastProj]])/16)</f>
        <v/>
      </c>
      <c r="W856" s="29" t="s">
        <v>437</v>
      </c>
      <c r="X856" s="29"/>
      <c r="Y856" s="29">
        <f>IF(Proj2018[[#This Row],[POS]]="K",-100,Proj2018[[#This Row],[VAR/G]]+1.5)</f>
        <v>-5.9249999999999998</v>
      </c>
      <c r="Z856" s="33">
        <f>ROUND(MAX(Proj2018[[#This Row],[VAWG]],0)*$AC$9,0)+1</f>
        <v>1</v>
      </c>
    </row>
    <row r="857" spans="1:26" x14ac:dyDescent="0.3">
      <c r="A857">
        <v>2018</v>
      </c>
      <c r="B857" t="s">
        <v>3411</v>
      </c>
      <c r="C857" t="s">
        <v>10740</v>
      </c>
      <c r="D857" t="s">
        <v>451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 s="26">
        <v>0</v>
      </c>
      <c r="Q857" s="26">
        <v>118.8</v>
      </c>
      <c r="R857" s="26">
        <v>-118.8</v>
      </c>
      <c r="S857" s="26">
        <v>-7.4249999999999998</v>
      </c>
      <c r="T857" s="31" t="s">
        <v>296</v>
      </c>
      <c r="U857" s="29">
        <v>0</v>
      </c>
      <c r="V857" s="29" t="str">
        <f>IF(ABS(Proj2018[[#This Row],[LastProj]]-Proj2018[[#This Row],[PROJ TOTAL PTS]])&lt;0.5,"",(Proj2018[[#This Row],[PROJ TOTAL PTS]]-Proj2018[[#This Row],[LastProj]])/16)</f>
        <v/>
      </c>
      <c r="W857" s="29" t="s">
        <v>296</v>
      </c>
      <c r="X857" s="29"/>
      <c r="Y857" s="29">
        <f>IF(Proj2018[[#This Row],[POS]]="K",-100,Proj2018[[#This Row],[VAR/G]]+1.5)</f>
        <v>-5.9249999999999998</v>
      </c>
      <c r="Z857" s="33">
        <f>ROUND(MAX(Proj2018[[#This Row],[VAWG]],0)*$AC$9,0)+1</f>
        <v>1</v>
      </c>
    </row>
    <row r="858" spans="1:26" x14ac:dyDescent="0.3">
      <c r="A858">
        <v>2018</v>
      </c>
      <c r="B858" t="s">
        <v>7239</v>
      </c>
      <c r="C858" t="s">
        <v>352</v>
      </c>
      <c r="D858" t="s">
        <v>451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 s="26">
        <v>0</v>
      </c>
      <c r="Q858" s="26">
        <v>118.8</v>
      </c>
      <c r="R858" s="26">
        <v>-118.8</v>
      </c>
      <c r="S858" s="26">
        <v>-7.4249999999999998</v>
      </c>
      <c r="T858" s="31" t="s">
        <v>296</v>
      </c>
      <c r="U858" s="29">
        <v>0</v>
      </c>
      <c r="V858" s="29" t="str">
        <f>IF(ABS(Proj2018[[#This Row],[LastProj]]-Proj2018[[#This Row],[PROJ TOTAL PTS]])&lt;0.5,"",(Proj2018[[#This Row],[PROJ TOTAL PTS]]-Proj2018[[#This Row],[LastProj]])/16)</f>
        <v/>
      </c>
      <c r="W858" s="29" t="s">
        <v>296</v>
      </c>
      <c r="X858" s="29"/>
      <c r="Y858" s="29">
        <f>IF(Proj2018[[#This Row],[POS]]="K",-100,Proj2018[[#This Row],[VAR/G]]+1.5)</f>
        <v>-5.9249999999999998</v>
      </c>
      <c r="Z858" s="33">
        <f>ROUND(MAX(Proj2018[[#This Row],[VAWG]],0)*$AC$9,0)+1</f>
        <v>1</v>
      </c>
    </row>
    <row r="859" spans="1:26" x14ac:dyDescent="0.3">
      <c r="A859">
        <v>2018</v>
      </c>
      <c r="B859" t="s">
        <v>9749</v>
      </c>
      <c r="C859" t="s">
        <v>10708</v>
      </c>
      <c r="D859" t="s">
        <v>451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 s="26">
        <v>0</v>
      </c>
      <c r="Q859" s="26">
        <v>118.8</v>
      </c>
      <c r="R859" s="26">
        <v>-118.8</v>
      </c>
      <c r="S859" s="26">
        <v>-7.4249999999999998</v>
      </c>
      <c r="T859" s="31" t="s">
        <v>296</v>
      </c>
      <c r="U859" s="29">
        <v>0</v>
      </c>
      <c r="V859" s="29" t="str">
        <f>IF(ABS(Proj2018[[#This Row],[LastProj]]-Proj2018[[#This Row],[PROJ TOTAL PTS]])&lt;0.5,"",(Proj2018[[#This Row],[PROJ TOTAL PTS]]-Proj2018[[#This Row],[LastProj]])/16)</f>
        <v/>
      </c>
      <c r="W859" s="29" t="s">
        <v>296</v>
      </c>
      <c r="X859" s="29"/>
      <c r="Y859" s="29">
        <f>IF(Proj2018[[#This Row],[POS]]="K",-100,Proj2018[[#This Row],[VAR/G]]+1.5)</f>
        <v>-5.9249999999999998</v>
      </c>
      <c r="Z859" s="33">
        <f>ROUND(MAX(Proj2018[[#This Row],[VAWG]],0)*$AC$9,0)+1</f>
        <v>1</v>
      </c>
    </row>
    <row r="860" spans="1:26" x14ac:dyDescent="0.3">
      <c r="A860">
        <v>2018</v>
      </c>
      <c r="B860" t="s">
        <v>5819</v>
      </c>
      <c r="C860" t="s">
        <v>1198</v>
      </c>
      <c r="D860" t="s">
        <v>451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 s="26">
        <v>0</v>
      </c>
      <c r="Q860" s="26">
        <v>118.8</v>
      </c>
      <c r="R860" s="26">
        <v>-118.8</v>
      </c>
      <c r="S860" s="26">
        <v>-7.4249999999999998</v>
      </c>
      <c r="T860" s="31" t="s">
        <v>296</v>
      </c>
      <c r="U860" s="29">
        <v>0</v>
      </c>
      <c r="V860" s="29" t="str">
        <f>IF(ABS(Proj2018[[#This Row],[LastProj]]-Proj2018[[#This Row],[PROJ TOTAL PTS]])&lt;0.5,"",(Proj2018[[#This Row],[PROJ TOTAL PTS]]-Proj2018[[#This Row],[LastProj]])/16)</f>
        <v/>
      </c>
      <c r="W860" s="29" t="s">
        <v>296</v>
      </c>
      <c r="X860" s="29"/>
      <c r="Y860" s="29">
        <f>IF(Proj2018[[#This Row],[POS]]="K",-100,Proj2018[[#This Row],[VAR/G]]+1.5)</f>
        <v>-5.9249999999999998</v>
      </c>
      <c r="Z860" s="33">
        <f>ROUND(MAX(Proj2018[[#This Row],[VAWG]],0)*$AC$9,0)+1</f>
        <v>1</v>
      </c>
    </row>
    <row r="861" spans="1:26" x14ac:dyDescent="0.3">
      <c r="A861">
        <v>2018</v>
      </c>
      <c r="B861" t="s">
        <v>9467</v>
      </c>
      <c r="C861" t="s">
        <v>314</v>
      </c>
      <c r="D861" t="s">
        <v>451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 s="26">
        <v>0</v>
      </c>
      <c r="Q861" s="26">
        <v>118.8</v>
      </c>
      <c r="R861" s="26">
        <v>-118.8</v>
      </c>
      <c r="S861" s="26">
        <v>-7.4249999999999998</v>
      </c>
      <c r="T861" s="31" t="s">
        <v>296</v>
      </c>
      <c r="U861" s="29">
        <v>0</v>
      </c>
      <c r="V861" s="29" t="str">
        <f>IF(ABS(Proj2018[[#This Row],[LastProj]]-Proj2018[[#This Row],[PROJ TOTAL PTS]])&lt;0.5,"",(Proj2018[[#This Row],[PROJ TOTAL PTS]]-Proj2018[[#This Row],[LastProj]])/16)</f>
        <v/>
      </c>
      <c r="W861" s="29" t="s">
        <v>296</v>
      </c>
      <c r="X861" s="29"/>
      <c r="Y861" s="29">
        <f>IF(Proj2018[[#This Row],[POS]]="K",-100,Proj2018[[#This Row],[VAR/G]]+1.5)</f>
        <v>-5.9249999999999998</v>
      </c>
      <c r="Z861" s="33">
        <f>ROUND(MAX(Proj2018[[#This Row],[VAWG]],0)*$AC$9,0)+1</f>
        <v>1</v>
      </c>
    </row>
    <row r="862" spans="1:26" x14ac:dyDescent="0.3">
      <c r="A862">
        <v>2018</v>
      </c>
      <c r="B862" t="s">
        <v>10073</v>
      </c>
      <c r="C862" t="s">
        <v>10795</v>
      </c>
      <c r="D862" t="s">
        <v>451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 s="26">
        <v>0</v>
      </c>
      <c r="Q862" s="26">
        <v>118.8</v>
      </c>
      <c r="R862" s="26">
        <v>-118.8</v>
      </c>
      <c r="S862" s="26">
        <v>-7.4249999999999998</v>
      </c>
      <c r="T862" s="31" t="s">
        <v>296</v>
      </c>
      <c r="U862" s="29">
        <v>0</v>
      </c>
      <c r="V862" s="29" t="str">
        <f>IF(ABS(Proj2018[[#This Row],[LastProj]]-Proj2018[[#This Row],[PROJ TOTAL PTS]])&lt;0.5,"",(Proj2018[[#This Row],[PROJ TOTAL PTS]]-Proj2018[[#This Row],[LastProj]])/16)</f>
        <v/>
      </c>
      <c r="W862" s="29" t="s">
        <v>296</v>
      </c>
      <c r="X862" s="29"/>
      <c r="Y862" s="29">
        <f>IF(Proj2018[[#This Row],[POS]]="K",-100,Proj2018[[#This Row],[VAR/G]]+1.5)</f>
        <v>-5.9249999999999998</v>
      </c>
      <c r="Z862" s="33">
        <f>ROUND(MAX(Proj2018[[#This Row],[VAWG]],0)*$AC$9,0)+1</f>
        <v>1</v>
      </c>
    </row>
    <row r="863" spans="1:26" x14ac:dyDescent="0.3">
      <c r="A863">
        <v>2018</v>
      </c>
      <c r="B863" t="s">
        <v>2362</v>
      </c>
      <c r="C863" t="s">
        <v>10734</v>
      </c>
      <c r="D863" t="s">
        <v>451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 s="26">
        <v>0</v>
      </c>
      <c r="Q863" s="26">
        <v>118.8</v>
      </c>
      <c r="R863" s="26">
        <v>-118.8</v>
      </c>
      <c r="S863" s="26">
        <v>-7.4249999999999998</v>
      </c>
      <c r="T863" s="31" t="s">
        <v>296</v>
      </c>
      <c r="U863" s="29">
        <v>0</v>
      </c>
      <c r="V863" s="29" t="str">
        <f>IF(ABS(Proj2018[[#This Row],[LastProj]]-Proj2018[[#This Row],[PROJ TOTAL PTS]])&lt;0.5,"",(Proj2018[[#This Row],[PROJ TOTAL PTS]]-Proj2018[[#This Row],[LastProj]])/16)</f>
        <v/>
      </c>
      <c r="W863" s="29" t="s">
        <v>296</v>
      </c>
      <c r="X863" s="29"/>
      <c r="Y863" s="29">
        <f>IF(Proj2018[[#This Row],[POS]]="K",-100,Proj2018[[#This Row],[VAR/G]]+1.5)</f>
        <v>-5.9249999999999998</v>
      </c>
      <c r="Z863" s="33">
        <f>ROUND(MAX(Proj2018[[#This Row],[VAWG]],0)*$AC$9,0)+1</f>
        <v>1</v>
      </c>
    </row>
    <row r="864" spans="1:26" x14ac:dyDescent="0.3">
      <c r="A864">
        <v>2018</v>
      </c>
      <c r="B864" t="s">
        <v>653</v>
      </c>
      <c r="C864" t="s">
        <v>10740</v>
      </c>
      <c r="D864" t="s">
        <v>451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 s="26">
        <v>0</v>
      </c>
      <c r="Q864" s="26">
        <v>118.8</v>
      </c>
      <c r="R864" s="26">
        <v>-118.8</v>
      </c>
      <c r="S864" s="26">
        <v>-7.4249999999999998</v>
      </c>
      <c r="T864" s="31" t="s">
        <v>296</v>
      </c>
      <c r="U864" s="29">
        <v>0</v>
      </c>
      <c r="V864" s="29" t="str">
        <f>IF(ABS(Proj2018[[#This Row],[LastProj]]-Proj2018[[#This Row],[PROJ TOTAL PTS]])&lt;0.5,"",(Proj2018[[#This Row],[PROJ TOTAL PTS]]-Proj2018[[#This Row],[LastProj]])/16)</f>
        <v/>
      </c>
      <c r="W864" s="29" t="s">
        <v>296</v>
      </c>
      <c r="X864" s="29"/>
      <c r="Y864" s="29">
        <f>IF(Proj2018[[#This Row],[POS]]="K",-100,Proj2018[[#This Row],[VAR/G]]+1.5)</f>
        <v>-5.9249999999999998</v>
      </c>
      <c r="Z864" s="33">
        <f>ROUND(MAX(Proj2018[[#This Row],[VAWG]],0)*$AC$9,0)+1</f>
        <v>1</v>
      </c>
    </row>
    <row r="865" spans="1:26" x14ac:dyDescent="0.3">
      <c r="A865">
        <v>2018</v>
      </c>
      <c r="B865" t="s">
        <v>9487</v>
      </c>
      <c r="C865" t="s">
        <v>489</v>
      </c>
      <c r="D865" t="s">
        <v>451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 s="26">
        <v>0</v>
      </c>
      <c r="Q865" s="26">
        <v>118.8</v>
      </c>
      <c r="R865" s="26">
        <v>-118.8</v>
      </c>
      <c r="S865" s="26">
        <v>-7.4249999999999998</v>
      </c>
      <c r="T865" s="31" t="s">
        <v>296</v>
      </c>
      <c r="U865" s="29">
        <v>0</v>
      </c>
      <c r="V865" s="29" t="str">
        <f>IF(ABS(Proj2018[[#This Row],[LastProj]]-Proj2018[[#This Row],[PROJ TOTAL PTS]])&lt;0.5,"",(Proj2018[[#This Row],[PROJ TOTAL PTS]]-Proj2018[[#This Row],[LastProj]])/16)</f>
        <v/>
      </c>
      <c r="W865" s="29" t="s">
        <v>296</v>
      </c>
      <c r="X865" s="29"/>
      <c r="Y865" s="29">
        <f>IF(Proj2018[[#This Row],[POS]]="K",-100,Proj2018[[#This Row],[VAR/G]]+1.5)</f>
        <v>-5.9249999999999998</v>
      </c>
      <c r="Z865" s="33">
        <f>ROUND(MAX(Proj2018[[#This Row],[VAWG]],0)*$AC$9,0)+1</f>
        <v>1</v>
      </c>
    </row>
    <row r="866" spans="1:26" x14ac:dyDescent="0.3">
      <c r="A866">
        <v>2018</v>
      </c>
      <c r="B866" t="s">
        <v>11275</v>
      </c>
      <c r="C866" t="s">
        <v>10748</v>
      </c>
      <c r="D866" t="s">
        <v>451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 s="26">
        <v>0</v>
      </c>
      <c r="Q866" s="26">
        <v>118.8</v>
      </c>
      <c r="R866" s="26">
        <v>-118.8</v>
      </c>
      <c r="S866" s="26">
        <v>-7.4249999999999998</v>
      </c>
      <c r="T866" s="31" t="s">
        <v>296</v>
      </c>
      <c r="U866" s="29">
        <v>0</v>
      </c>
      <c r="V866" s="29" t="str">
        <f>IF(ABS(Proj2018[[#This Row],[LastProj]]-Proj2018[[#This Row],[PROJ TOTAL PTS]])&lt;0.5,"",(Proj2018[[#This Row],[PROJ TOTAL PTS]]-Proj2018[[#This Row],[LastProj]])/16)</f>
        <v/>
      </c>
      <c r="W866" s="29" t="s">
        <v>296</v>
      </c>
      <c r="X866" s="29"/>
      <c r="Y866" s="29">
        <f>IF(Proj2018[[#This Row],[POS]]="K",-100,Proj2018[[#This Row],[VAR/G]]+1.5)</f>
        <v>-5.9249999999999998</v>
      </c>
      <c r="Z866" s="33">
        <f>ROUND(MAX(Proj2018[[#This Row],[VAWG]],0)*$AC$9,0)+1</f>
        <v>1</v>
      </c>
    </row>
    <row r="867" spans="1:26" x14ac:dyDescent="0.3">
      <c r="A867">
        <v>2018</v>
      </c>
      <c r="B867" t="s">
        <v>9541</v>
      </c>
      <c r="C867" t="s">
        <v>10734</v>
      </c>
      <c r="D867" t="s">
        <v>451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 s="26">
        <v>0</v>
      </c>
      <c r="Q867" s="26">
        <v>118.8</v>
      </c>
      <c r="R867" s="26">
        <v>-118.8</v>
      </c>
      <c r="S867" s="26">
        <v>-7.4249999999999998</v>
      </c>
      <c r="T867" s="31" t="s">
        <v>296</v>
      </c>
      <c r="U867" s="29">
        <v>0</v>
      </c>
      <c r="V867" s="29" t="str">
        <f>IF(ABS(Proj2018[[#This Row],[LastProj]]-Proj2018[[#This Row],[PROJ TOTAL PTS]])&lt;0.5,"",(Proj2018[[#This Row],[PROJ TOTAL PTS]]-Proj2018[[#This Row],[LastProj]])/16)</f>
        <v/>
      </c>
      <c r="W867" s="29" t="s">
        <v>296</v>
      </c>
      <c r="X867" s="29"/>
      <c r="Y867" s="29">
        <f>IF(Proj2018[[#This Row],[POS]]="K",-100,Proj2018[[#This Row],[VAR/G]]+1.5)</f>
        <v>-5.9249999999999998</v>
      </c>
      <c r="Z867" s="33">
        <f>ROUND(MAX(Proj2018[[#This Row],[VAWG]],0)*$AC$9,0)+1</f>
        <v>1</v>
      </c>
    </row>
    <row r="868" spans="1:26" x14ac:dyDescent="0.3">
      <c r="A868">
        <v>2018</v>
      </c>
      <c r="B868" t="s">
        <v>2061</v>
      </c>
      <c r="C868" t="s">
        <v>10751</v>
      </c>
      <c r="D868" t="s">
        <v>451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 s="26">
        <v>0</v>
      </c>
      <c r="Q868" s="26">
        <v>118.8</v>
      </c>
      <c r="R868" s="26">
        <v>-118.8</v>
      </c>
      <c r="S868" s="26">
        <v>-7.4249999999999998</v>
      </c>
      <c r="T868" s="31" t="s">
        <v>296</v>
      </c>
      <c r="U868" s="29">
        <v>0</v>
      </c>
      <c r="V868" s="29" t="str">
        <f>IF(ABS(Proj2018[[#This Row],[LastProj]]-Proj2018[[#This Row],[PROJ TOTAL PTS]])&lt;0.5,"",(Proj2018[[#This Row],[PROJ TOTAL PTS]]-Proj2018[[#This Row],[LastProj]])/16)</f>
        <v/>
      </c>
      <c r="W868" s="29" t="s">
        <v>296</v>
      </c>
      <c r="X868" s="29"/>
      <c r="Y868" s="29">
        <f>IF(Proj2018[[#This Row],[POS]]="K",-100,Proj2018[[#This Row],[VAR/G]]+1.5)</f>
        <v>-5.9249999999999998</v>
      </c>
      <c r="Z868" s="33">
        <f>ROUND(MAX(Proj2018[[#This Row],[VAWG]],0)*$AC$9,0)+1</f>
        <v>1</v>
      </c>
    </row>
    <row r="869" spans="1:26" x14ac:dyDescent="0.3">
      <c r="A869">
        <v>2018</v>
      </c>
      <c r="B869" t="s">
        <v>9224</v>
      </c>
      <c r="C869" t="s">
        <v>10746</v>
      </c>
      <c r="D869" t="s">
        <v>451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 s="26">
        <v>0</v>
      </c>
      <c r="Q869" s="26">
        <v>118.8</v>
      </c>
      <c r="R869" s="26">
        <v>-118.8</v>
      </c>
      <c r="S869" s="26">
        <v>-7.4249999999999998</v>
      </c>
      <c r="T869" s="31" t="s">
        <v>296</v>
      </c>
      <c r="U869" s="29">
        <v>0</v>
      </c>
      <c r="V869" s="29" t="str">
        <f>IF(ABS(Proj2018[[#This Row],[LastProj]]-Proj2018[[#This Row],[PROJ TOTAL PTS]])&lt;0.5,"",(Proj2018[[#This Row],[PROJ TOTAL PTS]]-Proj2018[[#This Row],[LastProj]])/16)</f>
        <v/>
      </c>
      <c r="W869" s="29" t="s">
        <v>296</v>
      </c>
      <c r="X869" s="29"/>
      <c r="Y869" s="29">
        <f>IF(Proj2018[[#This Row],[POS]]="K",-100,Proj2018[[#This Row],[VAR/G]]+1.5)</f>
        <v>-5.9249999999999998</v>
      </c>
      <c r="Z869" s="33">
        <f>ROUND(MAX(Proj2018[[#This Row],[VAWG]],0)*$AC$9,0)+1</f>
        <v>1</v>
      </c>
    </row>
    <row r="870" spans="1:26" x14ac:dyDescent="0.3">
      <c r="A870">
        <v>2018</v>
      </c>
      <c r="B870" t="s">
        <v>9815</v>
      </c>
      <c r="C870" t="s">
        <v>10805</v>
      </c>
      <c r="D870" t="s">
        <v>451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 s="26">
        <v>0</v>
      </c>
      <c r="Q870" s="26">
        <v>118.8</v>
      </c>
      <c r="R870" s="26">
        <v>-118.8</v>
      </c>
      <c r="S870" s="26">
        <v>-7.4249999999999998</v>
      </c>
      <c r="T870" s="31" t="s">
        <v>296</v>
      </c>
      <c r="U870" s="29">
        <v>0</v>
      </c>
      <c r="V870" s="29" t="str">
        <f>IF(ABS(Proj2018[[#This Row],[LastProj]]-Proj2018[[#This Row],[PROJ TOTAL PTS]])&lt;0.5,"",(Proj2018[[#This Row],[PROJ TOTAL PTS]]-Proj2018[[#This Row],[LastProj]])/16)</f>
        <v/>
      </c>
      <c r="W870" s="29" t="s">
        <v>437</v>
      </c>
      <c r="X870" s="29"/>
      <c r="Y870" s="29">
        <f>IF(Proj2018[[#This Row],[POS]]="K",-100,Proj2018[[#This Row],[VAR/G]]+1.5)</f>
        <v>-5.9249999999999998</v>
      </c>
      <c r="Z870" s="33">
        <f>ROUND(MAX(Proj2018[[#This Row],[VAWG]],0)*$AC$9,0)+1</f>
        <v>1</v>
      </c>
    </row>
    <row r="871" spans="1:26" x14ac:dyDescent="0.3">
      <c r="A871">
        <v>2018</v>
      </c>
      <c r="B871" t="s">
        <v>3143</v>
      </c>
      <c r="C871" t="s">
        <v>570</v>
      </c>
      <c r="D871" t="s">
        <v>451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 s="26">
        <v>0</v>
      </c>
      <c r="Q871" s="26">
        <v>118.8</v>
      </c>
      <c r="R871" s="26">
        <v>-118.8</v>
      </c>
      <c r="S871" s="26">
        <v>-7.4249999999999998</v>
      </c>
      <c r="T871" s="31" t="s">
        <v>296</v>
      </c>
      <c r="U871" s="29">
        <v>0</v>
      </c>
      <c r="V871" s="29" t="str">
        <f>IF(ABS(Proj2018[[#This Row],[LastProj]]-Proj2018[[#This Row],[PROJ TOTAL PTS]])&lt;0.5,"",(Proj2018[[#This Row],[PROJ TOTAL PTS]]-Proj2018[[#This Row],[LastProj]])/16)</f>
        <v/>
      </c>
      <c r="W871" s="29" t="s">
        <v>296</v>
      </c>
      <c r="X871" s="29"/>
      <c r="Y871" s="29">
        <f>IF(Proj2018[[#This Row],[POS]]="K",-100,Proj2018[[#This Row],[VAR/G]]+1.5)</f>
        <v>-5.9249999999999998</v>
      </c>
      <c r="Z871" s="33">
        <f>ROUND(MAX(Proj2018[[#This Row],[VAWG]],0)*$AC$9,0)+1</f>
        <v>1</v>
      </c>
    </row>
    <row r="872" spans="1:26" x14ac:dyDescent="0.3">
      <c r="A872">
        <v>2018</v>
      </c>
      <c r="B872" t="s">
        <v>1732</v>
      </c>
      <c r="C872" t="s">
        <v>570</v>
      </c>
      <c r="D872" t="s">
        <v>451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 s="26">
        <v>0</v>
      </c>
      <c r="Q872" s="26">
        <v>118.8</v>
      </c>
      <c r="R872" s="26">
        <v>-118.8</v>
      </c>
      <c r="S872" s="26">
        <v>-7.4249999999999998</v>
      </c>
      <c r="T872" s="31" t="s">
        <v>296</v>
      </c>
      <c r="U872" s="29">
        <v>0</v>
      </c>
      <c r="V872" s="29" t="str">
        <f>IF(ABS(Proj2018[[#This Row],[LastProj]]-Proj2018[[#This Row],[PROJ TOTAL PTS]])&lt;0.5,"",(Proj2018[[#This Row],[PROJ TOTAL PTS]]-Proj2018[[#This Row],[LastProj]])/16)</f>
        <v/>
      </c>
      <c r="W872" s="29" t="s">
        <v>296</v>
      </c>
      <c r="X872" s="29"/>
      <c r="Y872" s="29">
        <f>IF(Proj2018[[#This Row],[POS]]="K",-100,Proj2018[[#This Row],[VAR/G]]+1.5)</f>
        <v>-5.9249999999999998</v>
      </c>
      <c r="Z872" s="33">
        <f>ROUND(MAX(Proj2018[[#This Row],[VAWG]],0)*$AC$9,0)+1</f>
        <v>1</v>
      </c>
    </row>
    <row r="873" spans="1:26" x14ac:dyDescent="0.3">
      <c r="A873">
        <v>2018</v>
      </c>
      <c r="B873" t="s">
        <v>8124</v>
      </c>
      <c r="C873" t="s">
        <v>10708</v>
      </c>
      <c r="D873" t="s">
        <v>451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 s="26">
        <v>0</v>
      </c>
      <c r="Q873" s="26">
        <v>118.8</v>
      </c>
      <c r="R873" s="26">
        <v>-118.8</v>
      </c>
      <c r="S873" s="26">
        <v>-7.4249999999999998</v>
      </c>
      <c r="T873" s="31" t="s">
        <v>296</v>
      </c>
      <c r="U873" s="29">
        <v>0</v>
      </c>
      <c r="V873" s="29" t="str">
        <f>IF(ABS(Proj2018[[#This Row],[LastProj]]-Proj2018[[#This Row],[PROJ TOTAL PTS]])&lt;0.5,"",(Proj2018[[#This Row],[PROJ TOTAL PTS]]-Proj2018[[#This Row],[LastProj]])/16)</f>
        <v/>
      </c>
      <c r="W873" s="29" t="s">
        <v>296</v>
      </c>
      <c r="X873" s="29"/>
      <c r="Y873" s="29">
        <f>IF(Proj2018[[#This Row],[POS]]="K",-100,Proj2018[[#This Row],[VAR/G]]+1.5)</f>
        <v>-5.9249999999999998</v>
      </c>
      <c r="Z873" s="33">
        <f>ROUND(MAX(Proj2018[[#This Row],[VAWG]],0)*$AC$9,0)+1</f>
        <v>1</v>
      </c>
    </row>
    <row r="874" spans="1:26" x14ac:dyDescent="0.3">
      <c r="A874">
        <v>2018</v>
      </c>
      <c r="B874" t="s">
        <v>6159</v>
      </c>
      <c r="C874" t="s">
        <v>306</v>
      </c>
      <c r="D874" t="s">
        <v>451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 s="26">
        <v>0</v>
      </c>
      <c r="Q874" s="26">
        <v>118.8</v>
      </c>
      <c r="R874" s="26">
        <v>-118.8</v>
      </c>
      <c r="S874" s="26">
        <v>-7.4249999999999998</v>
      </c>
      <c r="T874" s="31" t="s">
        <v>296</v>
      </c>
      <c r="U874" s="29">
        <v>0</v>
      </c>
      <c r="V874" s="29" t="str">
        <f>IF(ABS(Proj2018[[#This Row],[LastProj]]-Proj2018[[#This Row],[PROJ TOTAL PTS]])&lt;0.5,"",(Proj2018[[#This Row],[PROJ TOTAL PTS]]-Proj2018[[#This Row],[LastProj]])/16)</f>
        <v/>
      </c>
      <c r="W874" s="29" t="s">
        <v>296</v>
      </c>
      <c r="X874" s="29"/>
      <c r="Y874" s="29">
        <f>IF(Proj2018[[#This Row],[POS]]="K",-100,Proj2018[[#This Row],[VAR/G]]+1.5)</f>
        <v>-5.9249999999999998</v>
      </c>
      <c r="Z874" s="33">
        <f>ROUND(MAX(Proj2018[[#This Row],[VAWG]],0)*$AC$9,0)+1</f>
        <v>1</v>
      </c>
    </row>
    <row r="875" spans="1:26" x14ac:dyDescent="0.3">
      <c r="A875">
        <v>2018</v>
      </c>
      <c r="B875" t="s">
        <v>6598</v>
      </c>
      <c r="C875" t="s">
        <v>10791</v>
      </c>
      <c r="D875" t="s">
        <v>451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 s="26">
        <v>0</v>
      </c>
      <c r="Q875" s="26">
        <v>118.8</v>
      </c>
      <c r="R875" s="26">
        <v>-118.8</v>
      </c>
      <c r="S875" s="26">
        <v>-7.4249999999999998</v>
      </c>
      <c r="T875" s="31" t="s">
        <v>296</v>
      </c>
      <c r="U875" s="29">
        <v>0</v>
      </c>
      <c r="V875" s="29" t="str">
        <f>IF(ABS(Proj2018[[#This Row],[LastProj]]-Proj2018[[#This Row],[PROJ TOTAL PTS]])&lt;0.5,"",(Proj2018[[#This Row],[PROJ TOTAL PTS]]-Proj2018[[#This Row],[LastProj]])/16)</f>
        <v/>
      </c>
      <c r="W875" s="29" t="s">
        <v>296</v>
      </c>
      <c r="X875" s="29"/>
      <c r="Y875" s="29">
        <f>IF(Proj2018[[#This Row],[POS]]="K",-100,Proj2018[[#This Row],[VAR/G]]+1.5)</f>
        <v>-5.9249999999999998</v>
      </c>
      <c r="Z875" s="33">
        <f>ROUND(MAX(Proj2018[[#This Row],[VAWG]],0)*$AC$9,0)+1</f>
        <v>1</v>
      </c>
    </row>
    <row r="876" spans="1:26" x14ac:dyDescent="0.3">
      <c r="A876">
        <v>2018</v>
      </c>
      <c r="B876" t="s">
        <v>7609</v>
      </c>
      <c r="C876" t="s">
        <v>10746</v>
      </c>
      <c r="D876" t="s">
        <v>451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 s="26">
        <v>0</v>
      </c>
      <c r="Q876" s="26">
        <v>118.8</v>
      </c>
      <c r="R876" s="26">
        <v>-118.8</v>
      </c>
      <c r="S876" s="26">
        <v>-7.4249999999999998</v>
      </c>
      <c r="T876" s="31" t="s">
        <v>296</v>
      </c>
      <c r="U876" s="29">
        <v>0</v>
      </c>
      <c r="V876" s="29" t="str">
        <f>IF(ABS(Proj2018[[#This Row],[LastProj]]-Proj2018[[#This Row],[PROJ TOTAL PTS]])&lt;0.5,"",(Proj2018[[#This Row],[PROJ TOTAL PTS]]-Proj2018[[#This Row],[LastProj]])/16)</f>
        <v/>
      </c>
      <c r="W876" s="29" t="s">
        <v>296</v>
      </c>
      <c r="X876" s="29"/>
      <c r="Y876" s="29">
        <f>IF(Proj2018[[#This Row],[POS]]="K",-100,Proj2018[[#This Row],[VAR/G]]+1.5)</f>
        <v>-5.9249999999999998</v>
      </c>
      <c r="Z876" s="33">
        <f>ROUND(MAX(Proj2018[[#This Row],[VAWG]],0)*$AC$9,0)+1</f>
        <v>1</v>
      </c>
    </row>
    <row r="877" spans="1:26" x14ac:dyDescent="0.3">
      <c r="A877">
        <v>2018</v>
      </c>
      <c r="B877" t="s">
        <v>9451</v>
      </c>
      <c r="C877" t="s">
        <v>352</v>
      </c>
      <c r="D877" t="s">
        <v>451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 s="26">
        <v>0</v>
      </c>
      <c r="Q877" s="26">
        <v>118.8</v>
      </c>
      <c r="R877" s="26">
        <v>-118.8</v>
      </c>
      <c r="S877" s="26">
        <v>-7.4249999999999998</v>
      </c>
      <c r="T877" s="31" t="s">
        <v>296</v>
      </c>
      <c r="U877" s="29">
        <v>0</v>
      </c>
      <c r="V877" s="29" t="str">
        <f>IF(ABS(Proj2018[[#This Row],[LastProj]]-Proj2018[[#This Row],[PROJ TOTAL PTS]])&lt;0.5,"",(Proj2018[[#This Row],[PROJ TOTAL PTS]]-Proj2018[[#This Row],[LastProj]])/16)</f>
        <v/>
      </c>
      <c r="W877" s="29" t="s">
        <v>296</v>
      </c>
      <c r="X877" s="29"/>
      <c r="Y877" s="29">
        <f>IF(Proj2018[[#This Row],[POS]]="K",-100,Proj2018[[#This Row],[VAR/G]]+1.5)</f>
        <v>-5.9249999999999998</v>
      </c>
      <c r="Z877" s="33">
        <f>ROUND(MAX(Proj2018[[#This Row],[VAWG]],0)*$AC$9,0)+1</f>
        <v>1</v>
      </c>
    </row>
    <row r="878" spans="1:26" x14ac:dyDescent="0.3">
      <c r="A878">
        <v>2018</v>
      </c>
      <c r="B878" t="s">
        <v>2425</v>
      </c>
      <c r="C878" t="s">
        <v>10763</v>
      </c>
      <c r="D878" t="s">
        <v>451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 s="26">
        <v>0</v>
      </c>
      <c r="Q878" s="26">
        <v>118.8</v>
      </c>
      <c r="R878" s="26">
        <v>-118.8</v>
      </c>
      <c r="S878" s="26">
        <v>-7.4249999999999998</v>
      </c>
      <c r="T878" s="31" t="s">
        <v>296</v>
      </c>
      <c r="U878" s="29">
        <v>0</v>
      </c>
      <c r="V878" s="29" t="str">
        <f>IF(ABS(Proj2018[[#This Row],[LastProj]]-Proj2018[[#This Row],[PROJ TOTAL PTS]])&lt;0.5,"",(Proj2018[[#This Row],[PROJ TOTAL PTS]]-Proj2018[[#This Row],[LastProj]])/16)</f>
        <v/>
      </c>
      <c r="W878" s="29" t="s">
        <v>296</v>
      </c>
      <c r="X878" s="29"/>
      <c r="Y878" s="29">
        <f>IF(Proj2018[[#This Row],[POS]]="K",-100,Proj2018[[#This Row],[VAR/G]]+1.5)</f>
        <v>-5.9249999999999998</v>
      </c>
      <c r="Z878" s="33">
        <f>ROUND(MAX(Proj2018[[#This Row],[VAWG]],0)*$AC$9,0)+1</f>
        <v>1</v>
      </c>
    </row>
    <row r="879" spans="1:26" x14ac:dyDescent="0.3">
      <c r="A879">
        <v>2018</v>
      </c>
      <c r="B879" t="s">
        <v>10301</v>
      </c>
      <c r="C879" t="s">
        <v>11068</v>
      </c>
      <c r="D879" t="s">
        <v>451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 s="26">
        <v>0</v>
      </c>
      <c r="Q879" s="26">
        <v>118.8</v>
      </c>
      <c r="R879" s="26">
        <v>-118.8</v>
      </c>
      <c r="S879" s="26">
        <v>-7.4249999999999998</v>
      </c>
      <c r="T879" s="31" t="s">
        <v>296</v>
      </c>
      <c r="U879" s="29">
        <v>0</v>
      </c>
      <c r="V879" s="29" t="str">
        <f>IF(ABS(Proj2018[[#This Row],[LastProj]]-Proj2018[[#This Row],[PROJ TOTAL PTS]])&lt;0.5,"",(Proj2018[[#This Row],[PROJ TOTAL PTS]]-Proj2018[[#This Row],[LastProj]])/16)</f>
        <v/>
      </c>
      <c r="W879" s="29" t="s">
        <v>296</v>
      </c>
      <c r="X879" s="29"/>
      <c r="Y879" s="29">
        <f>IF(Proj2018[[#This Row],[POS]]="K",-100,Proj2018[[#This Row],[VAR/G]]+1.5)</f>
        <v>-5.9249999999999998</v>
      </c>
      <c r="Z879" s="33">
        <f>ROUND(MAX(Proj2018[[#This Row],[VAWG]],0)*$AC$9,0)+1</f>
        <v>1</v>
      </c>
    </row>
    <row r="880" spans="1:26" x14ac:dyDescent="0.3">
      <c r="A880">
        <v>2018</v>
      </c>
      <c r="B880" t="s">
        <v>9137</v>
      </c>
      <c r="C880" t="s">
        <v>10746</v>
      </c>
      <c r="D880" t="s">
        <v>451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 s="26">
        <v>0</v>
      </c>
      <c r="Q880" s="26">
        <v>118.8</v>
      </c>
      <c r="R880" s="26">
        <v>-118.8</v>
      </c>
      <c r="S880" s="26">
        <v>-7.4249999999999998</v>
      </c>
      <c r="T880" s="31" t="s">
        <v>296</v>
      </c>
      <c r="U880" s="29">
        <v>0</v>
      </c>
      <c r="V880" s="29" t="str">
        <f>IF(ABS(Proj2018[[#This Row],[LastProj]]-Proj2018[[#This Row],[PROJ TOTAL PTS]])&lt;0.5,"",(Proj2018[[#This Row],[PROJ TOTAL PTS]]-Proj2018[[#This Row],[LastProj]])/16)</f>
        <v/>
      </c>
      <c r="W880" s="29" t="s">
        <v>296</v>
      </c>
      <c r="X880" s="29"/>
      <c r="Y880" s="29">
        <f>IF(Proj2018[[#This Row],[POS]]="K",-100,Proj2018[[#This Row],[VAR/G]]+1.5)</f>
        <v>-5.9249999999999998</v>
      </c>
      <c r="Z880" s="33">
        <f>ROUND(MAX(Proj2018[[#This Row],[VAWG]],0)*$AC$9,0)+1</f>
        <v>1</v>
      </c>
    </row>
    <row r="881" spans="1:26" x14ac:dyDescent="0.3">
      <c r="A881">
        <v>2018</v>
      </c>
      <c r="B881" t="s">
        <v>9563</v>
      </c>
      <c r="C881" t="s">
        <v>10740</v>
      </c>
      <c r="D881" t="s">
        <v>451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 s="26">
        <v>0</v>
      </c>
      <c r="Q881" s="26">
        <v>118.8</v>
      </c>
      <c r="R881" s="26">
        <v>-118.8</v>
      </c>
      <c r="S881" s="26">
        <v>-7.4249999999999998</v>
      </c>
      <c r="T881" s="31" t="s">
        <v>296</v>
      </c>
      <c r="U881" s="29">
        <v>0</v>
      </c>
      <c r="V881" s="29" t="str">
        <f>IF(ABS(Proj2018[[#This Row],[LastProj]]-Proj2018[[#This Row],[PROJ TOTAL PTS]])&lt;0.5,"",(Proj2018[[#This Row],[PROJ TOTAL PTS]]-Proj2018[[#This Row],[LastProj]])/16)</f>
        <v/>
      </c>
      <c r="W881" s="29" t="s">
        <v>296</v>
      </c>
      <c r="X881" s="29"/>
      <c r="Y881" s="29">
        <f>IF(Proj2018[[#This Row],[POS]]="K",-100,Proj2018[[#This Row],[VAR/G]]+1.5)</f>
        <v>-5.9249999999999998</v>
      </c>
      <c r="Z881" s="33">
        <f>ROUND(MAX(Proj2018[[#This Row],[VAWG]],0)*$AC$9,0)+1</f>
        <v>1</v>
      </c>
    </row>
    <row r="882" spans="1:26" x14ac:dyDescent="0.3">
      <c r="A882">
        <v>2018</v>
      </c>
      <c r="B882" t="s">
        <v>9505</v>
      </c>
      <c r="C882" t="s">
        <v>10759</v>
      </c>
      <c r="D882" t="s">
        <v>451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 s="26">
        <v>0</v>
      </c>
      <c r="Q882" s="26">
        <v>118.8</v>
      </c>
      <c r="R882" s="26">
        <v>-118.8</v>
      </c>
      <c r="S882" s="26">
        <v>-7.4249999999999998</v>
      </c>
      <c r="T882" s="31" t="s">
        <v>296</v>
      </c>
      <c r="U882" s="29">
        <v>0</v>
      </c>
      <c r="V882" s="29" t="str">
        <f>IF(ABS(Proj2018[[#This Row],[LastProj]]-Proj2018[[#This Row],[PROJ TOTAL PTS]])&lt;0.5,"",(Proj2018[[#This Row],[PROJ TOTAL PTS]]-Proj2018[[#This Row],[LastProj]])/16)</f>
        <v/>
      </c>
      <c r="W882" s="29" t="s">
        <v>296</v>
      </c>
      <c r="X882" s="29"/>
      <c r="Y882" s="29">
        <f>IF(Proj2018[[#This Row],[POS]]="K",-100,Proj2018[[#This Row],[VAR/G]]+1.5)</f>
        <v>-5.9249999999999998</v>
      </c>
      <c r="Z882" s="33">
        <f>ROUND(MAX(Proj2018[[#This Row],[VAWG]],0)*$AC$9,0)+1</f>
        <v>1</v>
      </c>
    </row>
    <row r="883" spans="1:26" x14ac:dyDescent="0.3">
      <c r="A883">
        <v>2018</v>
      </c>
      <c r="B883" t="s">
        <v>3732</v>
      </c>
      <c r="C883" t="s">
        <v>10791</v>
      </c>
      <c r="D883" t="s">
        <v>311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 s="26">
        <v>0</v>
      </c>
      <c r="Q883" s="26">
        <v>278.68</v>
      </c>
      <c r="R883" s="26">
        <v>-278.68</v>
      </c>
      <c r="S883" s="26">
        <v>-17.4175</v>
      </c>
      <c r="T883" s="31" t="s">
        <v>296</v>
      </c>
      <c r="U883" s="29">
        <v>0</v>
      </c>
      <c r="V883" s="29" t="str">
        <f>IF(ABS(Proj2018[[#This Row],[LastProj]]-Proj2018[[#This Row],[PROJ TOTAL PTS]])&lt;0.5,"",(Proj2018[[#This Row],[PROJ TOTAL PTS]]-Proj2018[[#This Row],[LastProj]])/16)</f>
        <v/>
      </c>
      <c r="W883" s="29" t="s">
        <v>296</v>
      </c>
      <c r="X883" s="29"/>
      <c r="Y883" s="29">
        <f>IF(Proj2018[[#This Row],[POS]]="K",-100,Proj2018[[#This Row],[VAR/G]]+1.5)</f>
        <v>-15.9175</v>
      </c>
      <c r="Z883" s="33">
        <f>ROUND(MAX(Proj2018[[#This Row],[VAWG]],0)*$AC$9,0)+1</f>
        <v>1</v>
      </c>
    </row>
    <row r="884" spans="1:26" x14ac:dyDescent="0.3">
      <c r="A884">
        <v>2018</v>
      </c>
      <c r="B884" t="s">
        <v>7169</v>
      </c>
      <c r="C884" t="s">
        <v>10731</v>
      </c>
      <c r="D884" t="s">
        <v>311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 s="26">
        <v>0</v>
      </c>
      <c r="Q884" s="26">
        <v>278.68</v>
      </c>
      <c r="R884" s="26">
        <v>-278.68</v>
      </c>
      <c r="S884" s="26">
        <v>-17.4175</v>
      </c>
      <c r="T884" s="31" t="s">
        <v>296</v>
      </c>
      <c r="U884" s="29">
        <v>0</v>
      </c>
      <c r="V884" s="29" t="str">
        <f>IF(ABS(Proj2018[[#This Row],[LastProj]]-Proj2018[[#This Row],[PROJ TOTAL PTS]])&lt;0.5,"",(Proj2018[[#This Row],[PROJ TOTAL PTS]]-Proj2018[[#This Row],[LastProj]])/16)</f>
        <v/>
      </c>
      <c r="W884" s="29" t="s">
        <v>296</v>
      </c>
      <c r="X884" s="29"/>
      <c r="Y884" s="29">
        <f>IF(Proj2018[[#This Row],[POS]]="K",-100,Proj2018[[#This Row],[VAR/G]]+1.5)</f>
        <v>-15.9175</v>
      </c>
      <c r="Z884" s="33">
        <f>ROUND(MAX(Proj2018[[#This Row],[VAWG]],0)*$AC$9,0)+1</f>
        <v>1</v>
      </c>
    </row>
    <row r="885" spans="1:26" x14ac:dyDescent="0.3">
      <c r="A885">
        <v>2018</v>
      </c>
      <c r="B885" t="s">
        <v>6887</v>
      </c>
      <c r="C885" t="s">
        <v>11244</v>
      </c>
      <c r="D885" t="s">
        <v>311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 s="26">
        <v>0</v>
      </c>
      <c r="Q885" s="26">
        <v>278.68</v>
      </c>
      <c r="R885" s="26">
        <v>-278.68</v>
      </c>
      <c r="S885" s="26">
        <v>-17.4175</v>
      </c>
      <c r="T885" s="31" t="s">
        <v>296</v>
      </c>
      <c r="U885" s="29">
        <v>0</v>
      </c>
      <c r="V885" s="29" t="str">
        <f>IF(ABS(Proj2018[[#This Row],[LastProj]]-Proj2018[[#This Row],[PROJ TOTAL PTS]])&lt;0.5,"",(Proj2018[[#This Row],[PROJ TOTAL PTS]]-Proj2018[[#This Row],[LastProj]])/16)</f>
        <v/>
      </c>
      <c r="W885" s="29" t="s">
        <v>296</v>
      </c>
      <c r="X885" s="29"/>
      <c r="Y885" s="29">
        <f>IF(Proj2018[[#This Row],[POS]]="K",-100,Proj2018[[#This Row],[VAR/G]]+1.5)</f>
        <v>-15.9175</v>
      </c>
      <c r="Z885" s="33">
        <f>ROUND(MAX(Proj2018[[#This Row],[VAWG]],0)*$AC$9,0)+1</f>
        <v>1</v>
      </c>
    </row>
    <row r="886" spans="1:26" x14ac:dyDescent="0.3">
      <c r="A886">
        <v>2018</v>
      </c>
      <c r="B886" t="s">
        <v>9237</v>
      </c>
      <c r="C886" t="s">
        <v>570</v>
      </c>
      <c r="D886" t="s">
        <v>311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 s="26">
        <v>0</v>
      </c>
      <c r="Q886" s="26">
        <v>278.68</v>
      </c>
      <c r="R886" s="26">
        <v>-278.68</v>
      </c>
      <c r="S886" s="26">
        <v>-17.4175</v>
      </c>
      <c r="T886" s="31" t="s">
        <v>296</v>
      </c>
      <c r="U886" s="29">
        <v>0</v>
      </c>
      <c r="V886" s="29" t="str">
        <f>IF(ABS(Proj2018[[#This Row],[LastProj]]-Proj2018[[#This Row],[PROJ TOTAL PTS]])&lt;0.5,"",(Proj2018[[#This Row],[PROJ TOTAL PTS]]-Proj2018[[#This Row],[LastProj]])/16)</f>
        <v/>
      </c>
      <c r="W886" s="29" t="s">
        <v>296</v>
      </c>
      <c r="X886" s="29"/>
      <c r="Y886" s="29">
        <f>IF(Proj2018[[#This Row],[POS]]="K",-100,Proj2018[[#This Row],[VAR/G]]+1.5)</f>
        <v>-15.9175</v>
      </c>
      <c r="Z886" s="33">
        <f>ROUND(MAX(Proj2018[[#This Row],[VAWG]],0)*$AC$9,0)+1</f>
        <v>1</v>
      </c>
    </row>
    <row r="887" spans="1:26" x14ac:dyDescent="0.3">
      <c r="A887">
        <v>2018</v>
      </c>
      <c r="B887" t="s">
        <v>4612</v>
      </c>
      <c r="C887" t="s">
        <v>10712</v>
      </c>
      <c r="D887" t="s">
        <v>311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 s="26">
        <v>0</v>
      </c>
      <c r="Q887" s="26">
        <v>278.68</v>
      </c>
      <c r="R887" s="26">
        <v>-278.68</v>
      </c>
      <c r="S887" s="26">
        <v>-17.4175</v>
      </c>
      <c r="T887" s="31" t="s">
        <v>296</v>
      </c>
      <c r="U887" s="29">
        <v>0</v>
      </c>
      <c r="V887" s="29" t="str">
        <f>IF(ABS(Proj2018[[#This Row],[LastProj]]-Proj2018[[#This Row],[PROJ TOTAL PTS]])&lt;0.5,"",(Proj2018[[#This Row],[PROJ TOTAL PTS]]-Proj2018[[#This Row],[LastProj]])/16)</f>
        <v/>
      </c>
      <c r="W887" s="29" t="s">
        <v>296</v>
      </c>
      <c r="X887" s="29"/>
      <c r="Y887" s="29">
        <f>IF(Proj2018[[#This Row],[POS]]="K",-100,Proj2018[[#This Row],[VAR/G]]+1.5)</f>
        <v>-15.9175</v>
      </c>
      <c r="Z887" s="33">
        <f>ROUND(MAX(Proj2018[[#This Row],[VAWG]],0)*$AC$9,0)+1</f>
        <v>1</v>
      </c>
    </row>
    <row r="888" spans="1:26" x14ac:dyDescent="0.3">
      <c r="A888">
        <v>2018</v>
      </c>
      <c r="B888" t="s">
        <v>1899</v>
      </c>
      <c r="C888" t="s">
        <v>10759</v>
      </c>
      <c r="D888" t="s">
        <v>311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 s="26">
        <v>0</v>
      </c>
      <c r="Q888" s="26">
        <v>278.68</v>
      </c>
      <c r="R888" s="26">
        <v>-278.68</v>
      </c>
      <c r="S888" s="26">
        <v>-17.4175</v>
      </c>
      <c r="T888" s="31" t="s">
        <v>296</v>
      </c>
      <c r="U888" s="29">
        <v>0</v>
      </c>
      <c r="V888" s="29" t="str">
        <f>IF(ABS(Proj2018[[#This Row],[LastProj]]-Proj2018[[#This Row],[PROJ TOTAL PTS]])&lt;0.5,"",(Proj2018[[#This Row],[PROJ TOTAL PTS]]-Proj2018[[#This Row],[LastProj]])/16)</f>
        <v/>
      </c>
      <c r="W888" s="29" t="s">
        <v>296</v>
      </c>
      <c r="X888" s="29"/>
      <c r="Y888" s="29">
        <f>IF(Proj2018[[#This Row],[POS]]="K",-100,Proj2018[[#This Row],[VAR/G]]+1.5)</f>
        <v>-15.9175</v>
      </c>
      <c r="Z888" s="33">
        <f>ROUND(MAX(Proj2018[[#This Row],[VAWG]],0)*$AC$9,0)+1</f>
        <v>1</v>
      </c>
    </row>
    <row r="889" spans="1:26" x14ac:dyDescent="0.3">
      <c r="A889">
        <v>2018</v>
      </c>
      <c r="B889" t="s">
        <v>6036</v>
      </c>
      <c r="C889" t="s">
        <v>10728</v>
      </c>
      <c r="D889" t="s">
        <v>311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 s="26">
        <v>0</v>
      </c>
      <c r="Q889" s="26">
        <v>278.68</v>
      </c>
      <c r="R889" s="26">
        <v>-278.68</v>
      </c>
      <c r="S889" s="26">
        <v>-17.4175</v>
      </c>
      <c r="T889" s="31" t="s">
        <v>296</v>
      </c>
      <c r="U889" s="29">
        <v>0</v>
      </c>
      <c r="V889" s="29" t="str">
        <f>IF(ABS(Proj2018[[#This Row],[LastProj]]-Proj2018[[#This Row],[PROJ TOTAL PTS]])&lt;0.5,"",(Proj2018[[#This Row],[PROJ TOTAL PTS]]-Proj2018[[#This Row],[LastProj]])/16)</f>
        <v/>
      </c>
      <c r="W889" s="29" t="s">
        <v>296</v>
      </c>
      <c r="X889" s="29"/>
      <c r="Y889" s="29">
        <f>IF(Proj2018[[#This Row],[POS]]="K",-100,Proj2018[[#This Row],[VAR/G]]+1.5)</f>
        <v>-15.9175</v>
      </c>
      <c r="Z889" s="33">
        <f>ROUND(MAX(Proj2018[[#This Row],[VAWG]],0)*$AC$9,0)+1</f>
        <v>1</v>
      </c>
    </row>
    <row r="890" spans="1:26" x14ac:dyDescent="0.3">
      <c r="A890">
        <v>2018</v>
      </c>
      <c r="B890" t="s">
        <v>876</v>
      </c>
      <c r="C890" t="s">
        <v>10751</v>
      </c>
      <c r="D890" t="s">
        <v>311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 s="26">
        <v>0</v>
      </c>
      <c r="Q890" s="26">
        <v>278.68</v>
      </c>
      <c r="R890" s="26">
        <v>-278.68</v>
      </c>
      <c r="S890" s="26">
        <v>-17.4175</v>
      </c>
      <c r="T890" s="31" t="s">
        <v>296</v>
      </c>
      <c r="U890" s="29">
        <v>0</v>
      </c>
      <c r="V890" s="29" t="str">
        <f>IF(ABS(Proj2018[[#This Row],[LastProj]]-Proj2018[[#This Row],[PROJ TOTAL PTS]])&lt;0.5,"",(Proj2018[[#This Row],[PROJ TOTAL PTS]]-Proj2018[[#This Row],[LastProj]])/16)</f>
        <v/>
      </c>
      <c r="W890" s="29" t="s">
        <v>296</v>
      </c>
      <c r="X890" s="29"/>
      <c r="Y890" s="29">
        <f>IF(Proj2018[[#This Row],[POS]]="K",-100,Proj2018[[#This Row],[VAR/G]]+1.5)</f>
        <v>-15.9175</v>
      </c>
      <c r="Z890" s="33">
        <f>ROUND(MAX(Proj2018[[#This Row],[VAWG]],0)*$AC$9,0)+1</f>
        <v>1</v>
      </c>
    </row>
    <row r="891" spans="1:26" x14ac:dyDescent="0.3">
      <c r="A891">
        <v>2018</v>
      </c>
      <c r="B891" t="s">
        <v>406</v>
      </c>
      <c r="C891" t="s">
        <v>298</v>
      </c>
      <c r="D891" t="s">
        <v>311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 s="26">
        <v>0</v>
      </c>
      <c r="Q891" s="26">
        <v>278.68</v>
      </c>
      <c r="R891" s="26">
        <v>-278.68</v>
      </c>
      <c r="S891" s="26">
        <v>-17.4175</v>
      </c>
      <c r="T891" s="31" t="s">
        <v>296</v>
      </c>
      <c r="U891" s="29">
        <v>0</v>
      </c>
      <c r="V891" s="29" t="str">
        <f>IF(ABS(Proj2018[[#This Row],[LastProj]]-Proj2018[[#This Row],[PROJ TOTAL PTS]])&lt;0.5,"",(Proj2018[[#This Row],[PROJ TOTAL PTS]]-Proj2018[[#This Row],[LastProj]])/16)</f>
        <v/>
      </c>
      <c r="W891" s="29" t="s">
        <v>296</v>
      </c>
      <c r="X891" s="29"/>
      <c r="Y891" s="29">
        <f>IF(Proj2018[[#This Row],[POS]]="K",-100,Proj2018[[#This Row],[VAR/G]]+1.5)</f>
        <v>-15.9175</v>
      </c>
      <c r="Z891" s="33">
        <f>ROUND(MAX(Proj2018[[#This Row],[VAWG]],0)*$AC$9,0)+1</f>
        <v>1</v>
      </c>
    </row>
    <row r="892" spans="1:26" x14ac:dyDescent="0.3">
      <c r="A892">
        <v>2018</v>
      </c>
      <c r="B892" t="s">
        <v>10626</v>
      </c>
      <c r="C892" t="s">
        <v>10744</v>
      </c>
      <c r="D892" t="s">
        <v>311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 s="26">
        <v>0</v>
      </c>
      <c r="Q892" s="26">
        <v>278.68</v>
      </c>
      <c r="R892" s="26">
        <v>-278.68</v>
      </c>
      <c r="S892" s="26">
        <v>-17.4175</v>
      </c>
      <c r="T892" s="31" t="s">
        <v>296</v>
      </c>
      <c r="U892" s="29">
        <v>0</v>
      </c>
      <c r="V892" s="29" t="str">
        <f>IF(ABS(Proj2018[[#This Row],[LastProj]]-Proj2018[[#This Row],[PROJ TOTAL PTS]])&lt;0.5,"",(Proj2018[[#This Row],[PROJ TOTAL PTS]]-Proj2018[[#This Row],[LastProj]])/16)</f>
        <v/>
      </c>
      <c r="W892" s="29" t="s">
        <v>296</v>
      </c>
      <c r="X892" s="29"/>
      <c r="Y892" s="29">
        <f>IF(Proj2018[[#This Row],[POS]]="K",-100,Proj2018[[#This Row],[VAR/G]]+1.5)</f>
        <v>-15.9175</v>
      </c>
      <c r="Z892" s="33">
        <f>ROUND(MAX(Proj2018[[#This Row],[VAWG]],0)*$AC$9,0)+1</f>
        <v>1</v>
      </c>
    </row>
    <row r="893" spans="1:26" x14ac:dyDescent="0.3">
      <c r="A893">
        <v>2018</v>
      </c>
      <c r="B893" t="s">
        <v>7848</v>
      </c>
      <c r="C893" t="s">
        <v>10802</v>
      </c>
      <c r="D893" t="s">
        <v>311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 s="26">
        <v>0</v>
      </c>
      <c r="Q893" s="26">
        <v>278.68</v>
      </c>
      <c r="R893" s="26">
        <v>-278.68</v>
      </c>
      <c r="S893" s="26">
        <v>-17.4175</v>
      </c>
      <c r="T893" s="31" t="s">
        <v>296</v>
      </c>
      <c r="U893" s="29">
        <v>0</v>
      </c>
      <c r="V893" s="29" t="str">
        <f>IF(ABS(Proj2018[[#This Row],[LastProj]]-Proj2018[[#This Row],[PROJ TOTAL PTS]])&lt;0.5,"",(Proj2018[[#This Row],[PROJ TOTAL PTS]]-Proj2018[[#This Row],[LastProj]])/16)</f>
        <v/>
      </c>
      <c r="W893" s="29" t="s">
        <v>296</v>
      </c>
      <c r="X893" s="29"/>
      <c r="Y893" s="29">
        <f>IF(Proj2018[[#This Row],[POS]]="K",-100,Proj2018[[#This Row],[VAR/G]]+1.5)</f>
        <v>-15.9175</v>
      </c>
      <c r="Z893" s="33">
        <f>ROUND(MAX(Proj2018[[#This Row],[VAWG]],0)*$AC$9,0)+1</f>
        <v>1</v>
      </c>
    </row>
    <row r="894" spans="1:26" x14ac:dyDescent="0.3">
      <c r="A894">
        <v>2018</v>
      </c>
      <c r="B894" t="s">
        <v>7149</v>
      </c>
      <c r="C894" t="s">
        <v>352</v>
      </c>
      <c r="D894" t="s">
        <v>311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 s="26">
        <v>0</v>
      </c>
      <c r="Q894" s="26">
        <v>278.68</v>
      </c>
      <c r="R894" s="26">
        <v>-278.68</v>
      </c>
      <c r="S894" s="26">
        <v>-17.4175</v>
      </c>
      <c r="T894" s="31" t="s">
        <v>296</v>
      </c>
      <c r="U894" s="29">
        <v>0</v>
      </c>
      <c r="V894" s="29" t="str">
        <f>IF(ABS(Proj2018[[#This Row],[LastProj]]-Proj2018[[#This Row],[PROJ TOTAL PTS]])&lt;0.5,"",(Proj2018[[#This Row],[PROJ TOTAL PTS]]-Proj2018[[#This Row],[LastProj]])/16)</f>
        <v/>
      </c>
      <c r="W894" s="29" t="s">
        <v>296</v>
      </c>
      <c r="X894" s="29"/>
      <c r="Y894" s="29">
        <f>IF(Proj2018[[#This Row],[POS]]="K",-100,Proj2018[[#This Row],[VAR/G]]+1.5)</f>
        <v>-15.9175</v>
      </c>
      <c r="Z894" s="33">
        <f>ROUND(MAX(Proj2018[[#This Row],[VAWG]],0)*$AC$9,0)+1</f>
        <v>1</v>
      </c>
    </row>
    <row r="895" spans="1:26" x14ac:dyDescent="0.3">
      <c r="A895">
        <v>2018</v>
      </c>
      <c r="B895" t="s">
        <v>9055</v>
      </c>
      <c r="C895" t="s">
        <v>371</v>
      </c>
      <c r="D895" t="s">
        <v>311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 s="26">
        <v>0</v>
      </c>
      <c r="Q895" s="26">
        <v>278.68</v>
      </c>
      <c r="R895" s="26">
        <v>-278.68</v>
      </c>
      <c r="S895" s="26">
        <v>-17.4175</v>
      </c>
      <c r="T895" s="31" t="s">
        <v>296</v>
      </c>
      <c r="U895" s="29">
        <v>0</v>
      </c>
      <c r="V895" s="29" t="str">
        <f>IF(ABS(Proj2018[[#This Row],[LastProj]]-Proj2018[[#This Row],[PROJ TOTAL PTS]])&lt;0.5,"",(Proj2018[[#This Row],[PROJ TOTAL PTS]]-Proj2018[[#This Row],[LastProj]])/16)</f>
        <v/>
      </c>
      <c r="W895" s="29" t="s">
        <v>296</v>
      </c>
      <c r="X895" s="29"/>
      <c r="Y895" s="29">
        <f>IF(Proj2018[[#This Row],[POS]]="K",-100,Proj2018[[#This Row],[VAR/G]]+1.5)</f>
        <v>-15.9175</v>
      </c>
      <c r="Z895" s="33">
        <f>ROUND(MAX(Proj2018[[#This Row],[VAWG]],0)*$AC$9,0)+1</f>
        <v>1</v>
      </c>
    </row>
    <row r="896" spans="1:26" x14ac:dyDescent="0.3">
      <c r="A896">
        <v>2018</v>
      </c>
      <c r="B896" t="s">
        <v>746</v>
      </c>
      <c r="C896" t="s">
        <v>10805</v>
      </c>
      <c r="D896" t="s">
        <v>311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 s="26">
        <v>0</v>
      </c>
      <c r="Q896" s="26">
        <v>278.68</v>
      </c>
      <c r="R896" s="26">
        <v>-278.68</v>
      </c>
      <c r="S896" s="26">
        <v>-17.4175</v>
      </c>
      <c r="T896" s="31" t="s">
        <v>296</v>
      </c>
      <c r="U896" s="29">
        <v>0</v>
      </c>
      <c r="V896" s="29" t="str">
        <f>IF(ABS(Proj2018[[#This Row],[LastProj]]-Proj2018[[#This Row],[PROJ TOTAL PTS]])&lt;0.5,"",(Proj2018[[#This Row],[PROJ TOTAL PTS]]-Proj2018[[#This Row],[LastProj]])/16)</f>
        <v/>
      </c>
      <c r="W896" s="29" t="s">
        <v>296</v>
      </c>
      <c r="X896" s="29"/>
      <c r="Y896" s="29">
        <f>IF(Proj2018[[#This Row],[POS]]="K",-100,Proj2018[[#This Row],[VAR/G]]+1.5)</f>
        <v>-15.9175</v>
      </c>
      <c r="Z896" s="33">
        <f>ROUND(MAX(Proj2018[[#This Row],[VAWG]],0)*$AC$9,0)+1</f>
        <v>1</v>
      </c>
    </row>
    <row r="897" spans="1:26" x14ac:dyDescent="0.3">
      <c r="A897">
        <v>2018</v>
      </c>
      <c r="B897" t="s">
        <v>7714</v>
      </c>
      <c r="C897" t="s">
        <v>10728</v>
      </c>
      <c r="D897" t="s">
        <v>311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 s="26">
        <v>0</v>
      </c>
      <c r="Q897" s="26">
        <v>278.68</v>
      </c>
      <c r="R897" s="26">
        <v>-278.68</v>
      </c>
      <c r="S897" s="26">
        <v>-17.4175</v>
      </c>
      <c r="T897" s="31" t="s">
        <v>11130</v>
      </c>
      <c r="U897" s="29">
        <v>0</v>
      </c>
      <c r="V897" s="29" t="str">
        <f>IF(ABS(Proj2018[[#This Row],[LastProj]]-Proj2018[[#This Row],[PROJ TOTAL PTS]])&lt;0.5,"",(Proj2018[[#This Row],[PROJ TOTAL PTS]]-Proj2018[[#This Row],[LastProj]])/16)</f>
        <v/>
      </c>
      <c r="W897" s="29" t="s">
        <v>296</v>
      </c>
      <c r="X897" s="29"/>
      <c r="Y897" s="29">
        <f>IF(Proj2018[[#This Row],[POS]]="K",-100,Proj2018[[#This Row],[VAR/G]]+1.5)</f>
        <v>-15.9175</v>
      </c>
      <c r="Z897" s="33">
        <f>ROUND(MAX(Proj2018[[#This Row],[VAWG]],0)*$AC$9,0)+1</f>
        <v>1</v>
      </c>
    </row>
    <row r="898" spans="1:26" x14ac:dyDescent="0.3">
      <c r="A898">
        <v>2018</v>
      </c>
      <c r="B898" t="s">
        <v>7230</v>
      </c>
      <c r="C898" t="s">
        <v>10710</v>
      </c>
      <c r="D898" t="s">
        <v>311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 s="26">
        <v>0</v>
      </c>
      <c r="Q898" s="26">
        <v>278.68</v>
      </c>
      <c r="R898" s="26">
        <v>-278.68</v>
      </c>
      <c r="S898" s="26">
        <v>-17.4175</v>
      </c>
      <c r="T898" s="31" t="s">
        <v>11130</v>
      </c>
      <c r="U898" s="29">
        <v>0</v>
      </c>
      <c r="V898" s="29" t="str">
        <f>IF(ABS(Proj2018[[#This Row],[LastProj]]-Proj2018[[#This Row],[PROJ TOTAL PTS]])&lt;0.5,"",(Proj2018[[#This Row],[PROJ TOTAL PTS]]-Proj2018[[#This Row],[LastProj]])/16)</f>
        <v/>
      </c>
      <c r="W898" s="29" t="s">
        <v>296</v>
      </c>
      <c r="X898" s="29"/>
      <c r="Y898" s="29">
        <f>IF(Proj2018[[#This Row],[POS]]="K",-100,Proj2018[[#This Row],[VAR/G]]+1.5)</f>
        <v>-15.9175</v>
      </c>
      <c r="Z898" s="33">
        <f>ROUND(MAX(Proj2018[[#This Row],[VAWG]],0)*$AC$9,0)+1</f>
        <v>1</v>
      </c>
    </row>
    <row r="899" spans="1:26" x14ac:dyDescent="0.3">
      <c r="A899">
        <v>2018</v>
      </c>
      <c r="B899" t="s">
        <v>5476</v>
      </c>
      <c r="C899" t="s">
        <v>10740</v>
      </c>
      <c r="D899" t="s">
        <v>311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 s="26">
        <v>0</v>
      </c>
      <c r="Q899" s="26">
        <v>278.68</v>
      </c>
      <c r="R899" s="26">
        <v>-278.68</v>
      </c>
      <c r="S899" s="26">
        <v>-17.4175</v>
      </c>
      <c r="T899" s="31" t="s">
        <v>11130</v>
      </c>
      <c r="U899" s="29">
        <v>0</v>
      </c>
      <c r="V899" s="29" t="str">
        <f>IF(ABS(Proj2018[[#This Row],[LastProj]]-Proj2018[[#This Row],[PROJ TOTAL PTS]])&lt;0.5,"",(Proj2018[[#This Row],[PROJ TOTAL PTS]]-Proj2018[[#This Row],[LastProj]])/16)</f>
        <v/>
      </c>
      <c r="W899" s="29" t="s">
        <v>296</v>
      </c>
      <c r="X899" s="29"/>
      <c r="Y899" s="29">
        <f>IF(Proj2018[[#This Row],[POS]]="K",-100,Proj2018[[#This Row],[VAR/G]]+1.5)</f>
        <v>-15.9175</v>
      </c>
      <c r="Z899" s="33">
        <f>ROUND(MAX(Proj2018[[#This Row],[VAWG]],0)*$AC$9,0)+1</f>
        <v>1</v>
      </c>
    </row>
    <row r="900" spans="1:26" x14ac:dyDescent="0.3">
      <c r="A900">
        <v>2018</v>
      </c>
      <c r="B900" t="s">
        <v>8521</v>
      </c>
      <c r="C900" t="s">
        <v>489</v>
      </c>
      <c r="D900" t="s">
        <v>311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 s="26">
        <v>0</v>
      </c>
      <c r="Q900" s="26">
        <v>278.68</v>
      </c>
      <c r="R900" s="26">
        <v>-278.68</v>
      </c>
      <c r="S900" s="26">
        <v>-17.4175</v>
      </c>
      <c r="T900" s="31" t="s">
        <v>11130</v>
      </c>
      <c r="U900" s="29">
        <v>0</v>
      </c>
      <c r="V900" s="29" t="str">
        <f>IF(ABS(Proj2018[[#This Row],[LastProj]]-Proj2018[[#This Row],[PROJ TOTAL PTS]])&lt;0.5,"",(Proj2018[[#This Row],[PROJ TOTAL PTS]]-Proj2018[[#This Row],[LastProj]])/16)</f>
        <v/>
      </c>
      <c r="W900" s="29" t="s">
        <v>296</v>
      </c>
      <c r="X900" s="29"/>
      <c r="Y900" s="29">
        <f>IF(Proj2018[[#This Row],[POS]]="K",-100,Proj2018[[#This Row],[VAR/G]]+1.5)</f>
        <v>-15.9175</v>
      </c>
      <c r="Z900" s="33">
        <f>ROUND(MAX(Proj2018[[#This Row],[VAWG]],0)*$AC$9,0)+1</f>
        <v>1</v>
      </c>
    </row>
    <row r="901" spans="1:26" x14ac:dyDescent="0.3">
      <c r="A901">
        <v>2018</v>
      </c>
      <c r="B901" t="s">
        <v>9731</v>
      </c>
      <c r="C901" t="s">
        <v>10731</v>
      </c>
      <c r="D901" t="s">
        <v>311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 s="26">
        <v>0</v>
      </c>
      <c r="Q901" s="26">
        <v>278.68</v>
      </c>
      <c r="R901" s="26">
        <v>-278.68</v>
      </c>
      <c r="S901" s="26">
        <v>-17.4175</v>
      </c>
      <c r="T901" s="31" t="s">
        <v>11130</v>
      </c>
      <c r="U901" s="29">
        <v>0</v>
      </c>
      <c r="V901" s="29" t="str">
        <f>IF(ABS(Proj2018[[#This Row],[LastProj]]-Proj2018[[#This Row],[PROJ TOTAL PTS]])&lt;0.5,"",(Proj2018[[#This Row],[PROJ TOTAL PTS]]-Proj2018[[#This Row],[LastProj]])/16)</f>
        <v/>
      </c>
      <c r="W901" s="29" t="s">
        <v>296</v>
      </c>
      <c r="X901" s="29"/>
      <c r="Y901" s="29">
        <f>IF(Proj2018[[#This Row],[POS]]="K",-100,Proj2018[[#This Row],[VAR/G]]+1.5)</f>
        <v>-15.9175</v>
      </c>
      <c r="Z901" s="33">
        <f>ROUND(MAX(Proj2018[[#This Row],[VAWG]],0)*$AC$9,0)+1</f>
        <v>1</v>
      </c>
    </row>
    <row r="902" spans="1:26" x14ac:dyDescent="0.3">
      <c r="A902">
        <v>2018</v>
      </c>
      <c r="B902" t="s">
        <v>4265</v>
      </c>
      <c r="C902" t="s">
        <v>314</v>
      </c>
      <c r="D902" t="s">
        <v>311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 s="26">
        <v>0</v>
      </c>
      <c r="Q902" s="26">
        <v>278.68</v>
      </c>
      <c r="R902" s="26">
        <v>-278.68</v>
      </c>
      <c r="S902" s="26">
        <v>-17.4175</v>
      </c>
      <c r="T902" s="31" t="s">
        <v>11130</v>
      </c>
      <c r="U902" s="29">
        <v>0</v>
      </c>
      <c r="V902" s="29" t="str">
        <f>IF(ABS(Proj2018[[#This Row],[LastProj]]-Proj2018[[#This Row],[PROJ TOTAL PTS]])&lt;0.5,"",(Proj2018[[#This Row],[PROJ TOTAL PTS]]-Proj2018[[#This Row],[LastProj]])/16)</f>
        <v/>
      </c>
      <c r="W902" s="29" t="s">
        <v>296</v>
      </c>
      <c r="X902" s="29"/>
      <c r="Y902" s="29">
        <f>IF(Proj2018[[#This Row],[POS]]="K",-100,Proj2018[[#This Row],[VAR/G]]+1.5)</f>
        <v>-15.9175</v>
      </c>
      <c r="Z902" s="33">
        <f>ROUND(MAX(Proj2018[[#This Row],[VAWG]],0)*$AC$9,0)+1</f>
        <v>1</v>
      </c>
    </row>
    <row r="903" spans="1:26" x14ac:dyDescent="0.3">
      <c r="A903">
        <v>2018</v>
      </c>
      <c r="B903" t="s">
        <v>9770</v>
      </c>
      <c r="C903" t="s">
        <v>10712</v>
      </c>
      <c r="D903" t="s">
        <v>311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 s="26">
        <v>0</v>
      </c>
      <c r="Q903" s="26">
        <v>278.68</v>
      </c>
      <c r="R903" s="26">
        <v>-278.68</v>
      </c>
      <c r="S903" s="26">
        <v>-17.4175</v>
      </c>
      <c r="T903" s="31" t="s">
        <v>296</v>
      </c>
      <c r="U903" s="29">
        <v>0</v>
      </c>
      <c r="V903" s="29" t="str">
        <f>IF(ABS(Proj2018[[#This Row],[LastProj]]-Proj2018[[#This Row],[PROJ TOTAL PTS]])&lt;0.5,"",(Proj2018[[#This Row],[PROJ TOTAL PTS]]-Proj2018[[#This Row],[LastProj]])/16)</f>
        <v/>
      </c>
      <c r="W903" s="29" t="s">
        <v>296</v>
      </c>
      <c r="X903" s="29"/>
      <c r="Y903" s="29">
        <f>IF(Proj2018[[#This Row],[POS]]="K",-100,Proj2018[[#This Row],[VAR/G]]+1.5)</f>
        <v>-15.9175</v>
      </c>
      <c r="Z903" s="33">
        <f>ROUND(MAX(Proj2018[[#This Row],[VAWG]],0)*$AC$9,0)+1</f>
        <v>1</v>
      </c>
    </row>
    <row r="904" spans="1:26" x14ac:dyDescent="0.3">
      <c r="A904">
        <v>2018</v>
      </c>
      <c r="B904" t="s">
        <v>4254</v>
      </c>
      <c r="C904" t="s">
        <v>10763</v>
      </c>
      <c r="D904" t="s">
        <v>311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 s="26">
        <v>0</v>
      </c>
      <c r="Q904" s="26">
        <v>278.68</v>
      </c>
      <c r="R904" s="26">
        <v>-278.68</v>
      </c>
      <c r="S904" s="26">
        <v>-17.4175</v>
      </c>
      <c r="T904" s="31" t="s">
        <v>296</v>
      </c>
      <c r="U904" s="29">
        <v>0</v>
      </c>
      <c r="V904" s="29" t="str">
        <f>IF(ABS(Proj2018[[#This Row],[LastProj]]-Proj2018[[#This Row],[PROJ TOTAL PTS]])&lt;0.5,"",(Proj2018[[#This Row],[PROJ TOTAL PTS]]-Proj2018[[#This Row],[LastProj]])/16)</f>
        <v/>
      </c>
      <c r="W904" s="29" t="s">
        <v>296</v>
      </c>
      <c r="X904" s="29"/>
      <c r="Y904" s="29">
        <f>IF(Proj2018[[#This Row],[POS]]="K",-100,Proj2018[[#This Row],[VAR/G]]+1.5)</f>
        <v>-15.9175</v>
      </c>
      <c r="Z904" s="33">
        <f>ROUND(MAX(Proj2018[[#This Row],[VAWG]],0)*$AC$9,0)+1</f>
        <v>1</v>
      </c>
    </row>
    <row r="905" spans="1:26" x14ac:dyDescent="0.3">
      <c r="A905">
        <v>2018</v>
      </c>
      <c r="B905" t="s">
        <v>10827</v>
      </c>
      <c r="C905" t="s">
        <v>365</v>
      </c>
      <c r="D905" t="s">
        <v>311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 s="26">
        <v>0</v>
      </c>
      <c r="Q905" s="26">
        <v>278.68</v>
      </c>
      <c r="R905" s="26">
        <v>-278.68</v>
      </c>
      <c r="S905" s="26">
        <v>-17.4175</v>
      </c>
      <c r="T905" s="31" t="s">
        <v>296</v>
      </c>
      <c r="U905" s="29">
        <v>0</v>
      </c>
      <c r="V905" s="29" t="str">
        <f>IF(ABS(Proj2018[[#This Row],[LastProj]]-Proj2018[[#This Row],[PROJ TOTAL PTS]])&lt;0.5,"",(Proj2018[[#This Row],[PROJ TOTAL PTS]]-Proj2018[[#This Row],[LastProj]])/16)</f>
        <v/>
      </c>
      <c r="W905" s="29" t="s">
        <v>296</v>
      </c>
      <c r="X905" s="29"/>
      <c r="Y905" s="29">
        <f>IF(Proj2018[[#This Row],[POS]]="K",-100,Proj2018[[#This Row],[VAR/G]]+1.5)</f>
        <v>-15.9175</v>
      </c>
      <c r="Z905" s="33">
        <f>ROUND(MAX(Proj2018[[#This Row],[VAWG]],0)*$AC$9,0)+1</f>
        <v>1</v>
      </c>
    </row>
    <row r="906" spans="1:26" x14ac:dyDescent="0.3">
      <c r="A906">
        <v>2018</v>
      </c>
      <c r="B906" t="s">
        <v>10091</v>
      </c>
      <c r="C906" t="s">
        <v>10746</v>
      </c>
      <c r="D906" t="s">
        <v>311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 s="26">
        <v>0</v>
      </c>
      <c r="Q906" s="26">
        <v>278.68</v>
      </c>
      <c r="R906" s="26">
        <v>-278.68</v>
      </c>
      <c r="S906" s="26">
        <v>-17.4175</v>
      </c>
      <c r="T906" s="31" t="s">
        <v>296</v>
      </c>
      <c r="U906" s="29">
        <v>0</v>
      </c>
      <c r="V906" s="29" t="str">
        <f>IF(ABS(Proj2018[[#This Row],[LastProj]]-Proj2018[[#This Row],[PROJ TOTAL PTS]])&lt;0.5,"",(Proj2018[[#This Row],[PROJ TOTAL PTS]]-Proj2018[[#This Row],[LastProj]])/16)</f>
        <v/>
      </c>
      <c r="W906" s="29" t="s">
        <v>296</v>
      </c>
      <c r="X906" s="29"/>
      <c r="Y906" s="29">
        <f>IF(Proj2018[[#This Row],[POS]]="K",-100,Proj2018[[#This Row],[VAR/G]]+1.5)</f>
        <v>-15.9175</v>
      </c>
      <c r="Z906" s="33">
        <f>ROUND(MAX(Proj2018[[#This Row],[VAWG]],0)*$AC$9,0)+1</f>
        <v>1</v>
      </c>
    </row>
    <row r="907" spans="1:26" x14ac:dyDescent="0.3">
      <c r="A907">
        <v>2018</v>
      </c>
      <c r="B907" t="s">
        <v>5878</v>
      </c>
      <c r="C907" t="s">
        <v>10716</v>
      </c>
      <c r="D907" t="s">
        <v>311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 s="26">
        <v>0</v>
      </c>
      <c r="Q907" s="26">
        <v>278.68</v>
      </c>
      <c r="R907" s="26">
        <v>-278.68</v>
      </c>
      <c r="S907" s="26">
        <v>-17.4175</v>
      </c>
      <c r="T907" s="31" t="s">
        <v>296</v>
      </c>
      <c r="U907" s="29">
        <v>0</v>
      </c>
      <c r="V907" s="29" t="str">
        <f>IF(ABS(Proj2018[[#This Row],[LastProj]]-Proj2018[[#This Row],[PROJ TOTAL PTS]])&lt;0.5,"",(Proj2018[[#This Row],[PROJ TOTAL PTS]]-Proj2018[[#This Row],[LastProj]])/16)</f>
        <v/>
      </c>
      <c r="W907" s="29" t="s">
        <v>296</v>
      </c>
      <c r="X907" s="29"/>
      <c r="Y907" s="29">
        <f>IF(Proj2018[[#This Row],[POS]]="K",-100,Proj2018[[#This Row],[VAR/G]]+1.5)</f>
        <v>-15.9175</v>
      </c>
      <c r="Z907" s="33">
        <f>ROUND(MAX(Proj2018[[#This Row],[VAWG]],0)*$AC$9,0)+1</f>
        <v>1</v>
      </c>
    </row>
    <row r="908" spans="1:26" x14ac:dyDescent="0.3">
      <c r="A908">
        <v>2018</v>
      </c>
      <c r="B908" t="s">
        <v>916</v>
      </c>
      <c r="C908" t="s">
        <v>10734</v>
      </c>
      <c r="D908" t="s">
        <v>311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 s="26">
        <v>0</v>
      </c>
      <c r="Q908" s="26">
        <v>278.68</v>
      </c>
      <c r="R908" s="26">
        <v>-278.68</v>
      </c>
      <c r="S908" s="26">
        <v>-17.4175</v>
      </c>
      <c r="T908" s="31" t="s">
        <v>296</v>
      </c>
      <c r="U908" s="29">
        <v>0</v>
      </c>
      <c r="V908" s="29" t="str">
        <f>IF(ABS(Proj2018[[#This Row],[LastProj]]-Proj2018[[#This Row],[PROJ TOTAL PTS]])&lt;0.5,"",(Proj2018[[#This Row],[PROJ TOTAL PTS]]-Proj2018[[#This Row],[LastProj]])/16)</f>
        <v/>
      </c>
      <c r="W908" s="29" t="s">
        <v>296</v>
      </c>
      <c r="X908" s="29"/>
      <c r="Y908" s="29">
        <f>IF(Proj2018[[#This Row],[POS]]="K",-100,Proj2018[[#This Row],[VAR/G]]+1.5)</f>
        <v>-15.9175</v>
      </c>
      <c r="Z908" s="33">
        <f>ROUND(MAX(Proj2018[[#This Row],[VAWG]],0)*$AC$9,0)+1</f>
        <v>1</v>
      </c>
    </row>
    <row r="909" spans="1:26" x14ac:dyDescent="0.3">
      <c r="A909">
        <v>2018</v>
      </c>
      <c r="B909" t="s">
        <v>9446</v>
      </c>
      <c r="C909" t="s">
        <v>10708</v>
      </c>
      <c r="D909" t="s">
        <v>311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 s="26">
        <v>0</v>
      </c>
      <c r="Q909" s="26">
        <v>278.68</v>
      </c>
      <c r="R909" s="26">
        <v>-278.68</v>
      </c>
      <c r="S909" s="26">
        <v>-17.4175</v>
      </c>
      <c r="T909" s="31" t="s">
        <v>296</v>
      </c>
      <c r="U909" s="29">
        <v>0</v>
      </c>
      <c r="V909" s="29" t="str">
        <f>IF(ABS(Proj2018[[#This Row],[LastProj]]-Proj2018[[#This Row],[PROJ TOTAL PTS]])&lt;0.5,"",(Proj2018[[#This Row],[PROJ TOTAL PTS]]-Proj2018[[#This Row],[LastProj]])/16)</f>
        <v/>
      </c>
      <c r="W909" s="29" t="s">
        <v>296</v>
      </c>
      <c r="X909" s="29"/>
      <c r="Y909" s="29">
        <f>IF(Proj2018[[#This Row],[POS]]="K",-100,Proj2018[[#This Row],[VAR/G]]+1.5)</f>
        <v>-15.9175</v>
      </c>
      <c r="Z909" s="33">
        <f>ROUND(MAX(Proj2018[[#This Row],[VAWG]],0)*$AC$9,0)+1</f>
        <v>1</v>
      </c>
    </row>
    <row r="910" spans="1:26" x14ac:dyDescent="0.3">
      <c r="A910">
        <v>2018</v>
      </c>
      <c r="B910" t="s">
        <v>4407</v>
      </c>
      <c r="C910" t="s">
        <v>10763</v>
      </c>
      <c r="D910" t="s">
        <v>311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 s="26">
        <v>0</v>
      </c>
      <c r="Q910" s="26">
        <v>278.68</v>
      </c>
      <c r="R910" s="26">
        <v>-278.68</v>
      </c>
      <c r="S910" s="26">
        <v>-17.4175</v>
      </c>
      <c r="T910" s="31" t="s">
        <v>296</v>
      </c>
      <c r="U910" s="29">
        <v>0</v>
      </c>
      <c r="V910" s="29" t="str">
        <f>IF(ABS(Proj2018[[#This Row],[LastProj]]-Proj2018[[#This Row],[PROJ TOTAL PTS]])&lt;0.5,"",(Proj2018[[#This Row],[PROJ TOTAL PTS]]-Proj2018[[#This Row],[LastProj]])/16)</f>
        <v/>
      </c>
      <c r="W910" s="29" t="s">
        <v>296</v>
      </c>
      <c r="X910" s="29"/>
      <c r="Y910" s="29">
        <f>IF(Proj2018[[#This Row],[POS]]="K",-100,Proj2018[[#This Row],[VAR/G]]+1.5)</f>
        <v>-15.9175</v>
      </c>
      <c r="Z910" s="33">
        <f>ROUND(MAX(Proj2018[[#This Row],[VAWG]],0)*$AC$9,0)+1</f>
        <v>1</v>
      </c>
    </row>
    <row r="911" spans="1:26" x14ac:dyDescent="0.3">
      <c r="A911">
        <v>2018</v>
      </c>
      <c r="B911" t="s">
        <v>2612</v>
      </c>
      <c r="C911" t="s">
        <v>11068</v>
      </c>
      <c r="D911" t="s">
        <v>311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 s="26">
        <v>0</v>
      </c>
      <c r="Q911" s="26">
        <v>278.68</v>
      </c>
      <c r="R911" s="26">
        <v>-278.68</v>
      </c>
      <c r="S911" s="26">
        <v>-17.4175</v>
      </c>
      <c r="T911" s="31" t="s">
        <v>296</v>
      </c>
      <c r="U911" s="29">
        <v>0</v>
      </c>
      <c r="V911" s="29" t="str">
        <f>IF(ABS(Proj2018[[#This Row],[LastProj]]-Proj2018[[#This Row],[PROJ TOTAL PTS]])&lt;0.5,"",(Proj2018[[#This Row],[PROJ TOTAL PTS]]-Proj2018[[#This Row],[LastProj]])/16)</f>
        <v/>
      </c>
      <c r="W911" s="29" t="s">
        <v>296</v>
      </c>
      <c r="X911" s="29"/>
      <c r="Y911" s="29">
        <f>IF(Proj2018[[#This Row],[POS]]="K",-100,Proj2018[[#This Row],[VAR/G]]+1.5)</f>
        <v>-15.9175</v>
      </c>
      <c r="Z911" s="33">
        <f>ROUND(MAX(Proj2018[[#This Row],[VAWG]],0)*$AC$9,0)+1</f>
        <v>1</v>
      </c>
    </row>
    <row r="912" spans="1:26" x14ac:dyDescent="0.3">
      <c r="A912">
        <v>2018</v>
      </c>
      <c r="B912" t="s">
        <v>5452</v>
      </c>
      <c r="C912" t="s">
        <v>11068</v>
      </c>
      <c r="D912" t="s">
        <v>311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 s="26">
        <v>0</v>
      </c>
      <c r="Q912" s="26">
        <v>278.68</v>
      </c>
      <c r="R912" s="26">
        <v>-278.68</v>
      </c>
      <c r="S912" s="26">
        <v>-17.4175</v>
      </c>
      <c r="T912" s="31" t="s">
        <v>296</v>
      </c>
      <c r="U912" s="29">
        <v>0</v>
      </c>
      <c r="V912" s="29" t="str">
        <f>IF(ABS(Proj2018[[#This Row],[LastProj]]-Proj2018[[#This Row],[PROJ TOTAL PTS]])&lt;0.5,"",(Proj2018[[#This Row],[PROJ TOTAL PTS]]-Proj2018[[#This Row],[LastProj]])/16)</f>
        <v/>
      </c>
      <c r="W912" s="29" t="s">
        <v>296</v>
      </c>
      <c r="X912" s="29"/>
      <c r="Y912" s="29">
        <f>IF(Proj2018[[#This Row],[POS]]="K",-100,Proj2018[[#This Row],[VAR/G]]+1.5)</f>
        <v>-15.9175</v>
      </c>
      <c r="Z912" s="33">
        <f>ROUND(MAX(Proj2018[[#This Row],[VAWG]],0)*$AC$9,0)+1</f>
        <v>1</v>
      </c>
    </row>
    <row r="913" spans="1:26" x14ac:dyDescent="0.3">
      <c r="A913">
        <v>2018</v>
      </c>
      <c r="B913" t="s">
        <v>7026</v>
      </c>
      <c r="C913" t="s">
        <v>10748</v>
      </c>
      <c r="D913" t="s">
        <v>311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 s="26">
        <v>0</v>
      </c>
      <c r="Q913" s="26">
        <v>278.68</v>
      </c>
      <c r="R913" s="26">
        <v>-278.68</v>
      </c>
      <c r="S913" s="26">
        <v>-17.4175</v>
      </c>
      <c r="T913" s="31" t="s">
        <v>296</v>
      </c>
      <c r="U913" s="29">
        <v>0</v>
      </c>
      <c r="V913" s="29" t="str">
        <f>IF(ABS(Proj2018[[#This Row],[LastProj]]-Proj2018[[#This Row],[PROJ TOTAL PTS]])&lt;0.5,"",(Proj2018[[#This Row],[PROJ TOTAL PTS]]-Proj2018[[#This Row],[LastProj]])/16)</f>
        <v/>
      </c>
      <c r="W913" s="29" t="s">
        <v>296</v>
      </c>
      <c r="X913" s="29"/>
      <c r="Y913" s="29">
        <f>IF(Proj2018[[#This Row],[POS]]="K",-100,Proj2018[[#This Row],[VAR/G]]+1.5)</f>
        <v>-15.9175</v>
      </c>
      <c r="Z913" s="33">
        <f>ROUND(MAX(Proj2018[[#This Row],[VAWG]],0)*$AC$9,0)+1</f>
        <v>1</v>
      </c>
    </row>
    <row r="914" spans="1:26" x14ac:dyDescent="0.3">
      <c r="A914">
        <v>2018</v>
      </c>
      <c r="B914" t="s">
        <v>10500</v>
      </c>
      <c r="C914" t="s">
        <v>11068</v>
      </c>
      <c r="D914" t="s">
        <v>311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 s="26">
        <v>0</v>
      </c>
      <c r="Q914" s="26">
        <v>278.68</v>
      </c>
      <c r="R914" s="26">
        <v>-278.68</v>
      </c>
      <c r="S914" s="26">
        <v>-17.4175</v>
      </c>
      <c r="T914" s="31" t="s">
        <v>296</v>
      </c>
      <c r="U914" s="29">
        <v>0</v>
      </c>
      <c r="V914" s="29" t="str">
        <f>IF(ABS(Proj2018[[#This Row],[LastProj]]-Proj2018[[#This Row],[PROJ TOTAL PTS]])&lt;0.5,"",(Proj2018[[#This Row],[PROJ TOTAL PTS]]-Proj2018[[#This Row],[LastProj]])/16)</f>
        <v/>
      </c>
      <c r="W914" s="29" t="s">
        <v>296</v>
      </c>
      <c r="X914" s="29"/>
      <c r="Y914" s="29">
        <f>IF(Proj2018[[#This Row],[POS]]="K",-100,Proj2018[[#This Row],[VAR/G]]+1.5)</f>
        <v>-15.9175</v>
      </c>
      <c r="Z914" s="33">
        <f>ROUND(MAX(Proj2018[[#This Row],[VAWG]],0)*$AC$9,0)+1</f>
        <v>1</v>
      </c>
    </row>
    <row r="915" spans="1:26" x14ac:dyDescent="0.3">
      <c r="A915">
        <v>2018</v>
      </c>
      <c r="B915" t="s">
        <v>11276</v>
      </c>
      <c r="C915" t="s">
        <v>11068</v>
      </c>
      <c r="D915" t="s">
        <v>311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 s="26">
        <v>0</v>
      </c>
      <c r="Q915" s="26">
        <v>278.68</v>
      </c>
      <c r="R915" s="26">
        <v>-278.68</v>
      </c>
      <c r="S915" s="26">
        <v>-17.4175</v>
      </c>
      <c r="T915" s="31" t="s">
        <v>296</v>
      </c>
      <c r="U915" s="29">
        <v>0</v>
      </c>
      <c r="V915" s="29" t="str">
        <f>IF(ABS(Proj2018[[#This Row],[LastProj]]-Proj2018[[#This Row],[PROJ TOTAL PTS]])&lt;0.5,"",(Proj2018[[#This Row],[PROJ TOTAL PTS]]-Proj2018[[#This Row],[LastProj]])/16)</f>
        <v/>
      </c>
      <c r="W915" s="29" t="s">
        <v>296</v>
      </c>
      <c r="X915" s="29"/>
      <c r="Y915" s="29">
        <f>IF(Proj2018[[#This Row],[POS]]="K",-100,Proj2018[[#This Row],[VAR/G]]+1.5)</f>
        <v>-15.9175</v>
      </c>
      <c r="Z915" s="33">
        <f>ROUND(MAX(Proj2018[[#This Row],[VAWG]],0)*$AC$9,0)+1</f>
        <v>1</v>
      </c>
    </row>
    <row r="916" spans="1:26" x14ac:dyDescent="0.3">
      <c r="A916">
        <v>2018</v>
      </c>
      <c r="B916" t="s">
        <v>5118</v>
      </c>
      <c r="C916" t="s">
        <v>10714</v>
      </c>
      <c r="D916" t="s">
        <v>311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 s="26">
        <v>0</v>
      </c>
      <c r="Q916" s="26">
        <v>278.68</v>
      </c>
      <c r="R916" s="26">
        <v>-278.68</v>
      </c>
      <c r="S916" s="26">
        <v>-17.4175</v>
      </c>
      <c r="T916" s="31" t="s">
        <v>296</v>
      </c>
      <c r="U916" s="29">
        <v>0</v>
      </c>
      <c r="V916" s="29" t="str">
        <f>IF(ABS(Proj2018[[#This Row],[LastProj]]-Proj2018[[#This Row],[PROJ TOTAL PTS]])&lt;0.5,"",(Proj2018[[#This Row],[PROJ TOTAL PTS]]-Proj2018[[#This Row],[LastProj]])/16)</f>
        <v/>
      </c>
      <c r="W916" s="29" t="s">
        <v>296</v>
      </c>
      <c r="X916" s="29"/>
      <c r="Y916" s="29">
        <f>IF(Proj2018[[#This Row],[POS]]="K",-100,Proj2018[[#This Row],[VAR/G]]+1.5)</f>
        <v>-15.9175</v>
      </c>
      <c r="Z916" s="33">
        <f>ROUND(MAX(Proj2018[[#This Row],[VAWG]],0)*$AC$9,0)+1</f>
        <v>1</v>
      </c>
    </row>
    <row r="917" spans="1:26" x14ac:dyDescent="0.3">
      <c r="A917">
        <v>2018</v>
      </c>
      <c r="B917" t="s">
        <v>4139</v>
      </c>
      <c r="C917" t="s">
        <v>10714</v>
      </c>
      <c r="D917" t="s">
        <v>311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 s="26">
        <v>0</v>
      </c>
      <c r="Q917" s="26">
        <v>278.68</v>
      </c>
      <c r="R917" s="26">
        <v>-278.68</v>
      </c>
      <c r="S917" s="26">
        <v>-17.4175</v>
      </c>
      <c r="T917" s="31" t="s">
        <v>296</v>
      </c>
      <c r="U917" s="29">
        <v>0</v>
      </c>
      <c r="V917" s="29" t="str">
        <f>IF(ABS(Proj2018[[#This Row],[LastProj]]-Proj2018[[#This Row],[PROJ TOTAL PTS]])&lt;0.5,"",(Proj2018[[#This Row],[PROJ TOTAL PTS]]-Proj2018[[#This Row],[LastProj]])/16)</f>
        <v/>
      </c>
      <c r="W917" s="29" t="s">
        <v>296</v>
      </c>
      <c r="X917" s="29"/>
      <c r="Y917" s="29">
        <f>IF(Proj2018[[#This Row],[POS]]="K",-100,Proj2018[[#This Row],[VAR/G]]+1.5)</f>
        <v>-15.9175</v>
      </c>
      <c r="Z917" s="33">
        <f>ROUND(MAX(Proj2018[[#This Row],[VAWG]],0)*$AC$9,0)+1</f>
        <v>1</v>
      </c>
    </row>
    <row r="918" spans="1:26" x14ac:dyDescent="0.3">
      <c r="A918">
        <v>2018</v>
      </c>
      <c r="B918" t="s">
        <v>4543</v>
      </c>
      <c r="C918" t="s">
        <v>11068</v>
      </c>
      <c r="D918" t="s">
        <v>311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 s="26">
        <v>0</v>
      </c>
      <c r="Q918" s="26">
        <v>278.68</v>
      </c>
      <c r="R918" s="26">
        <v>-278.68</v>
      </c>
      <c r="S918" s="26">
        <v>-17.4175</v>
      </c>
      <c r="T918" s="31" t="s">
        <v>296</v>
      </c>
      <c r="U918" s="29">
        <v>0</v>
      </c>
      <c r="V918" s="29" t="str">
        <f>IF(ABS(Proj2018[[#This Row],[LastProj]]-Proj2018[[#This Row],[PROJ TOTAL PTS]])&lt;0.5,"",(Proj2018[[#This Row],[PROJ TOTAL PTS]]-Proj2018[[#This Row],[LastProj]])/16)</f>
        <v/>
      </c>
      <c r="W918" s="29" t="s">
        <v>296</v>
      </c>
      <c r="X918" s="29"/>
      <c r="Y918" s="29">
        <f>IF(Proj2018[[#This Row],[POS]]="K",-100,Proj2018[[#This Row],[VAR/G]]+1.5)</f>
        <v>-15.9175</v>
      </c>
      <c r="Z918" s="33">
        <f>ROUND(MAX(Proj2018[[#This Row],[VAWG]],0)*$AC$9,0)+1</f>
        <v>1</v>
      </c>
    </row>
    <row r="919" spans="1:26" x14ac:dyDescent="0.3">
      <c r="A919">
        <v>2018</v>
      </c>
      <c r="B919" t="s">
        <v>3875</v>
      </c>
      <c r="C919" t="s">
        <v>10718</v>
      </c>
      <c r="D919" t="s">
        <v>311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 s="26">
        <v>0</v>
      </c>
      <c r="Q919" s="26">
        <v>278.68</v>
      </c>
      <c r="R919" s="26">
        <v>-278.68</v>
      </c>
      <c r="S919" s="26">
        <v>-17.4175</v>
      </c>
      <c r="T919" s="31" t="s">
        <v>296</v>
      </c>
      <c r="U919" s="29">
        <v>0</v>
      </c>
      <c r="V919" s="29" t="str">
        <f>IF(ABS(Proj2018[[#This Row],[LastProj]]-Proj2018[[#This Row],[PROJ TOTAL PTS]])&lt;0.5,"",(Proj2018[[#This Row],[PROJ TOTAL PTS]]-Proj2018[[#This Row],[LastProj]])/16)</f>
        <v/>
      </c>
      <c r="W919" s="29" t="s">
        <v>296</v>
      </c>
      <c r="X919" s="29"/>
      <c r="Y919" s="29">
        <f>IF(Proj2018[[#This Row],[POS]]="K",-100,Proj2018[[#This Row],[VAR/G]]+1.5)</f>
        <v>-15.9175</v>
      </c>
      <c r="Z919" s="33">
        <f>ROUND(MAX(Proj2018[[#This Row],[VAWG]],0)*$AC$9,0)+1</f>
        <v>1</v>
      </c>
    </row>
    <row r="920" spans="1:26" x14ac:dyDescent="0.3">
      <c r="A920">
        <v>2018</v>
      </c>
      <c r="B920" t="s">
        <v>9660</v>
      </c>
      <c r="C920" t="s">
        <v>10791</v>
      </c>
      <c r="D920" t="s">
        <v>311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 s="26">
        <v>0</v>
      </c>
      <c r="Q920" s="26">
        <v>278.68</v>
      </c>
      <c r="R920" s="26">
        <v>-278.68</v>
      </c>
      <c r="S920" s="26">
        <v>-17.4175</v>
      </c>
      <c r="T920" s="31" t="s">
        <v>296</v>
      </c>
      <c r="U920" s="29">
        <v>0</v>
      </c>
      <c r="V920" s="29" t="str">
        <f>IF(ABS(Proj2018[[#This Row],[LastProj]]-Proj2018[[#This Row],[PROJ TOTAL PTS]])&lt;0.5,"",(Proj2018[[#This Row],[PROJ TOTAL PTS]]-Proj2018[[#This Row],[LastProj]])/16)</f>
        <v/>
      </c>
      <c r="W920" s="29" t="s">
        <v>296</v>
      </c>
      <c r="X920" s="29"/>
      <c r="Y920" s="29">
        <f>IF(Proj2018[[#This Row],[POS]]="K",-100,Proj2018[[#This Row],[VAR/G]]+1.5)</f>
        <v>-15.9175</v>
      </c>
      <c r="Z920" s="33">
        <f>ROUND(MAX(Proj2018[[#This Row],[VAWG]],0)*$AC$9,0)+1</f>
        <v>1</v>
      </c>
    </row>
    <row r="921" spans="1:26" x14ac:dyDescent="0.3">
      <c r="A921">
        <v>2018</v>
      </c>
      <c r="B921" t="s">
        <v>6775</v>
      </c>
      <c r="C921" t="s">
        <v>11068</v>
      </c>
      <c r="D921" t="s">
        <v>311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 s="26">
        <v>0</v>
      </c>
      <c r="Q921" s="26">
        <v>278.68</v>
      </c>
      <c r="R921" s="26">
        <v>-278.68</v>
      </c>
      <c r="S921" s="26">
        <v>-17.4175</v>
      </c>
      <c r="T921" s="31" t="s">
        <v>296</v>
      </c>
      <c r="U921" s="29">
        <v>0</v>
      </c>
      <c r="V921" s="29" t="str">
        <f>IF(ABS(Proj2018[[#This Row],[LastProj]]-Proj2018[[#This Row],[PROJ TOTAL PTS]])&lt;0.5,"",(Proj2018[[#This Row],[PROJ TOTAL PTS]]-Proj2018[[#This Row],[LastProj]])/16)</f>
        <v/>
      </c>
      <c r="W921" s="29" t="s">
        <v>296</v>
      </c>
      <c r="X921" s="29"/>
      <c r="Y921" s="29">
        <f>IF(Proj2018[[#This Row],[POS]]="K",-100,Proj2018[[#This Row],[VAR/G]]+1.5)</f>
        <v>-15.9175</v>
      </c>
      <c r="Z921" s="33">
        <f>ROUND(MAX(Proj2018[[#This Row],[VAWG]],0)*$AC$9,0)+1</f>
        <v>1</v>
      </c>
    </row>
    <row r="922" spans="1:26" x14ac:dyDescent="0.3">
      <c r="A922">
        <v>2018</v>
      </c>
      <c r="B922" t="s">
        <v>5316</v>
      </c>
      <c r="C922" t="s">
        <v>298</v>
      </c>
      <c r="D922" t="s">
        <v>311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 s="26">
        <v>0</v>
      </c>
      <c r="Q922" s="26">
        <v>278.68</v>
      </c>
      <c r="R922" s="26">
        <v>-278.68</v>
      </c>
      <c r="S922" s="26">
        <v>-17.4175</v>
      </c>
      <c r="T922" s="31" t="s">
        <v>296</v>
      </c>
      <c r="U922" s="29">
        <v>0</v>
      </c>
      <c r="V922" s="29" t="str">
        <f>IF(ABS(Proj2018[[#This Row],[LastProj]]-Proj2018[[#This Row],[PROJ TOTAL PTS]])&lt;0.5,"",(Proj2018[[#This Row],[PROJ TOTAL PTS]]-Proj2018[[#This Row],[LastProj]])/16)</f>
        <v/>
      </c>
      <c r="W922" s="29" t="s">
        <v>296</v>
      </c>
      <c r="X922" s="29"/>
      <c r="Y922" s="29">
        <f>IF(Proj2018[[#This Row],[POS]]="K",-100,Proj2018[[#This Row],[VAR/G]]+1.5)</f>
        <v>-15.9175</v>
      </c>
      <c r="Z922" s="33">
        <f>ROUND(MAX(Proj2018[[#This Row],[VAWG]],0)*$AC$9,0)+1</f>
        <v>1</v>
      </c>
    </row>
    <row r="923" spans="1:26" x14ac:dyDescent="0.3">
      <c r="A923">
        <v>2018</v>
      </c>
      <c r="B923" t="s">
        <v>2040</v>
      </c>
      <c r="C923" t="s">
        <v>11068</v>
      </c>
      <c r="D923" t="s">
        <v>311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 s="26">
        <v>0</v>
      </c>
      <c r="Q923" s="26">
        <v>278.68</v>
      </c>
      <c r="R923" s="26">
        <v>-278.68</v>
      </c>
      <c r="S923" s="26">
        <v>-17.4175</v>
      </c>
      <c r="T923" s="31" t="s">
        <v>296</v>
      </c>
      <c r="U923" s="29">
        <v>0</v>
      </c>
      <c r="V923" s="29" t="str">
        <f>IF(ABS(Proj2018[[#This Row],[LastProj]]-Proj2018[[#This Row],[PROJ TOTAL PTS]])&lt;0.5,"",(Proj2018[[#This Row],[PROJ TOTAL PTS]]-Proj2018[[#This Row],[LastProj]])/16)</f>
        <v/>
      </c>
      <c r="W923" s="29" t="s">
        <v>296</v>
      </c>
      <c r="X923" s="29"/>
      <c r="Y923" s="29">
        <f>IF(Proj2018[[#This Row],[POS]]="K",-100,Proj2018[[#This Row],[VAR/G]]+1.5)</f>
        <v>-15.9175</v>
      </c>
      <c r="Z923" s="33">
        <f>ROUND(MAX(Proj2018[[#This Row],[VAWG]],0)*$AC$9,0)+1</f>
        <v>1</v>
      </c>
    </row>
    <row r="924" spans="1:26" x14ac:dyDescent="0.3">
      <c r="A924">
        <v>2018</v>
      </c>
      <c r="B924" t="s">
        <v>9977</v>
      </c>
      <c r="C924" t="s">
        <v>10746</v>
      </c>
      <c r="D924" t="s">
        <v>311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 s="26">
        <v>0</v>
      </c>
      <c r="Q924" s="26">
        <v>278.68</v>
      </c>
      <c r="R924" s="26">
        <v>-278.68</v>
      </c>
      <c r="S924" s="26">
        <v>-17.4175</v>
      </c>
      <c r="T924" s="31" t="s">
        <v>296</v>
      </c>
      <c r="U924" s="29">
        <v>0</v>
      </c>
      <c r="V924" s="29" t="str">
        <f>IF(ABS(Proj2018[[#This Row],[LastProj]]-Proj2018[[#This Row],[PROJ TOTAL PTS]])&lt;0.5,"",(Proj2018[[#This Row],[PROJ TOTAL PTS]]-Proj2018[[#This Row],[LastProj]])/16)</f>
        <v/>
      </c>
      <c r="W924" s="29" t="s">
        <v>296</v>
      </c>
      <c r="X924" s="29"/>
      <c r="Y924" s="29">
        <f>IF(Proj2018[[#This Row],[POS]]="K",-100,Proj2018[[#This Row],[VAR/G]]+1.5)</f>
        <v>-15.9175</v>
      </c>
      <c r="Z924" s="33">
        <f>ROUND(MAX(Proj2018[[#This Row],[VAWG]],0)*$AC$9,0)+1</f>
        <v>1</v>
      </c>
    </row>
    <row r="925" spans="1:26" x14ac:dyDescent="0.3">
      <c r="A925">
        <v>2018</v>
      </c>
      <c r="B925" t="s">
        <v>8943</v>
      </c>
      <c r="C925" t="s">
        <v>11068</v>
      </c>
      <c r="D925" t="s">
        <v>311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 s="26">
        <v>0</v>
      </c>
      <c r="Q925" s="26">
        <v>278.68</v>
      </c>
      <c r="R925" s="26">
        <v>-278.68</v>
      </c>
      <c r="S925" s="26">
        <v>-17.4175</v>
      </c>
      <c r="T925" s="31" t="s">
        <v>296</v>
      </c>
      <c r="U925" s="29">
        <v>0</v>
      </c>
      <c r="V925" s="29" t="str">
        <f>IF(ABS(Proj2018[[#This Row],[LastProj]]-Proj2018[[#This Row],[PROJ TOTAL PTS]])&lt;0.5,"",(Proj2018[[#This Row],[PROJ TOTAL PTS]]-Proj2018[[#This Row],[LastProj]])/16)</f>
        <v/>
      </c>
      <c r="W925" s="29" t="s">
        <v>296</v>
      </c>
      <c r="X925" s="29"/>
      <c r="Y925" s="29">
        <f>IF(Proj2018[[#This Row],[POS]]="K",-100,Proj2018[[#This Row],[VAR/G]]+1.5)</f>
        <v>-15.9175</v>
      </c>
      <c r="Z925" s="33">
        <f>ROUND(MAX(Proj2018[[#This Row],[VAWG]],0)*$AC$9,0)+1</f>
        <v>1</v>
      </c>
    </row>
    <row r="926" spans="1:26" x14ac:dyDescent="0.3">
      <c r="A926">
        <v>2018</v>
      </c>
      <c r="B926" t="s">
        <v>4036</v>
      </c>
      <c r="C926" t="s">
        <v>10802</v>
      </c>
      <c r="D926" t="s">
        <v>311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 s="26">
        <v>0</v>
      </c>
      <c r="Q926" s="26">
        <v>278.68</v>
      </c>
      <c r="R926" s="26">
        <v>-278.68</v>
      </c>
      <c r="S926" s="26">
        <v>-17.4175</v>
      </c>
      <c r="T926" s="31" t="s">
        <v>296</v>
      </c>
      <c r="U926" s="29">
        <v>0</v>
      </c>
      <c r="V926" s="29" t="str">
        <f>IF(ABS(Proj2018[[#This Row],[LastProj]]-Proj2018[[#This Row],[PROJ TOTAL PTS]])&lt;0.5,"",(Proj2018[[#This Row],[PROJ TOTAL PTS]]-Proj2018[[#This Row],[LastProj]])/16)</f>
        <v/>
      </c>
      <c r="W926" s="29" t="s">
        <v>296</v>
      </c>
      <c r="X926" s="29"/>
      <c r="Y926" s="29">
        <f>IF(Proj2018[[#This Row],[POS]]="K",-100,Proj2018[[#This Row],[VAR/G]]+1.5)</f>
        <v>-15.9175</v>
      </c>
      <c r="Z926" s="33">
        <f>ROUND(MAX(Proj2018[[#This Row],[VAWG]],0)*$AC$9,0)+1</f>
        <v>1</v>
      </c>
    </row>
    <row r="927" spans="1:26" x14ac:dyDescent="0.3">
      <c r="A927">
        <v>2018</v>
      </c>
      <c r="B927" t="s">
        <v>7355</v>
      </c>
      <c r="C927" t="s">
        <v>10714</v>
      </c>
      <c r="D927" t="s">
        <v>311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 s="26">
        <v>0</v>
      </c>
      <c r="Q927" s="26">
        <v>278.68</v>
      </c>
      <c r="R927" s="26">
        <v>-278.68</v>
      </c>
      <c r="S927" s="26">
        <v>-17.4175</v>
      </c>
      <c r="T927" s="31" t="s">
        <v>296</v>
      </c>
      <c r="U927" s="29">
        <v>0</v>
      </c>
      <c r="V927" s="29" t="str">
        <f>IF(ABS(Proj2018[[#This Row],[LastProj]]-Proj2018[[#This Row],[PROJ TOTAL PTS]])&lt;0.5,"",(Proj2018[[#This Row],[PROJ TOTAL PTS]]-Proj2018[[#This Row],[LastProj]])/16)</f>
        <v/>
      </c>
      <c r="W927" s="29" t="s">
        <v>296</v>
      </c>
      <c r="X927" s="29"/>
      <c r="Y927" s="29">
        <f>IF(Proj2018[[#This Row],[POS]]="K",-100,Proj2018[[#This Row],[VAR/G]]+1.5)</f>
        <v>-15.9175</v>
      </c>
      <c r="Z927" s="33">
        <f>ROUND(MAX(Proj2018[[#This Row],[VAWG]],0)*$AC$9,0)+1</f>
        <v>1</v>
      </c>
    </row>
    <row r="928" spans="1:26" x14ac:dyDescent="0.3">
      <c r="A928">
        <v>2018</v>
      </c>
      <c r="B928" t="s">
        <v>5220</v>
      </c>
      <c r="C928" t="s">
        <v>10734</v>
      </c>
      <c r="D928" t="s">
        <v>311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 s="26">
        <v>0</v>
      </c>
      <c r="Q928" s="26">
        <v>278.68</v>
      </c>
      <c r="R928" s="26">
        <v>-278.68</v>
      </c>
      <c r="S928" s="26">
        <v>-17.4175</v>
      </c>
      <c r="T928" s="31" t="s">
        <v>296</v>
      </c>
      <c r="U928" s="29">
        <v>0</v>
      </c>
      <c r="V928" s="29" t="str">
        <f>IF(ABS(Proj2018[[#This Row],[LastProj]]-Proj2018[[#This Row],[PROJ TOTAL PTS]])&lt;0.5,"",(Proj2018[[#This Row],[PROJ TOTAL PTS]]-Proj2018[[#This Row],[LastProj]])/16)</f>
        <v/>
      </c>
      <c r="W928" s="29" t="s">
        <v>296</v>
      </c>
      <c r="X928" s="29"/>
      <c r="Y928" s="29">
        <f>IF(Proj2018[[#This Row],[POS]]="K",-100,Proj2018[[#This Row],[VAR/G]]+1.5)</f>
        <v>-15.9175</v>
      </c>
      <c r="Z928" s="33">
        <f>ROUND(MAX(Proj2018[[#This Row],[VAWG]],0)*$AC$9,0)+1</f>
        <v>1</v>
      </c>
    </row>
    <row r="929" spans="1:26" x14ac:dyDescent="0.3">
      <c r="A929">
        <v>2018</v>
      </c>
      <c r="B929" t="s">
        <v>2281</v>
      </c>
      <c r="C929" t="s">
        <v>10795</v>
      </c>
      <c r="D929" t="s">
        <v>311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 s="26">
        <v>0</v>
      </c>
      <c r="Q929" s="26">
        <v>278.68</v>
      </c>
      <c r="R929" s="26">
        <v>-278.68</v>
      </c>
      <c r="S929" s="26">
        <v>-17.4175</v>
      </c>
      <c r="T929" s="31" t="s">
        <v>296</v>
      </c>
      <c r="U929" s="29">
        <v>0</v>
      </c>
      <c r="V929" s="29" t="str">
        <f>IF(ABS(Proj2018[[#This Row],[LastProj]]-Proj2018[[#This Row],[PROJ TOTAL PTS]])&lt;0.5,"",(Proj2018[[#This Row],[PROJ TOTAL PTS]]-Proj2018[[#This Row],[LastProj]])/16)</f>
        <v/>
      </c>
      <c r="W929" s="29" t="s">
        <v>296</v>
      </c>
      <c r="X929" s="29"/>
      <c r="Y929" s="29">
        <f>IF(Proj2018[[#This Row],[POS]]="K",-100,Proj2018[[#This Row],[VAR/G]]+1.5)</f>
        <v>-15.9175</v>
      </c>
      <c r="Z929" s="33">
        <f>ROUND(MAX(Proj2018[[#This Row],[VAWG]],0)*$AC$9,0)+1</f>
        <v>1</v>
      </c>
    </row>
    <row r="930" spans="1:26" x14ac:dyDescent="0.3">
      <c r="A930">
        <v>2018</v>
      </c>
      <c r="B930" t="s">
        <v>1720</v>
      </c>
      <c r="C930" t="s">
        <v>10795</v>
      </c>
      <c r="D930" t="s">
        <v>311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 s="26">
        <v>0</v>
      </c>
      <c r="Q930" s="26">
        <v>278.68</v>
      </c>
      <c r="R930" s="26">
        <v>-278.68</v>
      </c>
      <c r="S930" s="26">
        <v>-17.4175</v>
      </c>
      <c r="T930" s="31" t="s">
        <v>296</v>
      </c>
      <c r="U930" s="29">
        <v>0</v>
      </c>
      <c r="V930" s="29" t="str">
        <f>IF(ABS(Proj2018[[#This Row],[LastProj]]-Proj2018[[#This Row],[PROJ TOTAL PTS]])&lt;0.5,"",(Proj2018[[#This Row],[PROJ TOTAL PTS]]-Proj2018[[#This Row],[LastProj]])/16)</f>
        <v/>
      </c>
      <c r="W930" s="29" t="s">
        <v>296</v>
      </c>
      <c r="X930" s="29"/>
      <c r="Y930" s="29">
        <f>IF(Proj2018[[#This Row],[POS]]="K",-100,Proj2018[[#This Row],[VAR/G]]+1.5)</f>
        <v>-15.9175</v>
      </c>
      <c r="Z930" s="33">
        <f>ROUND(MAX(Proj2018[[#This Row],[VAWG]],0)*$AC$9,0)+1</f>
        <v>1</v>
      </c>
    </row>
    <row r="931" spans="1:26" x14ac:dyDescent="0.3">
      <c r="A931">
        <v>2018</v>
      </c>
      <c r="B931" t="s">
        <v>3764</v>
      </c>
      <c r="C931" t="s">
        <v>306</v>
      </c>
      <c r="D931" t="s">
        <v>311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 s="26">
        <v>0</v>
      </c>
      <c r="Q931" s="26">
        <v>278.68</v>
      </c>
      <c r="R931" s="26">
        <v>-278.68</v>
      </c>
      <c r="S931" s="26">
        <v>-17.4175</v>
      </c>
      <c r="T931" s="31" t="s">
        <v>296</v>
      </c>
      <c r="U931" s="29">
        <v>0</v>
      </c>
      <c r="V931" s="29" t="str">
        <f>IF(ABS(Proj2018[[#This Row],[LastProj]]-Proj2018[[#This Row],[PROJ TOTAL PTS]])&lt;0.5,"",(Proj2018[[#This Row],[PROJ TOTAL PTS]]-Proj2018[[#This Row],[LastProj]])/16)</f>
        <v/>
      </c>
      <c r="W931" s="29" t="s">
        <v>296</v>
      </c>
      <c r="X931" s="29"/>
      <c r="Y931" s="29">
        <f>IF(Proj2018[[#This Row],[POS]]="K",-100,Proj2018[[#This Row],[VAR/G]]+1.5)</f>
        <v>-15.9175</v>
      </c>
      <c r="Z931" s="33">
        <f>ROUND(MAX(Proj2018[[#This Row],[VAWG]],0)*$AC$9,0)+1</f>
        <v>1</v>
      </c>
    </row>
    <row r="932" spans="1:26" x14ac:dyDescent="0.3">
      <c r="A932">
        <v>2018</v>
      </c>
      <c r="B932" t="s">
        <v>10444</v>
      </c>
      <c r="C932" t="s">
        <v>314</v>
      </c>
      <c r="D932" t="s">
        <v>311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 s="26">
        <v>0</v>
      </c>
      <c r="Q932" s="26">
        <v>278.68</v>
      </c>
      <c r="R932" s="26">
        <v>-278.68</v>
      </c>
      <c r="S932" s="26">
        <v>-17.4175</v>
      </c>
      <c r="T932" s="31" t="s">
        <v>296</v>
      </c>
      <c r="U932" s="29">
        <v>0</v>
      </c>
      <c r="V932" s="29" t="str">
        <f>IF(ABS(Proj2018[[#This Row],[LastProj]]-Proj2018[[#This Row],[PROJ TOTAL PTS]])&lt;0.5,"",(Proj2018[[#This Row],[PROJ TOTAL PTS]]-Proj2018[[#This Row],[LastProj]])/16)</f>
        <v/>
      </c>
      <c r="W932" s="29" t="s">
        <v>296</v>
      </c>
      <c r="X932" s="29"/>
      <c r="Y932" s="29">
        <f>IF(Proj2018[[#This Row],[POS]]="K",-100,Proj2018[[#This Row],[VAR/G]]+1.5)</f>
        <v>-15.9175</v>
      </c>
      <c r="Z932" s="33">
        <f>ROUND(MAX(Proj2018[[#This Row],[VAWG]],0)*$AC$9,0)+1</f>
        <v>1</v>
      </c>
    </row>
    <row r="933" spans="1:26" x14ac:dyDescent="0.3">
      <c r="A933">
        <v>2018</v>
      </c>
      <c r="B933" t="s">
        <v>8793</v>
      </c>
      <c r="C933" t="s">
        <v>10791</v>
      </c>
      <c r="D933" t="s">
        <v>311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 s="26">
        <v>0</v>
      </c>
      <c r="Q933" s="26">
        <v>278.68</v>
      </c>
      <c r="R933" s="26">
        <v>-278.68</v>
      </c>
      <c r="S933" s="26">
        <v>-17.4175</v>
      </c>
      <c r="T933" s="31" t="s">
        <v>296</v>
      </c>
      <c r="U933" s="29">
        <v>0</v>
      </c>
      <c r="V933" s="29" t="str">
        <f>IF(ABS(Proj2018[[#This Row],[LastProj]]-Proj2018[[#This Row],[PROJ TOTAL PTS]])&lt;0.5,"",(Proj2018[[#This Row],[PROJ TOTAL PTS]]-Proj2018[[#This Row],[LastProj]])/16)</f>
        <v/>
      </c>
      <c r="W933" s="29" t="s">
        <v>296</v>
      </c>
      <c r="X933" s="29"/>
      <c r="Y933" s="29">
        <f>IF(Proj2018[[#This Row],[POS]]="K",-100,Proj2018[[#This Row],[VAR/G]]+1.5)</f>
        <v>-15.9175</v>
      </c>
      <c r="Z933" s="33">
        <f>ROUND(MAX(Proj2018[[#This Row],[VAWG]],0)*$AC$9,0)+1</f>
        <v>1</v>
      </c>
    </row>
    <row r="934" spans="1:26" x14ac:dyDescent="0.3">
      <c r="A934">
        <v>2018</v>
      </c>
      <c r="B934" t="s">
        <v>8128</v>
      </c>
      <c r="C934" t="s">
        <v>10817</v>
      </c>
      <c r="D934" t="s">
        <v>311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 s="26">
        <v>0</v>
      </c>
      <c r="Q934" s="26">
        <v>278.68</v>
      </c>
      <c r="R934" s="26">
        <v>-278.68</v>
      </c>
      <c r="S934" s="26">
        <v>-17.4175</v>
      </c>
      <c r="T934" s="31" t="s">
        <v>296</v>
      </c>
      <c r="U934" s="29">
        <v>0</v>
      </c>
      <c r="V934" s="29" t="str">
        <f>IF(ABS(Proj2018[[#This Row],[LastProj]]-Proj2018[[#This Row],[PROJ TOTAL PTS]])&lt;0.5,"",(Proj2018[[#This Row],[PROJ TOTAL PTS]]-Proj2018[[#This Row],[LastProj]])/16)</f>
        <v/>
      </c>
      <c r="W934" s="29" t="s">
        <v>296</v>
      </c>
      <c r="X934" s="29"/>
      <c r="Y934" s="29">
        <f>IF(Proj2018[[#This Row],[POS]]="K",-100,Proj2018[[#This Row],[VAR/G]]+1.5)</f>
        <v>-15.9175</v>
      </c>
      <c r="Z934" s="33">
        <f>ROUND(MAX(Proj2018[[#This Row],[VAWG]],0)*$AC$9,0)+1</f>
        <v>1</v>
      </c>
    </row>
    <row r="935" spans="1:26" x14ac:dyDescent="0.3">
      <c r="A935">
        <v>2018</v>
      </c>
      <c r="B935" t="s">
        <v>1526</v>
      </c>
      <c r="C935" t="s">
        <v>10740</v>
      </c>
      <c r="D935" t="s">
        <v>311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 s="26">
        <v>0</v>
      </c>
      <c r="Q935" s="26">
        <v>278.68</v>
      </c>
      <c r="R935" s="26">
        <v>-278.68</v>
      </c>
      <c r="S935" s="26">
        <v>-17.4175</v>
      </c>
      <c r="T935" s="31" t="s">
        <v>296</v>
      </c>
      <c r="U935" s="29">
        <v>0</v>
      </c>
      <c r="V935" s="29" t="str">
        <f>IF(ABS(Proj2018[[#This Row],[LastProj]]-Proj2018[[#This Row],[PROJ TOTAL PTS]])&lt;0.5,"",(Proj2018[[#This Row],[PROJ TOTAL PTS]]-Proj2018[[#This Row],[LastProj]])/16)</f>
        <v/>
      </c>
      <c r="W935" s="29" t="s">
        <v>296</v>
      </c>
      <c r="X935" s="29"/>
      <c r="Y935" s="29">
        <f>IF(Proj2018[[#This Row],[POS]]="K",-100,Proj2018[[#This Row],[VAR/G]]+1.5)</f>
        <v>-15.9175</v>
      </c>
      <c r="Z935" s="33">
        <f>ROUND(MAX(Proj2018[[#This Row],[VAWG]],0)*$AC$9,0)+1</f>
        <v>1</v>
      </c>
    </row>
    <row r="936" spans="1:26" x14ac:dyDescent="0.3">
      <c r="A936">
        <v>2018</v>
      </c>
      <c r="B936" t="s">
        <v>1819</v>
      </c>
      <c r="C936" t="s">
        <v>10734</v>
      </c>
      <c r="D936" t="s">
        <v>311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 s="26">
        <v>0</v>
      </c>
      <c r="Q936" s="26">
        <v>278.68</v>
      </c>
      <c r="R936" s="26">
        <v>-278.68</v>
      </c>
      <c r="S936" s="26">
        <v>-17.4175</v>
      </c>
      <c r="T936" s="31" t="s">
        <v>296</v>
      </c>
      <c r="U936" s="29">
        <v>0</v>
      </c>
      <c r="V936" s="29" t="str">
        <f>IF(ABS(Proj2018[[#This Row],[LastProj]]-Proj2018[[#This Row],[PROJ TOTAL PTS]])&lt;0.5,"",(Proj2018[[#This Row],[PROJ TOTAL PTS]]-Proj2018[[#This Row],[LastProj]])/16)</f>
        <v/>
      </c>
      <c r="W936" s="29" t="s">
        <v>296</v>
      </c>
      <c r="X936" s="29"/>
      <c r="Y936" s="29">
        <f>IF(Proj2018[[#This Row],[POS]]="K",-100,Proj2018[[#This Row],[VAR/G]]+1.5)</f>
        <v>-15.9175</v>
      </c>
      <c r="Z936" s="33">
        <f>ROUND(MAX(Proj2018[[#This Row],[VAWG]],0)*$AC$9,0)+1</f>
        <v>1</v>
      </c>
    </row>
    <row r="937" spans="1:26" x14ac:dyDescent="0.3">
      <c r="A937">
        <v>2018</v>
      </c>
      <c r="B937" t="s">
        <v>4868</v>
      </c>
      <c r="C937" t="s">
        <v>10791</v>
      </c>
      <c r="D937" t="s">
        <v>311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 s="26">
        <v>0</v>
      </c>
      <c r="Q937" s="26">
        <v>278.68</v>
      </c>
      <c r="R937" s="26">
        <v>-278.68</v>
      </c>
      <c r="S937" s="26">
        <v>-17.4175</v>
      </c>
      <c r="T937" s="31" t="s">
        <v>296</v>
      </c>
      <c r="U937" s="29">
        <v>0</v>
      </c>
      <c r="V937" s="29" t="str">
        <f>IF(ABS(Proj2018[[#This Row],[LastProj]]-Proj2018[[#This Row],[PROJ TOTAL PTS]])&lt;0.5,"",(Proj2018[[#This Row],[PROJ TOTAL PTS]]-Proj2018[[#This Row],[LastProj]])/16)</f>
        <v/>
      </c>
      <c r="W937" s="29" t="s">
        <v>296</v>
      </c>
      <c r="X937" s="29"/>
      <c r="Y937" s="29">
        <f>IF(Proj2018[[#This Row],[POS]]="K",-100,Proj2018[[#This Row],[VAR/G]]+1.5)</f>
        <v>-15.9175</v>
      </c>
      <c r="Z937" s="33">
        <f>ROUND(MAX(Proj2018[[#This Row],[VAWG]],0)*$AC$9,0)+1</f>
        <v>1</v>
      </c>
    </row>
    <row r="938" spans="1:26" x14ac:dyDescent="0.3">
      <c r="A938">
        <v>2018</v>
      </c>
      <c r="B938" t="s">
        <v>3064</v>
      </c>
      <c r="C938" t="s">
        <v>10763</v>
      </c>
      <c r="D938" t="s">
        <v>348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 s="26">
        <v>0</v>
      </c>
      <c r="Q938" s="26">
        <v>117.7</v>
      </c>
      <c r="R938" s="26">
        <v>-117.7</v>
      </c>
      <c r="S938" s="26">
        <v>-7.3562500000000002</v>
      </c>
      <c r="T938" s="31" t="s">
        <v>296</v>
      </c>
      <c r="U938" s="29">
        <v>0</v>
      </c>
      <c r="V938" s="29" t="str">
        <f>IF(ABS(Proj2018[[#This Row],[LastProj]]-Proj2018[[#This Row],[PROJ TOTAL PTS]])&lt;0.5,"",(Proj2018[[#This Row],[PROJ TOTAL PTS]]-Proj2018[[#This Row],[LastProj]])/16)</f>
        <v/>
      </c>
      <c r="W938" s="29" t="s">
        <v>437</v>
      </c>
      <c r="X938" s="29"/>
      <c r="Y938" s="29">
        <f>IF(Proj2018[[#This Row],[POS]]="K",-100,Proj2018[[#This Row],[VAR/G]]+1.5)</f>
        <v>-5.8562500000000002</v>
      </c>
      <c r="Z938" s="29">
        <f>ROUND(MAX(Proj2018[[#This Row],[VAWG]],0)*$AC$9,0)+1</f>
        <v>1</v>
      </c>
    </row>
    <row r="939" spans="1:26" x14ac:dyDescent="0.3">
      <c r="A939">
        <v>2018</v>
      </c>
      <c r="B939" t="s">
        <v>6801</v>
      </c>
      <c r="C939" t="s">
        <v>10731</v>
      </c>
      <c r="D939" t="s">
        <v>348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 s="26">
        <v>0</v>
      </c>
      <c r="Q939" s="26">
        <v>117.7</v>
      </c>
      <c r="R939" s="26">
        <v>-117.7</v>
      </c>
      <c r="S939" s="26">
        <v>-7.3562500000000002</v>
      </c>
      <c r="T939" s="34" t="s">
        <v>11130</v>
      </c>
      <c r="U939" s="35">
        <v>0</v>
      </c>
      <c r="V939" s="35" t="str">
        <f>IF(ABS(Proj2018[[#This Row],[LastProj]]-Proj2018[[#This Row],[PROJ TOTAL PTS]])&lt;0.5,"",(Proj2018[[#This Row],[PROJ TOTAL PTS]]-Proj2018[[#This Row],[LastProj]])/16)</f>
        <v/>
      </c>
      <c r="W939" s="35" t="s">
        <v>437</v>
      </c>
      <c r="X939" s="35"/>
      <c r="Y939" s="35">
        <f>IF(Proj2018[[#This Row],[POS]]="K",-100,Proj2018[[#This Row],[VAR/G]]+1.5)</f>
        <v>-5.8562500000000002</v>
      </c>
      <c r="Z939" s="35">
        <f>ROUND(MAX(Proj2018[[#This Row],[VAWG]],0)*$AC$9,0)+1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0AC5F-9796-4B53-95D7-F92AE9C339B0}">
  <dimension ref="A1:M71"/>
  <sheetViews>
    <sheetView topLeftCell="A36" workbookViewId="0">
      <selection activeCell="H58" sqref="H58"/>
    </sheetView>
  </sheetViews>
  <sheetFormatPr defaultRowHeight="14.4" x14ac:dyDescent="0.3"/>
  <cols>
    <col min="1" max="1" width="9" bestFit="1" customWidth="1"/>
    <col min="2" max="2" width="8.33203125" bestFit="1" customWidth="1"/>
    <col min="3" max="3" width="6.6640625" bestFit="1" customWidth="1"/>
    <col min="4" max="4" width="9.109375" bestFit="1" customWidth="1"/>
    <col min="5" max="5" width="17.109375" bestFit="1" customWidth="1"/>
    <col min="6" max="7" width="15.88671875" bestFit="1" customWidth="1"/>
    <col min="8" max="8" width="12.44140625" bestFit="1" customWidth="1"/>
    <col min="9" max="9" width="29.5546875" bestFit="1" customWidth="1"/>
    <col min="10" max="10" width="8.109375" bestFit="1" customWidth="1"/>
    <col min="11" max="11" width="7.5546875" bestFit="1" customWidth="1"/>
    <col min="12" max="12" width="10" bestFit="1" customWidth="1"/>
    <col min="13" max="13" width="19.6640625" bestFit="1" customWidth="1"/>
  </cols>
  <sheetData>
    <row r="1" spans="1:13" x14ac:dyDescent="0.3">
      <c r="A1" t="s">
        <v>13949</v>
      </c>
      <c r="B1" t="s">
        <v>13850</v>
      </c>
      <c r="C1" t="s">
        <v>13851</v>
      </c>
      <c r="D1" t="s">
        <v>13854</v>
      </c>
      <c r="E1" t="s">
        <v>13924</v>
      </c>
      <c r="F1" t="s">
        <v>13852</v>
      </c>
      <c r="G1" t="s">
        <v>13853</v>
      </c>
      <c r="H1" t="s">
        <v>13855</v>
      </c>
      <c r="I1" t="s">
        <v>13856</v>
      </c>
      <c r="J1" t="s">
        <v>13857</v>
      </c>
      <c r="K1" t="s">
        <v>281</v>
      </c>
      <c r="L1" t="s">
        <v>273</v>
      </c>
      <c r="M1" t="s">
        <v>284</v>
      </c>
    </row>
    <row r="2" spans="1:13" x14ac:dyDescent="0.3">
      <c r="A2" s="69">
        <v>2020</v>
      </c>
      <c r="B2" s="69">
        <v>1</v>
      </c>
      <c r="C2" s="69">
        <v>1</v>
      </c>
      <c r="D2" s="69">
        <v>1</v>
      </c>
      <c r="E2" s="69">
        <v>2</v>
      </c>
      <c r="F2" s="69" t="s">
        <v>266</v>
      </c>
      <c r="G2" s="69" t="s">
        <v>261</v>
      </c>
      <c r="H2" s="69" t="s">
        <v>11131</v>
      </c>
      <c r="I2" s="69" t="s">
        <v>16071</v>
      </c>
      <c r="J2" s="69">
        <v>6</v>
      </c>
      <c r="K2" s="69" t="s">
        <v>306</v>
      </c>
      <c r="L2" s="69" t="s">
        <v>451</v>
      </c>
      <c r="M2" s="69" t="s">
        <v>16005</v>
      </c>
    </row>
    <row r="3" spans="1:13" x14ac:dyDescent="0.3">
      <c r="A3" s="69">
        <v>2020</v>
      </c>
      <c r="B3" s="69">
        <v>1</v>
      </c>
      <c r="C3" s="69">
        <v>2</v>
      </c>
      <c r="D3" s="69">
        <v>2</v>
      </c>
      <c r="E3" s="69">
        <v>7</v>
      </c>
      <c r="F3" s="69" t="s">
        <v>262</v>
      </c>
      <c r="G3" s="69" t="s">
        <v>296</v>
      </c>
      <c r="H3" s="69" t="s">
        <v>11133</v>
      </c>
      <c r="I3" s="69" t="s">
        <v>13859</v>
      </c>
      <c r="J3" s="69">
        <v>6</v>
      </c>
      <c r="K3" s="69" t="s">
        <v>303</v>
      </c>
      <c r="L3" s="69" t="s">
        <v>451</v>
      </c>
      <c r="M3" s="69" t="s">
        <v>15067</v>
      </c>
    </row>
    <row r="4" spans="1:13" x14ac:dyDescent="0.3">
      <c r="A4" s="69">
        <v>2020</v>
      </c>
      <c r="B4" s="69">
        <v>1</v>
      </c>
      <c r="C4" s="69">
        <v>3</v>
      </c>
      <c r="D4" s="69">
        <v>3</v>
      </c>
      <c r="E4" s="69">
        <v>4</v>
      </c>
      <c r="F4" s="69" t="s">
        <v>269</v>
      </c>
      <c r="G4" s="69" t="s">
        <v>263</v>
      </c>
      <c r="H4" s="69" t="s">
        <v>11135</v>
      </c>
      <c r="I4" s="69" t="s">
        <v>16072</v>
      </c>
      <c r="J4" s="69">
        <v>6</v>
      </c>
      <c r="K4" s="69" t="s">
        <v>335</v>
      </c>
      <c r="L4" s="69" t="s">
        <v>451</v>
      </c>
      <c r="M4" s="69" t="s">
        <v>15463</v>
      </c>
    </row>
    <row r="5" spans="1:13" x14ac:dyDescent="0.3">
      <c r="A5" s="69">
        <v>2020</v>
      </c>
      <c r="B5" s="69">
        <v>1</v>
      </c>
      <c r="C5" s="69">
        <v>4</v>
      </c>
      <c r="D5" s="69">
        <v>4</v>
      </c>
      <c r="E5" s="69">
        <v>2</v>
      </c>
      <c r="F5" s="69" t="s">
        <v>266</v>
      </c>
      <c r="G5" s="69" t="s">
        <v>296</v>
      </c>
      <c r="H5" s="69" t="s">
        <v>11137</v>
      </c>
      <c r="I5" s="69" t="s">
        <v>13861</v>
      </c>
      <c r="J5" s="69">
        <v>6</v>
      </c>
      <c r="K5" s="69" t="s">
        <v>570</v>
      </c>
      <c r="L5" s="69" t="s">
        <v>451</v>
      </c>
      <c r="M5" s="69" t="s">
        <v>15045</v>
      </c>
    </row>
    <row r="6" spans="1:13" x14ac:dyDescent="0.3">
      <c r="A6" s="69">
        <v>2020</v>
      </c>
      <c r="B6" s="69">
        <v>1</v>
      </c>
      <c r="C6" s="69">
        <v>5</v>
      </c>
      <c r="D6" s="69">
        <v>5</v>
      </c>
      <c r="E6" s="69">
        <v>10</v>
      </c>
      <c r="F6" s="69" t="s">
        <v>264</v>
      </c>
      <c r="G6" s="69" t="s">
        <v>264</v>
      </c>
      <c r="H6" s="69" t="s">
        <v>11139</v>
      </c>
      <c r="I6" s="69" t="s">
        <v>13862</v>
      </c>
      <c r="J6" s="69">
        <v>6</v>
      </c>
      <c r="K6" s="69" t="s">
        <v>721</v>
      </c>
      <c r="L6" s="69" t="s">
        <v>451</v>
      </c>
      <c r="M6" s="69" t="s">
        <v>14803</v>
      </c>
    </row>
    <row r="7" spans="1:13" x14ac:dyDescent="0.3">
      <c r="A7" s="69">
        <v>2020</v>
      </c>
      <c r="B7" s="69">
        <v>1</v>
      </c>
      <c r="C7" s="69">
        <v>6</v>
      </c>
      <c r="D7" s="69">
        <v>6</v>
      </c>
      <c r="E7" s="69">
        <v>3</v>
      </c>
      <c r="F7" s="69" t="s">
        <v>270</v>
      </c>
      <c r="G7" s="69" t="s">
        <v>296</v>
      </c>
      <c r="H7" s="69" t="s">
        <v>11141</v>
      </c>
      <c r="I7" s="69" t="s">
        <v>16073</v>
      </c>
      <c r="J7" s="69">
        <v>5</v>
      </c>
      <c r="K7" s="69" t="s">
        <v>1379</v>
      </c>
      <c r="L7" s="69" t="s">
        <v>348</v>
      </c>
      <c r="M7" s="69" t="s">
        <v>14947</v>
      </c>
    </row>
    <row r="8" spans="1:13" x14ac:dyDescent="0.3">
      <c r="A8" s="69">
        <v>2020</v>
      </c>
      <c r="B8" s="69">
        <v>1</v>
      </c>
      <c r="C8" s="69">
        <v>7</v>
      </c>
      <c r="D8" s="69">
        <v>7</v>
      </c>
      <c r="E8" s="69">
        <v>4</v>
      </c>
      <c r="F8" s="69" t="s">
        <v>269</v>
      </c>
      <c r="G8" s="69" t="s">
        <v>296</v>
      </c>
      <c r="H8" s="69" t="s">
        <v>11143</v>
      </c>
      <c r="I8" s="69" t="s">
        <v>13864</v>
      </c>
      <c r="J8" s="69">
        <v>5</v>
      </c>
      <c r="K8" s="69" t="s">
        <v>745</v>
      </c>
      <c r="L8" s="69" t="s">
        <v>348</v>
      </c>
      <c r="M8" s="69" t="s">
        <v>15399</v>
      </c>
    </row>
    <row r="9" spans="1:13" x14ac:dyDescent="0.3">
      <c r="A9" s="69">
        <v>2020</v>
      </c>
      <c r="B9" s="69">
        <v>1</v>
      </c>
      <c r="C9" s="69">
        <v>8</v>
      </c>
      <c r="D9" s="69">
        <v>8</v>
      </c>
      <c r="E9" s="69">
        <v>8</v>
      </c>
      <c r="F9" s="69" t="s">
        <v>265</v>
      </c>
      <c r="G9" s="69" t="s">
        <v>296</v>
      </c>
      <c r="H9" s="69" t="s">
        <v>11145</v>
      </c>
      <c r="I9" s="69" t="s">
        <v>16074</v>
      </c>
      <c r="J9" s="69">
        <v>5</v>
      </c>
      <c r="K9" s="69" t="s">
        <v>14642</v>
      </c>
      <c r="L9" s="69" t="s">
        <v>348</v>
      </c>
      <c r="M9" s="69" t="s">
        <v>14833</v>
      </c>
    </row>
    <row r="10" spans="1:13" x14ac:dyDescent="0.3">
      <c r="A10" s="69">
        <v>2020</v>
      </c>
      <c r="B10" s="69">
        <v>1</v>
      </c>
      <c r="C10" s="69">
        <v>9</v>
      </c>
      <c r="D10" s="69">
        <v>9</v>
      </c>
      <c r="E10" s="69">
        <v>7</v>
      </c>
      <c r="F10" s="69" t="s">
        <v>262</v>
      </c>
      <c r="G10" s="69" t="s">
        <v>267</v>
      </c>
      <c r="H10" s="69" t="s">
        <v>11147</v>
      </c>
      <c r="I10" s="69" t="s">
        <v>16075</v>
      </c>
      <c r="J10" s="69">
        <v>5</v>
      </c>
      <c r="K10" s="69" t="s">
        <v>1198</v>
      </c>
      <c r="L10" s="69" t="s">
        <v>451</v>
      </c>
      <c r="M10" s="69" t="s">
        <v>15354</v>
      </c>
    </row>
    <row r="11" spans="1:13" x14ac:dyDescent="0.3">
      <c r="A11" s="69">
        <v>2020</v>
      </c>
      <c r="B11" s="69">
        <v>1</v>
      </c>
      <c r="C11" s="69">
        <v>10</v>
      </c>
      <c r="D11" s="69">
        <v>10</v>
      </c>
      <c r="E11" s="69">
        <v>6</v>
      </c>
      <c r="F11" s="69" t="s">
        <v>268</v>
      </c>
      <c r="G11" s="69" t="s">
        <v>296</v>
      </c>
      <c r="H11" s="69" t="s">
        <v>11006</v>
      </c>
      <c r="I11" s="69" t="s">
        <v>13867</v>
      </c>
      <c r="J11" s="69">
        <v>5</v>
      </c>
      <c r="K11" s="69" t="s">
        <v>388</v>
      </c>
      <c r="L11" s="69" t="s">
        <v>348</v>
      </c>
      <c r="M11" s="69" t="s">
        <v>15040</v>
      </c>
    </row>
    <row r="12" spans="1:13" x14ac:dyDescent="0.3">
      <c r="A12" s="69">
        <v>2020</v>
      </c>
      <c r="B12" s="69">
        <v>2</v>
      </c>
      <c r="C12" s="69">
        <v>1</v>
      </c>
      <c r="D12" s="69">
        <v>11</v>
      </c>
      <c r="E12" s="69">
        <v>5</v>
      </c>
      <c r="F12" s="69" t="s">
        <v>261</v>
      </c>
      <c r="G12" s="69" t="s">
        <v>296</v>
      </c>
      <c r="H12" s="69" t="s">
        <v>11149</v>
      </c>
      <c r="I12" s="69" t="s">
        <v>16076</v>
      </c>
      <c r="J12" s="69">
        <v>4</v>
      </c>
      <c r="K12" s="69" t="s">
        <v>644</v>
      </c>
      <c r="L12" s="69" t="s">
        <v>348</v>
      </c>
      <c r="M12" s="69" t="s">
        <v>15911</v>
      </c>
    </row>
    <row r="13" spans="1:13" x14ac:dyDescent="0.3">
      <c r="A13" s="69">
        <v>2020</v>
      </c>
      <c r="B13" s="69">
        <v>2</v>
      </c>
      <c r="C13" s="69">
        <v>2</v>
      </c>
      <c r="D13" s="69">
        <v>12</v>
      </c>
      <c r="E13" s="69">
        <v>4</v>
      </c>
      <c r="F13" s="69" t="s">
        <v>269</v>
      </c>
      <c r="G13" s="69" t="s">
        <v>262</v>
      </c>
      <c r="H13" s="69" t="s">
        <v>11151</v>
      </c>
      <c r="I13" s="69" t="s">
        <v>16077</v>
      </c>
      <c r="J13" s="69">
        <v>4</v>
      </c>
      <c r="K13" s="69" t="s">
        <v>410</v>
      </c>
      <c r="L13" s="69" t="s">
        <v>348</v>
      </c>
      <c r="M13" s="69" t="s">
        <v>15554</v>
      </c>
    </row>
    <row r="14" spans="1:13" x14ac:dyDescent="0.3">
      <c r="A14" s="69">
        <v>2020</v>
      </c>
      <c r="B14" s="69">
        <v>2</v>
      </c>
      <c r="C14" s="69">
        <v>3</v>
      </c>
      <c r="D14" s="69">
        <v>13</v>
      </c>
      <c r="E14" s="69">
        <v>6</v>
      </c>
      <c r="F14" s="69" t="s">
        <v>268</v>
      </c>
      <c r="G14" s="69" t="s">
        <v>263</v>
      </c>
      <c r="H14" s="69" t="s">
        <v>11153</v>
      </c>
      <c r="I14" s="69" t="s">
        <v>16078</v>
      </c>
      <c r="J14" s="69">
        <v>4</v>
      </c>
      <c r="K14" s="69" t="s">
        <v>410</v>
      </c>
      <c r="L14" s="69" t="s">
        <v>311</v>
      </c>
      <c r="M14" s="69" t="s">
        <v>14728</v>
      </c>
    </row>
    <row r="15" spans="1:13" x14ac:dyDescent="0.3">
      <c r="A15" s="69">
        <v>2020</v>
      </c>
      <c r="B15" s="69">
        <v>2</v>
      </c>
      <c r="C15" s="69">
        <v>4</v>
      </c>
      <c r="D15" s="69">
        <v>14</v>
      </c>
      <c r="E15" s="69">
        <v>2</v>
      </c>
      <c r="F15" s="69" t="s">
        <v>266</v>
      </c>
      <c r="G15" s="69" t="s">
        <v>296</v>
      </c>
      <c r="H15" s="69" t="s">
        <v>11155</v>
      </c>
      <c r="I15" s="69" t="s">
        <v>13871</v>
      </c>
      <c r="J15" s="69">
        <v>4</v>
      </c>
      <c r="K15" s="69" t="s">
        <v>303</v>
      </c>
      <c r="L15" s="69" t="s">
        <v>348</v>
      </c>
      <c r="M15" s="69" t="s">
        <v>16026</v>
      </c>
    </row>
    <row r="16" spans="1:13" x14ac:dyDescent="0.3">
      <c r="A16" s="69">
        <v>2020</v>
      </c>
      <c r="B16" s="69">
        <v>2</v>
      </c>
      <c r="C16" s="69">
        <v>5</v>
      </c>
      <c r="D16" s="69">
        <v>15</v>
      </c>
      <c r="E16" s="69">
        <v>9</v>
      </c>
      <c r="F16" s="69" t="s">
        <v>267</v>
      </c>
      <c r="G16" s="69" t="s">
        <v>264</v>
      </c>
      <c r="H16" s="69" t="s">
        <v>11157</v>
      </c>
      <c r="I16" s="69" t="s">
        <v>16079</v>
      </c>
      <c r="J16" s="69">
        <v>4</v>
      </c>
      <c r="K16" s="69" t="s">
        <v>536</v>
      </c>
      <c r="L16" s="69" t="s">
        <v>348</v>
      </c>
      <c r="M16" s="69" t="s">
        <v>15734</v>
      </c>
    </row>
    <row r="17" spans="1:13" x14ac:dyDescent="0.3">
      <c r="A17" s="69">
        <v>2020</v>
      </c>
      <c r="B17" s="69">
        <v>2</v>
      </c>
      <c r="C17" s="69">
        <v>6</v>
      </c>
      <c r="D17" s="69">
        <v>16</v>
      </c>
      <c r="E17" s="69">
        <v>3</v>
      </c>
      <c r="F17" s="69" t="s">
        <v>270</v>
      </c>
      <c r="G17" s="69" t="s">
        <v>296</v>
      </c>
      <c r="H17" s="69" t="s">
        <v>11159</v>
      </c>
      <c r="I17" s="69" t="s">
        <v>16080</v>
      </c>
      <c r="J17" s="69">
        <v>4</v>
      </c>
      <c r="K17" s="69" t="s">
        <v>910</v>
      </c>
      <c r="L17" s="69" t="s">
        <v>348</v>
      </c>
      <c r="M17" s="69" t="s">
        <v>15624</v>
      </c>
    </row>
    <row r="18" spans="1:13" x14ac:dyDescent="0.3">
      <c r="A18" s="69">
        <v>2020</v>
      </c>
      <c r="B18" s="69">
        <v>2</v>
      </c>
      <c r="C18" s="69">
        <v>7</v>
      </c>
      <c r="D18" s="69">
        <v>17</v>
      </c>
      <c r="E18" s="69">
        <v>4</v>
      </c>
      <c r="F18" s="69" t="s">
        <v>269</v>
      </c>
      <c r="G18" s="69" t="s">
        <v>296</v>
      </c>
      <c r="H18" s="69" t="s">
        <v>11161</v>
      </c>
      <c r="I18" s="69" t="s">
        <v>16081</v>
      </c>
      <c r="J18" s="69">
        <v>4</v>
      </c>
      <c r="K18" s="69" t="s">
        <v>707</v>
      </c>
      <c r="L18" s="69" t="s">
        <v>451</v>
      </c>
      <c r="M18" s="69" t="s">
        <v>14628</v>
      </c>
    </row>
    <row r="19" spans="1:13" x14ac:dyDescent="0.3">
      <c r="A19" s="69">
        <v>2020</v>
      </c>
      <c r="B19" s="69">
        <v>2</v>
      </c>
      <c r="C19" s="69">
        <v>8</v>
      </c>
      <c r="D19" s="69">
        <v>18</v>
      </c>
      <c r="E19" s="69">
        <v>5</v>
      </c>
      <c r="F19" s="69" t="s">
        <v>261</v>
      </c>
      <c r="G19" s="69" t="s">
        <v>265</v>
      </c>
      <c r="H19" s="69" t="s">
        <v>11163</v>
      </c>
      <c r="I19" s="69" t="s">
        <v>16082</v>
      </c>
      <c r="J19" s="69">
        <v>4</v>
      </c>
      <c r="K19" s="69" t="s">
        <v>522</v>
      </c>
      <c r="L19" s="69" t="s">
        <v>311</v>
      </c>
      <c r="M19" s="69" t="s">
        <v>15664</v>
      </c>
    </row>
    <row r="20" spans="1:13" x14ac:dyDescent="0.3">
      <c r="A20" s="69">
        <v>2020</v>
      </c>
      <c r="B20" s="69">
        <v>2</v>
      </c>
      <c r="C20" s="69">
        <v>9</v>
      </c>
      <c r="D20" s="69">
        <v>19</v>
      </c>
      <c r="E20" s="69">
        <v>9</v>
      </c>
      <c r="F20" s="69" t="s">
        <v>267</v>
      </c>
      <c r="G20" s="69" t="s">
        <v>296</v>
      </c>
      <c r="H20" s="69" t="s">
        <v>11165</v>
      </c>
      <c r="I20" s="69" t="s">
        <v>16083</v>
      </c>
      <c r="J20" s="69">
        <v>4</v>
      </c>
      <c r="K20" s="69" t="s">
        <v>352</v>
      </c>
      <c r="L20" s="69" t="s">
        <v>348</v>
      </c>
      <c r="M20" s="69" t="s">
        <v>15091</v>
      </c>
    </row>
    <row r="21" spans="1:13" x14ac:dyDescent="0.3">
      <c r="A21" s="69">
        <v>2020</v>
      </c>
      <c r="B21" s="69">
        <v>2</v>
      </c>
      <c r="C21" s="69">
        <v>10</v>
      </c>
      <c r="D21" s="69">
        <v>20</v>
      </c>
      <c r="E21" s="69">
        <v>6</v>
      </c>
      <c r="F21" s="69" t="s">
        <v>268</v>
      </c>
      <c r="G21" s="69" t="s">
        <v>296</v>
      </c>
      <c r="H21" s="69" t="s">
        <v>11018</v>
      </c>
      <c r="I21" s="69" t="s">
        <v>13876</v>
      </c>
      <c r="J21" s="69">
        <v>4</v>
      </c>
      <c r="K21" s="69" t="s">
        <v>365</v>
      </c>
      <c r="L21" s="69" t="s">
        <v>451</v>
      </c>
      <c r="M21" s="69" t="s">
        <v>15146</v>
      </c>
    </row>
    <row r="22" spans="1:13" x14ac:dyDescent="0.3">
      <c r="A22" s="69">
        <v>2020</v>
      </c>
      <c r="B22" s="69">
        <v>3</v>
      </c>
      <c r="C22" s="69">
        <v>1</v>
      </c>
      <c r="D22" s="69">
        <v>21</v>
      </c>
      <c r="E22" s="69">
        <v>5</v>
      </c>
      <c r="F22" s="69" t="s">
        <v>261</v>
      </c>
      <c r="G22" s="69" t="s">
        <v>296</v>
      </c>
      <c r="H22" s="69" t="s">
        <v>11132</v>
      </c>
      <c r="I22" s="69" t="s">
        <v>16084</v>
      </c>
      <c r="J22" s="69">
        <v>3</v>
      </c>
      <c r="K22" s="69" t="s">
        <v>444</v>
      </c>
      <c r="L22" s="69" t="s">
        <v>451</v>
      </c>
      <c r="M22" s="69" t="s">
        <v>15922</v>
      </c>
    </row>
    <row r="23" spans="1:13" x14ac:dyDescent="0.3">
      <c r="A23" s="69">
        <v>2020</v>
      </c>
      <c r="B23" s="69">
        <v>3</v>
      </c>
      <c r="C23" s="69">
        <v>2</v>
      </c>
      <c r="D23" s="69">
        <v>22</v>
      </c>
      <c r="E23" s="69">
        <v>9</v>
      </c>
      <c r="F23" s="69" t="s">
        <v>267</v>
      </c>
      <c r="G23" s="69" t="s">
        <v>262</v>
      </c>
      <c r="H23" s="69" t="s">
        <v>11134</v>
      </c>
      <c r="I23" s="69" t="s">
        <v>16085</v>
      </c>
      <c r="J23" s="69">
        <v>3</v>
      </c>
      <c r="K23" s="69" t="s">
        <v>298</v>
      </c>
      <c r="L23" s="69" t="s">
        <v>451</v>
      </c>
      <c r="M23" s="69" t="s">
        <v>14759</v>
      </c>
    </row>
    <row r="24" spans="1:13" x14ac:dyDescent="0.3">
      <c r="A24" s="69">
        <v>2020</v>
      </c>
      <c r="B24" s="69">
        <v>3</v>
      </c>
      <c r="C24" s="69">
        <v>3</v>
      </c>
      <c r="D24" s="69">
        <v>23</v>
      </c>
      <c r="E24" s="69">
        <v>1</v>
      </c>
      <c r="F24" s="69" t="s">
        <v>263</v>
      </c>
      <c r="G24" s="69" t="s">
        <v>296</v>
      </c>
      <c r="H24" s="69" t="s">
        <v>11136</v>
      </c>
      <c r="I24" s="69" t="s">
        <v>13879</v>
      </c>
      <c r="J24" s="69">
        <v>3</v>
      </c>
      <c r="K24" s="69" t="s">
        <v>14642</v>
      </c>
      <c r="L24" s="69" t="s">
        <v>348</v>
      </c>
      <c r="M24" s="69" t="s">
        <v>15589</v>
      </c>
    </row>
    <row r="25" spans="1:13" x14ac:dyDescent="0.3">
      <c r="A25" s="69">
        <v>2020</v>
      </c>
      <c r="B25" s="69">
        <v>3</v>
      </c>
      <c r="C25" s="69">
        <v>4</v>
      </c>
      <c r="D25" s="69">
        <v>24</v>
      </c>
      <c r="E25" s="69">
        <v>2</v>
      </c>
      <c r="F25" s="69" t="s">
        <v>266</v>
      </c>
      <c r="G25" s="69" t="s">
        <v>296</v>
      </c>
      <c r="H25" s="69" t="s">
        <v>11138</v>
      </c>
      <c r="I25" s="69" t="s">
        <v>13880</v>
      </c>
      <c r="J25" s="69">
        <v>3</v>
      </c>
      <c r="K25" s="69" t="s">
        <v>915</v>
      </c>
      <c r="L25" s="69" t="s">
        <v>451</v>
      </c>
      <c r="M25" s="69" t="s">
        <v>15027</v>
      </c>
    </row>
    <row r="26" spans="1:13" x14ac:dyDescent="0.3">
      <c r="A26" s="69">
        <v>2020</v>
      </c>
      <c r="B26" s="69">
        <v>3</v>
      </c>
      <c r="C26" s="69">
        <v>5</v>
      </c>
      <c r="D26" s="69">
        <v>25</v>
      </c>
      <c r="E26" s="69">
        <v>10</v>
      </c>
      <c r="F26" s="69" t="s">
        <v>264</v>
      </c>
      <c r="G26" s="69" t="s">
        <v>296</v>
      </c>
      <c r="H26" s="69" t="s">
        <v>11140</v>
      </c>
      <c r="I26" s="69" t="s">
        <v>13881</v>
      </c>
      <c r="J26" s="69">
        <v>3</v>
      </c>
      <c r="K26" s="69" t="s">
        <v>552</v>
      </c>
      <c r="L26" s="69" t="s">
        <v>451</v>
      </c>
      <c r="M26" s="69" t="s">
        <v>14600</v>
      </c>
    </row>
    <row r="27" spans="1:13" x14ac:dyDescent="0.3">
      <c r="A27" s="69">
        <v>2020</v>
      </c>
      <c r="B27" s="69">
        <v>3</v>
      </c>
      <c r="C27" s="69">
        <v>6</v>
      </c>
      <c r="D27" s="69">
        <v>26</v>
      </c>
      <c r="E27" s="69">
        <v>3</v>
      </c>
      <c r="F27" s="69" t="s">
        <v>270</v>
      </c>
      <c r="G27" s="69" t="s">
        <v>296</v>
      </c>
      <c r="H27" s="69" t="s">
        <v>11142</v>
      </c>
      <c r="I27" s="69" t="s">
        <v>13882</v>
      </c>
      <c r="J27" s="69">
        <v>3</v>
      </c>
      <c r="K27" s="69" t="s">
        <v>1379</v>
      </c>
      <c r="L27" s="69" t="s">
        <v>348</v>
      </c>
      <c r="M27" s="69" t="s">
        <v>15790</v>
      </c>
    </row>
    <row r="28" spans="1:13" x14ac:dyDescent="0.3">
      <c r="A28" s="69">
        <v>2020</v>
      </c>
      <c r="B28" s="69">
        <v>3</v>
      </c>
      <c r="C28" s="69">
        <v>7</v>
      </c>
      <c r="D28" s="69">
        <v>27</v>
      </c>
      <c r="E28" s="69">
        <v>8</v>
      </c>
      <c r="F28" s="69" t="s">
        <v>265</v>
      </c>
      <c r="G28" s="69" t="s">
        <v>269</v>
      </c>
      <c r="H28" s="69" t="s">
        <v>11144</v>
      </c>
      <c r="I28" s="69" t="s">
        <v>16313</v>
      </c>
      <c r="J28" s="69">
        <v>3</v>
      </c>
      <c r="K28" s="69" t="s">
        <v>915</v>
      </c>
      <c r="L28" s="69" t="s">
        <v>348</v>
      </c>
      <c r="M28" s="69" t="s">
        <v>15079</v>
      </c>
    </row>
    <row r="29" spans="1:13" x14ac:dyDescent="0.3">
      <c r="A29" s="69">
        <v>2020</v>
      </c>
      <c r="B29" s="69">
        <v>3</v>
      </c>
      <c r="C29" s="69">
        <v>8</v>
      </c>
      <c r="D29" s="69">
        <v>28</v>
      </c>
      <c r="E29" s="69">
        <v>2</v>
      </c>
      <c r="F29" s="69" t="s">
        <v>266</v>
      </c>
      <c r="G29" s="69" t="s">
        <v>265</v>
      </c>
      <c r="H29" s="69" t="s">
        <v>11146</v>
      </c>
      <c r="I29" s="69" t="s">
        <v>16086</v>
      </c>
      <c r="J29" s="69">
        <v>3</v>
      </c>
      <c r="K29" s="69" t="s">
        <v>444</v>
      </c>
      <c r="L29" s="69" t="s">
        <v>348</v>
      </c>
      <c r="M29" s="69" t="s">
        <v>14655</v>
      </c>
    </row>
    <row r="30" spans="1:13" x14ac:dyDescent="0.3">
      <c r="A30" s="69">
        <v>2020</v>
      </c>
      <c r="B30" s="69">
        <v>3</v>
      </c>
      <c r="C30" s="69">
        <v>9</v>
      </c>
      <c r="D30" s="69">
        <v>29</v>
      </c>
      <c r="E30" s="69">
        <v>10</v>
      </c>
      <c r="F30" s="69" t="s">
        <v>264</v>
      </c>
      <c r="G30" s="69" t="s">
        <v>267</v>
      </c>
      <c r="H30" s="69" t="s">
        <v>11148</v>
      </c>
      <c r="I30" s="69" t="s">
        <v>16087</v>
      </c>
      <c r="J30" s="69">
        <v>3</v>
      </c>
      <c r="K30" s="69" t="s">
        <v>14642</v>
      </c>
      <c r="L30" s="69" t="s">
        <v>451</v>
      </c>
      <c r="M30" s="69" t="s">
        <v>15643</v>
      </c>
    </row>
    <row r="31" spans="1:13" x14ac:dyDescent="0.3">
      <c r="A31" s="69">
        <v>2020</v>
      </c>
      <c r="B31" s="69">
        <v>3</v>
      </c>
      <c r="C31" s="69">
        <v>10</v>
      </c>
      <c r="D31" s="69">
        <v>30</v>
      </c>
      <c r="E31" s="69">
        <v>6</v>
      </c>
      <c r="F31" s="69" t="s">
        <v>268</v>
      </c>
      <c r="G31" s="69" t="s">
        <v>296</v>
      </c>
      <c r="H31" s="69" t="s">
        <v>11028</v>
      </c>
      <c r="I31" s="69" t="s">
        <v>16088</v>
      </c>
      <c r="J31" s="69">
        <v>3</v>
      </c>
      <c r="K31" s="69" t="s">
        <v>335</v>
      </c>
      <c r="L31" s="69" t="s">
        <v>348</v>
      </c>
      <c r="M31" s="69" t="s">
        <v>15897</v>
      </c>
    </row>
    <row r="32" spans="1:13" x14ac:dyDescent="0.3">
      <c r="A32" s="69">
        <v>2020</v>
      </c>
      <c r="B32" s="69">
        <v>4</v>
      </c>
      <c r="C32" s="69">
        <v>1</v>
      </c>
      <c r="D32" s="69">
        <v>31</v>
      </c>
      <c r="E32" s="69">
        <v>5</v>
      </c>
      <c r="F32" s="69" t="s">
        <v>261</v>
      </c>
      <c r="G32" s="69" t="s">
        <v>296</v>
      </c>
      <c r="H32" s="69" t="s">
        <v>11150</v>
      </c>
      <c r="I32" s="69" t="s">
        <v>16089</v>
      </c>
      <c r="J32" s="69">
        <v>2</v>
      </c>
      <c r="K32" s="69" t="s">
        <v>352</v>
      </c>
      <c r="L32" s="69" t="s">
        <v>451</v>
      </c>
      <c r="M32" s="69" t="s">
        <v>15497</v>
      </c>
    </row>
    <row r="33" spans="1:13" x14ac:dyDescent="0.3">
      <c r="A33" s="69">
        <v>2020</v>
      </c>
      <c r="B33" s="69">
        <v>4</v>
      </c>
      <c r="C33" s="69">
        <v>2</v>
      </c>
      <c r="D33" s="69">
        <v>32</v>
      </c>
      <c r="E33" s="69">
        <v>7</v>
      </c>
      <c r="F33" s="69" t="s">
        <v>262</v>
      </c>
      <c r="G33" s="69" t="s">
        <v>296</v>
      </c>
      <c r="H33" s="69" t="s">
        <v>11152</v>
      </c>
      <c r="I33" s="69" t="s">
        <v>13887</v>
      </c>
      <c r="J33" s="69">
        <v>2</v>
      </c>
      <c r="K33" s="69" t="s">
        <v>570</v>
      </c>
      <c r="L33" s="69" t="s">
        <v>348</v>
      </c>
      <c r="M33" s="69" t="s">
        <v>15423</v>
      </c>
    </row>
    <row r="34" spans="1:13" x14ac:dyDescent="0.3">
      <c r="A34" s="69">
        <v>2020</v>
      </c>
      <c r="B34" s="69">
        <v>4</v>
      </c>
      <c r="C34" s="69">
        <v>3</v>
      </c>
      <c r="D34" s="69">
        <v>33</v>
      </c>
      <c r="E34" s="69">
        <v>1</v>
      </c>
      <c r="F34" s="69" t="s">
        <v>263</v>
      </c>
      <c r="G34" s="69" t="s">
        <v>296</v>
      </c>
      <c r="H34" s="69" t="s">
        <v>11154</v>
      </c>
      <c r="I34" s="69" t="s">
        <v>13888</v>
      </c>
      <c r="J34" s="69">
        <v>2</v>
      </c>
      <c r="K34" s="69" t="s">
        <v>340</v>
      </c>
      <c r="L34" s="69" t="s">
        <v>451</v>
      </c>
      <c r="M34" s="69" t="s">
        <v>15599</v>
      </c>
    </row>
    <row r="35" spans="1:13" x14ac:dyDescent="0.3">
      <c r="A35" s="69">
        <v>2020</v>
      </c>
      <c r="B35" s="69">
        <v>4</v>
      </c>
      <c r="C35" s="69">
        <v>4</v>
      </c>
      <c r="D35" s="69">
        <v>34</v>
      </c>
      <c r="E35" s="69">
        <v>2</v>
      </c>
      <c r="F35" s="69" t="s">
        <v>266</v>
      </c>
      <c r="G35" s="69" t="s">
        <v>296</v>
      </c>
      <c r="H35" s="69" t="s">
        <v>11156</v>
      </c>
      <c r="I35" s="69" t="s">
        <v>13889</v>
      </c>
      <c r="J35" s="69">
        <v>2</v>
      </c>
      <c r="K35" s="69" t="s">
        <v>371</v>
      </c>
      <c r="L35" s="69" t="s">
        <v>321</v>
      </c>
      <c r="M35" s="69" t="s">
        <v>14753</v>
      </c>
    </row>
    <row r="36" spans="1:13" x14ac:dyDescent="0.3">
      <c r="A36" s="69">
        <v>2020</v>
      </c>
      <c r="B36" s="69">
        <v>4</v>
      </c>
      <c r="C36" s="69">
        <v>5</v>
      </c>
      <c r="D36" s="69">
        <v>35</v>
      </c>
      <c r="E36" s="69">
        <v>10</v>
      </c>
      <c r="F36" s="69" t="s">
        <v>264</v>
      </c>
      <c r="G36" s="69" t="s">
        <v>296</v>
      </c>
      <c r="H36" s="69" t="s">
        <v>11158</v>
      </c>
      <c r="I36" s="69" t="s">
        <v>16090</v>
      </c>
      <c r="J36" s="69">
        <v>2</v>
      </c>
      <c r="K36" s="69" t="s">
        <v>298</v>
      </c>
      <c r="L36" s="69" t="s">
        <v>311</v>
      </c>
      <c r="M36" s="69" t="s">
        <v>16047</v>
      </c>
    </row>
    <row r="37" spans="1:13" x14ac:dyDescent="0.3">
      <c r="A37" s="69">
        <v>2020</v>
      </c>
      <c r="B37" s="69">
        <v>4</v>
      </c>
      <c r="C37" s="69">
        <v>6</v>
      </c>
      <c r="D37" s="69">
        <v>36</v>
      </c>
      <c r="E37" s="69">
        <v>3</v>
      </c>
      <c r="F37" s="69" t="s">
        <v>270</v>
      </c>
      <c r="G37" s="69" t="s">
        <v>296</v>
      </c>
      <c r="H37" s="69" t="s">
        <v>11160</v>
      </c>
      <c r="I37" s="69" t="s">
        <v>13891</v>
      </c>
      <c r="J37" s="69">
        <v>2</v>
      </c>
      <c r="K37" s="69" t="s">
        <v>365</v>
      </c>
      <c r="L37" s="69" t="s">
        <v>311</v>
      </c>
      <c r="M37" s="69" t="s">
        <v>15196</v>
      </c>
    </row>
    <row r="38" spans="1:13" x14ac:dyDescent="0.3">
      <c r="A38" s="69">
        <v>2020</v>
      </c>
      <c r="B38" s="69">
        <v>4</v>
      </c>
      <c r="C38" s="69">
        <v>7</v>
      </c>
      <c r="D38" s="69">
        <v>37</v>
      </c>
      <c r="E38" s="69">
        <v>8</v>
      </c>
      <c r="F38" s="69" t="s">
        <v>265</v>
      </c>
      <c r="G38" s="69" t="s">
        <v>269</v>
      </c>
      <c r="H38" s="69" t="s">
        <v>11162</v>
      </c>
      <c r="I38" s="69" t="s">
        <v>16314</v>
      </c>
      <c r="J38" s="69">
        <v>2</v>
      </c>
      <c r="K38" s="69" t="s">
        <v>721</v>
      </c>
      <c r="L38" s="69" t="s">
        <v>451</v>
      </c>
      <c r="M38" s="69" t="s">
        <v>16054</v>
      </c>
    </row>
    <row r="39" spans="1:13" x14ac:dyDescent="0.3">
      <c r="A39" s="69">
        <v>2020</v>
      </c>
      <c r="B39" s="69">
        <v>4</v>
      </c>
      <c r="C39" s="69">
        <v>8</v>
      </c>
      <c r="D39" s="69">
        <v>38</v>
      </c>
      <c r="E39" s="69">
        <v>5</v>
      </c>
      <c r="F39" s="69" t="s">
        <v>261</v>
      </c>
      <c r="G39" s="69" t="s">
        <v>265</v>
      </c>
      <c r="H39" s="69" t="s">
        <v>11164</v>
      </c>
      <c r="I39" s="69" t="s">
        <v>16091</v>
      </c>
      <c r="J39" s="69">
        <v>2</v>
      </c>
      <c r="K39" s="69" t="s">
        <v>1198</v>
      </c>
      <c r="L39" s="69" t="s">
        <v>348</v>
      </c>
      <c r="M39" s="69" t="s">
        <v>15748</v>
      </c>
    </row>
    <row r="40" spans="1:13" x14ac:dyDescent="0.3">
      <c r="A40" s="69">
        <v>2020</v>
      </c>
      <c r="B40" s="69">
        <v>4</v>
      </c>
      <c r="C40" s="69">
        <v>9</v>
      </c>
      <c r="D40" s="69">
        <v>39</v>
      </c>
      <c r="E40" s="69">
        <v>9</v>
      </c>
      <c r="F40" s="69" t="s">
        <v>267</v>
      </c>
      <c r="G40" s="69" t="s">
        <v>296</v>
      </c>
      <c r="H40" s="69" t="s">
        <v>11166</v>
      </c>
      <c r="I40" s="69" t="s">
        <v>13894</v>
      </c>
      <c r="J40" s="69">
        <v>2</v>
      </c>
      <c r="K40" s="69" t="s">
        <v>895</v>
      </c>
      <c r="L40" s="69" t="s">
        <v>321</v>
      </c>
      <c r="M40" s="69" t="s">
        <v>15411</v>
      </c>
    </row>
    <row r="41" spans="1:13" x14ac:dyDescent="0.3">
      <c r="A41" s="69">
        <v>2020</v>
      </c>
      <c r="B41" s="69">
        <v>4</v>
      </c>
      <c r="C41" s="69">
        <v>10</v>
      </c>
      <c r="D41" s="69">
        <v>40</v>
      </c>
      <c r="E41" s="69">
        <v>1</v>
      </c>
      <c r="F41" s="69" t="s">
        <v>263</v>
      </c>
      <c r="G41" s="69" t="s">
        <v>268</v>
      </c>
      <c r="H41" s="69" t="s">
        <v>11167</v>
      </c>
      <c r="I41" s="69" t="s">
        <v>16092</v>
      </c>
      <c r="J41" s="69">
        <v>2</v>
      </c>
      <c r="K41" s="69" t="s">
        <v>416</v>
      </c>
      <c r="L41" s="69" t="s">
        <v>451</v>
      </c>
      <c r="M41" s="69" t="s">
        <v>15573</v>
      </c>
    </row>
    <row r="42" spans="1:13" x14ac:dyDescent="0.3">
      <c r="A42" s="69">
        <v>2020</v>
      </c>
      <c r="B42" s="69">
        <v>5</v>
      </c>
      <c r="C42" s="69">
        <v>1</v>
      </c>
      <c r="D42" s="69">
        <v>41</v>
      </c>
      <c r="E42" s="69">
        <v>5</v>
      </c>
      <c r="F42" s="69" t="s">
        <v>261</v>
      </c>
      <c r="G42" s="69" t="s">
        <v>296</v>
      </c>
      <c r="H42" s="69" t="s">
        <v>11168</v>
      </c>
      <c r="I42" s="69" t="s">
        <v>13896</v>
      </c>
      <c r="J42" s="69">
        <v>1</v>
      </c>
      <c r="K42" s="69" t="s">
        <v>388</v>
      </c>
      <c r="L42" s="69" t="s">
        <v>348</v>
      </c>
      <c r="M42" s="69" t="s">
        <v>15278</v>
      </c>
    </row>
    <row r="43" spans="1:13" x14ac:dyDescent="0.3">
      <c r="A43" s="69">
        <v>2020</v>
      </c>
      <c r="B43" s="69">
        <v>5</v>
      </c>
      <c r="C43" s="69">
        <v>2</v>
      </c>
      <c r="D43" s="69">
        <v>42</v>
      </c>
      <c r="E43" s="69">
        <v>7</v>
      </c>
      <c r="F43" s="69" t="s">
        <v>262</v>
      </c>
      <c r="G43" s="69" t="s">
        <v>296</v>
      </c>
      <c r="H43" s="69" t="s">
        <v>11171</v>
      </c>
      <c r="I43" s="69" t="s">
        <v>13897</v>
      </c>
      <c r="J43" s="69">
        <v>1</v>
      </c>
      <c r="K43" s="69" t="s">
        <v>296</v>
      </c>
      <c r="L43" s="69" t="s">
        <v>437</v>
      </c>
      <c r="M43" s="69" t="s">
        <v>10613</v>
      </c>
    </row>
    <row r="44" spans="1:13" x14ac:dyDescent="0.3">
      <c r="A44" s="69">
        <v>2020</v>
      </c>
      <c r="B44" s="69">
        <v>5</v>
      </c>
      <c r="C44" s="69">
        <v>3</v>
      </c>
      <c r="D44" s="69">
        <v>43</v>
      </c>
      <c r="E44" s="69">
        <v>1</v>
      </c>
      <c r="F44" s="69" t="s">
        <v>263</v>
      </c>
      <c r="G44" s="69" t="s">
        <v>296</v>
      </c>
      <c r="H44" s="69" t="s">
        <v>11173</v>
      </c>
      <c r="I44" s="69" t="s">
        <v>13898</v>
      </c>
      <c r="J44" s="69">
        <v>1</v>
      </c>
      <c r="K44" s="69" t="s">
        <v>296</v>
      </c>
      <c r="L44" s="69" t="s">
        <v>437</v>
      </c>
      <c r="M44" s="69" t="s">
        <v>7380</v>
      </c>
    </row>
    <row r="45" spans="1:13" x14ac:dyDescent="0.3">
      <c r="A45" s="69">
        <v>2020</v>
      </c>
      <c r="B45" s="69">
        <v>5</v>
      </c>
      <c r="C45" s="69">
        <v>4</v>
      </c>
      <c r="D45" s="69">
        <v>44</v>
      </c>
      <c r="E45" s="69">
        <v>2</v>
      </c>
      <c r="F45" s="69" t="s">
        <v>266</v>
      </c>
      <c r="G45" s="69" t="s">
        <v>296</v>
      </c>
      <c r="H45" s="69" t="s">
        <v>11175</v>
      </c>
      <c r="I45" s="69" t="s">
        <v>13899</v>
      </c>
      <c r="J45" s="69">
        <v>1</v>
      </c>
      <c r="K45" s="69" t="s">
        <v>296</v>
      </c>
      <c r="L45" s="69" t="s">
        <v>437</v>
      </c>
      <c r="M45" s="69" t="s">
        <v>14470</v>
      </c>
    </row>
    <row r="46" spans="1:13" x14ac:dyDescent="0.3">
      <c r="A46" s="69">
        <v>2020</v>
      </c>
      <c r="B46" s="69">
        <v>5</v>
      </c>
      <c r="C46" s="69">
        <v>5</v>
      </c>
      <c r="D46" s="69">
        <v>45</v>
      </c>
      <c r="E46" s="69">
        <v>10</v>
      </c>
      <c r="F46" s="69" t="s">
        <v>264</v>
      </c>
      <c r="G46" s="69" t="s">
        <v>296</v>
      </c>
      <c r="H46" s="69" t="s">
        <v>11178</v>
      </c>
      <c r="I46" s="69" t="s">
        <v>16093</v>
      </c>
      <c r="J46" s="69">
        <v>1</v>
      </c>
      <c r="K46" s="69" t="s">
        <v>335</v>
      </c>
      <c r="L46" s="69" t="s">
        <v>348</v>
      </c>
      <c r="M46" s="69" t="s">
        <v>14942</v>
      </c>
    </row>
    <row r="47" spans="1:13" x14ac:dyDescent="0.3">
      <c r="A47" s="69">
        <v>2020</v>
      </c>
      <c r="B47" s="69">
        <v>5</v>
      </c>
      <c r="C47" s="69">
        <v>6</v>
      </c>
      <c r="D47" s="69">
        <v>46</v>
      </c>
      <c r="E47" s="69">
        <v>3</v>
      </c>
      <c r="F47" s="69" t="s">
        <v>270</v>
      </c>
      <c r="G47" s="69" t="s">
        <v>296</v>
      </c>
      <c r="H47" s="69" t="s">
        <v>11180</v>
      </c>
      <c r="I47" s="69" t="s">
        <v>16094</v>
      </c>
      <c r="J47" s="69">
        <v>1</v>
      </c>
      <c r="K47" s="69" t="s">
        <v>489</v>
      </c>
      <c r="L47" s="69" t="s">
        <v>321</v>
      </c>
      <c r="M47" s="69" t="s">
        <v>15739</v>
      </c>
    </row>
    <row r="48" spans="1:13" x14ac:dyDescent="0.3">
      <c r="A48" s="69">
        <v>2020</v>
      </c>
      <c r="B48" s="69">
        <v>5</v>
      </c>
      <c r="C48" s="69">
        <v>7</v>
      </c>
      <c r="D48" s="69">
        <v>47</v>
      </c>
      <c r="E48" s="69">
        <v>4</v>
      </c>
      <c r="F48" s="69" t="s">
        <v>269</v>
      </c>
      <c r="G48" s="69" t="s">
        <v>296</v>
      </c>
      <c r="H48" s="69" t="s">
        <v>11182</v>
      </c>
      <c r="I48" s="69" t="s">
        <v>13902</v>
      </c>
      <c r="J48" s="69">
        <v>1</v>
      </c>
      <c r="K48" s="69" t="s">
        <v>296</v>
      </c>
      <c r="L48" s="69" t="s">
        <v>437</v>
      </c>
      <c r="M48" s="69" t="s">
        <v>1172</v>
      </c>
    </row>
    <row r="49" spans="1:13" x14ac:dyDescent="0.3">
      <c r="A49" s="69">
        <v>2020</v>
      </c>
      <c r="B49" s="69">
        <v>5</v>
      </c>
      <c r="C49" s="69">
        <v>8</v>
      </c>
      <c r="D49" s="69">
        <v>48</v>
      </c>
      <c r="E49" s="69">
        <v>8</v>
      </c>
      <c r="F49" s="69" t="s">
        <v>265</v>
      </c>
      <c r="G49" s="69" t="s">
        <v>296</v>
      </c>
      <c r="H49" s="69" t="s">
        <v>11184</v>
      </c>
      <c r="I49" s="69" t="s">
        <v>13903</v>
      </c>
      <c r="J49" s="69">
        <v>1</v>
      </c>
      <c r="K49" s="69" t="s">
        <v>296</v>
      </c>
      <c r="L49" s="69" t="s">
        <v>437</v>
      </c>
      <c r="M49" s="69" t="s">
        <v>14671</v>
      </c>
    </row>
    <row r="50" spans="1:13" x14ac:dyDescent="0.3">
      <c r="A50" s="69">
        <v>2020</v>
      </c>
      <c r="B50" s="69">
        <v>5</v>
      </c>
      <c r="C50" s="69">
        <v>9</v>
      </c>
      <c r="D50" s="69">
        <v>49</v>
      </c>
      <c r="E50" s="69">
        <v>9</v>
      </c>
      <c r="F50" s="69" t="s">
        <v>267</v>
      </c>
      <c r="G50" s="69" t="s">
        <v>296</v>
      </c>
      <c r="H50" s="69" t="s">
        <v>11186</v>
      </c>
      <c r="I50" s="69" t="s">
        <v>13904</v>
      </c>
      <c r="J50" s="69">
        <v>1</v>
      </c>
      <c r="K50" s="69" t="s">
        <v>707</v>
      </c>
      <c r="L50" s="69" t="s">
        <v>348</v>
      </c>
      <c r="M50" s="69" t="s">
        <v>16000</v>
      </c>
    </row>
    <row r="51" spans="1:13" x14ac:dyDescent="0.3">
      <c r="A51" s="69">
        <v>2020</v>
      </c>
      <c r="B51" s="69">
        <v>5</v>
      </c>
      <c r="C51" s="69">
        <v>10</v>
      </c>
      <c r="D51" s="69">
        <v>50</v>
      </c>
      <c r="E51" s="69">
        <v>6</v>
      </c>
      <c r="F51" s="69" t="s">
        <v>268</v>
      </c>
      <c r="G51" s="69" t="s">
        <v>296</v>
      </c>
      <c r="H51" s="69" t="s">
        <v>11188</v>
      </c>
      <c r="I51" s="69" t="s">
        <v>13905</v>
      </c>
      <c r="J51" s="69">
        <v>1</v>
      </c>
      <c r="K51" s="69" t="s">
        <v>721</v>
      </c>
      <c r="L51" s="69" t="s">
        <v>348</v>
      </c>
      <c r="M51" s="69" t="s">
        <v>15405</v>
      </c>
    </row>
    <row r="52" spans="1:13" x14ac:dyDescent="0.3">
      <c r="A52" s="69">
        <v>2020</v>
      </c>
      <c r="B52" s="69">
        <v>6</v>
      </c>
      <c r="C52" s="69">
        <v>1</v>
      </c>
      <c r="D52" s="69">
        <v>51</v>
      </c>
      <c r="E52" s="69">
        <v>5</v>
      </c>
      <c r="F52" s="69" t="s">
        <v>261</v>
      </c>
      <c r="G52" s="69" t="s">
        <v>296</v>
      </c>
      <c r="H52" s="69" t="s">
        <v>11190</v>
      </c>
      <c r="I52" s="69" t="s">
        <v>13906</v>
      </c>
      <c r="J52" s="69">
        <v>1</v>
      </c>
      <c r="K52" s="69" t="s">
        <v>910</v>
      </c>
      <c r="L52" s="69" t="s">
        <v>451</v>
      </c>
      <c r="M52" s="69" t="s">
        <v>15155</v>
      </c>
    </row>
    <row r="53" spans="1:13" x14ac:dyDescent="0.3">
      <c r="A53" s="69">
        <v>2020</v>
      </c>
      <c r="B53" s="69">
        <v>6</v>
      </c>
      <c r="C53" s="69">
        <v>2</v>
      </c>
      <c r="D53" s="69">
        <v>52</v>
      </c>
      <c r="E53" s="69">
        <v>7</v>
      </c>
      <c r="F53" s="69" t="s">
        <v>262</v>
      </c>
      <c r="G53" s="69" t="s">
        <v>296</v>
      </c>
      <c r="H53" s="69" t="s">
        <v>11191</v>
      </c>
      <c r="I53" s="69" t="s">
        <v>13907</v>
      </c>
      <c r="J53" s="69">
        <v>1</v>
      </c>
      <c r="K53" s="69" t="s">
        <v>296</v>
      </c>
      <c r="L53" s="69" t="s">
        <v>437</v>
      </c>
      <c r="M53" s="69" t="s">
        <v>5449</v>
      </c>
    </row>
    <row r="54" spans="1:13" x14ac:dyDescent="0.3">
      <c r="A54" s="69">
        <v>2020</v>
      </c>
      <c r="B54" s="69">
        <v>6</v>
      </c>
      <c r="C54" s="69">
        <v>3</v>
      </c>
      <c r="D54" s="69">
        <v>53</v>
      </c>
      <c r="E54" s="69">
        <v>1</v>
      </c>
      <c r="F54" s="69" t="s">
        <v>263</v>
      </c>
      <c r="G54" s="69" t="s">
        <v>296</v>
      </c>
      <c r="H54" s="69" t="s">
        <v>11192</v>
      </c>
      <c r="I54" s="69" t="s">
        <v>13908</v>
      </c>
      <c r="J54" s="69">
        <v>1</v>
      </c>
      <c r="K54" s="69" t="s">
        <v>296</v>
      </c>
      <c r="L54" s="69" t="s">
        <v>437</v>
      </c>
      <c r="M54" s="69" t="s">
        <v>7619</v>
      </c>
    </row>
    <row r="55" spans="1:13" x14ac:dyDescent="0.3">
      <c r="A55" s="69">
        <v>2020</v>
      </c>
      <c r="B55" s="69">
        <v>6</v>
      </c>
      <c r="C55" s="69">
        <v>4</v>
      </c>
      <c r="D55" s="69">
        <v>54</v>
      </c>
      <c r="E55" s="69">
        <v>2</v>
      </c>
      <c r="F55" s="69" t="s">
        <v>266</v>
      </c>
      <c r="G55" s="69" t="s">
        <v>296</v>
      </c>
      <c r="H55" s="69" t="s">
        <v>11193</v>
      </c>
      <c r="I55" s="69" t="s">
        <v>13909</v>
      </c>
      <c r="J55" s="69">
        <v>1</v>
      </c>
      <c r="K55" s="69" t="s">
        <v>296</v>
      </c>
      <c r="L55" s="69" t="s">
        <v>437</v>
      </c>
      <c r="M55" s="69" t="s">
        <v>4857</v>
      </c>
    </row>
    <row r="56" spans="1:13" x14ac:dyDescent="0.3">
      <c r="A56" s="69">
        <v>2020</v>
      </c>
      <c r="B56" s="69">
        <v>6</v>
      </c>
      <c r="C56" s="69">
        <v>5</v>
      </c>
      <c r="D56" s="69">
        <v>55</v>
      </c>
      <c r="E56" s="69">
        <v>9</v>
      </c>
      <c r="F56" s="69" t="s">
        <v>267</v>
      </c>
      <c r="G56" s="69" t="s">
        <v>264</v>
      </c>
      <c r="H56" s="69" t="s">
        <v>11194</v>
      </c>
      <c r="I56" s="69" t="s">
        <v>13947</v>
      </c>
      <c r="J56" s="69">
        <v>1</v>
      </c>
      <c r="K56" s="69" t="s">
        <v>489</v>
      </c>
      <c r="L56" s="69" t="s">
        <v>321</v>
      </c>
      <c r="M56" s="69" t="s">
        <v>15233</v>
      </c>
    </row>
    <row r="57" spans="1:13" x14ac:dyDescent="0.3">
      <c r="A57" s="69">
        <v>2020</v>
      </c>
      <c r="B57" s="69">
        <v>6</v>
      </c>
      <c r="C57" s="69">
        <v>6</v>
      </c>
      <c r="D57" s="69">
        <v>56</v>
      </c>
      <c r="E57" s="69">
        <v>3</v>
      </c>
      <c r="F57" s="69" t="s">
        <v>270</v>
      </c>
      <c r="G57" s="69" t="s">
        <v>296</v>
      </c>
      <c r="H57" s="69" t="s">
        <v>11195</v>
      </c>
      <c r="I57" s="69" t="s">
        <v>13910</v>
      </c>
      <c r="J57" s="69">
        <v>1</v>
      </c>
      <c r="K57" s="69" t="s">
        <v>303</v>
      </c>
      <c r="L57" s="69" t="s">
        <v>311</v>
      </c>
      <c r="M57" s="69" t="s">
        <v>15965</v>
      </c>
    </row>
    <row r="58" spans="1:13" x14ac:dyDescent="0.3">
      <c r="A58" s="69">
        <v>2020</v>
      </c>
      <c r="B58" s="69">
        <v>6</v>
      </c>
      <c r="C58" s="69">
        <v>7</v>
      </c>
      <c r="D58" s="69">
        <v>57</v>
      </c>
      <c r="E58" s="69">
        <v>4</v>
      </c>
      <c r="F58" s="69" t="s">
        <v>269</v>
      </c>
      <c r="G58" s="69" t="s">
        <v>296</v>
      </c>
      <c r="H58" s="69" t="s">
        <v>11196</v>
      </c>
      <c r="I58" s="69" t="s">
        <v>13911</v>
      </c>
      <c r="J58" s="69">
        <v>1</v>
      </c>
      <c r="K58" s="69" t="s">
        <v>410</v>
      </c>
      <c r="L58" s="69" t="s">
        <v>437</v>
      </c>
      <c r="M58" s="69" t="s">
        <v>8789</v>
      </c>
    </row>
    <row r="59" spans="1:13" x14ac:dyDescent="0.3">
      <c r="A59" s="69">
        <v>2020</v>
      </c>
      <c r="B59" s="69">
        <v>6</v>
      </c>
      <c r="C59" s="69">
        <v>8</v>
      </c>
      <c r="D59" s="69">
        <v>58</v>
      </c>
      <c r="E59" s="69">
        <v>8</v>
      </c>
      <c r="F59" s="69" t="s">
        <v>265</v>
      </c>
      <c r="G59" s="69" t="s">
        <v>296</v>
      </c>
      <c r="H59" s="69" t="s">
        <v>11197</v>
      </c>
      <c r="I59" s="69" t="s">
        <v>13912</v>
      </c>
      <c r="J59" s="69">
        <v>1</v>
      </c>
      <c r="K59" s="69" t="s">
        <v>296</v>
      </c>
      <c r="L59" s="69" t="s">
        <v>437</v>
      </c>
      <c r="M59" s="69" t="s">
        <v>14714</v>
      </c>
    </row>
    <row r="60" spans="1:13" x14ac:dyDescent="0.3">
      <c r="A60" s="69">
        <v>2020</v>
      </c>
      <c r="B60" s="69">
        <v>6</v>
      </c>
      <c r="C60" s="69">
        <v>9</v>
      </c>
      <c r="D60" s="69">
        <v>59</v>
      </c>
      <c r="E60" s="69">
        <v>9</v>
      </c>
      <c r="F60" s="69" t="s">
        <v>267</v>
      </c>
      <c r="G60" s="69" t="s">
        <v>296</v>
      </c>
      <c r="H60" s="69" t="s">
        <v>11198</v>
      </c>
      <c r="I60" s="69" t="s">
        <v>16095</v>
      </c>
      <c r="J60" s="69">
        <v>1</v>
      </c>
      <c r="K60" s="69" t="s">
        <v>296</v>
      </c>
      <c r="L60" s="69" t="s">
        <v>437</v>
      </c>
      <c r="M60" s="69" t="s">
        <v>14724</v>
      </c>
    </row>
    <row r="61" spans="1:13" x14ac:dyDescent="0.3">
      <c r="A61" s="69">
        <v>2020</v>
      </c>
      <c r="B61" s="69">
        <v>6</v>
      </c>
      <c r="C61" s="69">
        <v>10</v>
      </c>
      <c r="D61" s="69">
        <v>60</v>
      </c>
      <c r="E61" s="69">
        <v>6</v>
      </c>
      <c r="F61" s="69" t="s">
        <v>268</v>
      </c>
      <c r="G61" s="69" t="s">
        <v>296</v>
      </c>
      <c r="H61" s="69" t="s">
        <v>11199</v>
      </c>
      <c r="I61" s="69" t="s">
        <v>13914</v>
      </c>
      <c r="J61" s="69">
        <v>1</v>
      </c>
      <c r="K61" s="69" t="s">
        <v>552</v>
      </c>
      <c r="L61" s="69" t="s">
        <v>437</v>
      </c>
      <c r="M61" s="69" t="s">
        <v>15180</v>
      </c>
    </row>
    <row r="62" spans="1:13" x14ac:dyDescent="0.3">
      <c r="A62" s="69">
        <v>2020</v>
      </c>
      <c r="B62" s="69">
        <v>7</v>
      </c>
      <c r="C62" s="69">
        <v>1</v>
      </c>
      <c r="D62" s="69">
        <v>61</v>
      </c>
      <c r="E62" s="69">
        <v>5</v>
      </c>
      <c r="F62" s="69" t="s">
        <v>261</v>
      </c>
      <c r="G62" s="69" t="s">
        <v>296</v>
      </c>
      <c r="H62" s="69" t="s">
        <v>11169</v>
      </c>
      <c r="I62" s="69" t="s">
        <v>13915</v>
      </c>
      <c r="J62" s="69">
        <v>1</v>
      </c>
      <c r="K62" s="69" t="s">
        <v>707</v>
      </c>
      <c r="L62" s="69" t="s">
        <v>437</v>
      </c>
      <c r="M62" s="69" t="s">
        <v>15593</v>
      </c>
    </row>
    <row r="63" spans="1:13" x14ac:dyDescent="0.3">
      <c r="A63" s="69">
        <v>2020</v>
      </c>
      <c r="B63" s="69">
        <v>7</v>
      </c>
      <c r="C63" s="69">
        <v>2</v>
      </c>
      <c r="D63" s="69">
        <v>62</v>
      </c>
      <c r="E63" s="69">
        <v>7</v>
      </c>
      <c r="F63" s="69" t="s">
        <v>262</v>
      </c>
      <c r="G63" s="69" t="s">
        <v>296</v>
      </c>
      <c r="H63" s="69" t="s">
        <v>11172</v>
      </c>
      <c r="I63" s="69" t="s">
        <v>13916</v>
      </c>
      <c r="J63" s="69">
        <v>1</v>
      </c>
      <c r="K63" s="69" t="s">
        <v>296</v>
      </c>
      <c r="L63" s="69" t="s">
        <v>437</v>
      </c>
      <c r="M63" s="69" t="s">
        <v>6150</v>
      </c>
    </row>
    <row r="64" spans="1:13" x14ac:dyDescent="0.3">
      <c r="A64" s="69">
        <v>2020</v>
      </c>
      <c r="B64" s="69">
        <v>7</v>
      </c>
      <c r="C64" s="69">
        <v>3</v>
      </c>
      <c r="D64" s="69">
        <v>63</v>
      </c>
      <c r="E64" s="69">
        <v>1</v>
      </c>
      <c r="F64" s="69" t="s">
        <v>263</v>
      </c>
      <c r="G64" s="69" t="s">
        <v>296</v>
      </c>
      <c r="H64" s="69" t="s">
        <v>11174</v>
      </c>
      <c r="I64" s="69" t="s">
        <v>13917</v>
      </c>
      <c r="J64" s="69">
        <v>1</v>
      </c>
      <c r="K64" s="69" t="s">
        <v>296</v>
      </c>
      <c r="L64" s="69" t="s">
        <v>437</v>
      </c>
      <c r="M64" s="69" t="s">
        <v>8398</v>
      </c>
    </row>
    <row r="65" spans="1:13" x14ac:dyDescent="0.3">
      <c r="A65" s="69">
        <v>2020</v>
      </c>
      <c r="B65" s="69">
        <v>7</v>
      </c>
      <c r="C65" s="69">
        <v>4</v>
      </c>
      <c r="D65" s="69">
        <v>64</v>
      </c>
      <c r="E65" s="69">
        <v>2</v>
      </c>
      <c r="F65" s="69" t="s">
        <v>266</v>
      </c>
      <c r="G65" s="69" t="s">
        <v>296</v>
      </c>
      <c r="H65" s="69" t="s">
        <v>11176</v>
      </c>
      <c r="I65" s="69" t="s">
        <v>16096</v>
      </c>
      <c r="J65" s="69">
        <v>1</v>
      </c>
      <c r="K65" s="69" t="s">
        <v>296</v>
      </c>
      <c r="L65" s="69" t="s">
        <v>437</v>
      </c>
      <c r="M65" s="69" t="s">
        <v>3555</v>
      </c>
    </row>
    <row r="66" spans="1:13" x14ac:dyDescent="0.3">
      <c r="A66" s="69">
        <v>2020</v>
      </c>
      <c r="B66" s="69">
        <v>7</v>
      </c>
      <c r="C66" s="69">
        <v>5</v>
      </c>
      <c r="D66" s="69">
        <v>65</v>
      </c>
      <c r="E66" s="69">
        <v>10</v>
      </c>
      <c r="F66" s="69" t="s">
        <v>264</v>
      </c>
      <c r="G66" s="69" t="s">
        <v>296</v>
      </c>
      <c r="H66" s="69" t="s">
        <v>11179</v>
      </c>
      <c r="I66" s="69" t="s">
        <v>16097</v>
      </c>
      <c r="J66" s="69">
        <v>1</v>
      </c>
      <c r="K66" s="69" t="s">
        <v>296</v>
      </c>
      <c r="L66" s="69" t="s">
        <v>437</v>
      </c>
      <c r="M66" s="69" t="s">
        <v>2339</v>
      </c>
    </row>
    <row r="67" spans="1:13" x14ac:dyDescent="0.3">
      <c r="A67" s="69">
        <v>2020</v>
      </c>
      <c r="B67" s="69">
        <v>7</v>
      </c>
      <c r="C67" s="69">
        <v>6</v>
      </c>
      <c r="D67" s="69">
        <v>66</v>
      </c>
      <c r="E67" s="69">
        <v>3</v>
      </c>
      <c r="F67" s="69" t="s">
        <v>270</v>
      </c>
      <c r="G67" s="69" t="s">
        <v>296</v>
      </c>
      <c r="H67" s="69" t="s">
        <v>11181</v>
      </c>
      <c r="I67" s="69" t="s">
        <v>13919</v>
      </c>
      <c r="J67" s="69">
        <v>1</v>
      </c>
      <c r="K67" s="69" t="s">
        <v>489</v>
      </c>
      <c r="L67" s="69" t="s">
        <v>437</v>
      </c>
      <c r="M67" s="69" t="s">
        <v>14762</v>
      </c>
    </row>
    <row r="68" spans="1:13" x14ac:dyDescent="0.3">
      <c r="A68" s="69">
        <v>2020</v>
      </c>
      <c r="B68" s="69">
        <v>7</v>
      </c>
      <c r="C68" s="69">
        <v>7</v>
      </c>
      <c r="D68" s="69">
        <v>67</v>
      </c>
      <c r="E68" s="69">
        <v>4</v>
      </c>
      <c r="F68" s="69" t="s">
        <v>269</v>
      </c>
      <c r="G68" s="69" t="s">
        <v>296</v>
      </c>
      <c r="H68" s="69" t="s">
        <v>11183</v>
      </c>
      <c r="I68" s="69" t="s">
        <v>13920</v>
      </c>
      <c r="J68" s="69">
        <v>1</v>
      </c>
      <c r="K68" s="69" t="s">
        <v>296</v>
      </c>
      <c r="L68" s="69" t="s">
        <v>437</v>
      </c>
      <c r="M68" s="69" t="s">
        <v>15429</v>
      </c>
    </row>
    <row r="69" spans="1:13" x14ac:dyDescent="0.3">
      <c r="A69" s="69">
        <v>2020</v>
      </c>
      <c r="B69" s="69">
        <v>7</v>
      </c>
      <c r="C69" s="69">
        <v>8</v>
      </c>
      <c r="D69" s="69">
        <v>68</v>
      </c>
      <c r="E69" s="69">
        <v>8</v>
      </c>
      <c r="F69" s="69" t="s">
        <v>265</v>
      </c>
      <c r="G69" s="69" t="s">
        <v>296</v>
      </c>
      <c r="H69" s="69" t="s">
        <v>11185</v>
      </c>
      <c r="I69" s="69" t="s">
        <v>13921</v>
      </c>
      <c r="J69" s="69">
        <v>1</v>
      </c>
      <c r="K69" s="69" t="s">
        <v>296</v>
      </c>
      <c r="L69" s="69" t="s">
        <v>437</v>
      </c>
      <c r="M69" s="69" t="s">
        <v>15200</v>
      </c>
    </row>
    <row r="70" spans="1:13" x14ac:dyDescent="0.3">
      <c r="A70" s="69">
        <v>2020</v>
      </c>
      <c r="B70" s="69">
        <v>7</v>
      </c>
      <c r="C70" s="69">
        <v>9</v>
      </c>
      <c r="D70" s="69">
        <v>69</v>
      </c>
      <c r="E70" s="69">
        <v>9</v>
      </c>
      <c r="F70" s="69" t="s">
        <v>267</v>
      </c>
      <c r="G70" s="69" t="s">
        <v>296</v>
      </c>
      <c r="H70" s="69" t="s">
        <v>11187</v>
      </c>
      <c r="I70" s="69" t="s">
        <v>13922</v>
      </c>
      <c r="J70" s="69">
        <v>1</v>
      </c>
      <c r="K70" s="69" t="s">
        <v>371</v>
      </c>
      <c r="L70" s="69" t="s">
        <v>437</v>
      </c>
      <c r="M70" s="69" t="s">
        <v>16315</v>
      </c>
    </row>
    <row r="71" spans="1:13" x14ac:dyDescent="0.3">
      <c r="A71" s="69">
        <v>2020</v>
      </c>
      <c r="B71" s="69">
        <v>7</v>
      </c>
      <c r="C71" s="69">
        <v>10</v>
      </c>
      <c r="D71" s="69">
        <v>70</v>
      </c>
      <c r="E71" s="69">
        <v>6</v>
      </c>
      <c r="F71" s="69" t="s">
        <v>268</v>
      </c>
      <c r="G71" s="69" t="s">
        <v>296</v>
      </c>
      <c r="H71" s="69" t="s">
        <v>11189</v>
      </c>
      <c r="I71" s="69" t="s">
        <v>13923</v>
      </c>
      <c r="J71" s="69">
        <v>1</v>
      </c>
      <c r="K71" s="69" t="s">
        <v>303</v>
      </c>
      <c r="L71" s="69" t="s">
        <v>437</v>
      </c>
      <c r="M71" s="69" t="s">
        <v>14704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703E-A92C-4163-AF21-6FBE36967B08}">
  <dimension ref="A1:M71"/>
  <sheetViews>
    <sheetView topLeftCell="A46" workbookViewId="0">
      <selection sqref="A1:M71"/>
    </sheetView>
  </sheetViews>
  <sheetFormatPr defaultRowHeight="14.4" x14ac:dyDescent="0.3"/>
  <cols>
    <col min="1" max="1" width="9" bestFit="1" customWidth="1"/>
    <col min="2" max="2" width="8.33203125" style="65" bestFit="1" customWidth="1"/>
    <col min="3" max="3" width="6.6640625" style="65" bestFit="1" customWidth="1"/>
    <col min="4" max="4" width="9.109375" style="65" bestFit="1" customWidth="1"/>
    <col min="5" max="5" width="17.109375" style="65" bestFit="1" customWidth="1"/>
    <col min="6" max="7" width="15.88671875" style="65" bestFit="1" customWidth="1"/>
    <col min="8" max="8" width="12.21875" style="65" bestFit="1" customWidth="1"/>
    <col min="9" max="9" width="29.5546875" style="65" bestFit="1" customWidth="1"/>
    <col min="10" max="10" width="8.33203125" style="65" bestFit="1" customWidth="1"/>
    <col min="11" max="11" width="7.5546875" style="65" bestFit="1" customWidth="1"/>
    <col min="12" max="12" width="10" style="65" bestFit="1" customWidth="1"/>
    <col min="13" max="13" width="17.21875" style="65" bestFit="1" customWidth="1"/>
    <col min="14" max="14" width="12.109375" bestFit="1" customWidth="1"/>
    <col min="15" max="15" width="19.21875" bestFit="1" customWidth="1"/>
  </cols>
  <sheetData>
    <row r="1" spans="1:13" x14ac:dyDescent="0.3">
      <c r="A1" t="s">
        <v>13949</v>
      </c>
      <c r="B1" t="s">
        <v>13850</v>
      </c>
      <c r="C1" t="s">
        <v>13851</v>
      </c>
      <c r="D1" t="s">
        <v>13854</v>
      </c>
      <c r="E1" t="s">
        <v>13924</v>
      </c>
      <c r="F1" t="s">
        <v>13852</v>
      </c>
      <c r="G1" t="s">
        <v>13853</v>
      </c>
      <c r="H1" t="s">
        <v>13855</v>
      </c>
      <c r="I1" t="s">
        <v>13856</v>
      </c>
      <c r="J1" t="s">
        <v>13857</v>
      </c>
      <c r="K1" t="s">
        <v>281</v>
      </c>
      <c r="L1" t="s">
        <v>273</v>
      </c>
      <c r="M1" t="s">
        <v>284</v>
      </c>
    </row>
    <row r="2" spans="1:13" x14ac:dyDescent="0.3">
      <c r="A2" s="65">
        <v>2019</v>
      </c>
      <c r="B2">
        <v>1</v>
      </c>
      <c r="C2">
        <v>1</v>
      </c>
      <c r="D2">
        <v>1</v>
      </c>
      <c r="E2">
        <v>2</v>
      </c>
      <c r="F2" t="s">
        <v>266</v>
      </c>
      <c r="G2" t="s">
        <v>296</v>
      </c>
      <c r="H2" t="s">
        <v>11131</v>
      </c>
      <c r="I2" t="s">
        <v>13858</v>
      </c>
      <c r="J2">
        <v>6</v>
      </c>
      <c r="K2" t="s">
        <v>327</v>
      </c>
      <c r="L2" t="s">
        <v>451</v>
      </c>
      <c r="M2" t="s">
        <v>2736</v>
      </c>
    </row>
    <row r="3" spans="1:13" x14ac:dyDescent="0.3">
      <c r="A3" s="65">
        <v>2019</v>
      </c>
      <c r="B3" s="65">
        <v>1</v>
      </c>
      <c r="C3" s="65">
        <v>8</v>
      </c>
      <c r="D3" s="65">
        <v>8</v>
      </c>
      <c r="E3" s="65">
        <v>2</v>
      </c>
      <c r="F3" s="65" t="s">
        <v>266</v>
      </c>
      <c r="G3" s="65" t="s">
        <v>261</v>
      </c>
      <c r="H3" s="65" t="s">
        <v>11145</v>
      </c>
      <c r="I3" s="65" t="s">
        <v>13865</v>
      </c>
      <c r="J3" s="65">
        <v>5</v>
      </c>
      <c r="K3" s="65" t="s">
        <v>303</v>
      </c>
      <c r="L3" s="65" t="s">
        <v>348</v>
      </c>
      <c r="M3" s="65" t="s">
        <v>1946</v>
      </c>
    </row>
    <row r="4" spans="1:13" x14ac:dyDescent="0.3">
      <c r="A4" s="65">
        <v>2019</v>
      </c>
      <c r="B4" s="65">
        <v>2</v>
      </c>
      <c r="C4" s="65">
        <v>7</v>
      </c>
      <c r="D4" s="65">
        <v>17</v>
      </c>
      <c r="E4" s="65">
        <v>2</v>
      </c>
      <c r="F4" s="65" t="s">
        <v>266</v>
      </c>
      <c r="G4" s="65" t="s">
        <v>262</v>
      </c>
      <c r="H4" s="65" t="s">
        <v>11161</v>
      </c>
      <c r="I4" s="65" t="s">
        <v>13874</v>
      </c>
      <c r="J4" s="65">
        <v>4</v>
      </c>
      <c r="K4" s="65" t="s">
        <v>335</v>
      </c>
      <c r="L4" s="65" t="s">
        <v>451</v>
      </c>
      <c r="M4" s="65" t="s">
        <v>7348</v>
      </c>
    </row>
    <row r="5" spans="1:13" x14ac:dyDescent="0.3">
      <c r="A5" s="65">
        <v>2019</v>
      </c>
      <c r="B5" s="65">
        <v>3</v>
      </c>
      <c r="C5" s="65">
        <v>10</v>
      </c>
      <c r="D5" s="65">
        <v>30</v>
      </c>
      <c r="E5" s="65">
        <v>2</v>
      </c>
      <c r="F5" s="65" t="s">
        <v>266</v>
      </c>
      <c r="G5" s="65" t="s">
        <v>268</v>
      </c>
      <c r="H5" s="65" t="s">
        <v>11028</v>
      </c>
      <c r="I5" s="65" t="s">
        <v>13946</v>
      </c>
      <c r="J5" s="65">
        <v>3</v>
      </c>
      <c r="K5" s="65" t="s">
        <v>314</v>
      </c>
      <c r="L5" s="65" t="s">
        <v>311</v>
      </c>
      <c r="M5" s="65" t="s">
        <v>315</v>
      </c>
    </row>
    <row r="6" spans="1:13" x14ac:dyDescent="0.3">
      <c r="A6" s="65">
        <v>2019</v>
      </c>
      <c r="B6" s="65">
        <v>5</v>
      </c>
      <c r="C6" s="65">
        <v>1</v>
      </c>
      <c r="D6" s="65">
        <v>41</v>
      </c>
      <c r="E6" s="65">
        <v>2</v>
      </c>
      <c r="F6" s="65" t="s">
        <v>266</v>
      </c>
      <c r="G6" s="65" t="s">
        <v>296</v>
      </c>
      <c r="H6" s="65" t="s">
        <v>11168</v>
      </c>
      <c r="I6" s="65" t="s">
        <v>13896</v>
      </c>
      <c r="J6" s="65">
        <v>1</v>
      </c>
      <c r="K6" s="65" t="s">
        <v>910</v>
      </c>
      <c r="L6" s="65" t="s">
        <v>321</v>
      </c>
      <c r="M6" s="65" t="s">
        <v>9008</v>
      </c>
    </row>
    <row r="7" spans="1:13" x14ac:dyDescent="0.3">
      <c r="A7" s="65">
        <v>2019</v>
      </c>
      <c r="B7" s="65">
        <v>6</v>
      </c>
      <c r="C7" s="65">
        <v>1</v>
      </c>
      <c r="D7" s="65">
        <v>51</v>
      </c>
      <c r="E7" s="65">
        <v>2</v>
      </c>
      <c r="F7" s="65" t="s">
        <v>266</v>
      </c>
      <c r="G7" s="65" t="s">
        <v>296</v>
      </c>
      <c r="H7" s="65" t="s">
        <v>11190</v>
      </c>
      <c r="I7" s="65" t="s">
        <v>13906</v>
      </c>
      <c r="J7" s="65">
        <v>1</v>
      </c>
      <c r="K7" s="65" t="s">
        <v>416</v>
      </c>
      <c r="L7" s="65" t="s">
        <v>348</v>
      </c>
      <c r="M7" s="65" t="s">
        <v>7502</v>
      </c>
    </row>
    <row r="8" spans="1:13" x14ac:dyDescent="0.3">
      <c r="A8" s="65">
        <v>2019</v>
      </c>
      <c r="B8" s="65">
        <v>7</v>
      </c>
      <c r="C8" s="65">
        <v>1</v>
      </c>
      <c r="D8" s="65">
        <v>61</v>
      </c>
      <c r="E8" s="65">
        <v>2</v>
      </c>
      <c r="F8" s="65" t="s">
        <v>266</v>
      </c>
      <c r="G8" s="65" t="s">
        <v>296</v>
      </c>
      <c r="H8" s="65" t="s">
        <v>11169</v>
      </c>
      <c r="I8" s="65" t="s">
        <v>13915</v>
      </c>
      <c r="J8" s="65">
        <v>1</v>
      </c>
      <c r="K8" s="65" t="s">
        <v>296</v>
      </c>
      <c r="L8" s="65" t="s">
        <v>437</v>
      </c>
      <c r="M8" s="65" t="s">
        <v>7380</v>
      </c>
    </row>
    <row r="9" spans="1:13" x14ac:dyDescent="0.3">
      <c r="A9" s="65">
        <v>2019</v>
      </c>
      <c r="B9" s="65">
        <v>1</v>
      </c>
      <c r="C9" s="65">
        <v>3</v>
      </c>
      <c r="D9" s="65">
        <v>3</v>
      </c>
      <c r="E9" s="65">
        <v>8</v>
      </c>
      <c r="F9" s="65" t="s">
        <v>265</v>
      </c>
      <c r="G9" s="65" t="s">
        <v>296</v>
      </c>
      <c r="H9" s="65" t="s">
        <v>11135</v>
      </c>
      <c r="I9" s="65" t="s">
        <v>13860</v>
      </c>
      <c r="J9" s="65">
        <v>6</v>
      </c>
      <c r="K9" s="65" t="s">
        <v>416</v>
      </c>
      <c r="L9" s="65" t="s">
        <v>348</v>
      </c>
      <c r="M9" s="65" t="s">
        <v>7435</v>
      </c>
    </row>
    <row r="10" spans="1:13" x14ac:dyDescent="0.3">
      <c r="A10" s="65">
        <v>2019</v>
      </c>
      <c r="B10" s="65">
        <v>2</v>
      </c>
      <c r="C10" s="65">
        <v>3</v>
      </c>
      <c r="D10" s="65">
        <v>13</v>
      </c>
      <c r="E10" s="65">
        <v>8</v>
      </c>
      <c r="F10" s="65" t="s">
        <v>265</v>
      </c>
      <c r="G10" s="65" t="s">
        <v>296</v>
      </c>
      <c r="H10" s="65" t="s">
        <v>11153</v>
      </c>
      <c r="I10" s="65" t="s">
        <v>13870</v>
      </c>
      <c r="J10" s="65">
        <v>4</v>
      </c>
      <c r="K10" s="65" t="s">
        <v>489</v>
      </c>
      <c r="L10" s="65" t="s">
        <v>451</v>
      </c>
      <c r="M10" s="65" t="s">
        <v>5401</v>
      </c>
    </row>
    <row r="11" spans="1:13" x14ac:dyDescent="0.3">
      <c r="A11" s="65">
        <v>2019</v>
      </c>
      <c r="B11" s="65">
        <v>3</v>
      </c>
      <c r="C11" s="65">
        <v>3</v>
      </c>
      <c r="D11" s="65">
        <v>23</v>
      </c>
      <c r="E11" s="65">
        <v>8</v>
      </c>
      <c r="F11" s="65" t="s">
        <v>265</v>
      </c>
      <c r="G11" s="65" t="s">
        <v>296</v>
      </c>
      <c r="H11" s="65" t="s">
        <v>11136</v>
      </c>
      <c r="I11" s="65" t="s">
        <v>13879</v>
      </c>
      <c r="J11" s="65">
        <v>3</v>
      </c>
      <c r="K11" s="65" t="s">
        <v>644</v>
      </c>
      <c r="L11" s="65" t="s">
        <v>321</v>
      </c>
      <c r="M11" s="65" t="s">
        <v>6720</v>
      </c>
    </row>
    <row r="12" spans="1:13" x14ac:dyDescent="0.3">
      <c r="A12" s="65">
        <v>2019</v>
      </c>
      <c r="B12" s="65">
        <v>4</v>
      </c>
      <c r="C12" s="65">
        <v>3</v>
      </c>
      <c r="D12" s="65">
        <v>33</v>
      </c>
      <c r="E12" s="65">
        <v>8</v>
      </c>
      <c r="F12" s="65" t="s">
        <v>265</v>
      </c>
      <c r="G12" s="65" t="s">
        <v>296</v>
      </c>
      <c r="H12" s="65" t="s">
        <v>11154</v>
      </c>
      <c r="I12" s="65" t="s">
        <v>13888</v>
      </c>
      <c r="J12" s="65">
        <v>2</v>
      </c>
      <c r="K12" s="65" t="s">
        <v>745</v>
      </c>
      <c r="L12" s="65" t="s">
        <v>451</v>
      </c>
      <c r="M12" s="65" t="s">
        <v>1251</v>
      </c>
    </row>
    <row r="13" spans="1:13" x14ac:dyDescent="0.3">
      <c r="A13" s="65">
        <v>2019</v>
      </c>
      <c r="B13" s="65">
        <v>5</v>
      </c>
      <c r="C13" s="65">
        <v>3</v>
      </c>
      <c r="D13" s="65">
        <v>43</v>
      </c>
      <c r="E13" s="65">
        <v>8</v>
      </c>
      <c r="F13" s="65" t="s">
        <v>265</v>
      </c>
      <c r="G13" s="65" t="s">
        <v>296</v>
      </c>
      <c r="H13" s="65" t="s">
        <v>11173</v>
      </c>
      <c r="I13" s="65" t="s">
        <v>13898</v>
      </c>
      <c r="J13" s="65">
        <v>1</v>
      </c>
      <c r="K13" s="65" t="s">
        <v>522</v>
      </c>
      <c r="L13" s="65" t="s">
        <v>451</v>
      </c>
      <c r="M13" s="65" t="s">
        <v>2456</v>
      </c>
    </row>
    <row r="14" spans="1:13" x14ac:dyDescent="0.3">
      <c r="A14" s="65">
        <v>2019</v>
      </c>
      <c r="B14" s="65">
        <v>6</v>
      </c>
      <c r="C14" s="65">
        <v>3</v>
      </c>
      <c r="D14" s="65">
        <v>53</v>
      </c>
      <c r="E14" s="65">
        <v>8</v>
      </c>
      <c r="F14" s="65" t="s">
        <v>265</v>
      </c>
      <c r="G14" s="65" t="s">
        <v>296</v>
      </c>
      <c r="H14" s="65" t="s">
        <v>11192</v>
      </c>
      <c r="I14" s="65" t="s">
        <v>13908</v>
      </c>
      <c r="J14" s="65">
        <v>1</v>
      </c>
      <c r="K14" s="65" t="s">
        <v>895</v>
      </c>
      <c r="L14" s="65" t="s">
        <v>348</v>
      </c>
      <c r="M14" s="65" t="s">
        <v>7752</v>
      </c>
    </row>
    <row r="15" spans="1:13" x14ac:dyDescent="0.3">
      <c r="A15" s="65">
        <v>2019</v>
      </c>
      <c r="B15" s="65">
        <v>6</v>
      </c>
      <c r="C15" s="65">
        <v>5</v>
      </c>
      <c r="D15" s="65">
        <v>55</v>
      </c>
      <c r="E15" s="65">
        <v>8</v>
      </c>
      <c r="F15" s="65" t="s">
        <v>265</v>
      </c>
      <c r="G15" s="65" t="s">
        <v>264</v>
      </c>
      <c r="H15" s="65" t="s">
        <v>11194</v>
      </c>
      <c r="I15" s="65" t="s">
        <v>13947</v>
      </c>
      <c r="J15" s="65">
        <v>1</v>
      </c>
      <c r="K15" s="65" t="s">
        <v>910</v>
      </c>
      <c r="L15" s="65" t="s">
        <v>311</v>
      </c>
      <c r="M15" s="65" t="s">
        <v>9843</v>
      </c>
    </row>
    <row r="16" spans="1:13" x14ac:dyDescent="0.3">
      <c r="A16" s="65">
        <v>2019</v>
      </c>
      <c r="B16" s="65">
        <v>7</v>
      </c>
      <c r="C16" s="65">
        <v>3</v>
      </c>
      <c r="D16" s="65">
        <v>63</v>
      </c>
      <c r="E16" s="65">
        <v>8</v>
      </c>
      <c r="F16" s="65" t="s">
        <v>265</v>
      </c>
      <c r="G16" s="65" t="s">
        <v>296</v>
      </c>
      <c r="H16" s="65" t="s">
        <v>11174</v>
      </c>
      <c r="I16" s="65" t="s">
        <v>13917</v>
      </c>
      <c r="J16" s="65">
        <v>1</v>
      </c>
      <c r="K16" s="65" t="s">
        <v>694</v>
      </c>
      <c r="L16" s="65" t="s">
        <v>321</v>
      </c>
      <c r="M16" s="65" t="s">
        <v>10456</v>
      </c>
    </row>
    <row r="17" spans="1:13" x14ac:dyDescent="0.3">
      <c r="A17" s="65">
        <v>2019</v>
      </c>
      <c r="B17" s="65">
        <v>7</v>
      </c>
      <c r="C17" s="65">
        <v>4</v>
      </c>
      <c r="D17" s="65">
        <v>64</v>
      </c>
      <c r="E17" s="65">
        <v>8</v>
      </c>
      <c r="F17" s="65" t="s">
        <v>265</v>
      </c>
      <c r="G17" s="65" t="s">
        <v>267</v>
      </c>
      <c r="H17" s="65" t="s">
        <v>11176</v>
      </c>
      <c r="I17" s="65" t="s">
        <v>13918</v>
      </c>
      <c r="J17" s="65">
        <v>1</v>
      </c>
      <c r="K17" s="65" t="s">
        <v>875</v>
      </c>
      <c r="L17" s="65" t="s">
        <v>451</v>
      </c>
      <c r="M17" s="65" t="s">
        <v>6096</v>
      </c>
    </row>
    <row r="18" spans="1:13" x14ac:dyDescent="0.3">
      <c r="A18" s="65">
        <v>2019</v>
      </c>
      <c r="B18" s="65">
        <v>7</v>
      </c>
      <c r="C18" s="65">
        <v>5</v>
      </c>
      <c r="D18" s="65">
        <v>65</v>
      </c>
      <c r="E18" s="65">
        <v>8</v>
      </c>
      <c r="F18" s="65" t="s">
        <v>265</v>
      </c>
      <c r="G18" s="65" t="s">
        <v>264</v>
      </c>
      <c r="H18" s="65" t="s">
        <v>11179</v>
      </c>
      <c r="I18" s="65" t="s">
        <v>13948</v>
      </c>
      <c r="J18" s="65">
        <v>1</v>
      </c>
      <c r="K18" s="65" t="s">
        <v>644</v>
      </c>
      <c r="L18" s="65" t="s">
        <v>348</v>
      </c>
      <c r="M18" s="65" t="s">
        <v>4526</v>
      </c>
    </row>
    <row r="19" spans="1:13" x14ac:dyDescent="0.3">
      <c r="A19" s="65">
        <v>2019</v>
      </c>
      <c r="B19" s="65">
        <v>1</v>
      </c>
      <c r="C19" s="65">
        <v>2</v>
      </c>
      <c r="D19" s="65">
        <v>2</v>
      </c>
      <c r="E19" s="65">
        <v>3</v>
      </c>
      <c r="F19" s="65" t="s">
        <v>270</v>
      </c>
      <c r="G19" s="65" t="s">
        <v>296</v>
      </c>
      <c r="H19" s="65" t="s">
        <v>11133</v>
      </c>
      <c r="I19" s="65" t="s">
        <v>13859</v>
      </c>
      <c r="J19" s="65">
        <v>6</v>
      </c>
      <c r="K19" s="65" t="s">
        <v>895</v>
      </c>
      <c r="L19" s="65" t="s">
        <v>451</v>
      </c>
      <c r="M19" s="65" t="s">
        <v>9614</v>
      </c>
    </row>
    <row r="20" spans="1:13" x14ac:dyDescent="0.3">
      <c r="A20" s="65">
        <v>2019</v>
      </c>
      <c r="B20" s="65">
        <v>2</v>
      </c>
      <c r="C20" s="65">
        <v>2</v>
      </c>
      <c r="D20" s="65">
        <v>12</v>
      </c>
      <c r="E20" s="65">
        <v>3</v>
      </c>
      <c r="F20" s="65" t="s">
        <v>270</v>
      </c>
      <c r="G20" s="65" t="s">
        <v>296</v>
      </c>
      <c r="H20" s="65" t="s">
        <v>11151</v>
      </c>
      <c r="I20" s="65" t="s">
        <v>13869</v>
      </c>
      <c r="J20" s="65">
        <v>4</v>
      </c>
      <c r="K20" s="65" t="s">
        <v>1379</v>
      </c>
      <c r="L20" s="65" t="s">
        <v>321</v>
      </c>
      <c r="M20" s="65" t="s">
        <v>4580</v>
      </c>
    </row>
    <row r="21" spans="1:13" x14ac:dyDescent="0.3">
      <c r="A21" s="65">
        <v>2019</v>
      </c>
      <c r="B21" s="65">
        <v>3</v>
      </c>
      <c r="C21" s="65">
        <v>2</v>
      </c>
      <c r="D21" s="65">
        <v>22</v>
      </c>
      <c r="E21" s="65">
        <v>3</v>
      </c>
      <c r="F21" s="65" t="s">
        <v>270</v>
      </c>
      <c r="G21" s="65" t="s">
        <v>296</v>
      </c>
      <c r="H21" s="65" t="s">
        <v>11134</v>
      </c>
      <c r="I21" s="65" t="s">
        <v>13878</v>
      </c>
      <c r="J21" s="65">
        <v>3</v>
      </c>
      <c r="K21" s="65" t="s">
        <v>644</v>
      </c>
      <c r="L21" s="65" t="s">
        <v>451</v>
      </c>
      <c r="M21" s="65" t="s">
        <v>9687</v>
      </c>
    </row>
    <row r="22" spans="1:13" x14ac:dyDescent="0.3">
      <c r="A22" s="65">
        <v>2019</v>
      </c>
      <c r="B22" s="65">
        <v>4</v>
      </c>
      <c r="C22" s="65">
        <v>2</v>
      </c>
      <c r="D22" s="65">
        <v>32</v>
      </c>
      <c r="E22" s="65">
        <v>3</v>
      </c>
      <c r="F22" s="65" t="s">
        <v>270</v>
      </c>
      <c r="G22" s="65" t="s">
        <v>296</v>
      </c>
      <c r="H22" s="65" t="s">
        <v>11152</v>
      </c>
      <c r="I22" s="65" t="s">
        <v>13887</v>
      </c>
      <c r="J22" s="65">
        <v>2</v>
      </c>
      <c r="K22" s="65" t="s">
        <v>915</v>
      </c>
      <c r="L22" s="65" t="s">
        <v>348</v>
      </c>
      <c r="M22" s="65" t="s">
        <v>6459</v>
      </c>
    </row>
    <row r="23" spans="1:13" x14ac:dyDescent="0.3">
      <c r="A23" s="65">
        <v>2019</v>
      </c>
      <c r="B23" s="65">
        <v>5</v>
      </c>
      <c r="C23" s="65">
        <v>2</v>
      </c>
      <c r="D23" s="65">
        <v>42</v>
      </c>
      <c r="E23" s="65">
        <v>3</v>
      </c>
      <c r="F23" s="65" t="s">
        <v>270</v>
      </c>
      <c r="G23" s="65" t="s">
        <v>296</v>
      </c>
      <c r="H23" s="65" t="s">
        <v>11171</v>
      </c>
      <c r="I23" s="65" t="s">
        <v>13897</v>
      </c>
      <c r="J23" s="65">
        <v>1</v>
      </c>
      <c r="K23" s="65" t="s">
        <v>1198</v>
      </c>
      <c r="L23" s="65" t="s">
        <v>451</v>
      </c>
      <c r="M23" s="65" t="s">
        <v>5908</v>
      </c>
    </row>
    <row r="24" spans="1:13" x14ac:dyDescent="0.3">
      <c r="A24" s="65">
        <v>2019</v>
      </c>
      <c r="B24" s="65">
        <v>6</v>
      </c>
      <c r="C24" s="65">
        <v>2</v>
      </c>
      <c r="D24" s="65">
        <v>52</v>
      </c>
      <c r="E24" s="65">
        <v>3</v>
      </c>
      <c r="F24" s="65" t="s">
        <v>270</v>
      </c>
      <c r="G24" s="65" t="s">
        <v>296</v>
      </c>
      <c r="H24" s="65" t="s">
        <v>11191</v>
      </c>
      <c r="I24" s="65" t="s">
        <v>13907</v>
      </c>
      <c r="J24" s="65">
        <v>1</v>
      </c>
      <c r="K24" s="65" t="s">
        <v>416</v>
      </c>
      <c r="L24" s="65" t="s">
        <v>451</v>
      </c>
      <c r="M24" s="65" t="s">
        <v>9489</v>
      </c>
    </row>
    <row r="25" spans="1:13" x14ac:dyDescent="0.3">
      <c r="A25" s="65">
        <v>2019</v>
      </c>
      <c r="B25" s="65">
        <v>7</v>
      </c>
      <c r="C25" s="65">
        <v>2</v>
      </c>
      <c r="D25" s="65">
        <v>62</v>
      </c>
      <c r="E25" s="65">
        <v>3</v>
      </c>
      <c r="F25" s="65" t="s">
        <v>270</v>
      </c>
      <c r="G25" s="65" t="s">
        <v>296</v>
      </c>
      <c r="H25" s="65" t="s">
        <v>11172</v>
      </c>
      <c r="I25" s="65" t="s">
        <v>13916</v>
      </c>
      <c r="J25" s="65">
        <v>1</v>
      </c>
      <c r="K25" s="65" t="s">
        <v>895</v>
      </c>
      <c r="L25" s="65" t="s">
        <v>13939</v>
      </c>
      <c r="M25" s="65" t="s">
        <v>4420</v>
      </c>
    </row>
    <row r="26" spans="1:13" x14ac:dyDescent="0.3">
      <c r="A26" s="65">
        <v>2019</v>
      </c>
      <c r="B26" s="65">
        <v>2</v>
      </c>
      <c r="C26" s="65">
        <v>9</v>
      </c>
      <c r="D26" s="65">
        <v>19</v>
      </c>
      <c r="E26" s="65">
        <v>1</v>
      </c>
      <c r="F26" s="65" t="s">
        <v>263</v>
      </c>
      <c r="G26" s="65" t="s">
        <v>269</v>
      </c>
      <c r="H26" s="65" t="s">
        <v>11165</v>
      </c>
      <c r="I26" s="65" t="s">
        <v>13945</v>
      </c>
      <c r="J26" s="65">
        <v>4</v>
      </c>
      <c r="K26" s="65" t="s">
        <v>340</v>
      </c>
      <c r="L26" s="65" t="s">
        <v>348</v>
      </c>
      <c r="M26" s="65" t="s">
        <v>5596</v>
      </c>
    </row>
    <row r="27" spans="1:13" x14ac:dyDescent="0.3">
      <c r="A27" s="65">
        <v>2019</v>
      </c>
      <c r="B27" s="65">
        <v>3</v>
      </c>
      <c r="C27" s="65">
        <v>6</v>
      </c>
      <c r="D27" s="65">
        <v>26</v>
      </c>
      <c r="E27" s="65">
        <v>1</v>
      </c>
      <c r="F27" s="65" t="s">
        <v>263</v>
      </c>
      <c r="G27" s="65" t="s">
        <v>296</v>
      </c>
      <c r="H27" s="65" t="s">
        <v>11142</v>
      </c>
      <c r="I27" s="65" t="s">
        <v>13882</v>
      </c>
      <c r="J27" s="65">
        <v>3</v>
      </c>
      <c r="K27" s="65" t="s">
        <v>306</v>
      </c>
      <c r="L27" s="65" t="s">
        <v>451</v>
      </c>
      <c r="M27" s="65" t="s">
        <v>5367</v>
      </c>
    </row>
    <row r="28" spans="1:13" x14ac:dyDescent="0.3">
      <c r="A28" s="65">
        <v>2019</v>
      </c>
      <c r="B28" s="65">
        <v>4</v>
      </c>
      <c r="C28" s="65">
        <v>6</v>
      </c>
      <c r="D28" s="65">
        <v>36</v>
      </c>
      <c r="E28" s="65">
        <v>1</v>
      </c>
      <c r="F28" s="65" t="s">
        <v>263</v>
      </c>
      <c r="G28" s="65" t="s">
        <v>296</v>
      </c>
      <c r="H28" s="65" t="s">
        <v>11160</v>
      </c>
      <c r="I28" s="65" t="s">
        <v>13891</v>
      </c>
      <c r="J28" s="65">
        <v>2</v>
      </c>
      <c r="K28" s="65" t="s">
        <v>410</v>
      </c>
      <c r="L28" s="65" t="s">
        <v>451</v>
      </c>
      <c r="M28" s="65" t="s">
        <v>9071</v>
      </c>
    </row>
    <row r="29" spans="1:13" x14ac:dyDescent="0.3">
      <c r="A29" s="65">
        <v>2019</v>
      </c>
      <c r="B29" s="65">
        <v>6</v>
      </c>
      <c r="C29" s="65">
        <v>6</v>
      </c>
      <c r="D29" s="65">
        <v>56</v>
      </c>
      <c r="E29" s="65">
        <v>1</v>
      </c>
      <c r="F29" s="65" t="s">
        <v>263</v>
      </c>
      <c r="G29" s="65" t="s">
        <v>296</v>
      </c>
      <c r="H29" s="65" t="s">
        <v>11195</v>
      </c>
      <c r="I29" s="65" t="s">
        <v>13910</v>
      </c>
      <c r="J29" s="65">
        <v>1</v>
      </c>
      <c r="K29" s="65" t="s">
        <v>875</v>
      </c>
      <c r="L29" s="65" t="s">
        <v>437</v>
      </c>
      <c r="M29" s="65" t="s">
        <v>5516</v>
      </c>
    </row>
    <row r="30" spans="1:13" x14ac:dyDescent="0.3">
      <c r="A30" s="65">
        <v>2019</v>
      </c>
      <c r="B30" s="65">
        <v>6</v>
      </c>
      <c r="C30" s="65">
        <v>9</v>
      </c>
      <c r="D30" s="65">
        <v>59</v>
      </c>
      <c r="E30" s="65">
        <v>1</v>
      </c>
      <c r="F30" s="65" t="s">
        <v>263</v>
      </c>
      <c r="G30" s="65" t="s">
        <v>269</v>
      </c>
      <c r="H30" s="65" t="s">
        <v>11198</v>
      </c>
      <c r="I30" s="65" t="s">
        <v>13913</v>
      </c>
      <c r="J30" s="65">
        <v>1</v>
      </c>
      <c r="K30" s="65" t="s">
        <v>1198</v>
      </c>
      <c r="L30" s="65" t="s">
        <v>437</v>
      </c>
      <c r="M30" s="65" t="s">
        <v>6105</v>
      </c>
    </row>
    <row r="31" spans="1:13" x14ac:dyDescent="0.3">
      <c r="A31" s="65">
        <v>2019</v>
      </c>
      <c r="B31" s="65">
        <v>7</v>
      </c>
      <c r="C31" s="65">
        <v>6</v>
      </c>
      <c r="D31" s="65">
        <v>66</v>
      </c>
      <c r="E31" s="65">
        <v>1</v>
      </c>
      <c r="F31" s="65" t="s">
        <v>263</v>
      </c>
      <c r="G31" s="65" t="s">
        <v>296</v>
      </c>
      <c r="H31" s="65" t="s">
        <v>11181</v>
      </c>
      <c r="I31" s="65" t="s">
        <v>13919</v>
      </c>
      <c r="J31" s="65">
        <v>1</v>
      </c>
      <c r="K31" s="65" t="s">
        <v>410</v>
      </c>
      <c r="L31" s="65" t="s">
        <v>437</v>
      </c>
      <c r="M31" s="65" t="s">
        <v>8789</v>
      </c>
    </row>
    <row r="32" spans="1:13" x14ac:dyDescent="0.3">
      <c r="A32" s="65">
        <v>2019</v>
      </c>
      <c r="B32" s="65">
        <v>1</v>
      </c>
      <c r="C32" s="65">
        <v>7</v>
      </c>
      <c r="D32" s="65">
        <v>7</v>
      </c>
      <c r="E32" s="65">
        <v>7</v>
      </c>
      <c r="F32" s="65" t="s">
        <v>262</v>
      </c>
      <c r="G32" s="65" t="s">
        <v>296</v>
      </c>
      <c r="H32" s="65" t="s">
        <v>11143</v>
      </c>
      <c r="I32" s="65" t="s">
        <v>13864</v>
      </c>
      <c r="J32" s="65">
        <v>5</v>
      </c>
      <c r="K32" s="65" t="s">
        <v>340</v>
      </c>
      <c r="L32" s="65" t="s">
        <v>311</v>
      </c>
      <c r="M32" s="65" t="s">
        <v>5647</v>
      </c>
    </row>
    <row r="33" spans="1:13" x14ac:dyDescent="0.3">
      <c r="A33" s="65">
        <v>2019</v>
      </c>
      <c r="B33" s="65">
        <v>3</v>
      </c>
      <c r="C33" s="65">
        <v>7</v>
      </c>
      <c r="D33" s="65">
        <v>27</v>
      </c>
      <c r="E33" s="65">
        <v>7</v>
      </c>
      <c r="F33" s="65" t="s">
        <v>262</v>
      </c>
      <c r="G33" s="65" t="s">
        <v>296</v>
      </c>
      <c r="H33" s="65" t="s">
        <v>11144</v>
      </c>
      <c r="I33" s="65" t="s">
        <v>13883</v>
      </c>
      <c r="J33" s="65">
        <v>3</v>
      </c>
      <c r="K33" s="65" t="s">
        <v>335</v>
      </c>
      <c r="L33" s="65" t="s">
        <v>348</v>
      </c>
      <c r="M33" s="65" t="s">
        <v>2686</v>
      </c>
    </row>
    <row r="34" spans="1:13" x14ac:dyDescent="0.3">
      <c r="A34" s="65">
        <v>2019</v>
      </c>
      <c r="B34" s="65">
        <v>4</v>
      </c>
      <c r="C34" s="65">
        <v>7</v>
      </c>
      <c r="D34" s="65">
        <v>37</v>
      </c>
      <c r="E34" s="65">
        <v>7</v>
      </c>
      <c r="F34" s="65" t="s">
        <v>262</v>
      </c>
      <c r="G34" s="65" t="s">
        <v>296</v>
      </c>
      <c r="H34" s="65" t="s">
        <v>11162</v>
      </c>
      <c r="I34" s="65" t="s">
        <v>13892</v>
      </c>
      <c r="J34" s="65">
        <v>2</v>
      </c>
      <c r="K34" s="65" t="s">
        <v>721</v>
      </c>
      <c r="L34" s="65" t="s">
        <v>451</v>
      </c>
      <c r="M34" s="65" t="s">
        <v>1579</v>
      </c>
    </row>
    <row r="35" spans="1:13" x14ac:dyDescent="0.3">
      <c r="A35" s="65">
        <v>2019</v>
      </c>
      <c r="B35" s="65">
        <v>5</v>
      </c>
      <c r="C35" s="65">
        <v>7</v>
      </c>
      <c r="D35" s="65">
        <v>47</v>
      </c>
      <c r="E35" s="65">
        <v>7</v>
      </c>
      <c r="F35" s="65" t="s">
        <v>262</v>
      </c>
      <c r="G35" s="65" t="s">
        <v>296</v>
      </c>
      <c r="H35" s="65" t="s">
        <v>11182</v>
      </c>
      <c r="I35" s="65" t="s">
        <v>13902</v>
      </c>
      <c r="J35" s="65">
        <v>1</v>
      </c>
      <c r="K35" s="65" t="s">
        <v>694</v>
      </c>
      <c r="L35" s="65" t="s">
        <v>451</v>
      </c>
      <c r="M35" s="65" t="s">
        <v>8051</v>
      </c>
    </row>
    <row r="36" spans="1:13" x14ac:dyDescent="0.3">
      <c r="A36" s="65">
        <v>2019</v>
      </c>
      <c r="B36" s="65">
        <v>6</v>
      </c>
      <c r="C36" s="65">
        <v>7</v>
      </c>
      <c r="D36" s="65">
        <v>57</v>
      </c>
      <c r="E36" s="65">
        <v>7</v>
      </c>
      <c r="F36" s="65" t="s">
        <v>262</v>
      </c>
      <c r="G36" s="65" t="s">
        <v>296</v>
      </c>
      <c r="H36" s="65" t="s">
        <v>11196</v>
      </c>
      <c r="I36" s="65" t="s">
        <v>13911</v>
      </c>
      <c r="J36" s="65">
        <v>1</v>
      </c>
      <c r="K36" s="65" t="s">
        <v>296</v>
      </c>
      <c r="L36" s="65" t="s">
        <v>437</v>
      </c>
      <c r="M36" s="65" t="s">
        <v>6150</v>
      </c>
    </row>
    <row r="37" spans="1:13" x14ac:dyDescent="0.3">
      <c r="A37" s="65">
        <v>2019</v>
      </c>
      <c r="B37" s="65">
        <v>7</v>
      </c>
      <c r="C37" s="65">
        <v>7</v>
      </c>
      <c r="D37" s="65">
        <v>67</v>
      </c>
      <c r="E37" s="65">
        <v>7</v>
      </c>
      <c r="F37" s="65" t="s">
        <v>262</v>
      </c>
      <c r="G37" s="65" t="s">
        <v>296</v>
      </c>
      <c r="H37" s="65" t="s">
        <v>11183</v>
      </c>
      <c r="I37" s="65" t="s">
        <v>13920</v>
      </c>
      <c r="J37" s="65">
        <v>1</v>
      </c>
      <c r="K37" s="65" t="s">
        <v>296</v>
      </c>
      <c r="L37" s="65" t="s">
        <v>437</v>
      </c>
      <c r="M37" s="65" t="s">
        <v>10613</v>
      </c>
    </row>
    <row r="38" spans="1:13" x14ac:dyDescent="0.3">
      <c r="A38" s="65">
        <v>2019</v>
      </c>
      <c r="B38" s="65">
        <v>2</v>
      </c>
      <c r="C38" s="65">
        <v>5</v>
      </c>
      <c r="D38" s="65">
        <v>15</v>
      </c>
      <c r="E38" s="65">
        <v>10</v>
      </c>
      <c r="F38" s="65" t="s">
        <v>264</v>
      </c>
      <c r="G38" s="65" t="s">
        <v>296</v>
      </c>
      <c r="H38" s="65" t="s">
        <v>11157</v>
      </c>
      <c r="I38" s="65" t="s">
        <v>13872</v>
      </c>
      <c r="J38" s="65">
        <v>4</v>
      </c>
      <c r="K38" s="65" t="s">
        <v>552</v>
      </c>
      <c r="L38" s="65" t="s">
        <v>348</v>
      </c>
      <c r="M38" s="65" t="s">
        <v>6232</v>
      </c>
    </row>
    <row r="39" spans="1:13" x14ac:dyDescent="0.3">
      <c r="A39" s="65">
        <v>2019</v>
      </c>
      <c r="B39" s="65">
        <v>3</v>
      </c>
      <c r="C39" s="65">
        <v>5</v>
      </c>
      <c r="D39" s="65">
        <v>25</v>
      </c>
      <c r="E39" s="65">
        <v>10</v>
      </c>
      <c r="F39" s="65" t="s">
        <v>264</v>
      </c>
      <c r="G39" s="65" t="s">
        <v>296</v>
      </c>
      <c r="H39" s="65" t="s">
        <v>11140</v>
      </c>
      <c r="I39" s="65" t="s">
        <v>13881</v>
      </c>
      <c r="J39" s="65">
        <v>3</v>
      </c>
      <c r="K39" s="65" t="s">
        <v>910</v>
      </c>
      <c r="L39" s="65" t="s">
        <v>451</v>
      </c>
      <c r="M39" s="65" t="s">
        <v>2143</v>
      </c>
    </row>
    <row r="40" spans="1:13" x14ac:dyDescent="0.3">
      <c r="A40" s="65">
        <v>2019</v>
      </c>
      <c r="B40" s="65">
        <v>1</v>
      </c>
      <c r="C40" s="65">
        <v>4</v>
      </c>
      <c r="D40" s="65">
        <v>4</v>
      </c>
      <c r="E40" s="65">
        <v>9</v>
      </c>
      <c r="F40" s="65" t="s">
        <v>267</v>
      </c>
      <c r="G40" s="65" t="s">
        <v>296</v>
      </c>
      <c r="H40" s="65" t="s">
        <v>11137</v>
      </c>
      <c r="I40" s="65" t="s">
        <v>13861</v>
      </c>
      <c r="J40" s="65">
        <v>6</v>
      </c>
      <c r="K40" s="65" t="s">
        <v>388</v>
      </c>
      <c r="L40" s="65" t="s">
        <v>451</v>
      </c>
      <c r="M40" s="65" t="s">
        <v>7621</v>
      </c>
    </row>
    <row r="41" spans="1:13" x14ac:dyDescent="0.3">
      <c r="A41" s="65">
        <v>2019</v>
      </c>
      <c r="B41" s="65">
        <v>1</v>
      </c>
      <c r="C41" s="65">
        <v>5</v>
      </c>
      <c r="D41" s="65">
        <v>5</v>
      </c>
      <c r="E41" s="65">
        <v>9</v>
      </c>
      <c r="F41" s="65" t="s">
        <v>267</v>
      </c>
      <c r="G41" s="65" t="s">
        <v>264</v>
      </c>
      <c r="H41" s="65" t="s">
        <v>11139</v>
      </c>
      <c r="I41" s="65" t="s">
        <v>13862</v>
      </c>
      <c r="J41" s="65">
        <v>6</v>
      </c>
      <c r="K41" s="65" t="s">
        <v>570</v>
      </c>
      <c r="L41" s="65" t="s">
        <v>451</v>
      </c>
      <c r="M41" s="65" t="s">
        <v>7099</v>
      </c>
    </row>
    <row r="42" spans="1:13" x14ac:dyDescent="0.3">
      <c r="A42" s="65">
        <v>2019</v>
      </c>
      <c r="B42" s="65">
        <v>2</v>
      </c>
      <c r="C42" s="65">
        <v>4</v>
      </c>
      <c r="D42" s="65">
        <v>14</v>
      </c>
      <c r="E42" s="65">
        <v>9</v>
      </c>
      <c r="F42" s="65" t="s">
        <v>267</v>
      </c>
      <c r="G42" s="65" t="s">
        <v>296</v>
      </c>
      <c r="H42" s="65" t="s">
        <v>11155</v>
      </c>
      <c r="I42" s="65" t="s">
        <v>13871</v>
      </c>
      <c r="J42" s="65">
        <v>4</v>
      </c>
      <c r="K42" s="65" t="s">
        <v>707</v>
      </c>
      <c r="L42" s="65" t="s">
        <v>451</v>
      </c>
      <c r="M42" s="65" t="s">
        <v>10342</v>
      </c>
    </row>
    <row r="43" spans="1:13" x14ac:dyDescent="0.3">
      <c r="A43" s="65">
        <v>2019</v>
      </c>
      <c r="B43" s="65">
        <v>3</v>
      </c>
      <c r="C43" s="65">
        <v>4</v>
      </c>
      <c r="D43" s="65">
        <v>24</v>
      </c>
      <c r="E43" s="65">
        <v>9</v>
      </c>
      <c r="F43" s="65" t="s">
        <v>267</v>
      </c>
      <c r="G43" s="65" t="s">
        <v>296</v>
      </c>
      <c r="H43" s="65" t="s">
        <v>11138</v>
      </c>
      <c r="I43" s="65" t="s">
        <v>13880</v>
      </c>
      <c r="J43" s="65">
        <v>3</v>
      </c>
      <c r="K43" s="65" t="s">
        <v>340</v>
      </c>
      <c r="L43" s="65" t="s">
        <v>348</v>
      </c>
      <c r="M43" s="65" t="s">
        <v>8671</v>
      </c>
    </row>
    <row r="44" spans="1:13" x14ac:dyDescent="0.3">
      <c r="A44" s="65">
        <v>2019</v>
      </c>
      <c r="B44" s="65">
        <v>4</v>
      </c>
      <c r="C44" s="65">
        <v>4</v>
      </c>
      <c r="D44" s="65">
        <v>34</v>
      </c>
      <c r="E44" s="65">
        <v>9</v>
      </c>
      <c r="F44" s="65" t="s">
        <v>267</v>
      </c>
      <c r="G44" s="65" t="s">
        <v>296</v>
      </c>
      <c r="H44" s="65" t="s">
        <v>11156</v>
      </c>
      <c r="I44" s="65" t="s">
        <v>13889</v>
      </c>
      <c r="J44" s="65">
        <v>2</v>
      </c>
      <c r="K44" s="65" t="s">
        <v>536</v>
      </c>
      <c r="L44" s="65" t="s">
        <v>348</v>
      </c>
      <c r="M44" s="65" t="s">
        <v>2127</v>
      </c>
    </row>
    <row r="45" spans="1:13" x14ac:dyDescent="0.3">
      <c r="A45" s="65">
        <v>2019</v>
      </c>
      <c r="B45" s="65">
        <v>5</v>
      </c>
      <c r="C45" s="65">
        <v>4</v>
      </c>
      <c r="D45" s="65">
        <v>44</v>
      </c>
      <c r="E45" s="65">
        <v>9</v>
      </c>
      <c r="F45" s="65" t="s">
        <v>267</v>
      </c>
      <c r="G45" s="65" t="s">
        <v>296</v>
      </c>
      <c r="H45" s="65" t="s">
        <v>11175</v>
      </c>
      <c r="I45" s="65" t="s">
        <v>13899</v>
      </c>
      <c r="J45" s="65">
        <v>1</v>
      </c>
      <c r="K45" s="65" t="s">
        <v>444</v>
      </c>
      <c r="L45" s="65" t="s">
        <v>348</v>
      </c>
      <c r="M45" s="65" t="s">
        <v>7214</v>
      </c>
    </row>
    <row r="46" spans="1:13" x14ac:dyDescent="0.3">
      <c r="A46" s="65">
        <v>2019</v>
      </c>
      <c r="B46" s="65">
        <v>5</v>
      </c>
      <c r="C46" s="65">
        <v>5</v>
      </c>
      <c r="D46" s="65">
        <v>45</v>
      </c>
      <c r="E46" s="65">
        <v>9</v>
      </c>
      <c r="F46" s="65" t="s">
        <v>267</v>
      </c>
      <c r="G46" s="65" t="s">
        <v>264</v>
      </c>
      <c r="H46" s="65" t="s">
        <v>11178</v>
      </c>
      <c r="I46" s="65" t="s">
        <v>13900</v>
      </c>
      <c r="J46" s="65">
        <v>1</v>
      </c>
      <c r="K46" s="65" t="s">
        <v>489</v>
      </c>
      <c r="L46" s="65" t="s">
        <v>348</v>
      </c>
      <c r="M46" s="65" t="s">
        <v>4275</v>
      </c>
    </row>
    <row r="47" spans="1:13" x14ac:dyDescent="0.3">
      <c r="A47" s="65">
        <v>2019</v>
      </c>
      <c r="B47" s="65">
        <v>6</v>
      </c>
      <c r="C47" s="65">
        <v>4</v>
      </c>
      <c r="D47" s="65">
        <v>54</v>
      </c>
      <c r="E47" s="65">
        <v>9</v>
      </c>
      <c r="F47" s="65" t="s">
        <v>267</v>
      </c>
      <c r="G47" s="65" t="s">
        <v>296</v>
      </c>
      <c r="H47" s="65" t="s">
        <v>11193</v>
      </c>
      <c r="I47" s="65" t="s">
        <v>13909</v>
      </c>
      <c r="J47" s="65">
        <v>1</v>
      </c>
      <c r="K47" s="65" t="s">
        <v>489</v>
      </c>
      <c r="L47" s="65" t="s">
        <v>311</v>
      </c>
      <c r="M47" s="65" t="s">
        <v>10004</v>
      </c>
    </row>
    <row r="48" spans="1:13" x14ac:dyDescent="0.3">
      <c r="A48" s="65">
        <v>2019</v>
      </c>
      <c r="B48" s="65">
        <v>1</v>
      </c>
      <c r="C48" s="65">
        <v>10</v>
      </c>
      <c r="D48" s="65">
        <v>10</v>
      </c>
      <c r="E48" s="65">
        <v>6</v>
      </c>
      <c r="F48" s="65" t="s">
        <v>268</v>
      </c>
      <c r="G48" s="65" t="s">
        <v>296</v>
      </c>
      <c r="H48" s="65" t="s">
        <v>11006</v>
      </c>
      <c r="I48" s="65" t="s">
        <v>13867</v>
      </c>
      <c r="J48" s="65">
        <v>5</v>
      </c>
      <c r="K48" s="65" t="s">
        <v>721</v>
      </c>
      <c r="L48" s="65" t="s">
        <v>321</v>
      </c>
      <c r="M48" s="65" t="s">
        <v>10250</v>
      </c>
    </row>
    <row r="49" spans="1:13" x14ac:dyDescent="0.3">
      <c r="A49" s="65">
        <v>2019</v>
      </c>
      <c r="B49" s="65">
        <v>2</v>
      </c>
      <c r="C49" s="65">
        <v>10</v>
      </c>
      <c r="D49" s="65">
        <v>20</v>
      </c>
      <c r="E49" s="65">
        <v>6</v>
      </c>
      <c r="F49" s="65" t="s">
        <v>268</v>
      </c>
      <c r="G49" s="65" t="s">
        <v>296</v>
      </c>
      <c r="H49" s="65" t="s">
        <v>11018</v>
      </c>
      <c r="I49" s="65" t="s">
        <v>13876</v>
      </c>
      <c r="J49" s="65">
        <v>4</v>
      </c>
      <c r="K49" s="65" t="s">
        <v>444</v>
      </c>
      <c r="L49" s="65" t="s">
        <v>348</v>
      </c>
      <c r="M49" s="65" t="s">
        <v>7068</v>
      </c>
    </row>
    <row r="50" spans="1:13" x14ac:dyDescent="0.3">
      <c r="A50" s="65">
        <v>2019</v>
      </c>
      <c r="B50" s="65">
        <v>4</v>
      </c>
      <c r="C50" s="65">
        <v>10</v>
      </c>
      <c r="D50" s="65">
        <v>40</v>
      </c>
      <c r="E50" s="65">
        <v>6</v>
      </c>
      <c r="F50" s="65" t="s">
        <v>268</v>
      </c>
      <c r="G50" s="65" t="s">
        <v>296</v>
      </c>
      <c r="H50" s="65" t="s">
        <v>11167</v>
      </c>
      <c r="I50" s="65" t="s">
        <v>13895</v>
      </c>
      <c r="J50" s="65">
        <v>2</v>
      </c>
      <c r="K50" s="65" t="s">
        <v>410</v>
      </c>
      <c r="L50" s="65" t="s">
        <v>451</v>
      </c>
      <c r="M50" s="65" t="s">
        <v>3500</v>
      </c>
    </row>
    <row r="51" spans="1:13" x14ac:dyDescent="0.3">
      <c r="A51" s="65">
        <v>2019</v>
      </c>
      <c r="B51" s="65">
        <v>5</v>
      </c>
      <c r="C51" s="65">
        <v>10</v>
      </c>
      <c r="D51" s="65">
        <v>50</v>
      </c>
      <c r="E51" s="65">
        <v>6</v>
      </c>
      <c r="F51" s="65" t="s">
        <v>268</v>
      </c>
      <c r="G51" s="65" t="s">
        <v>296</v>
      </c>
      <c r="H51" s="65" t="s">
        <v>11188</v>
      </c>
      <c r="I51" s="65" t="s">
        <v>13905</v>
      </c>
      <c r="J51" s="65">
        <v>1</v>
      </c>
      <c r="K51" s="65" t="s">
        <v>340</v>
      </c>
      <c r="L51" s="65" t="s">
        <v>348</v>
      </c>
      <c r="M51" s="65" t="s">
        <v>3175</v>
      </c>
    </row>
    <row r="52" spans="1:13" x14ac:dyDescent="0.3">
      <c r="A52" s="65">
        <v>2019</v>
      </c>
      <c r="B52" s="65">
        <v>6</v>
      </c>
      <c r="C52" s="65">
        <v>10</v>
      </c>
      <c r="D52" s="65">
        <v>60</v>
      </c>
      <c r="E52" s="65">
        <v>6</v>
      </c>
      <c r="F52" s="65" t="s">
        <v>268</v>
      </c>
      <c r="G52" s="65" t="s">
        <v>296</v>
      </c>
      <c r="H52" s="65" t="s">
        <v>11199</v>
      </c>
      <c r="I52" s="65" t="s">
        <v>13914</v>
      </c>
      <c r="J52" s="65">
        <v>1</v>
      </c>
      <c r="K52" s="65" t="s">
        <v>552</v>
      </c>
      <c r="L52" s="65" t="s">
        <v>451</v>
      </c>
      <c r="M52" s="65" t="s">
        <v>614</v>
      </c>
    </row>
    <row r="53" spans="1:13" x14ac:dyDescent="0.3">
      <c r="A53" s="65">
        <v>2019</v>
      </c>
      <c r="B53" s="65">
        <v>7</v>
      </c>
      <c r="C53" s="65">
        <v>10</v>
      </c>
      <c r="D53" s="65">
        <v>70</v>
      </c>
      <c r="E53" s="65">
        <v>6</v>
      </c>
      <c r="F53" s="65" t="s">
        <v>268</v>
      </c>
      <c r="G53" s="65" t="s">
        <v>296</v>
      </c>
      <c r="H53" s="65" t="s">
        <v>11189</v>
      </c>
      <c r="I53" s="65" t="s">
        <v>13923</v>
      </c>
      <c r="J53" s="65">
        <v>1</v>
      </c>
      <c r="K53" s="65" t="s">
        <v>479</v>
      </c>
      <c r="L53" s="65" t="s">
        <v>451</v>
      </c>
      <c r="M53" s="65" t="s">
        <v>10464</v>
      </c>
    </row>
    <row r="54" spans="1:13" x14ac:dyDescent="0.3">
      <c r="A54" s="65">
        <v>2019</v>
      </c>
      <c r="B54" s="65">
        <v>2</v>
      </c>
      <c r="C54" s="65">
        <v>8</v>
      </c>
      <c r="D54" s="65">
        <v>18</v>
      </c>
      <c r="E54" s="65">
        <v>5</v>
      </c>
      <c r="F54" s="65" t="s">
        <v>261</v>
      </c>
      <c r="G54" s="65" t="s">
        <v>296</v>
      </c>
      <c r="H54" s="65" t="s">
        <v>11163</v>
      </c>
      <c r="I54" s="65" t="s">
        <v>13875</v>
      </c>
      <c r="J54" s="65">
        <v>4</v>
      </c>
      <c r="K54" s="65" t="s">
        <v>388</v>
      </c>
      <c r="L54" s="65" t="s">
        <v>348</v>
      </c>
      <c r="M54" s="65" t="s">
        <v>7172</v>
      </c>
    </row>
    <row r="55" spans="1:13" x14ac:dyDescent="0.3">
      <c r="A55" s="65">
        <v>2019</v>
      </c>
      <c r="B55" s="65">
        <v>3</v>
      </c>
      <c r="C55" s="65">
        <v>8</v>
      </c>
      <c r="D55" s="65">
        <v>28</v>
      </c>
      <c r="E55" s="65">
        <v>5</v>
      </c>
      <c r="F55" s="65" t="s">
        <v>261</v>
      </c>
      <c r="G55" s="65" t="s">
        <v>296</v>
      </c>
      <c r="H55" s="65" t="s">
        <v>11146</v>
      </c>
      <c r="I55" s="65" t="s">
        <v>13884</v>
      </c>
      <c r="J55" s="65">
        <v>3</v>
      </c>
      <c r="K55" s="65" t="s">
        <v>915</v>
      </c>
      <c r="L55" s="65" t="s">
        <v>451</v>
      </c>
      <c r="M55" s="65" t="s">
        <v>6111</v>
      </c>
    </row>
    <row r="56" spans="1:13" x14ac:dyDescent="0.3">
      <c r="A56" s="65">
        <v>2019</v>
      </c>
      <c r="B56" s="65">
        <v>4</v>
      </c>
      <c r="C56" s="65">
        <v>5</v>
      </c>
      <c r="D56" s="65">
        <v>35</v>
      </c>
      <c r="E56" s="65">
        <v>5</v>
      </c>
      <c r="F56" s="65" t="s">
        <v>261</v>
      </c>
      <c r="G56" s="65" t="s">
        <v>264</v>
      </c>
      <c r="H56" s="65" t="s">
        <v>11158</v>
      </c>
      <c r="I56" s="65" t="s">
        <v>13890</v>
      </c>
      <c r="J56" s="65">
        <v>2</v>
      </c>
      <c r="K56" s="65" t="s">
        <v>365</v>
      </c>
      <c r="L56" s="65" t="s">
        <v>451</v>
      </c>
      <c r="M56" s="65" t="s">
        <v>1485</v>
      </c>
    </row>
    <row r="57" spans="1:13" x14ac:dyDescent="0.3">
      <c r="A57" s="65">
        <v>2019</v>
      </c>
      <c r="B57" s="65">
        <v>4</v>
      </c>
      <c r="C57" s="65">
        <v>8</v>
      </c>
      <c r="D57" s="65">
        <v>38</v>
      </c>
      <c r="E57" s="65">
        <v>5</v>
      </c>
      <c r="F57" s="65" t="s">
        <v>261</v>
      </c>
      <c r="G57" s="65" t="s">
        <v>296</v>
      </c>
      <c r="H57" s="65" t="s">
        <v>11164</v>
      </c>
      <c r="I57" s="65" t="s">
        <v>13893</v>
      </c>
      <c r="J57" s="65">
        <v>2</v>
      </c>
      <c r="K57" s="65" t="s">
        <v>522</v>
      </c>
      <c r="L57" s="65" t="s">
        <v>348</v>
      </c>
      <c r="M57" s="65" t="s">
        <v>9845</v>
      </c>
    </row>
    <row r="58" spans="1:13" x14ac:dyDescent="0.3">
      <c r="A58" s="65">
        <v>2019</v>
      </c>
      <c r="B58" s="65">
        <v>5</v>
      </c>
      <c r="C58" s="65">
        <v>8</v>
      </c>
      <c r="D58" s="65">
        <v>48</v>
      </c>
      <c r="E58" s="65">
        <v>5</v>
      </c>
      <c r="F58" s="65" t="s">
        <v>261</v>
      </c>
      <c r="G58" s="65" t="s">
        <v>296</v>
      </c>
      <c r="H58" s="65" t="s">
        <v>11184</v>
      </c>
      <c r="I58" s="65" t="s">
        <v>13903</v>
      </c>
      <c r="J58" s="65">
        <v>1</v>
      </c>
      <c r="K58" s="65" t="s">
        <v>745</v>
      </c>
      <c r="L58" s="65" t="s">
        <v>451</v>
      </c>
      <c r="M58" s="65" t="s">
        <v>2220</v>
      </c>
    </row>
    <row r="59" spans="1:13" x14ac:dyDescent="0.3">
      <c r="A59" s="65">
        <v>2019</v>
      </c>
      <c r="B59" s="65">
        <v>6</v>
      </c>
      <c r="C59" s="65">
        <v>8</v>
      </c>
      <c r="D59" s="65">
        <v>58</v>
      </c>
      <c r="E59" s="65">
        <v>5</v>
      </c>
      <c r="F59" s="65" t="s">
        <v>261</v>
      </c>
      <c r="G59" s="65" t="s">
        <v>296</v>
      </c>
      <c r="H59" s="65" t="s">
        <v>11197</v>
      </c>
      <c r="I59" s="65" t="s">
        <v>13912</v>
      </c>
      <c r="J59" s="65">
        <v>1</v>
      </c>
      <c r="K59" s="65" t="s">
        <v>296</v>
      </c>
      <c r="L59" s="65" t="s">
        <v>437</v>
      </c>
      <c r="M59" s="65" t="s">
        <v>1172</v>
      </c>
    </row>
    <row r="60" spans="1:13" x14ac:dyDescent="0.3">
      <c r="A60" s="65">
        <v>2019</v>
      </c>
      <c r="B60" s="65">
        <v>7</v>
      </c>
      <c r="C60" s="65">
        <v>8</v>
      </c>
      <c r="D60" s="65">
        <v>68</v>
      </c>
      <c r="E60" s="65">
        <v>5</v>
      </c>
      <c r="F60" s="65" t="s">
        <v>261</v>
      </c>
      <c r="G60" s="65" t="s">
        <v>296</v>
      </c>
      <c r="H60" s="65" t="s">
        <v>11185</v>
      </c>
      <c r="I60" s="65" t="s">
        <v>13921</v>
      </c>
      <c r="J60" s="65">
        <v>1</v>
      </c>
      <c r="K60" s="65" t="s">
        <v>296</v>
      </c>
      <c r="L60" s="65" t="s">
        <v>437</v>
      </c>
      <c r="M60" s="65" t="s">
        <v>7619</v>
      </c>
    </row>
    <row r="61" spans="1:13" x14ac:dyDescent="0.3">
      <c r="A61" s="65">
        <v>2019</v>
      </c>
      <c r="B61" s="65">
        <v>1</v>
      </c>
      <c r="C61" s="65">
        <v>6</v>
      </c>
      <c r="D61" s="65">
        <v>6</v>
      </c>
      <c r="E61" s="65">
        <v>4</v>
      </c>
      <c r="F61" s="65" t="s">
        <v>269</v>
      </c>
      <c r="G61" s="65" t="s">
        <v>263</v>
      </c>
      <c r="H61" s="65" t="s">
        <v>11141</v>
      </c>
      <c r="I61" s="65" t="s">
        <v>13863</v>
      </c>
      <c r="J61" s="65">
        <v>5</v>
      </c>
      <c r="K61" s="65" t="s">
        <v>489</v>
      </c>
      <c r="L61" s="65" t="s">
        <v>348</v>
      </c>
      <c r="M61" s="65" t="s">
        <v>10470</v>
      </c>
    </row>
    <row r="62" spans="1:13" x14ac:dyDescent="0.3">
      <c r="A62" s="65">
        <v>2019</v>
      </c>
      <c r="B62" s="65">
        <v>1</v>
      </c>
      <c r="C62" s="65">
        <v>9</v>
      </c>
      <c r="D62" s="65">
        <v>9</v>
      </c>
      <c r="E62" s="65">
        <v>4</v>
      </c>
      <c r="F62" s="65" t="s">
        <v>269</v>
      </c>
      <c r="G62" s="65" t="s">
        <v>296</v>
      </c>
      <c r="H62" s="65" t="s">
        <v>11147</v>
      </c>
      <c r="I62" s="65" t="s">
        <v>13866</v>
      </c>
      <c r="J62" s="65">
        <v>5</v>
      </c>
      <c r="K62" s="65" t="s">
        <v>536</v>
      </c>
      <c r="L62" s="65" t="s">
        <v>348</v>
      </c>
      <c r="M62" s="65" t="s">
        <v>4327</v>
      </c>
    </row>
    <row r="63" spans="1:13" x14ac:dyDescent="0.3">
      <c r="A63" s="65">
        <v>2019</v>
      </c>
      <c r="B63" s="65">
        <v>2</v>
      </c>
      <c r="C63" s="65">
        <v>1</v>
      </c>
      <c r="D63" s="65">
        <v>11</v>
      </c>
      <c r="E63" s="65">
        <v>4</v>
      </c>
      <c r="F63" s="65" t="s">
        <v>269</v>
      </c>
      <c r="G63" s="65" t="s">
        <v>266</v>
      </c>
      <c r="H63" s="65" t="s">
        <v>11149</v>
      </c>
      <c r="I63" s="65" t="s">
        <v>13868</v>
      </c>
      <c r="J63" s="65">
        <v>4</v>
      </c>
      <c r="K63" s="65" t="s">
        <v>335</v>
      </c>
      <c r="L63" s="65" t="s">
        <v>348</v>
      </c>
      <c r="M63" s="65" t="s">
        <v>6058</v>
      </c>
    </row>
    <row r="64" spans="1:13" x14ac:dyDescent="0.3">
      <c r="A64" s="65">
        <v>2019</v>
      </c>
      <c r="B64" s="65">
        <v>2</v>
      </c>
      <c r="C64" s="65">
        <v>6</v>
      </c>
      <c r="D64" s="65">
        <v>16</v>
      </c>
      <c r="E64" s="65">
        <v>4</v>
      </c>
      <c r="F64" s="65" t="s">
        <v>269</v>
      </c>
      <c r="G64" s="65" t="s">
        <v>263</v>
      </c>
      <c r="H64" s="65" t="s">
        <v>11159</v>
      </c>
      <c r="I64" s="65" t="s">
        <v>13873</v>
      </c>
      <c r="J64" s="65">
        <v>4</v>
      </c>
      <c r="K64" s="65" t="s">
        <v>306</v>
      </c>
      <c r="L64" s="65" t="s">
        <v>348</v>
      </c>
      <c r="M64" s="65" t="s">
        <v>5723</v>
      </c>
    </row>
    <row r="65" spans="1:13" x14ac:dyDescent="0.3">
      <c r="A65" s="65">
        <v>2019</v>
      </c>
      <c r="B65" s="65">
        <v>3</v>
      </c>
      <c r="C65" s="65">
        <v>1</v>
      </c>
      <c r="D65" s="65">
        <v>21</v>
      </c>
      <c r="E65" s="65">
        <v>4</v>
      </c>
      <c r="F65" s="65" t="s">
        <v>269</v>
      </c>
      <c r="G65" s="65" t="s">
        <v>266</v>
      </c>
      <c r="H65" s="65" t="s">
        <v>11132</v>
      </c>
      <c r="I65" s="65" t="s">
        <v>13877</v>
      </c>
      <c r="J65" s="65">
        <v>3</v>
      </c>
      <c r="K65" s="65" t="s">
        <v>444</v>
      </c>
      <c r="L65" s="65" t="s">
        <v>311</v>
      </c>
      <c r="M65" s="65" t="s">
        <v>8891</v>
      </c>
    </row>
    <row r="66" spans="1:13" x14ac:dyDescent="0.3">
      <c r="A66" s="65">
        <v>2019</v>
      </c>
      <c r="B66" s="65">
        <v>3</v>
      </c>
      <c r="C66" s="65">
        <v>9</v>
      </c>
      <c r="D66" s="65">
        <v>29</v>
      </c>
      <c r="E66" s="65">
        <v>4</v>
      </c>
      <c r="F66" s="65" t="s">
        <v>269</v>
      </c>
      <c r="G66" s="65" t="s">
        <v>296</v>
      </c>
      <c r="H66" s="65" t="s">
        <v>11148</v>
      </c>
      <c r="I66" s="65" t="s">
        <v>13885</v>
      </c>
      <c r="J66" s="65">
        <v>3</v>
      </c>
      <c r="K66" s="65" t="s">
        <v>365</v>
      </c>
      <c r="L66" s="65" t="s">
        <v>321</v>
      </c>
      <c r="M66" s="65" t="s">
        <v>1598</v>
      </c>
    </row>
    <row r="67" spans="1:13" x14ac:dyDescent="0.3">
      <c r="A67" s="65">
        <v>2019</v>
      </c>
      <c r="B67" s="65">
        <v>4</v>
      </c>
      <c r="C67" s="65">
        <v>1</v>
      </c>
      <c r="D67" s="65">
        <v>31</v>
      </c>
      <c r="E67" s="65">
        <v>4</v>
      </c>
      <c r="F67" s="65" t="s">
        <v>269</v>
      </c>
      <c r="G67" s="65" t="s">
        <v>266</v>
      </c>
      <c r="H67" s="65" t="s">
        <v>11150</v>
      </c>
      <c r="I67" s="65" t="s">
        <v>13886</v>
      </c>
      <c r="J67" s="65">
        <v>2</v>
      </c>
      <c r="K67" s="65" t="s">
        <v>444</v>
      </c>
      <c r="L67" s="65" t="s">
        <v>451</v>
      </c>
      <c r="M67" s="65" t="s">
        <v>3425</v>
      </c>
    </row>
    <row r="68" spans="1:13" x14ac:dyDescent="0.3">
      <c r="A68" s="65">
        <v>2019</v>
      </c>
      <c r="B68" s="65">
        <v>4</v>
      </c>
      <c r="C68" s="65">
        <v>9</v>
      </c>
      <c r="D68" s="65">
        <v>39</v>
      </c>
      <c r="E68" s="65">
        <v>4</v>
      </c>
      <c r="F68" s="65" t="s">
        <v>269</v>
      </c>
      <c r="G68" s="65" t="s">
        <v>296</v>
      </c>
      <c r="H68" s="65" t="s">
        <v>11166</v>
      </c>
      <c r="I68" s="65" t="s">
        <v>13894</v>
      </c>
      <c r="J68" s="65">
        <v>2</v>
      </c>
      <c r="K68" s="65" t="s">
        <v>895</v>
      </c>
      <c r="L68" s="65" t="s">
        <v>348</v>
      </c>
      <c r="M68" s="65" t="s">
        <v>4016</v>
      </c>
    </row>
    <row r="69" spans="1:13" x14ac:dyDescent="0.3">
      <c r="A69" s="65">
        <v>2019</v>
      </c>
      <c r="B69" s="65">
        <v>5</v>
      </c>
      <c r="C69" s="65">
        <v>6</v>
      </c>
      <c r="D69" s="65">
        <v>46</v>
      </c>
      <c r="E69" s="65">
        <v>4</v>
      </c>
      <c r="F69" s="65" t="s">
        <v>269</v>
      </c>
      <c r="G69" s="65" t="s">
        <v>263</v>
      </c>
      <c r="H69" s="65" t="s">
        <v>11180</v>
      </c>
      <c r="I69" s="65" t="s">
        <v>13901</v>
      </c>
      <c r="J69" s="65">
        <v>1</v>
      </c>
      <c r="K69" s="65" t="s">
        <v>1379</v>
      </c>
      <c r="L69" s="65" t="s">
        <v>311</v>
      </c>
      <c r="M69" s="65" t="s">
        <v>5687</v>
      </c>
    </row>
    <row r="70" spans="1:13" x14ac:dyDescent="0.3">
      <c r="A70" s="65">
        <v>2019</v>
      </c>
      <c r="B70" s="65">
        <v>5</v>
      </c>
      <c r="C70" s="65">
        <v>9</v>
      </c>
      <c r="D70" s="65">
        <v>49</v>
      </c>
      <c r="E70" s="65">
        <v>4</v>
      </c>
      <c r="F70" s="65" t="s">
        <v>269</v>
      </c>
      <c r="G70" s="65" t="s">
        <v>296</v>
      </c>
      <c r="H70" s="65" t="s">
        <v>11186</v>
      </c>
      <c r="I70" s="65" t="s">
        <v>13904</v>
      </c>
      <c r="J70" s="65">
        <v>1</v>
      </c>
      <c r="K70" s="65" t="s">
        <v>327</v>
      </c>
      <c r="L70" s="65" t="s">
        <v>348</v>
      </c>
      <c r="M70" s="65" t="s">
        <v>6744</v>
      </c>
    </row>
    <row r="71" spans="1:13" x14ac:dyDescent="0.3">
      <c r="A71" s="65">
        <v>2019</v>
      </c>
      <c r="B71" s="65">
        <v>7</v>
      </c>
      <c r="C71" s="65">
        <v>9</v>
      </c>
      <c r="D71" s="65">
        <v>69</v>
      </c>
      <c r="E71" s="65">
        <v>4</v>
      </c>
      <c r="F71" s="65" t="s">
        <v>269</v>
      </c>
      <c r="G71" s="65" t="s">
        <v>296</v>
      </c>
      <c r="H71" s="65" t="s">
        <v>11187</v>
      </c>
      <c r="I71" s="65" t="s">
        <v>13922</v>
      </c>
      <c r="J71" s="65">
        <v>1</v>
      </c>
      <c r="K71" s="65" t="s">
        <v>298</v>
      </c>
      <c r="L71" s="65" t="s">
        <v>451</v>
      </c>
      <c r="M71" s="65" t="s">
        <v>5656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DF-A00B-416F-BA6C-759955A9B36A}">
  <dimension ref="C3:Y73"/>
  <sheetViews>
    <sheetView topLeftCell="B1" zoomScaleNormal="100" workbookViewId="0">
      <selection activeCell="B28" sqref="A28:XFD28"/>
    </sheetView>
  </sheetViews>
  <sheetFormatPr defaultRowHeight="14.4" x14ac:dyDescent="0.3"/>
  <cols>
    <col min="3" max="3" width="11.109375" bestFit="1" customWidth="1"/>
    <col min="4" max="4" width="8.77734375" bestFit="1" customWidth="1"/>
    <col min="5" max="5" width="12.109375" bestFit="1" customWidth="1"/>
    <col min="6" max="6" width="11.44140625" customWidth="1"/>
    <col min="7" max="7" width="18.6640625" customWidth="1"/>
    <col min="12" max="12" width="31.77734375" bestFit="1" customWidth="1"/>
    <col min="14" max="14" width="9.33203125" customWidth="1"/>
    <col min="15" max="15" width="29.33203125" bestFit="1" customWidth="1"/>
    <col min="21" max="21" width="18.6640625" customWidth="1"/>
    <col min="22" max="22" width="2.6640625" customWidth="1"/>
    <col min="25" max="25" width="20.44140625" bestFit="1" customWidth="1"/>
  </cols>
  <sheetData>
    <row r="3" spans="3:25" x14ac:dyDescent="0.3">
      <c r="C3" s="3" t="s">
        <v>10980</v>
      </c>
      <c r="D3" s="3" t="s">
        <v>10981</v>
      </c>
      <c r="E3" s="3" t="s">
        <v>10979</v>
      </c>
      <c r="F3" t="s">
        <v>10982</v>
      </c>
      <c r="G3" t="s">
        <v>10983</v>
      </c>
      <c r="H3" t="s">
        <v>10985</v>
      </c>
      <c r="I3" t="s">
        <v>10984</v>
      </c>
      <c r="J3" t="s">
        <v>10986</v>
      </c>
      <c r="K3" t="s">
        <v>10695</v>
      </c>
      <c r="L3" t="s">
        <v>10987</v>
      </c>
      <c r="S3" s="8" t="s">
        <v>10981</v>
      </c>
      <c r="T3" s="6" t="s">
        <v>10982</v>
      </c>
      <c r="U3" s="6" t="s">
        <v>10983</v>
      </c>
      <c r="V3" s="6"/>
      <c r="W3" s="9" t="s">
        <v>10981</v>
      </c>
      <c r="X3" s="6" t="s">
        <v>10982</v>
      </c>
      <c r="Y3" s="7" t="s">
        <v>10983</v>
      </c>
    </row>
    <row r="4" spans="3:25" x14ac:dyDescent="0.3">
      <c r="C4" s="4">
        <v>1</v>
      </c>
      <c r="D4">
        <v>1</v>
      </c>
      <c r="E4" t="str">
        <f>TEXT(Rookies2018[[#This Row],[Round]],"0")&amp;"."&amp;TEXT(D4,"00")</f>
        <v>1.01</v>
      </c>
      <c r="F4" t="s">
        <v>739</v>
      </c>
      <c r="G4" t="s">
        <v>9369</v>
      </c>
      <c r="H4" t="str">
        <f>IF(Rookies2018[[#This Row],[Player]]="pass","",INDEX(Proj2018[TEAM],MATCH(Rookies2018[[#This Row],[Player]],Proj2018[[PLAYER]:[PLAYER]],0)))</f>
        <v>NYG</v>
      </c>
      <c r="I4" t="str">
        <f>IF(Rookies2018[[#This Row],[Player]]="pass","",INDEX(Proj2018[POS],MATCH(Rookies2018[[#This Row],[Player]],Proj2018[[PLAYER]:[PLAYER]],0)))</f>
        <v>RB</v>
      </c>
      <c r="J4">
        <f>CHOOSE(Rookies2018[[#This Row],[Round]],IF(Rookies2018[[#This Row],[Pick]]&lt;6,6,5),4,3,2,1,1,1)</f>
        <v>6</v>
      </c>
      <c r="K4">
        <f>VLOOKUP(Rookies2018[[#This Row],[Owner]],TeamNames1617[],2,FALSE)</f>
        <v>1</v>
      </c>
      <c r="L4" t="str">
        <f>INDEX(ESPNTeams[Team],MATCH(Rookies2018[[#This Row],[TeamID]],ESPNTeams[Team ID],0))</f>
        <v>The Meme Team</v>
      </c>
      <c r="S4" s="10" t="s">
        <v>11131</v>
      </c>
      <c r="T4" s="11" t="str">
        <f>INDEX(Rookies2018[Owner],MATCH($S4,Rookies2018[[PickName]:[PickName]],0))</f>
        <v>Adam</v>
      </c>
      <c r="U4" s="11" t="e">
        <f>INDEX(#REF!,MATCH($S4,Rookies2018[[PickName]:[PickName]],0))</f>
        <v>#REF!</v>
      </c>
      <c r="V4" s="6"/>
      <c r="W4" s="11" t="s">
        <v>11132</v>
      </c>
      <c r="X4" s="11" t="str">
        <f>INDEX(Rookies2018[Owner],MATCH($W4,Rookies2018[[PickName]:[PickName]],0))</f>
        <v>Greg</v>
      </c>
      <c r="Y4" s="12" t="e">
        <f>INDEX(#REF!,MATCH($W4,Rookies2018[[PickName]:[PickName]],0))</f>
        <v>#REF!</v>
      </c>
    </row>
    <row r="5" spans="3:25" x14ac:dyDescent="0.3">
      <c r="C5" s="4">
        <v>1</v>
      </c>
      <c r="D5">
        <v>2</v>
      </c>
      <c r="E5" t="str">
        <f>TEXT(Rookies2018[[#This Row],[Round]],"0")&amp;"."&amp;TEXT(D5,"00")</f>
        <v>1.02</v>
      </c>
      <c r="F5" t="s">
        <v>10680</v>
      </c>
      <c r="G5" t="s">
        <v>2251</v>
      </c>
      <c r="H5" t="str">
        <f>IF(Rookies2018[[#This Row],[Player]]="pass","",INDEX(Proj2018[TEAM],MATCH(Rookies2018[[#This Row],[Player]],Proj2018[[PLAYER]:[PLAYER]],0)))</f>
        <v>NE</v>
      </c>
      <c r="I5" t="str">
        <f>IF(Rookies2018[[#This Row],[Player]]="pass","",INDEX(Proj2018[POS],MATCH(Rookies2018[[#This Row],[Player]],Proj2018[[PLAYER]:[PLAYER]],0)))</f>
        <v>RB</v>
      </c>
      <c r="J5">
        <f>CHOOSE(Rookies2018[[#This Row],[Round]],IF(Rookies2018[[#This Row],[Pick]]&lt;6,6,5),4,3,2,1,1,1)</f>
        <v>6</v>
      </c>
      <c r="K5">
        <f>VLOOKUP(Rookies2018[[#This Row],[Owner]],TeamNames1617[],2,FALSE)</f>
        <v>3</v>
      </c>
      <c r="L5" t="str">
        <f>INDEX(ESPNTeams[Team],MATCH(Rookies2018[[#This Row],[TeamID]],ESPNTeams[Team ID],0))</f>
        <v>Nino and The Twerks</v>
      </c>
      <c r="S5" s="10" t="s">
        <v>11133</v>
      </c>
      <c r="T5" s="11" t="str">
        <f>INDEX(Rookies2018[Owner],MATCH($S5,Rookies2018[PickName],0))</f>
        <v>David O</v>
      </c>
      <c r="U5" s="11" t="e">
        <f>INDEX(#REF!,MATCH($S5,Rookies2018[[PickName]:[PickName]],0))</f>
        <v>#REF!</v>
      </c>
      <c r="V5" s="6"/>
      <c r="W5" s="11" t="s">
        <v>11134</v>
      </c>
      <c r="X5" s="11" t="str">
        <f>INDEX(Rookies2018[Owner],MATCH($W5,Rookies2018[[PickName]:[PickName]],0))</f>
        <v>David O</v>
      </c>
      <c r="Y5" s="12" t="e">
        <f>INDEX(#REF!,MATCH($W5,Rookies2018[[PickName]:[PickName]],0))</f>
        <v>#REF!</v>
      </c>
    </row>
    <row r="6" spans="3:25" x14ac:dyDescent="0.3">
      <c r="C6" s="4">
        <v>1</v>
      </c>
      <c r="D6">
        <v>3</v>
      </c>
      <c r="E6" t="str">
        <f>TEXT(Rookies2018[[#This Row],[Round]],"0")&amp;"."&amp;TEXT(D6,"00")</f>
        <v>1.03</v>
      </c>
      <c r="F6" t="s">
        <v>959</v>
      </c>
      <c r="G6" t="s">
        <v>8119</v>
      </c>
      <c r="H6" t="str">
        <f>IF(Rookies2018[[#This Row],[Player]]="pass","",INDEX(Proj2018[TEAM],MATCH(Rookies2018[[#This Row],[Player]],Proj2018[[PLAYER]:[PLAYER]],0)))</f>
        <v>Was</v>
      </c>
      <c r="I6" t="str">
        <f>IF(Rookies2018[[#This Row],[Player]]="pass","",INDEX(Proj2018[POS],MATCH(Rookies2018[[#This Row],[Player]],Proj2018[[PLAYER]:[PLAYER]],0)))</f>
        <v>RB</v>
      </c>
      <c r="J6">
        <f>CHOOSE(Rookies2018[[#This Row],[Round]],IF(Rookies2018[[#This Row],[Pick]]&lt;6,6,5),4,3,2,1,1,1)</f>
        <v>6</v>
      </c>
      <c r="K6">
        <f>VLOOKUP(Rookies2018[[#This Row],[Owner]],TeamNames1617[],2,FALSE)</f>
        <v>7</v>
      </c>
      <c r="L6" t="str">
        <f>INDEX(ESPNTeams[Team],MATCH(Rookies2018[[#This Row],[TeamID]],ESPNTeams[Team ID],0))</f>
        <v>Baldrick's Cunning Plan</v>
      </c>
      <c r="S6" s="10" t="s">
        <v>11135</v>
      </c>
      <c r="T6" s="11" t="str">
        <f>INDEX(Rookies2018[Owner],MATCH($S6,Rookies2018[PickName],0))</f>
        <v>Greg</v>
      </c>
      <c r="U6" s="11" t="e">
        <f>INDEX(#REF!,MATCH($S6,Rookies2018[[PickName]:[PickName]],0))</f>
        <v>#REF!</v>
      </c>
      <c r="V6" s="6"/>
      <c r="W6" s="11" t="s">
        <v>11136</v>
      </c>
      <c r="X6" s="11" t="str">
        <f>INDEX(Rookies2018[Owner],MATCH($W6,Rookies2018[[PickName]:[PickName]],0))</f>
        <v>Josh</v>
      </c>
      <c r="Y6" s="12" t="e">
        <f>INDEX(#REF!,MATCH($W6,Rookies2018[[PickName]:[PickName]],0))</f>
        <v>#REF!</v>
      </c>
    </row>
    <row r="7" spans="3:25" x14ac:dyDescent="0.3">
      <c r="C7" s="4">
        <v>1</v>
      </c>
      <c r="D7">
        <v>4</v>
      </c>
      <c r="E7" t="str">
        <f>TEXT(Rookies2018[[#This Row],[Round]],"0")&amp;"."&amp;TEXT(D7,"00")</f>
        <v>1.04</v>
      </c>
      <c r="F7" t="s">
        <v>1186</v>
      </c>
      <c r="G7" t="s">
        <v>2963</v>
      </c>
      <c r="H7" t="str">
        <f>IF(Rookies2018[[#This Row],[Player]]="pass","",INDEX(Proj2018[TEAM],MATCH(Rookies2018[[#This Row],[Player]],Proj2018[[PLAYER]:[PLAYER]],0)))</f>
        <v>Sea</v>
      </c>
      <c r="I7" t="str">
        <f>IF(Rookies2018[[#This Row],[Player]]="pass","",INDEX(Proj2018[POS],MATCH(Rookies2018[[#This Row],[Player]],Proj2018[[PLAYER]:[PLAYER]],0)))</f>
        <v>RB</v>
      </c>
      <c r="J7">
        <f>CHOOSE(Rookies2018[[#This Row],[Round]],IF(Rookies2018[[#This Row],[Pick]]&lt;6,6,5),4,3,2,1,1,1)</f>
        <v>6</v>
      </c>
      <c r="K7">
        <f>VLOOKUP(Rookies2018[[#This Row],[Owner]],TeamNames1617[],2,FALSE)</f>
        <v>9</v>
      </c>
      <c r="L7" t="str">
        <f>INDEX(ESPNTeams[Team],MATCH(Rookies2018[[#This Row],[TeamID]],ESPNTeams[Team ID],0))</f>
        <v>GawdDamn Trash Pandas</v>
      </c>
      <c r="S7" s="10" t="s">
        <v>11137</v>
      </c>
      <c r="T7" s="11" t="str">
        <f>INDEX(Rookies2018[Owner],MATCH($S7,Rookies2018[PickName],0))</f>
        <v>Jeremy</v>
      </c>
      <c r="U7" s="11" t="e">
        <f>INDEX(#REF!,MATCH($S7,Rookies2018[[PickName]:[PickName]],0))</f>
        <v>#REF!</v>
      </c>
      <c r="V7" s="6"/>
      <c r="W7" s="11" t="s">
        <v>11138</v>
      </c>
      <c r="X7" s="11" t="str">
        <f>INDEX(Rookies2018[Owner],MATCH($W7,Rookies2018[[PickName]:[PickName]],0))</f>
        <v>Jeremy</v>
      </c>
      <c r="Y7" s="12" t="e">
        <f>INDEX(#REF!,MATCH($W7,Rookies2018[[PickName]:[PickName]],0))</f>
        <v>#REF!</v>
      </c>
    </row>
    <row r="8" spans="3:25" x14ac:dyDescent="0.3">
      <c r="C8" s="4">
        <v>1</v>
      </c>
      <c r="D8">
        <v>5</v>
      </c>
      <c r="E8" t="str">
        <f>TEXT(Rookies2018[[#This Row],[Round]],"0")&amp;"."&amp;TEXT(D8,"00")</f>
        <v>1.05</v>
      </c>
      <c r="F8" t="s">
        <v>673</v>
      </c>
      <c r="G8" t="s">
        <v>5014</v>
      </c>
      <c r="H8" t="str">
        <f>IF(Rookies2018[[#This Row],[Player]]="pass","",INDEX(Proj2018[TEAM],MATCH(Rookies2018[[#This Row],[Player]],Proj2018[[PLAYER]:[PLAYER]],0)))</f>
        <v>TB</v>
      </c>
      <c r="I8" t="str">
        <f>IF(Rookies2018[[#This Row],[Player]]="pass","",INDEX(Proj2018[POS],MATCH(Rookies2018[[#This Row],[Player]],Proj2018[[PLAYER]:[PLAYER]],0)))</f>
        <v>RB</v>
      </c>
      <c r="J8">
        <f>CHOOSE(Rookies2018[[#This Row],[Round]],IF(Rookies2018[[#This Row],[Pick]]&lt;6,6,5),4,3,2,1,1,1)</f>
        <v>6</v>
      </c>
      <c r="K8">
        <f>VLOOKUP(Rookies2018[[#This Row],[Owner]],TeamNames1617[],2,FALSE)</f>
        <v>8</v>
      </c>
      <c r="L8" t="str">
        <f>INDEX(ESPNTeams[Team],MATCH(Rookies2018[[#This Row],[TeamID]],ESPNTeams[Team ID],0))</f>
        <v>Read Option Illiteracy</v>
      </c>
      <c r="S8" s="10" t="s">
        <v>11139</v>
      </c>
      <c r="T8" s="11" t="str">
        <f>INDEX(Rookies2018[Owner],MATCH($S8,Rookies2018[PickName],0))</f>
        <v>Kevin</v>
      </c>
      <c r="U8" s="11" t="e">
        <f>INDEX(#REF!,MATCH($S8,Rookies2018[[PickName]:[PickName]],0))</f>
        <v>#REF!</v>
      </c>
      <c r="V8" s="6"/>
      <c r="W8" s="11" t="s">
        <v>11140</v>
      </c>
      <c r="X8" s="11" t="str">
        <f>INDEX(Rookies2018[Owner],MATCH($W8,Rookies2018[[PickName]:[PickName]],0))</f>
        <v>Kevin</v>
      </c>
      <c r="Y8" s="12" t="e">
        <f>INDEX(#REF!,MATCH($W8,Rookies2018[[PickName]:[PickName]],0))</f>
        <v>#REF!</v>
      </c>
    </row>
    <row r="9" spans="3:25" x14ac:dyDescent="0.3">
      <c r="C9" s="4">
        <v>1</v>
      </c>
      <c r="D9">
        <v>6</v>
      </c>
      <c r="E9" t="str">
        <f>TEXT(Rookies2018[[#This Row],[Round]],"0")&amp;"."&amp;TEXT(D9,"00")</f>
        <v>1.06</v>
      </c>
      <c r="F9" t="s">
        <v>857</v>
      </c>
      <c r="G9" t="s">
        <v>1923</v>
      </c>
      <c r="H9" t="str">
        <f>IF(Rookies2018[[#This Row],[Player]]="pass","",INDEX(Proj2018[TEAM],MATCH(Rookies2018[[#This Row],[Player]],Proj2018[[PLAYER]:[PLAYER]],0)))</f>
        <v>Den</v>
      </c>
      <c r="I9" t="str">
        <f>IF(Rookies2018[[#This Row],[Player]]="pass","",INDEX(Proj2018[POS],MATCH(Rookies2018[[#This Row],[Player]],Proj2018[[PLAYER]:[PLAYER]],0)))</f>
        <v>WR</v>
      </c>
      <c r="J9">
        <f>CHOOSE(Rookies2018[[#This Row],[Round]],IF(Rookies2018[[#This Row],[Pick]]&lt;6,6,5),4,3,2,1,1,1)</f>
        <v>5</v>
      </c>
      <c r="K9">
        <f>VLOOKUP(Rookies2018[[#This Row],[Owner]],TeamNames1617[],2,FALSE)</f>
        <v>6</v>
      </c>
      <c r="L9" t="str">
        <f>INDEX(ESPNTeams[Team],MATCH(Rookies2018[[#This Row],[TeamID]],ESPNTeams[Team ID],0))</f>
        <v>Scrote Squad</v>
      </c>
      <c r="S9" s="10" t="s">
        <v>11141</v>
      </c>
      <c r="T9" s="11" t="str">
        <f>INDEX(Rookies2018[Owner],MATCH($S9,Rookies2018[PickName],0))</f>
        <v>Zach</v>
      </c>
      <c r="U9" s="11" t="e">
        <f>INDEX(#REF!,MATCH($S9,Rookies2018[[PickName]:[PickName]],0))</f>
        <v>#REF!</v>
      </c>
      <c r="V9" s="6"/>
      <c r="W9" s="11" t="s">
        <v>11142</v>
      </c>
      <c r="X9" s="11" t="str">
        <f>INDEX(Rookies2018[Owner],MATCH($W9,Rookies2018[[PickName]:[PickName]],0))</f>
        <v>Josh</v>
      </c>
      <c r="Y9" s="12" t="e">
        <f>INDEX(#REF!,MATCH($W9,Rookies2018[[PickName]:[PickName]],0))</f>
        <v>#REF!</v>
      </c>
    </row>
    <row r="10" spans="3:25" x14ac:dyDescent="0.3">
      <c r="C10" s="4">
        <v>1</v>
      </c>
      <c r="D10">
        <v>7</v>
      </c>
      <c r="E10" t="str">
        <f>TEXT(Rookies2018[[#This Row],[Round]],"0")&amp;"."&amp;TEXT(D10,"00")</f>
        <v>1.07</v>
      </c>
      <c r="F10" t="s">
        <v>10683</v>
      </c>
      <c r="G10" t="s">
        <v>6299</v>
      </c>
      <c r="H10" t="str">
        <f>IF(Rookies2018[[#This Row],[Player]]="pass","",INDEX(Proj2018[TEAM],MATCH(Rookies2018[[#This Row],[Player]],Proj2018[[PLAYER]:[PLAYER]],0)))</f>
        <v>Cle</v>
      </c>
      <c r="I10" t="str">
        <f>IF(Rookies2018[[#This Row],[Player]]="pass","",INDEX(Proj2018[POS],MATCH(Rookies2018[[#This Row],[Player]],Proj2018[[PLAYER]:[PLAYER]],0)))</f>
        <v>RB</v>
      </c>
      <c r="J10">
        <f>CHOOSE(Rookies2018[[#This Row],[Round]],IF(Rookies2018[[#This Row],[Pick]]&lt;6,6,5),4,3,2,1,1,1)</f>
        <v>5</v>
      </c>
      <c r="K10">
        <f>VLOOKUP(Rookies2018[[#This Row],[Owner]],TeamNames1617[],2,FALSE)</f>
        <v>5</v>
      </c>
      <c r="L10" t="str">
        <f>INDEX(ESPNTeams[Team],MATCH(Rookies2018[[#This Row],[TeamID]],ESPNTeams[Team ID],0))</f>
        <v>House of Romanov</v>
      </c>
      <c r="S10" s="10" t="s">
        <v>11143</v>
      </c>
      <c r="T10" s="11" t="str">
        <f>INDEX(Rookies2018[Owner],MATCH($S10,Rookies2018[PickName],0))</f>
        <v>David T</v>
      </c>
      <c r="U10" s="11" t="e">
        <f>INDEX(#REF!,MATCH($S10,Rookies2018[[PickName]:[PickName]],0))</f>
        <v>#REF!</v>
      </c>
      <c r="V10" s="6"/>
      <c r="W10" s="11" t="s">
        <v>11144</v>
      </c>
      <c r="X10" s="11" t="str">
        <f>INDEX(Rookies2018[Owner],MATCH($W10,Rookies2018[[PickName]:[PickName]],0))</f>
        <v>David T</v>
      </c>
      <c r="Y10" s="12" t="e">
        <f>INDEX(#REF!,MATCH($W10,Rookies2018[[PickName]:[PickName]],0))</f>
        <v>#REF!</v>
      </c>
    </row>
    <row r="11" spans="3:25" x14ac:dyDescent="0.3">
      <c r="C11" s="4">
        <v>1</v>
      </c>
      <c r="D11">
        <v>8</v>
      </c>
      <c r="E11" t="str">
        <f>TEXT(Rookies2018[[#This Row],[Round]],"0")&amp;"."&amp;TEXT(D11,"00")</f>
        <v>1.08</v>
      </c>
      <c r="F11" t="s">
        <v>3115</v>
      </c>
      <c r="G11" t="s">
        <v>8000</v>
      </c>
      <c r="H11" t="str">
        <f>IF(Rookies2018[[#This Row],[Player]]="pass","",INDEX(Proj2018[TEAM],MATCH(Rookies2018[[#This Row],[Player]],Proj2018[[PLAYER]:[PLAYER]],0)))</f>
        <v>Den</v>
      </c>
      <c r="I11" t="str">
        <f>IF(Rookies2018[[#This Row],[Player]]="pass","",INDEX(Proj2018[POS],MATCH(Rookies2018[[#This Row],[Player]],Proj2018[[PLAYER]:[PLAYER]],0)))</f>
        <v>RB</v>
      </c>
      <c r="J11">
        <f>CHOOSE(Rookies2018[[#This Row],[Round]],IF(Rookies2018[[#This Row],[Pick]]&lt;6,6,5),4,3,2,1,1,1)</f>
        <v>5</v>
      </c>
      <c r="K11">
        <f>VLOOKUP(Rookies2018[[#This Row],[Owner]],TeamNames1617[],2,FALSE)</f>
        <v>2</v>
      </c>
      <c r="L11" t="str">
        <f>INDEX(ESPNTeams[Team],MATCH(Rookies2018[[#This Row],[TeamID]],ESPNTeams[Team ID],0))</f>
        <v>We Are All Doomed!</v>
      </c>
      <c r="S11" s="10" t="s">
        <v>11145</v>
      </c>
      <c r="T11" s="11" t="str">
        <f>INDEX(Rookies2018[Owner],MATCH($S11,Rookies2018[PickName],0))</f>
        <v>Bob</v>
      </c>
      <c r="U11" s="11" t="e">
        <f>INDEX(#REF!,MATCH($S11,Rookies2018[[PickName]:[PickName]],0))</f>
        <v>#REF!</v>
      </c>
      <c r="V11" s="6"/>
      <c r="W11" s="11" t="s">
        <v>11146</v>
      </c>
      <c r="X11" s="11" t="str">
        <f>INDEX(Rookies2018[Owner],MATCH($W11,Rookies2018[[PickName]:[PickName]],0))</f>
        <v>Greg</v>
      </c>
      <c r="Y11" s="12" t="e">
        <f>INDEX(#REF!,MATCH($W11,Rookies2018[[PickName]:[PickName]],0))</f>
        <v>#REF!</v>
      </c>
    </row>
    <row r="12" spans="3:25" x14ac:dyDescent="0.3">
      <c r="C12" s="4">
        <v>1</v>
      </c>
      <c r="D12">
        <v>9</v>
      </c>
      <c r="E12" t="str">
        <f>TEXT(Rookies2018[[#This Row],[Round]],"0")&amp;"."&amp;TEXT(D12,"00")</f>
        <v>1.09</v>
      </c>
      <c r="F12" t="s">
        <v>959</v>
      </c>
      <c r="G12" t="s">
        <v>8281</v>
      </c>
      <c r="H12" t="str">
        <f>IF(Rookies2018[[#This Row],[Player]]="pass","",INDEX(Proj2018[TEAM],MATCH(Rookies2018[[#This Row],[Player]],Proj2018[[PLAYER]:[PLAYER]],0)))</f>
        <v>Car</v>
      </c>
      <c r="I12" t="str">
        <f>IF(Rookies2018[[#This Row],[Player]]="pass","",INDEX(Proj2018[POS],MATCH(Rookies2018[[#This Row],[Player]],Proj2018[[PLAYER]:[PLAYER]],0)))</f>
        <v>WR</v>
      </c>
      <c r="J12">
        <f>CHOOSE(Rookies2018[[#This Row],[Round]],IF(Rookies2018[[#This Row],[Pick]]&lt;6,6,5),4,3,2,1,1,1)</f>
        <v>5</v>
      </c>
      <c r="K12">
        <f>VLOOKUP(Rookies2018[[#This Row],[Owner]],TeamNames1617[],2,FALSE)</f>
        <v>7</v>
      </c>
      <c r="L12" t="str">
        <f>INDEX(ESPNTeams[Team],MATCH(Rookies2018[[#This Row],[TeamID]],ESPNTeams[Team ID],0))</f>
        <v>Baldrick's Cunning Plan</v>
      </c>
      <c r="S12" s="10" t="s">
        <v>11147</v>
      </c>
      <c r="T12" s="11" t="str">
        <f>INDEX(Rookies2018[Owner],MATCH($S12,Rookies2018[PickName],0))</f>
        <v>Greg</v>
      </c>
      <c r="U12" s="11" t="e">
        <f>INDEX(#REF!,MATCH($S12,Rookies2018[[PickName]:[PickName]],0))</f>
        <v>#REF!</v>
      </c>
      <c r="V12" s="6"/>
      <c r="W12" s="11" t="s">
        <v>11148</v>
      </c>
      <c r="X12" s="11" t="str">
        <f>INDEX(Rookies2018[Owner],MATCH($W12,Rookies2018[[PickName]:[PickName]],0))</f>
        <v>Greg</v>
      </c>
      <c r="Y12" s="12" t="e">
        <f>INDEX(#REF!,MATCH($W12,Rookies2018[[PickName]:[PickName]],0))</f>
        <v>#REF!</v>
      </c>
    </row>
    <row r="13" spans="3:25" x14ac:dyDescent="0.3">
      <c r="C13" s="4">
        <v>1</v>
      </c>
      <c r="D13">
        <v>10</v>
      </c>
      <c r="E13" t="str">
        <f>TEXT(Rookies2018[[#This Row],[Round]],"0")&amp;"."&amp;TEXT(D13,"00")</f>
        <v>1.10</v>
      </c>
      <c r="F13" t="s">
        <v>959</v>
      </c>
      <c r="G13" t="s">
        <v>480</v>
      </c>
      <c r="H13" t="str">
        <f>IF(Rookies2018[[#This Row],[Player]]="pass","",INDEX(Proj2018[TEAM],MATCH(Rookies2018[[#This Row],[Player]],Proj2018[[PLAYER]:[PLAYER]],0)))</f>
        <v>Atl</v>
      </c>
      <c r="I13" t="str">
        <f>IF(Rookies2018[[#This Row],[Player]]="pass","",INDEX(Proj2018[POS],MATCH(Rookies2018[[#This Row],[Player]],Proj2018[[PLAYER]:[PLAYER]],0)))</f>
        <v>WR</v>
      </c>
      <c r="J13">
        <f>CHOOSE(Rookies2018[[#This Row],[Round]],IF(Rookies2018[[#This Row],[Pick]]&lt;6,6,5),4,3,2,1,1,1)</f>
        <v>5</v>
      </c>
      <c r="K13">
        <f>VLOOKUP(Rookies2018[[#This Row],[Owner]],TeamNames1617[],2,FALSE)</f>
        <v>7</v>
      </c>
      <c r="L13" t="str">
        <f>INDEX(ESPNTeams[Team],MATCH(Rookies2018[[#This Row],[TeamID]],ESPNTeams[Team ID],0))</f>
        <v>Baldrick's Cunning Plan</v>
      </c>
      <c r="S13" s="10" t="s">
        <v>11006</v>
      </c>
      <c r="T13" s="11" t="str">
        <f>INDEX(Rookies2018[Owner],MATCH($S13,Rookies2018[PickName],0))</f>
        <v>Greg</v>
      </c>
      <c r="U13" s="11" t="e">
        <f>INDEX(#REF!,MATCH($S13,Rookies2018[[PickName]:[PickName]],0))</f>
        <v>#REF!</v>
      </c>
      <c r="V13" s="6"/>
      <c r="W13" s="11" t="s">
        <v>11028</v>
      </c>
      <c r="X13" s="11" t="str">
        <f>INDEX(Rookies2018[Owner],MATCH($W13,Rookies2018[[PickName]:[PickName]],0))</f>
        <v>Bob</v>
      </c>
      <c r="Y13" s="12" t="e">
        <f>INDEX(#REF!,MATCH($W13,Rookies2018[[PickName]:[PickName]],0))</f>
        <v>#REF!</v>
      </c>
    </row>
    <row r="14" spans="3:25" x14ac:dyDescent="0.3">
      <c r="C14" s="4">
        <v>2</v>
      </c>
      <c r="D14">
        <v>1</v>
      </c>
      <c r="E14" t="str">
        <f>TEXT(Rookies2018[[#This Row],[Round]],"0")&amp;"."&amp;TEXT(D14,"00")</f>
        <v>2.01</v>
      </c>
      <c r="F14" t="s">
        <v>959</v>
      </c>
      <c r="G14" t="s">
        <v>2019</v>
      </c>
      <c r="H14" t="str">
        <f>IF(Rookies2018[[#This Row],[Player]]="pass","",INDEX(Proj2018[TEAM],MATCH(Rookies2018[[#This Row],[Player]],Proj2018[[PLAYER]:[PLAYER]],0)))</f>
        <v>Det</v>
      </c>
      <c r="I14" t="str">
        <f>IF(Rookies2018[[#This Row],[Player]]="pass","",INDEX(Proj2018[POS],MATCH(Rookies2018[[#This Row],[Player]],Proj2018[[PLAYER]:[PLAYER]],0)))</f>
        <v>RB</v>
      </c>
      <c r="J14">
        <f>CHOOSE(Rookies2018[[#This Row],[Round]],IF(Rookies2018[[#This Row],[Pick]]&lt;6,6,5),4,3,2,1,1,1)</f>
        <v>4</v>
      </c>
      <c r="K14">
        <f>VLOOKUP(Rookies2018[[#This Row],[Owner]],TeamNames1617[],2,FALSE)</f>
        <v>7</v>
      </c>
      <c r="L14" t="str">
        <f>INDEX(ESPNTeams[Team],MATCH(Rookies2018[[#This Row],[TeamID]],ESPNTeams[Team ID],0))</f>
        <v>Baldrick's Cunning Plan</v>
      </c>
      <c r="S14" s="10" t="s">
        <v>11149</v>
      </c>
      <c r="T14" s="11" t="str">
        <f>INDEX(Rookies2018[Owner],MATCH($S14,Rookies2018[PickName],0))</f>
        <v>Greg</v>
      </c>
      <c r="U14" s="11" t="e">
        <f>INDEX(#REF!,MATCH($S14,Rookies2018[[PickName]:[PickName]],0))</f>
        <v>#REF!</v>
      </c>
      <c r="V14" s="6"/>
      <c r="W14" s="11" t="s">
        <v>11150</v>
      </c>
      <c r="X14" s="11" t="str">
        <f>INDEX(Rookies2018[Owner],MATCH($W14,Rookies2018[[PickName]:[PickName]],0))</f>
        <v>Greg</v>
      </c>
      <c r="Y14" s="12" t="e">
        <f>INDEX(#REF!,MATCH($W14,Rookies2018[[PickName]:[PickName]],0))</f>
        <v>#REF!</v>
      </c>
    </row>
    <row r="15" spans="3:25" x14ac:dyDescent="0.3">
      <c r="C15" s="4">
        <v>2</v>
      </c>
      <c r="D15">
        <v>2</v>
      </c>
      <c r="E15" t="str">
        <f>TEXT(Rookies2018[[#This Row],[Round]],"0")&amp;"."&amp;TEXT(D15,"00")</f>
        <v>2.02</v>
      </c>
      <c r="F15" t="s">
        <v>10680</v>
      </c>
      <c r="G15" t="s">
        <v>10122</v>
      </c>
      <c r="H15" t="str">
        <f>IF(Rookies2018[[#This Row],[Player]]="pass","",INDEX(Proj2018[TEAM],MATCH(Rookies2018[[#This Row],[Player]],Proj2018[[PLAYER]:[PLAYER]],0)))</f>
        <v>Ari</v>
      </c>
      <c r="I15" t="str">
        <f>IF(Rookies2018[[#This Row],[Player]]="pass","",INDEX(Proj2018[POS],MATCH(Rookies2018[[#This Row],[Player]],Proj2018[[PLAYER]:[PLAYER]],0)))</f>
        <v>WR</v>
      </c>
      <c r="J15">
        <f>CHOOSE(Rookies2018[[#This Row],[Round]],IF(Rookies2018[[#This Row],[Pick]]&lt;6,6,5),4,3,2,1,1,1)</f>
        <v>4</v>
      </c>
      <c r="K15">
        <f>VLOOKUP(Rookies2018[[#This Row],[Owner]],TeamNames1617[],2,FALSE)</f>
        <v>3</v>
      </c>
      <c r="L15" t="str">
        <f>INDEX(ESPNTeams[Team],MATCH(Rookies2018[[#This Row],[TeamID]],ESPNTeams[Team ID],0))</f>
        <v>Nino and The Twerks</v>
      </c>
      <c r="S15" s="10" t="s">
        <v>11151</v>
      </c>
      <c r="T15" s="11" t="str">
        <f>INDEX(Rookies2018[Owner],MATCH($S15,Rookies2018[PickName],0))</f>
        <v>David O</v>
      </c>
      <c r="U15" s="11" t="e">
        <f>INDEX(#REF!,MATCH($S15,Rookies2018[[PickName]:[PickName]],0))</f>
        <v>#REF!</v>
      </c>
      <c r="V15" s="6"/>
      <c r="W15" s="11" t="s">
        <v>11152</v>
      </c>
      <c r="X15" s="11" t="str">
        <f>INDEX(Rookies2018[Owner],MATCH($W15,Rookies2018[[PickName]:[PickName]],0))</f>
        <v>David O</v>
      </c>
      <c r="Y15" s="12" t="e">
        <f>INDEX(#REF!,MATCH($W15,Rookies2018[[PickName]:[PickName]],0))</f>
        <v>#REF!</v>
      </c>
    </row>
    <row r="16" spans="3:25" x14ac:dyDescent="0.3">
      <c r="C16" s="4">
        <v>2</v>
      </c>
      <c r="D16">
        <v>3</v>
      </c>
      <c r="E16" t="str">
        <f>TEXT(Rookies2018[[#This Row],[Round]],"0")&amp;"."&amp;TEXT(D16,"00")</f>
        <v>2.03</v>
      </c>
      <c r="F16" t="s">
        <v>10683</v>
      </c>
      <c r="G16" t="s">
        <v>9885</v>
      </c>
      <c r="H16" t="str">
        <f>IF(Rookies2018[[#This Row],[Player]]="pass","",INDEX(Proj2018[TEAM],MATCH(Rookies2018[[#This Row],[Player]],Proj2018[[PLAYER]:[PLAYER]],0)))</f>
        <v>Chi</v>
      </c>
      <c r="I16" t="str">
        <f>IF(Rookies2018[[#This Row],[Player]]="pass","",INDEX(Proj2018[POS],MATCH(Rookies2018[[#This Row],[Player]],Proj2018[[PLAYER]:[PLAYER]],0)))</f>
        <v>WR</v>
      </c>
      <c r="J16">
        <f>CHOOSE(Rookies2018[[#This Row],[Round]],IF(Rookies2018[[#This Row],[Pick]]&lt;6,6,5),4,3,2,1,1,1)</f>
        <v>4</v>
      </c>
      <c r="K16">
        <f>VLOOKUP(Rookies2018[[#This Row],[Owner]],TeamNames1617[],2,FALSE)</f>
        <v>5</v>
      </c>
      <c r="L16" t="str">
        <f>INDEX(ESPNTeams[Team],MATCH(Rookies2018[[#This Row],[TeamID]],ESPNTeams[Team ID],0))</f>
        <v>House of Romanov</v>
      </c>
      <c r="N16" t="s">
        <v>10982</v>
      </c>
      <c r="O16" t="s">
        <v>10695</v>
      </c>
      <c r="S16" s="10" t="s">
        <v>11153</v>
      </c>
      <c r="T16" s="11" t="str">
        <f>INDEX(Rookies2018[Owner],MATCH($S16,Rookies2018[PickName],0))</f>
        <v>David T</v>
      </c>
      <c r="U16" s="11" t="e">
        <f>INDEX(#REF!,MATCH($S16,Rookies2018[[PickName]:[PickName]],0))</f>
        <v>#REF!</v>
      </c>
      <c r="V16" s="6"/>
      <c r="W16" s="11" t="s">
        <v>11154</v>
      </c>
      <c r="X16" s="11" t="str">
        <f>INDEX(Rookies2018[Owner],MATCH($W16,Rookies2018[[PickName]:[PickName]],0))</f>
        <v>David T</v>
      </c>
      <c r="Y16" s="12" t="e">
        <f>INDEX(#REF!,MATCH($W16,Rookies2018[[PickName]:[PickName]],0))</f>
        <v>#REF!</v>
      </c>
    </row>
    <row r="17" spans="3:25" x14ac:dyDescent="0.3">
      <c r="C17" s="4">
        <v>2</v>
      </c>
      <c r="D17">
        <v>4</v>
      </c>
      <c r="E17" t="str">
        <f>TEXT(Rookies2018[[#This Row],[Round]],"0")&amp;"."&amp;TEXT(D17,"00")</f>
        <v>2.04</v>
      </c>
      <c r="F17" t="s">
        <v>1186</v>
      </c>
      <c r="G17" t="s">
        <v>8220</v>
      </c>
      <c r="H17" t="str">
        <f>IF(Rookies2018[[#This Row],[Player]]="pass","",INDEX(Proj2018[TEAM],MATCH(Rookies2018[[#This Row],[Player]],Proj2018[[PLAYER]:[PLAYER]],0)))</f>
        <v>Pit</v>
      </c>
      <c r="I17" t="str">
        <f>IF(Rookies2018[[#This Row],[Player]]="pass","",INDEX(Proj2018[POS],MATCH(Rookies2018[[#This Row],[Player]],Proj2018[[PLAYER]:[PLAYER]],0)))</f>
        <v>WR</v>
      </c>
      <c r="J17">
        <f>CHOOSE(Rookies2018[[#This Row],[Round]],IF(Rookies2018[[#This Row],[Pick]]&lt;6,6,5),4,3,2,1,1,1)</f>
        <v>4</v>
      </c>
      <c r="K17">
        <f>VLOOKUP(Rookies2018[[#This Row],[Owner]],TeamNames1617[],2,FALSE)</f>
        <v>9</v>
      </c>
      <c r="L17" t="str">
        <f>INDEX(ESPNTeams[Team],MATCH(Rookies2018[[#This Row],[TeamID]],ESPNTeams[Team ID],0))</f>
        <v>GawdDamn Trash Pandas</v>
      </c>
      <c r="N17" t="s">
        <v>739</v>
      </c>
      <c r="O17">
        <v>1</v>
      </c>
      <c r="S17" s="10" t="s">
        <v>11155</v>
      </c>
      <c r="T17" s="11" t="str">
        <f>INDEX(Rookies2018[Owner],MATCH($S17,Rookies2018[PickName],0))</f>
        <v>Jeremy</v>
      </c>
      <c r="U17" s="11" t="e">
        <f>INDEX(#REF!,MATCH($S17,Rookies2018[[PickName]:[PickName]],0))</f>
        <v>#REF!</v>
      </c>
      <c r="V17" s="6"/>
      <c r="W17" s="11" t="s">
        <v>11156</v>
      </c>
      <c r="X17" s="11" t="str">
        <f>INDEX(Rookies2018[Owner],MATCH($W17,Rookies2018[[PickName]:[PickName]],0))</f>
        <v>Jeremy</v>
      </c>
      <c r="Y17" s="13" t="e">
        <f>INDEX(#REF!,MATCH($W17,Rookies2018[[PickName]:[PickName]],0))</f>
        <v>#REF!</v>
      </c>
    </row>
    <row r="18" spans="3:25" x14ac:dyDescent="0.3">
      <c r="C18" s="4">
        <v>2</v>
      </c>
      <c r="D18">
        <v>5</v>
      </c>
      <c r="E18" t="str">
        <f>TEXT(Rookies2018[[#This Row],[Round]],"0")&amp;"."&amp;TEXT(D18,"00")</f>
        <v>2.05</v>
      </c>
      <c r="F18" t="s">
        <v>959</v>
      </c>
      <c r="G18" t="s">
        <v>9412</v>
      </c>
      <c r="H18" t="str">
        <f>IF(Rookies2018[[#This Row],[Player]]="pass","",INDEX(Proj2018[TEAM],MATCH(Rookies2018[[#This Row],[Player]],Proj2018[[PLAYER]:[PLAYER]],0)))</f>
        <v>Mia</v>
      </c>
      <c r="I18" t="str">
        <f>IF(Rookies2018[[#This Row],[Player]]="pass","",INDEX(Proj2018[POS],MATCH(Rookies2018[[#This Row],[Player]],Proj2018[[PLAYER]:[PLAYER]],0)))</f>
        <v>TE</v>
      </c>
      <c r="J18">
        <f>CHOOSE(Rookies2018[[#This Row],[Round]],IF(Rookies2018[[#This Row],[Pick]]&lt;6,6,5),4,3,2,1,1,1)</f>
        <v>4</v>
      </c>
      <c r="K18">
        <f>VLOOKUP(Rookies2018[[#This Row],[Owner]],TeamNames1617[],2,FALSE)</f>
        <v>7</v>
      </c>
      <c r="L18" t="str">
        <f>INDEX(ESPNTeams[Team],MATCH(Rookies2018[[#This Row],[TeamID]],ESPNTeams[Team ID],0))</f>
        <v>Baldrick's Cunning Plan</v>
      </c>
      <c r="N18" t="s">
        <v>3115</v>
      </c>
      <c r="O18">
        <v>2</v>
      </c>
      <c r="S18" s="10" t="s">
        <v>11157</v>
      </c>
      <c r="T18" s="11" t="str">
        <f>INDEX(Rookies2018[Owner],MATCH($S18,Rookies2018[PickName],0))</f>
        <v>Greg</v>
      </c>
      <c r="U18" s="11" t="e">
        <f>INDEX(#REF!,MATCH($S18,Rookies2018[[PickName]:[PickName]],0))</f>
        <v>#REF!</v>
      </c>
      <c r="V18" s="6"/>
      <c r="W18" s="11" t="s">
        <v>11158</v>
      </c>
      <c r="X18" s="11" t="str">
        <f>INDEX(Rookies2018[Owner],MATCH($W18,Rookies2018[[PickName]:[PickName]],0))</f>
        <v>Kevin</v>
      </c>
      <c r="Y18" s="12" t="e">
        <f>INDEX(#REF!,MATCH($W18,Rookies2018[[PickName]:[PickName]],0))</f>
        <v>#REF!</v>
      </c>
    </row>
    <row r="19" spans="3:25" x14ac:dyDescent="0.3">
      <c r="C19" s="4">
        <v>2</v>
      </c>
      <c r="D19">
        <v>6</v>
      </c>
      <c r="E19" t="str">
        <f>TEXT(Rookies2018[[#This Row],[Round]],"0")&amp;"."&amp;TEXT(D19,"00")</f>
        <v>2.06</v>
      </c>
      <c r="F19" t="s">
        <v>447</v>
      </c>
      <c r="G19" t="s">
        <v>8031</v>
      </c>
      <c r="H19" t="str">
        <f>IF(Rookies2018[[#This Row],[Player]]="pass","",INDEX(Proj2018[TEAM],MATCH(Rookies2018[[#This Row],[Player]],Proj2018[[PLAYER]:[PLAYER]],0)))</f>
        <v>Mia</v>
      </c>
      <c r="I19" t="str">
        <f>IF(Rookies2018[[#This Row],[Player]]="pass","",INDEX(Proj2018[POS],MATCH(Rookies2018[[#This Row],[Player]],Proj2018[[PLAYER]:[PLAYER]],0)))</f>
        <v>RB</v>
      </c>
      <c r="J19">
        <f>CHOOSE(Rookies2018[[#This Row],[Round]],IF(Rookies2018[[#This Row],[Pick]]&lt;6,6,5),4,3,2,1,1,1)</f>
        <v>4</v>
      </c>
      <c r="K19">
        <f>VLOOKUP(Rookies2018[[#This Row],[Owner]],TeamNames1617[],2,FALSE)</f>
        <v>10</v>
      </c>
      <c r="L19" t="str">
        <f>INDEX(ESPNTeams[Team],MATCH(Rookies2018[[#This Row],[TeamID]],ESPNTeams[Team ID],0))</f>
        <v>Strange Brew</v>
      </c>
      <c r="N19" t="s">
        <v>10680</v>
      </c>
      <c r="O19">
        <v>3</v>
      </c>
      <c r="S19" s="10" t="s">
        <v>11159</v>
      </c>
      <c r="T19" s="11" t="str">
        <f>INDEX(Rookies2018[Owner],MATCH($S19,Rookies2018[PickName],0))</f>
        <v>Josh</v>
      </c>
      <c r="U19" s="11" t="e">
        <f>INDEX(#REF!,MATCH($S19,Rookies2018[[PickName]:[PickName]],0))</f>
        <v>#REF!</v>
      </c>
      <c r="V19" s="6"/>
      <c r="W19" s="11" t="s">
        <v>11160</v>
      </c>
      <c r="X19" s="11" t="str">
        <f>INDEX(Rookies2018[Owner],MATCH($W19,Rookies2018[[PickName]:[PickName]],0))</f>
        <v>Zach</v>
      </c>
      <c r="Y19" s="13" t="e">
        <f>INDEX(#REF!,MATCH($W19,Rookies2018[[PickName]:[PickName]],0))</f>
        <v>#REF!</v>
      </c>
    </row>
    <row r="20" spans="3:25" x14ac:dyDescent="0.3">
      <c r="C20" s="4">
        <v>2</v>
      </c>
      <c r="D20">
        <v>7</v>
      </c>
      <c r="E20" t="str">
        <f>TEXT(Rookies2018[[#This Row],[Round]],"0")&amp;"."&amp;TEXT(D20,"00")</f>
        <v>2.07</v>
      </c>
      <c r="F20" t="s">
        <v>447</v>
      </c>
      <c r="G20" t="s">
        <v>2917</v>
      </c>
      <c r="H20" t="str">
        <f>IF(Rookies2018[[#This Row],[Player]]="pass","",INDEX(Proj2018[TEAM],MATCH(Rookies2018[[#This Row],[Player]],Proj2018[[PLAYER]:[PLAYER]],0)))</f>
        <v>Ind</v>
      </c>
      <c r="I20" t="str">
        <f>IF(Rookies2018[[#This Row],[Player]]="pass","",INDEX(Proj2018[POS],MATCH(Rookies2018[[#This Row],[Player]],Proj2018[[PLAYER]:[PLAYER]],0)))</f>
        <v>RB</v>
      </c>
      <c r="J20">
        <f>CHOOSE(Rookies2018[[#This Row],[Round]],IF(Rookies2018[[#This Row],[Pick]]&lt;6,6,5),4,3,2,1,1,1)</f>
        <v>4</v>
      </c>
      <c r="K20">
        <f>VLOOKUP(Rookies2018[[#This Row],[Owner]],TeamNames1617[],2,FALSE)</f>
        <v>10</v>
      </c>
      <c r="L20" t="str">
        <f>INDEX(ESPNTeams[Team],MATCH(Rookies2018[[#This Row],[TeamID]],ESPNTeams[Team ID],0))</f>
        <v>Strange Brew</v>
      </c>
      <c r="N20" t="s">
        <v>1201</v>
      </c>
      <c r="O20">
        <v>4</v>
      </c>
      <c r="S20" s="10" t="s">
        <v>11161</v>
      </c>
      <c r="T20" s="11" t="str">
        <f>INDEX(Rookies2018[Owner],MATCH($S20,Rookies2018[PickName],0))</f>
        <v>Josh</v>
      </c>
      <c r="U20" s="11" t="e">
        <f>INDEX(#REF!,MATCH($S20,Rookies2018[[PickName]:[PickName]],0))</f>
        <v>#REF!</v>
      </c>
      <c r="V20" s="6"/>
      <c r="W20" s="11" t="s">
        <v>11162</v>
      </c>
      <c r="X20" s="11" t="str">
        <f>INDEX(Rookies2018[Owner],MATCH($W20,Rookies2018[[PickName]:[PickName]],0))</f>
        <v>David T</v>
      </c>
      <c r="Y20" s="12" t="e">
        <f>INDEX(#REF!,MATCH($W20,Rookies2018[[PickName]:[PickName]],0))</f>
        <v>#REF!</v>
      </c>
    </row>
    <row r="21" spans="3:25" x14ac:dyDescent="0.3">
      <c r="C21" s="4">
        <v>2</v>
      </c>
      <c r="D21">
        <v>8</v>
      </c>
      <c r="E21" t="str">
        <f>TEXT(Rookies2018[[#This Row],[Round]],"0")&amp;"."&amp;TEXT(D21,"00")</f>
        <v>2.08</v>
      </c>
      <c r="F21" t="s">
        <v>3115</v>
      </c>
      <c r="G21" t="s">
        <v>8542</v>
      </c>
      <c r="H21" t="str">
        <f>IF(Rookies2018[[#This Row],[Player]]="pass","",INDEX(Proj2018[TEAM],MATCH(Rookies2018[[#This Row],[Player]],Proj2018[[PLAYER]:[PLAYER]],0)))</f>
        <v>SF</v>
      </c>
      <c r="I21" t="str">
        <f>IF(Rookies2018[[#This Row],[Player]]="pass","",INDEX(Proj2018[POS],MATCH(Rookies2018[[#This Row],[Player]],Proj2018[[PLAYER]:[PLAYER]],0)))</f>
        <v>WR</v>
      </c>
      <c r="J21">
        <f>CHOOSE(Rookies2018[[#This Row],[Round]],IF(Rookies2018[[#This Row],[Pick]]&lt;6,6,5),4,3,2,1,1,1)</f>
        <v>4</v>
      </c>
      <c r="K21">
        <f>VLOOKUP(Rookies2018[[#This Row],[Owner]],TeamNames1617[],2,FALSE)</f>
        <v>2</v>
      </c>
      <c r="L21" t="str">
        <f>INDEX(ESPNTeams[Team],MATCH(Rookies2018[[#This Row],[TeamID]],ESPNTeams[Team ID],0))</f>
        <v>We Are All Doomed!</v>
      </c>
      <c r="N21" t="s">
        <v>10683</v>
      </c>
      <c r="O21">
        <v>5</v>
      </c>
      <c r="S21" s="10" t="s">
        <v>11163</v>
      </c>
      <c r="T21" s="11" t="str">
        <f>INDEX(Rookies2018[Owner],MATCH($S21,Rookies2018[PickName],0))</f>
        <v>Bob</v>
      </c>
      <c r="U21" s="11" t="e">
        <f>INDEX(#REF!,MATCH($S21,Rookies2018[[PickName]:[PickName]],0))</f>
        <v>#REF!</v>
      </c>
      <c r="V21" s="6"/>
      <c r="W21" s="11" t="s">
        <v>11164</v>
      </c>
      <c r="X21" s="11" t="str">
        <f>INDEX(Rookies2018[Owner],MATCH($W21,Rookies2018[[PickName]:[PickName]],0))</f>
        <v>Bob</v>
      </c>
      <c r="Y21" s="12" t="e">
        <f>INDEX(#REF!,MATCH($W21,Rookies2018[[PickName]:[PickName]],0))</f>
        <v>#REF!</v>
      </c>
    </row>
    <row r="22" spans="3:25" x14ac:dyDescent="0.3">
      <c r="C22" s="4">
        <v>2</v>
      </c>
      <c r="D22">
        <v>9</v>
      </c>
      <c r="E22" t="str">
        <f>TEXT(Rookies2018[[#This Row],[Round]],"0")&amp;"."&amp;TEXT(D22,"00")</f>
        <v>2.09</v>
      </c>
      <c r="F22" t="s">
        <v>739</v>
      </c>
      <c r="G22" t="s">
        <v>5520</v>
      </c>
      <c r="H22" t="str">
        <f>IF(Rookies2018[[#This Row],[Player]]="pass","",INDEX(Proj2018[TEAM],MATCH(Rookies2018[[#This Row],[Player]],Proj2018[[PLAYER]:[PLAYER]],0)))</f>
        <v>Dal</v>
      </c>
      <c r="I22" t="str">
        <f>IF(Rookies2018[[#This Row],[Player]]="pass","",INDEX(Proj2018[POS],MATCH(Rookies2018[[#This Row],[Player]],Proj2018[[PLAYER]:[PLAYER]],0)))</f>
        <v>WR</v>
      </c>
      <c r="J22">
        <f>CHOOSE(Rookies2018[[#This Row],[Round]],IF(Rookies2018[[#This Row],[Pick]]&lt;6,6,5),4,3,2,1,1,1)</f>
        <v>4</v>
      </c>
      <c r="K22">
        <f>VLOOKUP(Rookies2018[[#This Row],[Owner]],TeamNames1617[],2,FALSE)</f>
        <v>1</v>
      </c>
      <c r="L22" t="str">
        <f>INDEX(ESPNTeams[Team],MATCH(Rookies2018[[#This Row],[TeamID]],ESPNTeams[Team ID],0))</f>
        <v>The Meme Team</v>
      </c>
      <c r="N22" t="s">
        <v>857</v>
      </c>
      <c r="O22">
        <v>6</v>
      </c>
      <c r="S22" s="10" t="s">
        <v>11165</v>
      </c>
      <c r="T22" s="11" t="str">
        <f>INDEX(Rookies2018[Owner],MATCH($S22,Rookies2018[PickName],0))</f>
        <v>Adam</v>
      </c>
      <c r="U22" s="11" t="e">
        <f>INDEX(#REF!,MATCH($S22,Rookies2018[[PickName]:[PickName]],0))</f>
        <v>#REF!</v>
      </c>
      <c r="V22" s="6"/>
      <c r="W22" s="11" t="s">
        <v>11166</v>
      </c>
      <c r="X22" s="11" t="str">
        <f>INDEX(Rookies2018[Owner],MATCH($W22,Rookies2018[[PickName]:[PickName]],0))</f>
        <v>Adam</v>
      </c>
      <c r="Y22" s="13" t="e">
        <f>INDEX(#REF!,MATCH($W22,Rookies2018[[PickName]:[PickName]],0))</f>
        <v>#REF!</v>
      </c>
    </row>
    <row r="23" spans="3:25" x14ac:dyDescent="0.3">
      <c r="C23" s="4">
        <v>2</v>
      </c>
      <c r="D23">
        <v>10</v>
      </c>
      <c r="E23" t="str">
        <f>TEXT(Rookies2018[[#This Row],[Round]],"0")&amp;"."&amp;TEXT(D23,"00")</f>
        <v>2.10</v>
      </c>
      <c r="F23" t="s">
        <v>3115</v>
      </c>
      <c r="G23" t="s">
        <v>9394</v>
      </c>
      <c r="H23" t="str">
        <f>IF(Rookies2018[[#This Row],[Player]]="pass","",INDEX(Proj2018[TEAM],MATCH(Rookies2018[[#This Row],[Player]],Proj2018[[PLAYER]:[PLAYER]],0)))</f>
        <v>Ari</v>
      </c>
      <c r="I23" t="str">
        <f>IF(Rookies2018[[#This Row],[Player]]="pass","",INDEX(Proj2018[POS],MATCH(Rookies2018[[#This Row],[Player]],Proj2018[[PLAYER]:[PLAYER]],0)))</f>
        <v>QB</v>
      </c>
      <c r="J23">
        <f>CHOOSE(Rookies2018[[#This Row],[Round]],IF(Rookies2018[[#This Row],[Pick]]&lt;6,6,5),4,3,2,1,1,1)</f>
        <v>4</v>
      </c>
      <c r="K23">
        <f>VLOOKUP(Rookies2018[[#This Row],[Owner]],TeamNames1617[],2,FALSE)</f>
        <v>2</v>
      </c>
      <c r="L23" t="str">
        <f>INDEX(ESPNTeams[Team],MATCH(Rookies2018[[#This Row],[TeamID]],ESPNTeams[Team ID],0))</f>
        <v>We Are All Doomed!</v>
      </c>
      <c r="N23" t="s">
        <v>959</v>
      </c>
      <c r="O23">
        <v>7</v>
      </c>
      <c r="S23" s="14" t="s">
        <v>11018</v>
      </c>
      <c r="T23" s="15" t="str">
        <f>INDEX(Rookies2018[Owner],MATCH($S23,Rookies2018[PickName],0))</f>
        <v>Bob</v>
      </c>
      <c r="U23" s="15" t="e">
        <f>INDEX(#REF!,MATCH($S23,Rookies2018[[PickName]:[PickName]],0))</f>
        <v>#REF!</v>
      </c>
      <c r="V23" s="16"/>
      <c r="W23" s="15" t="s">
        <v>11167</v>
      </c>
      <c r="X23" s="15" t="str">
        <f>INDEX(Rookies2018[Owner],MATCH($W23,Rookies2018[[PickName]:[PickName]],0))</f>
        <v>Sean</v>
      </c>
      <c r="Y23" s="17" t="e">
        <f>INDEX(#REF!,MATCH($W23,Rookies2018[[PickName]:[PickName]],0))</f>
        <v>#REF!</v>
      </c>
    </row>
    <row r="24" spans="3:25" x14ac:dyDescent="0.3">
      <c r="C24" s="4">
        <v>3</v>
      </c>
      <c r="D24">
        <v>1</v>
      </c>
      <c r="E24" t="str">
        <f>TEXT(Rookies2018[[#This Row],[Round]],"0")&amp;"."&amp;TEXT(D24,"00")</f>
        <v>3.01</v>
      </c>
      <c r="F24" t="s">
        <v>959</v>
      </c>
      <c r="G24" t="s">
        <v>6319</v>
      </c>
      <c r="H24" t="str">
        <f>IF(Rookies2018[[#This Row],[Player]]="pass","",INDEX(Proj2018[TEAM],MATCH(Rookies2018[[#This Row],[Player]],Proj2018[[PLAYER]:[PLAYER]],0)))</f>
        <v>Ind</v>
      </c>
      <c r="I24" t="str">
        <f>IF(Rookies2018[[#This Row],[Player]]="pass","",INDEX(Proj2018[POS],MATCH(Rookies2018[[#This Row],[Player]],Proj2018[[PLAYER]:[PLAYER]],0)))</f>
        <v>WR</v>
      </c>
      <c r="J24">
        <f>CHOOSE(Rookies2018[[#This Row],[Round]],IF(Rookies2018[[#This Row],[Pick]]&lt;6,6,5),4,3,2,1,1,1)</f>
        <v>3</v>
      </c>
      <c r="K24">
        <f>VLOOKUP(Rookies2018[[#This Row],[Owner]],TeamNames1617[],2,FALSE)</f>
        <v>7</v>
      </c>
      <c r="L24" t="str">
        <f>INDEX(ESPNTeams[Team],MATCH(Rookies2018[[#This Row],[TeamID]],ESPNTeams[Team ID],0))</f>
        <v>Baldrick's Cunning Plan</v>
      </c>
      <c r="N24" t="s">
        <v>673</v>
      </c>
      <c r="O24">
        <v>8</v>
      </c>
    </row>
    <row r="25" spans="3:25" x14ac:dyDescent="0.3">
      <c r="C25" s="4">
        <v>3</v>
      </c>
      <c r="D25">
        <v>2</v>
      </c>
      <c r="E25" t="str">
        <f>TEXT(Rookies2018[[#This Row],[Round]],"0")&amp;"."&amp;TEXT(D25,"00")</f>
        <v>3.02</v>
      </c>
      <c r="F25" t="s">
        <v>10680</v>
      </c>
      <c r="G25" t="s">
        <v>5600</v>
      </c>
      <c r="H25" t="str">
        <f>IF(Rookies2018[[#This Row],[Player]]="pass","",INDEX(Proj2018[TEAM],MATCH(Rookies2018[[#This Row],[Player]],Proj2018[[PLAYER]:[PLAYER]],0)))</f>
        <v>Cle</v>
      </c>
      <c r="I25" t="str">
        <f>IF(Rookies2018[[#This Row],[Player]]="pass","",INDEX(Proj2018[POS],MATCH(Rookies2018[[#This Row],[Player]],Proj2018[[PLAYER]:[PLAYER]],0)))</f>
        <v>WR</v>
      </c>
      <c r="J25">
        <f>CHOOSE(Rookies2018[[#This Row],[Round]],IF(Rookies2018[[#This Row],[Pick]]&lt;6,6,5),4,3,2,1,1,1)</f>
        <v>3</v>
      </c>
      <c r="K25">
        <f>VLOOKUP(Rookies2018[[#This Row],[Owner]],TeamNames1617[],2,FALSE)</f>
        <v>3</v>
      </c>
      <c r="L25" t="str">
        <f>INDEX(ESPNTeams[Team],MATCH(Rookies2018[[#This Row],[TeamID]],ESPNTeams[Team ID],0))</f>
        <v>Nino and The Twerks</v>
      </c>
      <c r="N25" t="s">
        <v>1186</v>
      </c>
      <c r="O25">
        <v>9</v>
      </c>
    </row>
    <row r="26" spans="3:25" x14ac:dyDescent="0.3">
      <c r="C26" s="4">
        <v>3</v>
      </c>
      <c r="D26">
        <v>3</v>
      </c>
      <c r="E26" t="str">
        <f>TEXT(Rookies2018[[#This Row],[Round]],"0")&amp;"."&amp;TEXT(D26,"00")</f>
        <v>3.03</v>
      </c>
      <c r="F26" t="s">
        <v>447</v>
      </c>
      <c r="G26" t="s">
        <v>4677</v>
      </c>
      <c r="H26" t="str">
        <f>IF(Rookies2018[[#This Row],[Player]]="pass","",INDEX(Proj2018[TEAM],MATCH(Rookies2018[[#This Row],[Player]],Proj2018[[PLAYER]:[PLAYER]],0)))</f>
        <v>Cle</v>
      </c>
      <c r="I26" t="str">
        <f>IF(Rookies2018[[#This Row],[Player]]="pass","",INDEX(Proj2018[POS],MATCH(Rookies2018[[#This Row],[Player]],Proj2018[[PLAYER]:[PLAYER]],0)))</f>
        <v>QB</v>
      </c>
      <c r="J26">
        <f>CHOOSE(Rookies2018[[#This Row],[Round]],IF(Rookies2018[[#This Row],[Pick]]&lt;6,6,5),4,3,2,1,1,1)</f>
        <v>3</v>
      </c>
      <c r="K26">
        <f>VLOOKUP(Rookies2018[[#This Row],[Owner]],TeamNames1617[],2,FALSE)</f>
        <v>10</v>
      </c>
      <c r="L26" t="str">
        <f>INDEX(ESPNTeams[Team],MATCH(Rookies2018[[#This Row],[TeamID]],ESPNTeams[Team ID],0))</f>
        <v>Strange Brew</v>
      </c>
      <c r="N26" t="s">
        <v>447</v>
      </c>
      <c r="O26">
        <v>10</v>
      </c>
    </row>
    <row r="27" spans="3:25" x14ac:dyDescent="0.3">
      <c r="C27" s="4">
        <v>3</v>
      </c>
      <c r="D27">
        <v>4</v>
      </c>
      <c r="E27" t="str">
        <f>TEXT(Rookies2018[[#This Row],[Round]],"0")&amp;"."&amp;TEXT(D27,"00")</f>
        <v>3.04</v>
      </c>
      <c r="F27" t="s">
        <v>1186</v>
      </c>
      <c r="G27" t="s">
        <v>11113</v>
      </c>
      <c r="H27" t="str">
        <f>IF(Rookies2018[[#This Row],[Player]]="pass","",INDEX(Proj2018[TEAM],MATCH(Rookies2018[[#This Row],[Player]],Proj2018[[PLAYER]:[PLAYER]],0)))</f>
        <v>GB</v>
      </c>
      <c r="I27" t="str">
        <f>IF(Rookies2018[[#This Row],[Player]]="pass","",INDEX(Proj2018[POS],MATCH(Rookies2018[[#This Row],[Player]],Proj2018[[PLAYER]:[PLAYER]],0)))</f>
        <v>WR</v>
      </c>
      <c r="J27">
        <f>CHOOSE(Rookies2018[[#This Row],[Round]],IF(Rookies2018[[#This Row],[Pick]]&lt;6,6,5),4,3,2,1,1,1)</f>
        <v>3</v>
      </c>
      <c r="K27">
        <f>VLOOKUP(Rookies2018[[#This Row],[Owner]],TeamNames1617[],2,FALSE)</f>
        <v>9</v>
      </c>
      <c r="L27" t="str">
        <f>INDEX(ESPNTeams[Team],MATCH(Rookies2018[[#This Row],[TeamID]],ESPNTeams[Team ID],0))</f>
        <v>GawdDamn Trash Pandas</v>
      </c>
      <c r="S27" s="8" t="s">
        <v>10981</v>
      </c>
      <c r="T27" s="6" t="s">
        <v>10982</v>
      </c>
      <c r="U27" s="6" t="s">
        <v>10983</v>
      </c>
      <c r="V27" s="6"/>
      <c r="W27" s="9" t="s">
        <v>10981</v>
      </c>
      <c r="X27" s="6" t="s">
        <v>10982</v>
      </c>
      <c r="Y27" s="7" t="s">
        <v>10983</v>
      </c>
    </row>
    <row r="28" spans="3:25" x14ac:dyDescent="0.3">
      <c r="C28" s="4">
        <v>3</v>
      </c>
      <c r="D28">
        <v>5</v>
      </c>
      <c r="E28" t="str">
        <f>TEXT(Rookies2018[[#This Row],[Round]],"0")&amp;"."&amp;TEXT(D28,"00")</f>
        <v>3.05</v>
      </c>
      <c r="F28" t="s">
        <v>673</v>
      </c>
      <c r="G28" t="s">
        <v>5093</v>
      </c>
      <c r="H28" t="str">
        <f>IF(Rookies2018[[#This Row],[Player]]="pass","",INDEX(Proj2018[TEAM],MATCH(Rookies2018[[#This Row],[Player]],Proj2018[[PLAYER]:[PLAYER]],0)))</f>
        <v>Bal</v>
      </c>
      <c r="I28" t="str">
        <f>IF(Rookies2018[[#This Row],[Player]]="pass","",INDEX(Proj2018[POS],MATCH(Rookies2018[[#This Row],[Player]],Proj2018[[PLAYER]:[PLAYER]],0)))</f>
        <v>QB</v>
      </c>
      <c r="J28">
        <f>CHOOSE(Rookies2018[[#This Row],[Round]],IF(Rookies2018[[#This Row],[Pick]]&lt;6,6,5),4,3,2,1,1,1)</f>
        <v>3</v>
      </c>
      <c r="K28">
        <f>VLOOKUP(Rookies2018[[#This Row],[Owner]],TeamNames1617[],2,FALSE)</f>
        <v>8</v>
      </c>
      <c r="L28" t="str">
        <f>INDEX(ESPNTeams[Team],MATCH(Rookies2018[[#This Row],[TeamID]],ESPNTeams[Team ID],0))</f>
        <v>Read Option Illiteracy</v>
      </c>
      <c r="S28" s="10" t="s">
        <v>11168</v>
      </c>
      <c r="T28" s="11" t="str">
        <f>INDEX(Rookies2018[Owner],MATCH($S28,Rookies2018[[PickName]:[PickName]],0))</f>
        <v>Greg</v>
      </c>
      <c r="U28" s="11" t="e">
        <f>INDEX(#REF!,MATCH($S28,Rookies2018[[PickName]:[PickName]],0))</f>
        <v>#REF!</v>
      </c>
      <c r="V28" s="6"/>
      <c r="W28" s="11" t="s">
        <v>11169</v>
      </c>
      <c r="X28" s="11" t="str">
        <f>INDEX(Rookies2018[Owner],MATCH($W28,Rookies2018[[PickName]:[PickName]],0))</f>
        <v>Greg</v>
      </c>
      <c r="Y28" s="18" t="s">
        <v>11170</v>
      </c>
    </row>
    <row r="29" spans="3:25" x14ac:dyDescent="0.3">
      <c r="C29" s="4">
        <v>3</v>
      </c>
      <c r="D29">
        <v>6</v>
      </c>
      <c r="E29" t="str">
        <f>TEXT(Rookies2018[[#This Row],[Round]],"0")&amp;"."&amp;TEXT(D29,"00")</f>
        <v>3.06</v>
      </c>
      <c r="F29" t="s">
        <v>447</v>
      </c>
      <c r="G29" t="s">
        <v>4779</v>
      </c>
      <c r="H29" t="str">
        <f>IF(Rookies2018[[#This Row],[Player]]="pass","",INDEX(Proj2018[TEAM],MATCH(Rookies2018[[#This Row],[Player]],Proj2018[[PLAYER]:[PLAYER]],0)))</f>
        <v>GB</v>
      </c>
      <c r="I29" t="str">
        <f>IF(Rookies2018[[#This Row],[Player]]="pass","",INDEX(Proj2018[POS],MATCH(Rookies2018[[#This Row],[Player]],Proj2018[[PLAYER]:[PLAYER]],0)))</f>
        <v>WR</v>
      </c>
      <c r="J29">
        <f>CHOOSE(Rookies2018[[#This Row],[Round]],IF(Rookies2018[[#This Row],[Pick]]&lt;6,6,5),4,3,2,1,1,1)</f>
        <v>3</v>
      </c>
      <c r="K29">
        <f>VLOOKUP(Rookies2018[[#This Row],[Owner]],TeamNames1617[],2,FALSE)</f>
        <v>10</v>
      </c>
      <c r="L29" t="str">
        <f>INDEX(ESPNTeams[Team],MATCH(Rookies2018[[#This Row],[TeamID]],ESPNTeams[Team ID],0))</f>
        <v>Strange Brew</v>
      </c>
      <c r="S29" s="10" t="s">
        <v>11171</v>
      </c>
      <c r="T29" s="11" t="str">
        <f>INDEX(Rookies2018[Owner],MATCH($S29,Rookies2018[PickName],0))</f>
        <v>David O</v>
      </c>
      <c r="U29" s="11" t="e">
        <f>INDEX(#REF!,MATCH($S29,Rookies2018[[PickName]:[PickName]],0))</f>
        <v>#REF!</v>
      </c>
      <c r="V29" s="6"/>
      <c r="W29" s="11" t="s">
        <v>11172</v>
      </c>
      <c r="X29" s="11" t="str">
        <f>INDEX(Rookies2018[Owner],MATCH($W29,Rookies2018[[PickName]:[PickName]],0))</f>
        <v>David O</v>
      </c>
      <c r="Y29" s="18" t="s">
        <v>11170</v>
      </c>
    </row>
    <row r="30" spans="3:25" x14ac:dyDescent="0.3">
      <c r="C30" s="4">
        <v>3</v>
      </c>
      <c r="D30">
        <v>7</v>
      </c>
      <c r="E30" t="str">
        <f>TEXT(Rookies2018[[#This Row],[Round]],"0")&amp;"."&amp;TEXT(D30,"00")</f>
        <v>3.07</v>
      </c>
      <c r="F30" t="s">
        <v>10683</v>
      </c>
      <c r="G30" t="s">
        <v>2272</v>
      </c>
      <c r="H30" t="str">
        <f>IF(Rookies2018[[#This Row],[Player]]="pass","",INDEX(Proj2018[TEAM],MATCH(Rookies2018[[#This Row],[Player]],Proj2018[[PLAYER]:[PLAYER]],0)))</f>
        <v>Ind</v>
      </c>
      <c r="I30" t="str">
        <f>IF(Rookies2018[[#This Row],[Player]]="pass","",INDEX(Proj2018[POS],MATCH(Rookies2018[[#This Row],[Player]],Proj2018[[PLAYER]:[PLAYER]],0)))</f>
        <v>RB</v>
      </c>
      <c r="J30">
        <f>CHOOSE(Rookies2018[[#This Row],[Round]],IF(Rookies2018[[#This Row],[Pick]]&lt;6,6,5),4,3,2,1,1,1)</f>
        <v>3</v>
      </c>
      <c r="K30">
        <f>VLOOKUP(Rookies2018[[#This Row],[Owner]],TeamNames1617[],2,FALSE)</f>
        <v>5</v>
      </c>
      <c r="L30" t="str">
        <f>INDEX(ESPNTeams[Team],MATCH(Rookies2018[[#This Row],[TeamID]],ESPNTeams[Team ID],0))</f>
        <v>House of Romanov</v>
      </c>
      <c r="S30" s="10" t="s">
        <v>11173</v>
      </c>
      <c r="T30" s="11" t="str">
        <f>INDEX(Rookies2018[Owner],MATCH($S30,Rookies2018[PickName],0))</f>
        <v>Bob</v>
      </c>
      <c r="U30" s="11" t="e">
        <f>INDEX(#REF!,MATCH($S30,Rookies2018[[PickName]:[PickName]],0))</f>
        <v>#REF!</v>
      </c>
      <c r="V30" s="6"/>
      <c r="W30" s="11" t="s">
        <v>11174</v>
      </c>
      <c r="X30" s="11" t="str">
        <f>INDEX(Rookies2018[Owner],MATCH($W30,Rookies2018[[PickName]:[PickName]],0))</f>
        <v>Josh</v>
      </c>
      <c r="Y30" s="12" t="e">
        <f>INDEX(#REF!,MATCH($W30,Rookies2018[[PickName]:[PickName]],0))</f>
        <v>#REF!</v>
      </c>
    </row>
    <row r="31" spans="3:25" x14ac:dyDescent="0.3">
      <c r="C31" s="4">
        <v>3</v>
      </c>
      <c r="D31">
        <v>8</v>
      </c>
      <c r="E31" t="str">
        <f>TEXT(Rookies2018[[#This Row],[Round]],"0")&amp;"."&amp;TEXT(D31,"00")</f>
        <v>3.08</v>
      </c>
      <c r="F31" t="s">
        <v>959</v>
      </c>
      <c r="G31" t="s">
        <v>10016</v>
      </c>
      <c r="H31" t="str">
        <f>IF(Rookies2018[[#This Row],[Player]]="pass","",INDEX(Proj2018[TEAM],MATCH(Rookies2018[[#This Row],[Player]],Proj2018[[PLAYER]:[PLAYER]],0)))</f>
        <v>NYJ</v>
      </c>
      <c r="I31" t="str">
        <f>IF(Rookies2018[[#This Row],[Player]]="pass","",INDEX(Proj2018[POS],MATCH(Rookies2018[[#This Row],[Player]],Proj2018[[PLAYER]:[PLAYER]],0)))</f>
        <v>QB</v>
      </c>
      <c r="J31">
        <f>CHOOSE(Rookies2018[[#This Row],[Round]],IF(Rookies2018[[#This Row],[Pick]]&lt;6,6,5),4,3,2,1,1,1)</f>
        <v>3</v>
      </c>
      <c r="K31">
        <f>VLOOKUP(Rookies2018[[#This Row],[Owner]],TeamNames1617[],2,FALSE)</f>
        <v>7</v>
      </c>
      <c r="L31" t="str">
        <f>INDEX(ESPNTeams[Team],MATCH(Rookies2018[[#This Row],[TeamID]],ESPNTeams[Team ID],0))</f>
        <v>Baldrick's Cunning Plan</v>
      </c>
      <c r="S31" s="10" t="s">
        <v>11175</v>
      </c>
      <c r="T31" s="11" t="str">
        <f>INDEX(Rookies2018[Owner],MATCH($S31,Rookies2018[PickName],0))</f>
        <v>Jeremy</v>
      </c>
      <c r="U31" s="19" t="e">
        <f>INDEX(#REF!,MATCH($S31,Rookies2018[[PickName]:[PickName]],0))</f>
        <v>#REF!</v>
      </c>
      <c r="V31" s="6"/>
      <c r="W31" s="11" t="s">
        <v>11176</v>
      </c>
      <c r="X31" s="11" t="str">
        <f>INDEX(Rookies2018[Owner],MATCH($W31,Rookies2018[[PickName]:[PickName]],0))</f>
        <v>Jeremy</v>
      </c>
      <c r="Y31" s="18" t="s">
        <v>11170</v>
      </c>
    </row>
    <row r="32" spans="3:25" x14ac:dyDescent="0.3">
      <c r="C32" s="4">
        <v>3</v>
      </c>
      <c r="D32">
        <v>9</v>
      </c>
      <c r="E32" t="str">
        <f>TEXT(Rookies2018[[#This Row],[Round]],"0")&amp;"."&amp;TEXT(D32,"00")</f>
        <v>3.09</v>
      </c>
      <c r="F32" t="s">
        <v>959</v>
      </c>
      <c r="G32" t="s">
        <v>11177</v>
      </c>
      <c r="H32" t="str">
        <f>IF(Rookies2018[[#This Row],[Player]]="pass","",INDEX(Proj2018[TEAM],MATCH(Rookies2018[[#This Row],[Player]],Proj2018[[PLAYER]:[PLAYER]],0)))</f>
        <v>NO</v>
      </c>
      <c r="I32" t="str">
        <f>IF(Rookies2018[[#This Row],[Player]]="pass","",INDEX(Proj2018[POS],MATCH(Rookies2018[[#This Row],[Player]],Proj2018[[PLAYER]:[PLAYER]],0)))</f>
        <v>WR</v>
      </c>
      <c r="J32">
        <f>CHOOSE(Rookies2018[[#This Row],[Round]],IF(Rookies2018[[#This Row],[Pick]]&lt;6,6,5),4,3,2,1,1,1)</f>
        <v>3</v>
      </c>
      <c r="K32">
        <f>VLOOKUP(Rookies2018[[#This Row],[Owner]],TeamNames1617[],2,FALSE)</f>
        <v>7</v>
      </c>
      <c r="L32" t="str">
        <f>INDEX(ESPNTeams[Team],MATCH(Rookies2018[[#This Row],[TeamID]],ESPNTeams[Team ID],0))</f>
        <v>Baldrick's Cunning Plan</v>
      </c>
      <c r="S32" s="10" t="s">
        <v>11178</v>
      </c>
      <c r="T32" s="11" t="str">
        <f>INDEX(Rookies2018[Owner],MATCH($S32,Rookies2018[PickName],0))</f>
        <v>Kevin</v>
      </c>
      <c r="U32" s="19" t="e">
        <f>INDEX(#REF!,MATCH($S32,Rookies2018[[PickName]:[PickName]],0))</f>
        <v>#REF!</v>
      </c>
      <c r="V32" s="6"/>
      <c r="W32" s="11" t="s">
        <v>11179</v>
      </c>
      <c r="X32" s="11" t="str">
        <f>INDEX(Rookies2018[Owner],MATCH($W32,Rookies2018[[PickName]:[PickName]],0))</f>
        <v>Kevin</v>
      </c>
      <c r="Y32" s="18" t="s">
        <v>11170</v>
      </c>
    </row>
    <row r="33" spans="3:25" x14ac:dyDescent="0.3">
      <c r="C33" s="4">
        <v>3</v>
      </c>
      <c r="D33">
        <v>10</v>
      </c>
      <c r="E33" t="str">
        <f>TEXT(Rookies2018[[#This Row],[Round]],"0")&amp;"."&amp;TEXT(D33,"00")</f>
        <v>3.10</v>
      </c>
      <c r="F33" t="s">
        <v>3115</v>
      </c>
      <c r="G33" t="s">
        <v>595</v>
      </c>
      <c r="H33" t="str">
        <f>IF(Rookies2018[[#This Row],[Player]]="pass","",INDEX(Proj2018[TEAM],MATCH(Rookies2018[[#This Row],[Player]],Proj2018[[PLAYER]:[PLAYER]],0)))</f>
        <v>LAR</v>
      </c>
      <c r="I33" t="str">
        <f>IF(Rookies2018[[#This Row],[Player]]="pass","",INDEX(Proj2018[POS],MATCH(Rookies2018[[#This Row],[Player]],Proj2018[[PLAYER]:[PLAYER]],0)))</f>
        <v>RB</v>
      </c>
      <c r="J33">
        <f>CHOOSE(Rookies2018[[#This Row],[Round]],IF(Rookies2018[[#This Row],[Pick]]&lt;6,6,5),4,3,2,1,1,1)</f>
        <v>3</v>
      </c>
      <c r="K33">
        <f>VLOOKUP(Rookies2018[[#This Row],[Owner]],TeamNames1617[],2,FALSE)</f>
        <v>2</v>
      </c>
      <c r="L33" t="str">
        <f>INDEX(ESPNTeams[Team],MATCH(Rookies2018[[#This Row],[TeamID]],ESPNTeams[Team ID],0))</f>
        <v>We Are All Doomed!</v>
      </c>
      <c r="S33" s="10" t="s">
        <v>11180</v>
      </c>
      <c r="T33" s="11" t="str">
        <f>INDEX(Rookies2018[Owner],MATCH($S33,Rookies2018[PickName],0))</f>
        <v>Zach</v>
      </c>
      <c r="U33" s="19" t="e">
        <f>INDEX(#REF!,MATCH($S33,Rookies2018[[PickName]:[PickName]],0))</f>
        <v>#REF!</v>
      </c>
      <c r="V33" s="6"/>
      <c r="W33" s="11" t="s">
        <v>11181</v>
      </c>
      <c r="X33" s="11" t="str">
        <f>INDEX(Rookies2018[Owner],MATCH($W33,Rookies2018[[PickName]:[PickName]],0))</f>
        <v>Zach</v>
      </c>
      <c r="Y33" s="18" t="s">
        <v>11170</v>
      </c>
    </row>
    <row r="34" spans="3:25" x14ac:dyDescent="0.3">
      <c r="C34" s="4">
        <v>4</v>
      </c>
      <c r="D34">
        <v>1</v>
      </c>
      <c r="E34" t="str">
        <f>TEXT(Rookies2018[[#This Row],[Round]],"0")&amp;"."&amp;TEXT(D34,"00")</f>
        <v>4.01</v>
      </c>
      <c r="F34" t="s">
        <v>959</v>
      </c>
      <c r="G34" t="s">
        <v>5134</v>
      </c>
      <c r="H34" t="str">
        <f>IF(Rookies2018[[#This Row],[Player]]="pass","",INDEX(Proj2018[TEAM],MATCH(Rookies2018[[#This Row],[Player]],Proj2018[[PLAYER]:[PLAYER]],0)))</f>
        <v>Ari</v>
      </c>
      <c r="I34" t="str">
        <f>IF(Rookies2018[[#This Row],[Player]]="pass","",INDEX(Proj2018[POS],MATCH(Rookies2018[[#This Row],[Player]],Proj2018[[PLAYER]:[PLAYER]],0)))</f>
        <v>RB</v>
      </c>
      <c r="J34">
        <f>CHOOSE(Rookies2018[[#This Row],[Round]],IF(Rookies2018[[#This Row],[Pick]]&lt;6,6,5),4,3,2,1,1,1)</f>
        <v>2</v>
      </c>
      <c r="K34">
        <f>VLOOKUP(Rookies2018[[#This Row],[Owner]],TeamNames1617[],2,FALSE)</f>
        <v>7</v>
      </c>
      <c r="L34" t="str">
        <f>INDEX(ESPNTeams[Team],MATCH(Rookies2018[[#This Row],[TeamID]],ESPNTeams[Team ID],0))</f>
        <v>Baldrick's Cunning Plan</v>
      </c>
      <c r="S34" s="10" t="s">
        <v>11182</v>
      </c>
      <c r="T34" s="11" t="str">
        <f>INDEX(Rookies2018[Owner],MATCH($S34,Rookies2018[PickName],0))</f>
        <v>Sean</v>
      </c>
      <c r="U34" s="11" t="e">
        <f>INDEX(#REF!,MATCH($S34,Rookies2018[[PickName]:[PickName]],0))</f>
        <v>#REF!</v>
      </c>
      <c r="V34" s="6"/>
      <c r="W34" s="11" t="s">
        <v>11183</v>
      </c>
      <c r="X34" s="11" t="str">
        <f>INDEX(Rookies2018[Owner],MATCH($W34,Rookies2018[[PickName]:[PickName]],0))</f>
        <v>Sean</v>
      </c>
      <c r="Y34" s="12" t="e">
        <f>INDEX(#REF!,MATCH($W34,Rookies2018[[PickName]:[PickName]],0))</f>
        <v>#REF!</v>
      </c>
    </row>
    <row r="35" spans="3:25" x14ac:dyDescent="0.3">
      <c r="C35" s="4">
        <v>4</v>
      </c>
      <c r="D35">
        <v>2</v>
      </c>
      <c r="E35" t="str">
        <f>TEXT(Rookies2018[[#This Row],[Round]],"0")&amp;"."&amp;TEXT(D35,"00")</f>
        <v>4.02</v>
      </c>
      <c r="F35" t="s">
        <v>10680</v>
      </c>
      <c r="G35" t="s">
        <v>10178</v>
      </c>
      <c r="H35" t="str">
        <f>IF(Rookies2018[[#This Row],[Player]]="pass","",INDEX(Proj2018[TEAM],MATCH(Rookies2018[[#This Row],[Player]],Proj2018[[PLAYER]:[PLAYER]],0)))</f>
        <v>Cin</v>
      </c>
      <c r="I35" t="str">
        <f>IF(Rookies2018[[#This Row],[Player]]="pass","",INDEX(Proj2018[POS],MATCH(Rookies2018[[#This Row],[Player]],Proj2018[[PLAYER]:[PLAYER]],0)))</f>
        <v>RB</v>
      </c>
      <c r="J35">
        <f>CHOOSE(Rookies2018[[#This Row],[Round]],IF(Rookies2018[[#This Row],[Pick]]&lt;6,6,5),4,3,2,1,1,1)</f>
        <v>2</v>
      </c>
      <c r="K35">
        <f>VLOOKUP(Rookies2018[[#This Row],[Owner]],TeamNames1617[],2,FALSE)</f>
        <v>3</v>
      </c>
      <c r="L35" t="str">
        <f>INDEX(ESPNTeams[Team],MATCH(Rookies2018[[#This Row],[TeamID]],ESPNTeams[Team ID],0))</f>
        <v>Nino and The Twerks</v>
      </c>
      <c r="S35" s="10" t="s">
        <v>11184</v>
      </c>
      <c r="T35" s="11" t="str">
        <f>INDEX(Rookies2018[Owner],MATCH($S35,Rookies2018[PickName],0))</f>
        <v>Sean</v>
      </c>
      <c r="U35" s="11" t="e">
        <f>INDEX(#REF!,MATCH($S35,Rookies2018[[PickName]:[PickName]],0))</f>
        <v>#REF!</v>
      </c>
      <c r="V35" s="6"/>
      <c r="W35" s="11" t="s">
        <v>11185</v>
      </c>
      <c r="X35" s="11" t="str">
        <f>INDEX(Rookies2018[Owner],MATCH($W35,Rookies2018[[PickName]:[PickName]],0))</f>
        <v>Bob</v>
      </c>
      <c r="Y35" s="12" t="e">
        <f>INDEX(#REF!,MATCH($W35,Rookies2018[[PickName]:[PickName]],0))</f>
        <v>#REF!</v>
      </c>
    </row>
    <row r="36" spans="3:25" x14ac:dyDescent="0.3">
      <c r="C36" s="4">
        <v>4</v>
      </c>
      <c r="D36">
        <v>3</v>
      </c>
      <c r="E36" t="str">
        <f>TEXT(Rookies2018[[#This Row],[Round]],"0")&amp;"."&amp;TEXT(D36,"00")</f>
        <v>4.03</v>
      </c>
      <c r="F36" t="s">
        <v>10683</v>
      </c>
      <c r="G36" t="s">
        <v>8134</v>
      </c>
      <c r="H36" t="str">
        <f>IF(Rookies2018[[#This Row],[Player]]="pass","",INDEX(Proj2018[TEAM],MATCH(Rookies2018[[#This Row],[Player]],Proj2018[[PLAYER]:[PLAYER]],0)))</f>
        <v>Phi</v>
      </c>
      <c r="I36" t="str">
        <f>IF(Rookies2018[[#This Row],[Player]]="pass","",INDEX(Proj2018[POS],MATCH(Rookies2018[[#This Row],[Player]],Proj2018[[PLAYER]:[PLAYER]],0)))</f>
        <v>TE</v>
      </c>
      <c r="J36">
        <f>CHOOSE(Rookies2018[[#This Row],[Round]],IF(Rookies2018[[#This Row],[Pick]]&lt;6,6,5),4,3,2,1,1,1)</f>
        <v>2</v>
      </c>
      <c r="K36">
        <f>VLOOKUP(Rookies2018[[#This Row],[Owner]],TeamNames1617[],2,FALSE)</f>
        <v>5</v>
      </c>
      <c r="L36" t="str">
        <f>INDEX(ESPNTeams[Team],MATCH(Rookies2018[[#This Row],[TeamID]],ESPNTeams[Team ID],0))</f>
        <v>House of Romanov</v>
      </c>
      <c r="S36" s="10" t="s">
        <v>11186</v>
      </c>
      <c r="T36" s="11" t="str">
        <f>INDEX(Rookies2018[Owner],MATCH($S36,Rookies2018[PickName],0))</f>
        <v>Sean</v>
      </c>
      <c r="U36" s="11" t="e">
        <f>INDEX(#REF!,MATCH($S36,Rookies2018[[PickName]:[PickName]],0))</f>
        <v>#REF!</v>
      </c>
      <c r="V36" s="6"/>
      <c r="W36" s="11" t="s">
        <v>11187</v>
      </c>
      <c r="X36" s="11" t="str">
        <f>INDEX(Rookies2018[Owner],MATCH($W36,Rookies2018[[PickName]:[PickName]],0))</f>
        <v>Adam</v>
      </c>
      <c r="Y36" s="18" t="s">
        <v>11170</v>
      </c>
    </row>
    <row r="37" spans="3:25" x14ac:dyDescent="0.3">
      <c r="C37" s="4">
        <v>4</v>
      </c>
      <c r="D37">
        <v>4</v>
      </c>
      <c r="E37" t="str">
        <f>TEXT(Rookies2018[[#This Row],[Round]],"0")&amp;"."&amp;TEXT(D37,"00")</f>
        <v>4.04</v>
      </c>
      <c r="F37" t="s">
        <v>1186</v>
      </c>
      <c r="G37" t="s">
        <v>11170</v>
      </c>
      <c r="H37" t="str">
        <f>IF(Rookies2018[[#This Row],[Player]]="pass","",INDEX(Proj2018[TEAM],MATCH(Rookies2018[[#This Row],[Player]],Proj2018[[PLAYER]:[PLAYER]],0)))</f>
        <v/>
      </c>
      <c r="I37" t="str">
        <f>IF(Rookies2018[[#This Row],[Player]]="pass","",INDEX(Proj2018[POS],MATCH(Rookies2018[[#This Row],[Player]],Proj2018[[PLAYER]:[PLAYER]],0)))</f>
        <v/>
      </c>
      <c r="J37">
        <f>CHOOSE(Rookies2018[[#This Row],[Round]],IF(Rookies2018[[#This Row],[Pick]]&lt;6,6,5),4,3,2,1,1,1)</f>
        <v>2</v>
      </c>
      <c r="K37">
        <f>VLOOKUP(Rookies2018[[#This Row],[Owner]],TeamNames1617[],2,FALSE)</f>
        <v>9</v>
      </c>
      <c r="L37" t="str">
        <f>INDEX(ESPNTeams[Team],MATCH(Rookies2018[[#This Row],[TeamID]],ESPNTeams[Team ID],0))</f>
        <v>GawdDamn Trash Pandas</v>
      </c>
      <c r="S37" s="10" t="s">
        <v>11188</v>
      </c>
      <c r="T37" s="11" t="str">
        <f>INDEX(Rookies2018[Owner],MATCH($S37,Rookies2018[PickName],0))</f>
        <v>Sean</v>
      </c>
      <c r="U37" s="11" t="e">
        <f>INDEX(#REF!,MATCH($S37,Rookies2018[[PickName]:[PickName]],0))</f>
        <v>#REF!</v>
      </c>
      <c r="V37" s="6"/>
      <c r="W37" s="11" t="s">
        <v>11189</v>
      </c>
      <c r="X37" s="11" t="str">
        <f>INDEX(Rookies2018[Owner],MATCH($W37,Rookies2018[[PickName]:[PickName]],0))</f>
        <v>Sean</v>
      </c>
      <c r="Y37" s="12" t="e">
        <f>INDEX(#REF!,MATCH($W37,Rookies2018[[PickName]:[PickName]],0))</f>
        <v>#REF!</v>
      </c>
    </row>
    <row r="38" spans="3:25" x14ac:dyDescent="0.3">
      <c r="C38" s="4">
        <v>4</v>
      </c>
      <c r="D38">
        <v>5</v>
      </c>
      <c r="E38" t="str">
        <f>TEXT(Rookies2018[[#This Row],[Round]],"0")&amp;"."&amp;TEXT(D38,"00")</f>
        <v>4.05</v>
      </c>
      <c r="F38" t="s">
        <v>673</v>
      </c>
      <c r="G38" t="s">
        <v>3727</v>
      </c>
      <c r="H38" t="str">
        <f>IF(Rookies2018[[#This Row],[Player]]="pass","",INDEX(Proj2018[TEAM],MATCH(Rookies2018[[#This Row],[Player]],Proj2018[[PLAYER]:[PLAYER]],0)))</f>
        <v>Hou</v>
      </c>
      <c r="I38" t="str">
        <f>IF(Rookies2018[[#This Row],[Player]]="pass","",INDEX(Proj2018[POS],MATCH(Rookies2018[[#This Row],[Player]],Proj2018[[PLAYER]:[PLAYER]],0)))</f>
        <v>WR</v>
      </c>
      <c r="J38">
        <f>CHOOSE(Rookies2018[[#This Row],[Round]],IF(Rookies2018[[#This Row],[Pick]]&lt;6,6,5),4,3,2,1,1,1)</f>
        <v>2</v>
      </c>
      <c r="K38">
        <f>VLOOKUP(Rookies2018[[#This Row],[Owner]],TeamNames1617[],2,FALSE)</f>
        <v>8</v>
      </c>
      <c r="L38" t="str">
        <f>INDEX(ESPNTeams[Team],MATCH(Rookies2018[[#This Row],[TeamID]],ESPNTeams[Team ID],0))</f>
        <v>Read Option Illiteracy</v>
      </c>
      <c r="S38" s="10" t="s">
        <v>11190</v>
      </c>
      <c r="T38" s="11" t="str">
        <f>INDEX(Rookies2018[Owner],MATCH($S38,Rookies2018[PickName],0))</f>
        <v>Greg</v>
      </c>
      <c r="U38" s="19" t="e">
        <f>INDEX(#REF!,MATCH($S38,Rookies2018[[PickName]:[PickName]],0))</f>
        <v>#REF!</v>
      </c>
      <c r="V38" s="6"/>
      <c r="W38" s="20"/>
      <c r="X38" s="20"/>
      <c r="Y38" s="21"/>
    </row>
    <row r="39" spans="3:25" x14ac:dyDescent="0.3">
      <c r="C39" s="4">
        <v>4</v>
      </c>
      <c r="D39">
        <v>6</v>
      </c>
      <c r="E39" t="str">
        <f>TEXT(Rookies2018[[#This Row],[Round]],"0")&amp;"."&amp;TEXT(D39,"00")</f>
        <v>4.06</v>
      </c>
      <c r="F39" t="s">
        <v>857</v>
      </c>
      <c r="G39" t="s">
        <v>11170</v>
      </c>
      <c r="H39" t="str">
        <f>IF(Rookies2018[[#This Row],[Player]]="pass","",INDEX(Proj2018[TEAM],MATCH(Rookies2018[[#This Row],[Player]],Proj2018[[PLAYER]:[PLAYER]],0)))</f>
        <v/>
      </c>
      <c r="I39" t="str">
        <f>IF(Rookies2018[[#This Row],[Player]]="pass","",INDEX(Proj2018[POS],MATCH(Rookies2018[[#This Row],[Player]],Proj2018[[PLAYER]:[PLAYER]],0)))</f>
        <v/>
      </c>
      <c r="J39">
        <f>CHOOSE(Rookies2018[[#This Row],[Round]],IF(Rookies2018[[#This Row],[Pick]]&lt;6,6,5),4,3,2,1,1,1)</f>
        <v>2</v>
      </c>
      <c r="K39">
        <f>VLOOKUP(Rookies2018[[#This Row],[Owner]],TeamNames1617[],2,FALSE)</f>
        <v>6</v>
      </c>
      <c r="L39" t="str">
        <f>INDEX(ESPNTeams[Team],MATCH(Rookies2018[[#This Row],[TeamID]],ESPNTeams[Team ID],0))</f>
        <v>Scrote Squad</v>
      </c>
      <c r="S39" s="10" t="s">
        <v>11191</v>
      </c>
      <c r="T39" s="11" t="str">
        <f>INDEX(Rookies2018[Owner],MATCH($S39,Rookies2018[PickName],0))</f>
        <v>David O</v>
      </c>
      <c r="U39" s="19" t="e">
        <f>INDEX(#REF!,MATCH($S39,Rookies2018[[PickName]:[PickName]],0))</f>
        <v>#REF!</v>
      </c>
      <c r="V39" s="6"/>
      <c r="W39" s="20"/>
      <c r="X39" s="20"/>
      <c r="Y39" s="21"/>
    </row>
    <row r="40" spans="3:25" x14ac:dyDescent="0.3">
      <c r="C40" s="4">
        <v>4</v>
      </c>
      <c r="D40">
        <v>7</v>
      </c>
      <c r="E40" t="str">
        <f>TEXT(Rookies2018[[#This Row],[Round]],"0")&amp;"."&amp;TEXT(D40,"00")</f>
        <v>4.07</v>
      </c>
      <c r="F40" t="s">
        <v>10683</v>
      </c>
      <c r="G40" t="s">
        <v>8175</v>
      </c>
      <c r="H40" s="2" t="s">
        <v>10740</v>
      </c>
      <c r="I40" s="2" t="s">
        <v>348</v>
      </c>
      <c r="J40">
        <f>CHOOSE(Rookies2018[[#This Row],[Round]],IF(Rookies2018[[#This Row],[Pick]]&lt;6,6,5),4,3,2,1,1,1)</f>
        <v>2</v>
      </c>
      <c r="K40">
        <f>VLOOKUP(Rookies2018[[#This Row],[Owner]],TeamNames1617[],2,FALSE)</f>
        <v>5</v>
      </c>
      <c r="L40" t="str">
        <f>INDEX(ESPNTeams[Team],MATCH(Rookies2018[[#This Row],[TeamID]],ESPNTeams[Team ID],0))</f>
        <v>House of Romanov</v>
      </c>
      <c r="S40" s="10" t="s">
        <v>11192</v>
      </c>
      <c r="T40" s="11" t="str">
        <f>INDEX(Rookies2018[Owner],MATCH($S40,Rookies2018[PickName],0))</f>
        <v>Josh</v>
      </c>
      <c r="U40" s="11" t="e">
        <f>INDEX(#REF!,MATCH($S40,Rookies2018[[PickName]:[PickName]],0))</f>
        <v>#REF!</v>
      </c>
      <c r="V40" s="6"/>
      <c r="W40" s="20"/>
      <c r="X40" s="20"/>
      <c r="Y40" s="21"/>
    </row>
    <row r="41" spans="3:25" x14ac:dyDescent="0.3">
      <c r="C41" s="4">
        <v>4</v>
      </c>
      <c r="D41">
        <v>8</v>
      </c>
      <c r="E41" t="str">
        <f>TEXT(Rookies2018[[#This Row],[Round]],"0")&amp;"."&amp;TEXT(D41,"00")</f>
        <v>4.08</v>
      </c>
      <c r="F41" t="s">
        <v>3115</v>
      </c>
      <c r="G41" t="s">
        <v>2533</v>
      </c>
      <c r="H41" t="str">
        <f>IF(Rookies2018[[#This Row],[Player]]="pass","",INDEX(Proj2018[TEAM],MATCH(Rookies2018[[#This Row],[Player]],Proj2018[[PLAYER]:[PLAYER]],0)))</f>
        <v>Buf</v>
      </c>
      <c r="I41" t="str">
        <f>IF(Rookies2018[[#This Row],[Player]]="pass","",INDEX(Proj2018[POS],MATCH(Rookies2018[[#This Row],[Player]],Proj2018[[PLAYER]:[PLAYER]],0)))</f>
        <v>QB</v>
      </c>
      <c r="J41">
        <f>CHOOSE(Rookies2018[[#This Row],[Round]],IF(Rookies2018[[#This Row],[Pick]]&lt;6,6,5),4,3,2,1,1,1)</f>
        <v>2</v>
      </c>
      <c r="K41">
        <f>VLOOKUP(Rookies2018[[#This Row],[Owner]],TeamNames1617[],2,FALSE)</f>
        <v>2</v>
      </c>
      <c r="L41" t="str">
        <f>INDEX(ESPNTeams[Team],MATCH(Rookies2018[[#This Row],[TeamID]],ESPNTeams[Team ID],0))</f>
        <v>We Are All Doomed!</v>
      </c>
      <c r="S41" s="10" t="s">
        <v>11193</v>
      </c>
      <c r="T41" s="11" t="str">
        <f>INDEX(Rookies2018[Owner],MATCH($S41,Rookies2018[PickName],0))</f>
        <v>Jeremy</v>
      </c>
      <c r="U41" s="19" t="e">
        <f>INDEX(#REF!,MATCH($S41,Rookies2018[[PickName]:[PickName]],0))</f>
        <v>#REF!</v>
      </c>
      <c r="V41" s="6"/>
      <c r="W41" s="20"/>
      <c r="X41" s="20"/>
      <c r="Y41" s="22"/>
    </row>
    <row r="42" spans="3:25" x14ac:dyDescent="0.3">
      <c r="C42" s="4">
        <v>4</v>
      </c>
      <c r="D42">
        <v>9</v>
      </c>
      <c r="E42" t="str">
        <f>TEXT(Rookies2018[[#This Row],[Round]],"0")&amp;"."&amp;TEXT(D42,"00")</f>
        <v>4.09</v>
      </c>
      <c r="F42" t="s">
        <v>739</v>
      </c>
      <c r="G42" t="s">
        <v>11170</v>
      </c>
      <c r="H42" t="str">
        <f>IF(Rookies2018[[#This Row],[Player]]="pass","",INDEX(Proj2018[TEAM],MATCH(Rookies2018[[#This Row],[Player]],Proj2018[[PLAYER]:[PLAYER]],0)))</f>
        <v/>
      </c>
      <c r="I42" t="str">
        <f>IF(Rookies2018[[#This Row],[Player]]="pass","",INDEX(Proj2018[POS],MATCH(Rookies2018[[#This Row],[Player]],Proj2018[[PLAYER]:[PLAYER]],0)))</f>
        <v/>
      </c>
      <c r="J42">
        <f>CHOOSE(Rookies2018[[#This Row],[Round]],IF(Rookies2018[[#This Row],[Pick]]&lt;6,6,5),4,3,2,1,1,1)</f>
        <v>2</v>
      </c>
      <c r="K42">
        <f>VLOOKUP(Rookies2018[[#This Row],[Owner]],TeamNames1617[],2,FALSE)</f>
        <v>1</v>
      </c>
      <c r="L42" t="str">
        <f>INDEX(ESPNTeams[Team],MATCH(Rookies2018[[#This Row],[TeamID]],ESPNTeams[Team ID],0))</f>
        <v>The Meme Team</v>
      </c>
      <c r="S42" s="10" t="s">
        <v>11194</v>
      </c>
      <c r="T42" s="11" t="str">
        <f>INDEX(Rookies2018[Owner],MATCH($S42,Rookies2018[PickName],0))</f>
        <v>Kevin</v>
      </c>
      <c r="U42" s="19" t="e">
        <f>INDEX(#REF!,MATCH($S42,Rookies2018[[PickName]:[PickName]],0))</f>
        <v>#REF!</v>
      </c>
      <c r="V42" s="6"/>
      <c r="W42" s="20"/>
      <c r="X42" s="20"/>
      <c r="Y42" s="21"/>
    </row>
    <row r="43" spans="3:25" x14ac:dyDescent="0.3">
      <c r="C43" s="4">
        <v>4</v>
      </c>
      <c r="D43">
        <v>10</v>
      </c>
      <c r="E43" t="str">
        <f>TEXT(Rookies2018[[#This Row],[Round]],"0")&amp;"."&amp;TEXT(D43,"00")</f>
        <v>4.10</v>
      </c>
      <c r="F43" t="s">
        <v>1201</v>
      </c>
      <c r="G43" t="s">
        <v>2462</v>
      </c>
      <c r="H43" t="str">
        <f>IF(Rookies2018[[#This Row],[Player]]="pass","",INDEX(Proj2018[TEAM],MATCH(Rookies2018[[#This Row],[Player]],Proj2018[[PLAYER]:[PLAYER]],0)))</f>
        <v>Pit</v>
      </c>
      <c r="I43" t="str">
        <f>IF(Rookies2018[[#This Row],[Player]]="pass","",INDEX(Proj2018[POS],MATCH(Rookies2018[[#This Row],[Player]],Proj2018[[PLAYER]:[PLAYER]],0)))</f>
        <v>RB</v>
      </c>
      <c r="J43">
        <f>CHOOSE(Rookies2018[[#This Row],[Round]],IF(Rookies2018[[#This Row],[Pick]]&lt;6,6,5),4,3,2,1,1,1)</f>
        <v>2</v>
      </c>
      <c r="K43">
        <f>VLOOKUP(Rookies2018[[#This Row],[Owner]],TeamNames1617[],2,FALSE)</f>
        <v>4</v>
      </c>
      <c r="L43" t="str">
        <f>INDEX(ESPNTeams[Team],MATCH(Rookies2018[[#This Row],[TeamID]],ESPNTeams[Team ID],0))</f>
        <v>R E L A X</v>
      </c>
      <c r="S43" s="10" t="s">
        <v>11195</v>
      </c>
      <c r="T43" s="11" t="str">
        <f>INDEX(Rookies2018[Owner],MATCH($S43,Rookies2018[PickName],0))</f>
        <v>Zach</v>
      </c>
      <c r="U43" s="19" t="e">
        <f>INDEX(#REF!,MATCH($S43,Rookies2018[[PickName]:[PickName]],0))</f>
        <v>#REF!</v>
      </c>
      <c r="V43" s="6"/>
      <c r="W43" s="20"/>
      <c r="X43" s="20"/>
      <c r="Y43" s="22"/>
    </row>
    <row r="44" spans="3:25" x14ac:dyDescent="0.3">
      <c r="C44" s="4">
        <v>5</v>
      </c>
      <c r="D44">
        <v>1</v>
      </c>
      <c r="E44" t="str">
        <f>TEXT(Rookies2018[[#This Row],[Round]],"0")&amp;"."&amp;TEXT(D44,"00")</f>
        <v>5.01</v>
      </c>
      <c r="F44" t="s">
        <v>959</v>
      </c>
      <c r="G44" t="s">
        <v>11102</v>
      </c>
      <c r="H44" t="str">
        <f>IF(Rookies2018[[#This Row],[Player]]="pass","",INDEX(Proj2018[TEAM],MATCH(Rookies2018[[#This Row],[Player]],Proj2018[[PLAYER]:[PLAYER]],0)))</f>
        <v>Den</v>
      </c>
      <c r="I44" t="str">
        <f>IF(Rookies2018[[#This Row],[Player]]="pass","",INDEX(Proj2018[POS],MATCH(Rookies2018[[#This Row],[Player]],Proj2018[[PLAYER]:[PLAYER]],0)))</f>
        <v>WR</v>
      </c>
      <c r="J44">
        <f>CHOOSE(Rookies2018[[#This Row],[Round]],IF(Rookies2018[[#This Row],[Pick]]&lt;6,6,5),4,3,2,1,1,1)</f>
        <v>1</v>
      </c>
      <c r="K44">
        <f>VLOOKUP(Rookies2018[[#This Row],[Owner]],TeamNames1617[],2,FALSE)</f>
        <v>7</v>
      </c>
      <c r="L44" t="str">
        <f>INDEX(ESPNTeams[Team],MATCH(Rookies2018[[#This Row],[TeamID]],ESPNTeams[Team ID],0))</f>
        <v>Baldrick's Cunning Plan</v>
      </c>
      <c r="S44" s="10" t="s">
        <v>11196</v>
      </c>
      <c r="T44" s="11" t="str">
        <f>INDEX(Rookies2018[Owner],MATCH($S44,Rookies2018[PickName],0))</f>
        <v>David T</v>
      </c>
      <c r="U44" s="11" t="e">
        <f>INDEX(#REF!,MATCH($S44,Rookies2018[[PickName]:[PickName]],0))</f>
        <v>#REF!</v>
      </c>
      <c r="V44" s="6"/>
      <c r="W44" s="20"/>
      <c r="X44" s="20"/>
      <c r="Y44" s="21"/>
    </row>
    <row r="45" spans="3:25" x14ac:dyDescent="0.3">
      <c r="C45">
        <v>5</v>
      </c>
      <c r="D45">
        <v>2</v>
      </c>
      <c r="E45" t="str">
        <f>TEXT(Rookies2018[[#This Row],[Round]],"0")&amp;"."&amp;TEXT(D45,"00")</f>
        <v>5.02</v>
      </c>
      <c r="F45" t="s">
        <v>10680</v>
      </c>
      <c r="G45" t="s">
        <v>6448</v>
      </c>
      <c r="H45" t="str">
        <f>IF(Rookies2018[[#This Row],[Player]]="pass","",INDEX(Proj2018[TEAM],MATCH(Rookies2018[[#This Row],[Player]],Proj2018[[PLAYER]:[PLAYER]],0)))</f>
        <v>Bal</v>
      </c>
      <c r="I45" t="str">
        <f>IF(Rookies2018[[#This Row],[Player]]="pass","",INDEX(Proj2018[POS],MATCH(Rookies2018[[#This Row],[Player]],Proj2018[[PLAYER]:[PLAYER]],0)))</f>
        <v>TE</v>
      </c>
      <c r="J45">
        <f>CHOOSE(Rookies2018[[#This Row],[Round]],IF(Rookies2018[[#This Row],[Pick]]&lt;6,6,5),4,3,2,1,1,1)</f>
        <v>1</v>
      </c>
      <c r="K45">
        <f>VLOOKUP(Rookies2018[[#This Row],[Owner]],TeamNames1617[],2,FALSE)</f>
        <v>3</v>
      </c>
      <c r="L45" t="str">
        <f>INDEX(ESPNTeams[Team],MATCH(Rookies2018[[#This Row],[TeamID]],ESPNTeams[Team ID],0))</f>
        <v>Nino and The Twerks</v>
      </c>
      <c r="S45" s="10" t="s">
        <v>11197</v>
      </c>
      <c r="T45" s="11" t="str">
        <f>INDEX(Rookies2018[Owner],MATCH($S45,Rookies2018[PickName],0))</f>
        <v>Bob</v>
      </c>
      <c r="U45" s="11" t="e">
        <f>INDEX(#REF!,MATCH($S45,Rookies2018[[PickName]:[PickName]],0))</f>
        <v>#REF!</v>
      </c>
      <c r="V45" s="6"/>
      <c r="W45" s="20"/>
      <c r="X45" s="20"/>
      <c r="Y45" s="21"/>
    </row>
    <row r="46" spans="3:25" x14ac:dyDescent="0.3">
      <c r="C46">
        <v>5</v>
      </c>
      <c r="D46">
        <v>3</v>
      </c>
      <c r="E46" t="str">
        <f>TEXT(Rookies2018[[#This Row],[Round]],"0")&amp;"."&amp;TEXT(D46,"00")</f>
        <v>5.03</v>
      </c>
      <c r="F46" t="s">
        <v>3115</v>
      </c>
      <c r="G46" t="s">
        <v>5940</v>
      </c>
      <c r="H46" t="str">
        <f>IF(Rookies2018[[#This Row],[Player]]="pass","",INDEX(Proj2018[TEAM],MATCH(Rookies2018[[#This Row],[Player]],Proj2018[[PLAYER]:[PLAYER]],0)))</f>
        <v>Atl</v>
      </c>
      <c r="I46" t="str">
        <f>IF(Rookies2018[[#This Row],[Player]]="pass","",INDEX(Proj2018[POS],MATCH(Rookies2018[[#This Row],[Player]],Proj2018[[PLAYER]:[PLAYER]],0)))</f>
        <v>RB</v>
      </c>
      <c r="J46">
        <f>CHOOSE(Rookies2018[[#This Row],[Round]],IF(Rookies2018[[#This Row],[Pick]]&lt;6,6,5),4,3,2,1,1,1)</f>
        <v>1</v>
      </c>
      <c r="K46">
        <f>VLOOKUP(Rookies2018[[#This Row],[Owner]],TeamNames1617[],2,FALSE)</f>
        <v>2</v>
      </c>
      <c r="L46" t="str">
        <f>INDEX(ESPNTeams[Team],MATCH(Rookies2018[[#This Row],[TeamID]],ESPNTeams[Team ID],0))</f>
        <v>We Are All Doomed!</v>
      </c>
      <c r="S46" s="10" t="s">
        <v>11198</v>
      </c>
      <c r="T46" s="11" t="str">
        <f>INDEX(Rookies2018[Owner],MATCH($S46,Rookies2018[PickName],0))</f>
        <v>Sean</v>
      </c>
      <c r="U46" s="11" t="e">
        <f>INDEX(#REF!,MATCH($S46,Rookies2018[[PickName]:[PickName]],0))</f>
        <v>#REF!</v>
      </c>
      <c r="V46" s="6"/>
      <c r="W46" s="20"/>
      <c r="X46" s="20"/>
      <c r="Y46" s="21"/>
    </row>
    <row r="47" spans="3:25" x14ac:dyDescent="0.3">
      <c r="C47">
        <v>5</v>
      </c>
      <c r="D47">
        <v>4</v>
      </c>
      <c r="E47" t="str">
        <f>TEXT(Rookies2018[[#This Row],[Round]],"0")&amp;"."&amp;TEXT(D47,"00")</f>
        <v>5.04</v>
      </c>
      <c r="F47" t="s">
        <v>1186</v>
      </c>
      <c r="G47" t="s">
        <v>11170</v>
      </c>
      <c r="H47" t="str">
        <f>IF(Rookies2018[[#This Row],[Player]]="pass","",INDEX(Proj2018[TEAM],MATCH(Rookies2018[[#This Row],[Player]],Proj2018[[PLAYER]:[PLAYER]],0)))</f>
        <v/>
      </c>
      <c r="I47" t="str">
        <f>IF(Rookies2018[[#This Row],[Player]]="pass","",INDEX(Proj2018[POS],MATCH(Rookies2018[[#This Row],[Player]],Proj2018[[PLAYER]:[PLAYER]],0)))</f>
        <v/>
      </c>
      <c r="J47">
        <f>CHOOSE(Rookies2018[[#This Row],[Round]],IF(Rookies2018[[#This Row],[Pick]]&lt;6,6,5),4,3,2,1,1,1)</f>
        <v>1</v>
      </c>
      <c r="K47">
        <f>VLOOKUP(Rookies2018[[#This Row],[Owner]],TeamNames1617[],2,FALSE)</f>
        <v>9</v>
      </c>
      <c r="L47" t="str">
        <f>INDEX(ESPNTeams[Team],MATCH(Rookies2018[[#This Row],[TeamID]],ESPNTeams[Team ID],0))</f>
        <v>GawdDamn Trash Pandas</v>
      </c>
      <c r="S47" s="14" t="s">
        <v>11199</v>
      </c>
      <c r="T47" s="15" t="str">
        <f>INDEX(Rookies2018[Owner],MATCH($S47,Rookies2018[PickName],0))</f>
        <v>Sean</v>
      </c>
      <c r="U47" s="15" t="e">
        <f>INDEX(#REF!,MATCH($S47,Rookies2018[[PickName]:[PickName]],0))</f>
        <v>#REF!</v>
      </c>
      <c r="V47" s="16"/>
      <c r="W47" s="23"/>
      <c r="X47" s="23"/>
      <c r="Y47" s="24"/>
    </row>
    <row r="48" spans="3:25" x14ac:dyDescent="0.3">
      <c r="C48">
        <v>5</v>
      </c>
      <c r="D48">
        <v>5</v>
      </c>
      <c r="E48" t="str">
        <f>TEXT(Rookies2018[[#This Row],[Round]],"0")&amp;"."&amp;TEXT(D48,"00")</f>
        <v>5.05</v>
      </c>
      <c r="F48" t="s">
        <v>673</v>
      </c>
      <c r="G48" t="s">
        <v>11170</v>
      </c>
      <c r="H48" t="str">
        <f>IF(Rookies2018[[#This Row],[Player]]="pass","",INDEX(Proj2018[TEAM],MATCH(Rookies2018[[#This Row],[Player]],Proj2018[[PLAYER]:[PLAYER]],0)))</f>
        <v/>
      </c>
      <c r="I48" t="str">
        <f>IF(Rookies2018[[#This Row],[Player]]="pass","",INDEX(Proj2018[POS],MATCH(Rookies2018[[#This Row],[Player]],Proj2018[[PLAYER]:[PLAYER]],0)))</f>
        <v/>
      </c>
      <c r="J48">
        <f>CHOOSE(Rookies2018[[#This Row],[Round]],IF(Rookies2018[[#This Row],[Pick]]&lt;6,6,5),4,3,2,1,1,1)</f>
        <v>1</v>
      </c>
      <c r="K48">
        <f>VLOOKUP(Rookies2018[[#This Row],[Owner]],TeamNames1617[],2,FALSE)</f>
        <v>8</v>
      </c>
      <c r="L48" t="str">
        <f>INDEX(ESPNTeams[Team],MATCH(Rookies2018[[#This Row],[TeamID]],ESPNTeams[Team ID],0))</f>
        <v>Read Option Illiteracy</v>
      </c>
    </row>
    <row r="49" spans="3:12" x14ac:dyDescent="0.3">
      <c r="C49">
        <v>5</v>
      </c>
      <c r="D49">
        <v>6</v>
      </c>
      <c r="E49" t="str">
        <f>TEXT(Rookies2018[[#This Row],[Round]],"0")&amp;"."&amp;TEXT(D49,"00")</f>
        <v>5.06</v>
      </c>
      <c r="F49" t="s">
        <v>857</v>
      </c>
      <c r="G49" t="s">
        <v>11170</v>
      </c>
      <c r="H49" t="str">
        <f>IF(Rookies2018[[#This Row],[Player]]="pass","",INDEX(Proj2018[TEAM],MATCH(Rookies2018[[#This Row],[Player]],Proj2018[[PLAYER]:[PLAYER]],0)))</f>
        <v/>
      </c>
      <c r="I49" t="str">
        <f>IF(Rookies2018[[#This Row],[Player]]="pass","",INDEX(Proj2018[POS],MATCH(Rookies2018[[#This Row],[Player]],Proj2018[[PLAYER]:[PLAYER]],0)))</f>
        <v/>
      </c>
      <c r="J49">
        <f>CHOOSE(Rookies2018[[#This Row],[Round]],IF(Rookies2018[[#This Row],[Pick]]&lt;6,6,5),4,3,2,1,1,1)</f>
        <v>1</v>
      </c>
      <c r="K49">
        <f>VLOOKUP(Rookies2018[[#This Row],[Owner]],TeamNames1617[],2,FALSE)</f>
        <v>6</v>
      </c>
      <c r="L49" t="str">
        <f>INDEX(ESPNTeams[Team],MATCH(Rookies2018[[#This Row],[TeamID]],ESPNTeams[Team ID],0))</f>
        <v>Scrote Squad</v>
      </c>
    </row>
    <row r="50" spans="3:12" x14ac:dyDescent="0.3">
      <c r="C50">
        <v>5</v>
      </c>
      <c r="D50">
        <v>7</v>
      </c>
      <c r="E50" t="str">
        <f>TEXT(Rookies2018[[#This Row],[Round]],"0")&amp;"."&amp;TEXT(D50,"00")</f>
        <v>5.07</v>
      </c>
      <c r="F50" t="s">
        <v>1201</v>
      </c>
      <c r="G50" t="s">
        <v>7696</v>
      </c>
      <c r="H50" t="str">
        <f>IF(Rookies2018[[#This Row],[Player]]="pass","",INDEX(Proj2018[TEAM],MATCH(Rookies2018[[#This Row],[Player]],Proj2018[[PLAYER]:[PLAYER]],0)))</f>
        <v>Ten</v>
      </c>
      <c r="I50" t="str">
        <f>IF(Rookies2018[[#This Row],[Player]]="pass","",INDEX(Proj2018[POS],MATCH(Rookies2018[[#This Row],[Player]],Proj2018[[PLAYER]:[PLAYER]],0)))</f>
        <v>RB</v>
      </c>
      <c r="J50">
        <f>CHOOSE(Rookies2018[[#This Row],[Round]],IF(Rookies2018[[#This Row],[Pick]]&lt;6,6,5),4,3,2,1,1,1)</f>
        <v>1</v>
      </c>
      <c r="K50">
        <f>VLOOKUP(Rookies2018[[#This Row],[Owner]],TeamNames1617[],2,FALSE)</f>
        <v>4</v>
      </c>
      <c r="L50" t="str">
        <f>INDEX(ESPNTeams[Team],MATCH(Rookies2018[[#This Row],[TeamID]],ESPNTeams[Team ID],0))</f>
        <v>R E L A X</v>
      </c>
    </row>
    <row r="51" spans="3:12" x14ac:dyDescent="0.3">
      <c r="C51">
        <v>5</v>
      </c>
      <c r="D51">
        <v>8</v>
      </c>
      <c r="E51" t="str">
        <f>TEXT(Rookies2018[[#This Row],[Round]],"0")&amp;"."&amp;TEXT(D51,"00")</f>
        <v>5.08</v>
      </c>
      <c r="F51" t="s">
        <v>1201</v>
      </c>
      <c r="G51" t="s">
        <v>6592</v>
      </c>
      <c r="H51" t="str">
        <f>IF(Rookies2018[[#This Row],[Player]]="pass","",INDEX(Proj2018[TEAM],MATCH(Rookies2018[[#This Row],[Player]],Proj2018[[PLAYER]:[PLAYER]],0)))</f>
        <v>NYJ</v>
      </c>
      <c r="I51" t="str">
        <f>IF(Rookies2018[[#This Row],[Player]]="pass","",INDEX(Proj2018[POS],MATCH(Rookies2018[[#This Row],[Player]],Proj2018[[PLAYER]:[PLAYER]],0)))</f>
        <v>RB</v>
      </c>
      <c r="J51">
        <f>CHOOSE(Rookies2018[[#This Row],[Round]],IF(Rookies2018[[#This Row],[Pick]]&lt;6,6,5),4,3,2,1,1,1)</f>
        <v>1</v>
      </c>
      <c r="K51">
        <f>VLOOKUP(Rookies2018[[#This Row],[Owner]],TeamNames1617[],2,FALSE)</f>
        <v>4</v>
      </c>
      <c r="L51" t="str">
        <f>INDEX(ESPNTeams[Team],MATCH(Rookies2018[[#This Row],[TeamID]],ESPNTeams[Team ID],0))</f>
        <v>R E L A X</v>
      </c>
    </row>
    <row r="52" spans="3:12" x14ac:dyDescent="0.3">
      <c r="C52">
        <v>5</v>
      </c>
      <c r="D52">
        <v>9</v>
      </c>
      <c r="E52" t="str">
        <f>TEXT(Rookies2018[[#This Row],[Round]],"0")&amp;"."&amp;TEXT(D52,"00")</f>
        <v>5.09</v>
      </c>
      <c r="F52" t="s">
        <v>1201</v>
      </c>
      <c r="G52" t="s">
        <v>2633</v>
      </c>
      <c r="H52" t="str">
        <f>IF(Rookies2018[[#This Row],[Player]]="pass","",INDEX(Proj2018[TEAM],MATCH(Rookies2018[[#This Row],[Player]],Proj2018[[PLAYER]:[PLAYER]],0)))</f>
        <v>Dal</v>
      </c>
      <c r="I52" t="str">
        <f>IF(Rookies2018[[#This Row],[Player]]="pass","",INDEX(Proj2018[POS],MATCH(Rookies2018[[#This Row],[Player]],Proj2018[[PLAYER]:[PLAYER]],0)))</f>
        <v>RB</v>
      </c>
      <c r="J52">
        <f>CHOOSE(Rookies2018[[#This Row],[Round]],IF(Rookies2018[[#This Row],[Pick]]&lt;6,6,5),4,3,2,1,1,1)</f>
        <v>1</v>
      </c>
      <c r="K52">
        <f>VLOOKUP(Rookies2018[[#This Row],[Owner]],TeamNames1617[],2,FALSE)</f>
        <v>4</v>
      </c>
      <c r="L52" t="str">
        <f>INDEX(ESPNTeams[Team],MATCH(Rookies2018[[#This Row],[TeamID]],ESPNTeams[Team ID],0))</f>
        <v>R E L A X</v>
      </c>
    </row>
    <row r="53" spans="3:12" x14ac:dyDescent="0.3">
      <c r="C53">
        <v>5</v>
      </c>
      <c r="D53">
        <v>10</v>
      </c>
      <c r="E53" t="str">
        <f>TEXT(Rookies2018[[#This Row],[Round]],"0")&amp;"."&amp;TEXT(D53,"00")</f>
        <v>5.10</v>
      </c>
      <c r="F53" t="s">
        <v>1201</v>
      </c>
      <c r="G53" t="s">
        <v>4387</v>
      </c>
      <c r="H53" s="2" t="s">
        <v>10718</v>
      </c>
      <c r="I53" s="2" t="s">
        <v>451</v>
      </c>
      <c r="J53">
        <f>CHOOSE(Rookies2018[[#This Row],[Round]],IF(Rookies2018[[#This Row],[Pick]]&lt;6,6,5),4,3,2,1,1,1)</f>
        <v>1</v>
      </c>
      <c r="K53">
        <f>VLOOKUP(Rookies2018[[#This Row],[Owner]],TeamNames1617[],2,FALSE)</f>
        <v>4</v>
      </c>
      <c r="L53" t="str">
        <f>INDEX(ESPNTeams[Team],MATCH(Rookies2018[[#This Row],[TeamID]],ESPNTeams[Team ID],0))</f>
        <v>R E L A X</v>
      </c>
    </row>
    <row r="54" spans="3:12" x14ac:dyDescent="0.3">
      <c r="C54">
        <v>6</v>
      </c>
      <c r="D54">
        <v>1</v>
      </c>
      <c r="E54" t="str">
        <f>TEXT(Rookies2018[[#This Row],[Round]],"0")&amp;"."&amp;TEXT(D54,"00")</f>
        <v>6.01</v>
      </c>
      <c r="F54" t="s">
        <v>959</v>
      </c>
      <c r="G54" t="s">
        <v>11170</v>
      </c>
      <c r="H54" t="str">
        <f>IF(Rookies2018[[#This Row],[Player]]="pass","",INDEX(Proj2018[TEAM],MATCH(Rookies2018[[#This Row],[Player]],Proj2018[[PLAYER]:[PLAYER]],0)))</f>
        <v/>
      </c>
      <c r="I54" t="str">
        <f>IF(Rookies2018[[#This Row],[Player]]="pass","",INDEX(Proj2018[POS],MATCH(Rookies2018[[#This Row],[Player]],Proj2018[[PLAYER]:[PLAYER]],0)))</f>
        <v/>
      </c>
      <c r="J54">
        <f>CHOOSE(Rookies2018[[#This Row],[Round]],IF(Rookies2018[[#This Row],[Pick]]&lt;6,6,5),4,3,2,1,1,1)</f>
        <v>1</v>
      </c>
      <c r="K54">
        <f>VLOOKUP(Rookies2018[[#This Row],[Owner]],TeamNames1617[],2,FALSE)</f>
        <v>7</v>
      </c>
      <c r="L54" t="str">
        <f>INDEX(ESPNTeams[Team],MATCH(Rookies2018[[#This Row],[TeamID]],ESPNTeams[Team ID],0))</f>
        <v>Baldrick's Cunning Plan</v>
      </c>
    </row>
    <row r="55" spans="3:12" x14ac:dyDescent="0.3">
      <c r="C55">
        <v>6</v>
      </c>
      <c r="D55">
        <v>2</v>
      </c>
      <c r="E55" t="str">
        <f>TEXT(Rookies2018[[#This Row],[Round]],"0")&amp;"."&amp;TEXT(D55,"00")</f>
        <v>6.02</v>
      </c>
      <c r="F55" t="s">
        <v>10680</v>
      </c>
      <c r="G55" t="s">
        <v>11170</v>
      </c>
      <c r="H55" t="str">
        <f>IF(Rookies2018[[#This Row],[Player]]="pass","",INDEX(Proj2018[TEAM],MATCH(Rookies2018[[#This Row],[Player]],Proj2018[[PLAYER]:[PLAYER]],0)))</f>
        <v/>
      </c>
      <c r="I55" t="str">
        <f>IF(Rookies2018[[#This Row],[Player]]="pass","",INDEX(Proj2018[POS],MATCH(Rookies2018[[#This Row],[Player]],Proj2018[[PLAYER]:[PLAYER]],0)))</f>
        <v/>
      </c>
      <c r="J55">
        <f>CHOOSE(Rookies2018[[#This Row],[Round]],IF(Rookies2018[[#This Row],[Pick]]&lt;6,6,5),4,3,2,1,1,1)</f>
        <v>1</v>
      </c>
      <c r="K55">
        <f>VLOOKUP(Rookies2018[[#This Row],[Owner]],TeamNames1617[],2,FALSE)</f>
        <v>3</v>
      </c>
      <c r="L55" t="str">
        <f>INDEX(ESPNTeams[Team],MATCH(Rookies2018[[#This Row],[TeamID]],ESPNTeams[Team ID],0))</f>
        <v>Nino and The Twerks</v>
      </c>
    </row>
    <row r="56" spans="3:12" x14ac:dyDescent="0.3">
      <c r="C56">
        <v>6</v>
      </c>
      <c r="D56">
        <v>3</v>
      </c>
      <c r="E56" t="str">
        <f>TEXT(Rookies2018[[#This Row],[Round]],"0")&amp;"."&amp;TEXT(D56,"00")</f>
        <v>6.03</v>
      </c>
      <c r="F56" t="s">
        <v>447</v>
      </c>
      <c r="G56" t="s">
        <v>6439</v>
      </c>
      <c r="H56" t="str">
        <f>IF(Rookies2018[[#This Row],[Player]]="pass","",INDEX(Proj2018[TEAM],MATCH(Rookies2018[[#This Row],[Player]],Proj2018[[PLAYER]:[PLAYER]],0)))</f>
        <v>Pit</v>
      </c>
      <c r="I56" t="str">
        <f>IF(Rookies2018[[#This Row],[Player]]="pass","",INDEX(Proj2018[POS],MATCH(Rookies2018[[#This Row],[Player]],Proj2018[[PLAYER]:[PLAYER]],0)))</f>
        <v>QB</v>
      </c>
      <c r="J56">
        <f>CHOOSE(Rookies2018[[#This Row],[Round]],IF(Rookies2018[[#This Row],[Pick]]&lt;6,6,5),4,3,2,1,1,1)</f>
        <v>1</v>
      </c>
      <c r="K56">
        <f>VLOOKUP(Rookies2018[[#This Row],[Owner]],TeamNames1617[],2,FALSE)</f>
        <v>10</v>
      </c>
      <c r="L56" t="str">
        <f>INDEX(ESPNTeams[Team],MATCH(Rookies2018[[#This Row],[TeamID]],ESPNTeams[Team ID],0))</f>
        <v>Strange Brew</v>
      </c>
    </row>
    <row r="57" spans="3:12" x14ac:dyDescent="0.3">
      <c r="C57">
        <v>6</v>
      </c>
      <c r="D57">
        <v>4</v>
      </c>
      <c r="E57" t="str">
        <f>TEXT(Rookies2018[[#This Row],[Round]],"0")&amp;"."&amp;TEXT(D57,"00")</f>
        <v>6.04</v>
      </c>
      <c r="F57" t="s">
        <v>1186</v>
      </c>
      <c r="G57" t="s">
        <v>11170</v>
      </c>
      <c r="H57" t="str">
        <f>IF(Rookies2018[[#This Row],[Player]]="pass","",INDEX(Proj2018[TEAM],MATCH(Rookies2018[[#This Row],[Player]],Proj2018[[PLAYER]:[PLAYER]],0)))</f>
        <v/>
      </c>
      <c r="I57" t="str">
        <f>IF(Rookies2018[[#This Row],[Player]]="pass","",INDEX(Proj2018[POS],MATCH(Rookies2018[[#This Row],[Player]],Proj2018[[PLAYER]:[PLAYER]],0)))</f>
        <v/>
      </c>
      <c r="J57">
        <f>CHOOSE(Rookies2018[[#This Row],[Round]],IF(Rookies2018[[#This Row],[Pick]]&lt;6,6,5),4,3,2,1,1,1)</f>
        <v>1</v>
      </c>
      <c r="K57">
        <f>VLOOKUP(Rookies2018[[#This Row],[Owner]],TeamNames1617[],2,FALSE)</f>
        <v>9</v>
      </c>
      <c r="L57" t="str">
        <f>INDEX(ESPNTeams[Team],MATCH(Rookies2018[[#This Row],[TeamID]],ESPNTeams[Team ID],0))</f>
        <v>GawdDamn Trash Pandas</v>
      </c>
    </row>
    <row r="58" spans="3:12" x14ac:dyDescent="0.3">
      <c r="C58">
        <v>6</v>
      </c>
      <c r="D58">
        <v>5</v>
      </c>
      <c r="E58" t="str">
        <f>TEXT(Rookies2018[[#This Row],[Round]],"0")&amp;"."&amp;TEXT(D58,"00")</f>
        <v>6.05</v>
      </c>
      <c r="F58" t="s">
        <v>673</v>
      </c>
      <c r="G58" t="s">
        <v>11170</v>
      </c>
      <c r="H58" t="str">
        <f>IF(Rookies2018[[#This Row],[Player]]="pass","",INDEX(Proj2018[TEAM],MATCH(Rookies2018[[#This Row],[Player]],Proj2018[[PLAYER]:[PLAYER]],0)))</f>
        <v/>
      </c>
      <c r="I58" t="str">
        <f>IF(Rookies2018[[#This Row],[Player]]="pass","",INDEX(Proj2018[POS],MATCH(Rookies2018[[#This Row],[Player]],Proj2018[[PLAYER]:[PLAYER]],0)))</f>
        <v/>
      </c>
      <c r="J58">
        <f>CHOOSE(Rookies2018[[#This Row],[Round]],IF(Rookies2018[[#This Row],[Pick]]&lt;6,6,5),4,3,2,1,1,1)</f>
        <v>1</v>
      </c>
      <c r="K58">
        <f>VLOOKUP(Rookies2018[[#This Row],[Owner]],TeamNames1617[],2,FALSE)</f>
        <v>8</v>
      </c>
      <c r="L58" t="str">
        <f>INDEX(ESPNTeams[Team],MATCH(Rookies2018[[#This Row],[TeamID]],ESPNTeams[Team ID],0))</f>
        <v>Read Option Illiteracy</v>
      </c>
    </row>
    <row r="59" spans="3:12" x14ac:dyDescent="0.3">
      <c r="C59">
        <v>6</v>
      </c>
      <c r="D59">
        <v>6</v>
      </c>
      <c r="E59" t="str">
        <f>TEXT(Rookies2018[[#This Row],[Round]],"0")&amp;"."&amp;TEXT(D59,"00")</f>
        <v>6.06</v>
      </c>
      <c r="F59" t="s">
        <v>857</v>
      </c>
      <c r="G59" t="s">
        <v>11170</v>
      </c>
      <c r="H59" t="str">
        <f>IF(Rookies2018[[#This Row],[Player]]="pass","",INDEX(Proj2018[TEAM],MATCH(Rookies2018[[#This Row],[Player]],Proj2018[[PLAYER]:[PLAYER]],0)))</f>
        <v/>
      </c>
      <c r="I59" t="str">
        <f>IF(Rookies2018[[#This Row],[Player]]="pass","",INDEX(Proj2018[POS],MATCH(Rookies2018[[#This Row],[Player]],Proj2018[[PLAYER]:[PLAYER]],0)))</f>
        <v/>
      </c>
      <c r="J59">
        <f>CHOOSE(Rookies2018[[#This Row],[Round]],IF(Rookies2018[[#This Row],[Pick]]&lt;6,6,5),4,3,2,1,1,1)</f>
        <v>1</v>
      </c>
      <c r="K59">
        <f>VLOOKUP(Rookies2018[[#This Row],[Owner]],TeamNames1617[],2,FALSE)</f>
        <v>6</v>
      </c>
      <c r="L59" t="str">
        <f>INDEX(ESPNTeams[Team],MATCH(Rookies2018[[#This Row],[TeamID]],ESPNTeams[Team ID],0))</f>
        <v>Scrote Squad</v>
      </c>
    </row>
    <row r="60" spans="3:12" x14ac:dyDescent="0.3">
      <c r="C60">
        <v>6</v>
      </c>
      <c r="D60">
        <v>7</v>
      </c>
      <c r="E60" t="str">
        <f>TEXT(Rookies2018[[#This Row],[Round]],"0")&amp;"."&amp;TEXT(D60,"00")</f>
        <v>6.07</v>
      </c>
      <c r="F60" t="s">
        <v>10683</v>
      </c>
      <c r="G60" t="s">
        <v>7642</v>
      </c>
      <c r="H60" t="str">
        <f>IF(Rookies2018[[#This Row],[Player]]="pass","",INDEX(Proj2018[TEAM],MATCH(Rookies2018[[#This Row],[Player]],Proj2018[[PLAYER]:[PLAYER]],0)))</f>
        <v>Oak</v>
      </c>
      <c r="I60" t="str">
        <f>IF(Rookies2018[[#This Row],[Player]]="pass","",INDEX(Proj2018[POS],MATCH(Rookies2018[[#This Row],[Player]],Proj2018[[PLAYER]:[PLAYER]],0)))</f>
        <v>WR</v>
      </c>
      <c r="J60">
        <f>CHOOSE(Rookies2018[[#This Row],[Round]],IF(Rookies2018[[#This Row],[Pick]]&lt;6,6,5),4,3,2,1,1,1)</f>
        <v>1</v>
      </c>
      <c r="K60">
        <f>VLOOKUP(Rookies2018[[#This Row],[Owner]],TeamNames1617[],2,FALSE)</f>
        <v>5</v>
      </c>
      <c r="L60" t="str">
        <f>INDEX(ESPNTeams[Team],MATCH(Rookies2018[[#This Row],[TeamID]],ESPNTeams[Team ID],0))</f>
        <v>House of Romanov</v>
      </c>
    </row>
    <row r="61" spans="3:12" x14ac:dyDescent="0.3">
      <c r="C61">
        <v>6</v>
      </c>
      <c r="D61">
        <v>8</v>
      </c>
      <c r="E61" t="str">
        <f>TEXT(Rookies2018[[#This Row],[Round]],"0")&amp;"."&amp;TEXT(D61,"00")</f>
        <v>6.08</v>
      </c>
      <c r="F61" t="s">
        <v>3115</v>
      </c>
      <c r="G61" t="s">
        <v>3335</v>
      </c>
      <c r="H61" t="str">
        <f>IF(Rookies2018[[#This Row],[Player]]="pass","",INDEX(Proj2018[TEAM],MATCH(Rookies2018[[#This Row],[Player]],Proj2018[[PLAYER]:[PLAYER]],0)))</f>
        <v>Car</v>
      </c>
      <c r="I61" t="str">
        <f>IF(Rookies2018[[#This Row],[Player]]="pass","",INDEX(Proj2018[POS],MATCH(Rookies2018[[#This Row],[Player]],Proj2018[[PLAYER]:[PLAYER]],0)))</f>
        <v>TE</v>
      </c>
      <c r="J61">
        <f>CHOOSE(Rookies2018[[#This Row],[Round]],IF(Rookies2018[[#This Row],[Pick]]&lt;6,6,5),4,3,2,1,1,1)</f>
        <v>1</v>
      </c>
      <c r="K61">
        <f>VLOOKUP(Rookies2018[[#This Row],[Owner]],TeamNames1617[],2,FALSE)</f>
        <v>2</v>
      </c>
      <c r="L61" t="str">
        <f>INDEX(ESPNTeams[Team],MATCH(Rookies2018[[#This Row],[TeamID]],ESPNTeams[Team ID],0))</f>
        <v>We Are All Doomed!</v>
      </c>
    </row>
    <row r="62" spans="3:12" x14ac:dyDescent="0.3">
      <c r="C62">
        <v>6</v>
      </c>
      <c r="D62">
        <v>9</v>
      </c>
      <c r="E62" t="str">
        <f>TEXT(Rookies2018[[#This Row],[Round]],"0")&amp;"."&amp;TEXT(D62,"00")</f>
        <v>6.09</v>
      </c>
      <c r="F62" t="s">
        <v>1201</v>
      </c>
      <c r="G62" t="s">
        <v>6678</v>
      </c>
      <c r="H62" t="str">
        <f>IF(Rookies2018[[#This Row],[Player]]="pass","",INDEX(Proj2018[TEAM],MATCH(Rookies2018[[#This Row],[Player]],Proj2018[[PLAYER]:[PLAYER]],0)))</f>
        <v>Hou</v>
      </c>
      <c r="I62" t="str">
        <f>IF(Rookies2018[[#This Row],[Player]]="pass","",INDEX(Proj2018[POS],MATCH(Rookies2018[[#This Row],[Player]],Proj2018[[PLAYER]:[PLAYER]],0)))</f>
        <v>TE</v>
      </c>
      <c r="J62">
        <f>CHOOSE(Rookies2018[[#This Row],[Round]],IF(Rookies2018[[#This Row],[Pick]]&lt;6,6,5),4,3,2,1,1,1)</f>
        <v>1</v>
      </c>
      <c r="K62">
        <f>VLOOKUP(Rookies2018[[#This Row],[Owner]],TeamNames1617[],2,FALSE)</f>
        <v>4</v>
      </c>
      <c r="L62" t="str">
        <f>INDEX(ESPNTeams[Team],MATCH(Rookies2018[[#This Row],[TeamID]],ESPNTeams[Team ID],0))</f>
        <v>R E L A X</v>
      </c>
    </row>
    <row r="63" spans="3:12" x14ac:dyDescent="0.3">
      <c r="C63">
        <v>6</v>
      </c>
      <c r="D63">
        <v>10</v>
      </c>
      <c r="E63" t="str">
        <f>TEXT(Rookies2018[[#This Row],[Round]],"0")&amp;"."&amp;TEXT(D63,"00")</f>
        <v>6.10</v>
      </c>
      <c r="F63" t="s">
        <v>1201</v>
      </c>
      <c r="G63" t="s">
        <v>10347</v>
      </c>
      <c r="H63" t="str">
        <f>IF(Rookies2018[[#This Row],[Player]]="pass","",INDEX(Proj2018[TEAM],MATCH(Rookies2018[[#This Row],[Player]],Proj2018[[PLAYER]:[PLAYER]],0)))</f>
        <v>LAC</v>
      </c>
      <c r="I63" t="str">
        <f>IF(Rookies2018[[#This Row],[Player]]="pass","",INDEX(Proj2018[POS],MATCH(Rookies2018[[#This Row],[Player]],Proj2018[[PLAYER]:[PLAYER]],0)))</f>
        <v>RB</v>
      </c>
      <c r="J63">
        <f>CHOOSE(Rookies2018[[#This Row],[Round]],IF(Rookies2018[[#This Row],[Pick]]&lt;6,6,5),4,3,2,1,1,1)</f>
        <v>1</v>
      </c>
      <c r="K63">
        <f>VLOOKUP(Rookies2018[[#This Row],[Owner]],TeamNames1617[],2,FALSE)</f>
        <v>4</v>
      </c>
      <c r="L63" t="str">
        <f>INDEX(ESPNTeams[Team],MATCH(Rookies2018[[#This Row],[TeamID]],ESPNTeams[Team ID],0))</f>
        <v>R E L A X</v>
      </c>
    </row>
    <row r="64" spans="3:12" x14ac:dyDescent="0.3">
      <c r="C64">
        <v>7</v>
      </c>
      <c r="D64">
        <v>1</v>
      </c>
      <c r="E64" t="str">
        <f>TEXT(Rookies2018[[#This Row],[Round]],"0")&amp;"."&amp;TEXT(D64,"00")</f>
        <v>7.01</v>
      </c>
      <c r="F64" t="s">
        <v>959</v>
      </c>
      <c r="G64" t="s">
        <v>11170</v>
      </c>
      <c r="H64" t="str">
        <f>IF(Rookies2018[[#This Row],[Player]]="pass","",INDEX(Proj2018[TEAM],MATCH(Rookies2018[[#This Row],[Player]],Proj2018[[PLAYER]:[PLAYER]],0)))</f>
        <v/>
      </c>
      <c r="I64" t="str">
        <f>IF(Rookies2018[[#This Row],[Player]]="pass","",INDEX(Proj2018[POS],MATCH(Rookies2018[[#This Row],[Player]],Proj2018[[PLAYER]:[PLAYER]],0)))</f>
        <v/>
      </c>
      <c r="J64">
        <f>CHOOSE(Rookies2018[[#This Row],[Round]],IF(Rookies2018[[#This Row],[Pick]]&lt;6,6,5),4,3,2,1,1,1)</f>
        <v>1</v>
      </c>
      <c r="K64">
        <f>VLOOKUP(Rookies2018[[#This Row],[Owner]],TeamNames1617[],2,FALSE)</f>
        <v>7</v>
      </c>
      <c r="L64" t="str">
        <f>INDEX(ESPNTeams[Team],MATCH(Rookies2018[[#This Row],[TeamID]],ESPNTeams[Team ID],0))</f>
        <v>Baldrick's Cunning Plan</v>
      </c>
    </row>
    <row r="65" spans="3:12" x14ac:dyDescent="0.3">
      <c r="C65">
        <v>7</v>
      </c>
      <c r="D65">
        <v>2</v>
      </c>
      <c r="E65" t="str">
        <f>TEXT(Rookies2018[[#This Row],[Round]],"0")&amp;"."&amp;TEXT(D65,"00")</f>
        <v>7.02</v>
      </c>
      <c r="F65" t="s">
        <v>10680</v>
      </c>
      <c r="G65" t="s">
        <v>11170</v>
      </c>
      <c r="H65" t="str">
        <f>IF(Rookies2018[[#This Row],[Player]]="pass","",INDEX(Proj2018[TEAM],MATCH(Rookies2018[[#This Row],[Player]],Proj2018[[PLAYER]:[PLAYER]],0)))</f>
        <v/>
      </c>
      <c r="I65" t="str">
        <f>IF(Rookies2018[[#This Row],[Player]]="pass","",INDEX(Proj2018[POS],MATCH(Rookies2018[[#This Row],[Player]],Proj2018[[PLAYER]:[PLAYER]],0)))</f>
        <v/>
      </c>
      <c r="J65">
        <f>CHOOSE(Rookies2018[[#This Row],[Round]],IF(Rookies2018[[#This Row],[Pick]]&lt;6,6,5),4,3,2,1,1,1)</f>
        <v>1</v>
      </c>
      <c r="K65">
        <f>VLOOKUP(Rookies2018[[#This Row],[Owner]],TeamNames1617[],2,FALSE)</f>
        <v>3</v>
      </c>
      <c r="L65" t="str">
        <f>INDEX(ESPNTeams[Team],MATCH(Rookies2018[[#This Row],[TeamID]],ESPNTeams[Team ID],0))</f>
        <v>Nino and The Twerks</v>
      </c>
    </row>
    <row r="66" spans="3:12" x14ac:dyDescent="0.3">
      <c r="C66">
        <v>7</v>
      </c>
      <c r="D66">
        <v>3</v>
      </c>
      <c r="E66" t="str">
        <f>TEXT(Rookies2018[[#This Row],[Round]],"0")&amp;"."&amp;TEXT(D66,"00")</f>
        <v>7.03</v>
      </c>
      <c r="F66" t="s">
        <v>447</v>
      </c>
      <c r="G66" t="s">
        <v>6810</v>
      </c>
      <c r="H66" t="str">
        <f>IF(Rookies2018[[#This Row],[Player]]="pass","",INDEX(Proj2018[TEAM],MATCH(Rookies2018[[#This Row],[Player]],Proj2018[[PLAYER]:[PLAYER]],0)))</f>
        <v>Dal</v>
      </c>
      <c r="I66" t="str">
        <f>IF(Rookies2018[[#This Row],[Player]]="pass","",INDEX(Proj2018[POS],MATCH(Rookies2018[[#This Row],[Player]],Proj2018[[PLAYER]:[PLAYER]],0)))</f>
        <v>TE</v>
      </c>
      <c r="J66">
        <f>CHOOSE(Rookies2018[[#This Row],[Round]],IF(Rookies2018[[#This Row],[Pick]]&lt;6,6,5),4,3,2,1,1,1)</f>
        <v>1</v>
      </c>
      <c r="K66">
        <f>VLOOKUP(Rookies2018[[#This Row],[Owner]],TeamNames1617[],2,FALSE)</f>
        <v>10</v>
      </c>
      <c r="L66" t="str">
        <f>INDEX(ESPNTeams[Team],MATCH(Rookies2018[[#This Row],[TeamID]],ESPNTeams[Team ID],0))</f>
        <v>Strange Brew</v>
      </c>
    </row>
    <row r="67" spans="3:12" x14ac:dyDescent="0.3">
      <c r="C67">
        <v>7</v>
      </c>
      <c r="D67">
        <v>4</v>
      </c>
      <c r="E67" t="str">
        <f>TEXT(Rookies2018[[#This Row],[Round]],"0")&amp;"."&amp;TEXT(D67,"00")</f>
        <v>7.04</v>
      </c>
      <c r="F67" t="s">
        <v>1186</v>
      </c>
      <c r="G67" t="s">
        <v>11170</v>
      </c>
      <c r="H67" t="str">
        <f>IF(Rookies2018[[#This Row],[Player]]="pass","",INDEX(Proj2018[TEAM],MATCH(Rookies2018[[#This Row],[Player]],Proj2018[[PLAYER]:[PLAYER]],0)))</f>
        <v/>
      </c>
      <c r="I67" t="str">
        <f>IF(Rookies2018[[#This Row],[Player]]="pass","",INDEX(Proj2018[POS],MATCH(Rookies2018[[#This Row],[Player]],Proj2018[[PLAYER]:[PLAYER]],0)))</f>
        <v/>
      </c>
      <c r="J67">
        <f>CHOOSE(Rookies2018[[#This Row],[Round]],IF(Rookies2018[[#This Row],[Pick]]&lt;6,6,5),4,3,2,1,1,1)</f>
        <v>1</v>
      </c>
      <c r="K67">
        <f>VLOOKUP(Rookies2018[[#This Row],[Owner]],TeamNames1617[],2,FALSE)</f>
        <v>9</v>
      </c>
      <c r="L67" t="str">
        <f>INDEX(ESPNTeams[Team],MATCH(Rookies2018[[#This Row],[TeamID]],ESPNTeams[Team ID],0))</f>
        <v>GawdDamn Trash Pandas</v>
      </c>
    </row>
    <row r="68" spans="3:12" x14ac:dyDescent="0.3">
      <c r="C68">
        <v>7</v>
      </c>
      <c r="D68">
        <v>5</v>
      </c>
      <c r="E68" t="str">
        <f>TEXT(Rookies2018[[#This Row],[Round]],"0")&amp;"."&amp;TEXT(D68,"00")</f>
        <v>7.05</v>
      </c>
      <c r="F68" t="s">
        <v>673</v>
      </c>
      <c r="G68" t="s">
        <v>11170</v>
      </c>
      <c r="H68" t="str">
        <f>IF(Rookies2018[[#This Row],[Player]]="pass","",INDEX(Proj2018[TEAM],MATCH(Rookies2018[[#This Row],[Player]],Proj2018[[PLAYER]:[PLAYER]],0)))</f>
        <v/>
      </c>
      <c r="I68" t="str">
        <f>IF(Rookies2018[[#This Row],[Player]]="pass","",INDEX(Proj2018[POS],MATCH(Rookies2018[[#This Row],[Player]],Proj2018[[PLAYER]:[PLAYER]],0)))</f>
        <v/>
      </c>
      <c r="J68">
        <f>CHOOSE(Rookies2018[[#This Row],[Round]],IF(Rookies2018[[#This Row],[Pick]]&lt;6,6,5),4,3,2,1,1,1)</f>
        <v>1</v>
      </c>
      <c r="K68">
        <f>VLOOKUP(Rookies2018[[#This Row],[Owner]],TeamNames1617[],2,FALSE)</f>
        <v>8</v>
      </c>
      <c r="L68" t="str">
        <f>INDEX(ESPNTeams[Team],MATCH(Rookies2018[[#This Row],[TeamID]],ESPNTeams[Team ID],0))</f>
        <v>Read Option Illiteracy</v>
      </c>
    </row>
    <row r="69" spans="3:12" x14ac:dyDescent="0.3">
      <c r="C69">
        <v>7</v>
      </c>
      <c r="D69">
        <v>6</v>
      </c>
      <c r="E69" t="str">
        <f>TEXT(Rookies2018[[#This Row],[Round]],"0")&amp;"."&amp;TEXT(D69,"00")</f>
        <v>7.06</v>
      </c>
      <c r="F69" t="s">
        <v>857</v>
      </c>
      <c r="G69" t="s">
        <v>11170</v>
      </c>
      <c r="H69" t="str">
        <f>IF(Rookies2018[[#This Row],[Player]]="pass","",INDEX(Proj2018[TEAM],MATCH(Rookies2018[[#This Row],[Player]],Proj2018[[PLAYER]:[PLAYER]],0)))</f>
        <v/>
      </c>
      <c r="I69" t="str">
        <f>IF(Rookies2018[[#This Row],[Player]]="pass","",INDEX(Proj2018[POS],MATCH(Rookies2018[[#This Row],[Player]],Proj2018[[PLAYER]:[PLAYER]],0)))</f>
        <v/>
      </c>
      <c r="J69">
        <f>CHOOSE(Rookies2018[[#This Row],[Round]],IF(Rookies2018[[#This Row],[Pick]]&lt;6,6,5),4,3,2,1,1,1)</f>
        <v>1</v>
      </c>
      <c r="K69">
        <f>VLOOKUP(Rookies2018[[#This Row],[Owner]],TeamNames1617[],2,FALSE)</f>
        <v>6</v>
      </c>
      <c r="L69" t="str">
        <f>INDEX(ESPNTeams[Team],MATCH(Rookies2018[[#This Row],[TeamID]],ESPNTeams[Team ID],0))</f>
        <v>Scrote Squad</v>
      </c>
    </row>
    <row r="70" spans="3:12" x14ac:dyDescent="0.3">
      <c r="C70">
        <v>7</v>
      </c>
      <c r="D70">
        <v>7</v>
      </c>
      <c r="E70" t="str">
        <f>TEXT(Rookies2018[[#This Row],[Round]],"0")&amp;"."&amp;TEXT(D70,"00")</f>
        <v>7.07</v>
      </c>
      <c r="F70" t="s">
        <v>1201</v>
      </c>
      <c r="G70" t="s">
        <v>8108</v>
      </c>
      <c r="H70" t="str">
        <f>IF(Rookies2018[[#This Row],[Player]]="pass","",INDEX(Proj2018[TEAM],MATCH(Rookies2018[[#This Row],[Player]],Proj2018[[PLAYER]:[PLAYER]],0)))</f>
        <v>GB</v>
      </c>
      <c r="I70" t="str">
        <f>IF(Rookies2018[[#This Row],[Player]]="pass","",INDEX(Proj2018[POS],MATCH(Rookies2018[[#This Row],[Player]],Proj2018[[PLAYER]:[PLAYER]],0)))</f>
        <v>WR</v>
      </c>
      <c r="J70">
        <f>CHOOSE(Rookies2018[[#This Row],[Round]],IF(Rookies2018[[#This Row],[Pick]]&lt;6,6,5),4,3,2,1,1,1)</f>
        <v>1</v>
      </c>
      <c r="K70">
        <f>VLOOKUP(Rookies2018[[#This Row],[Owner]],TeamNames1617[],2,FALSE)</f>
        <v>4</v>
      </c>
      <c r="L70" t="str">
        <f>INDEX(ESPNTeams[Team],MATCH(Rookies2018[[#This Row],[TeamID]],ESPNTeams[Team ID],0))</f>
        <v>R E L A X</v>
      </c>
    </row>
    <row r="71" spans="3:12" x14ac:dyDescent="0.3">
      <c r="C71">
        <v>7</v>
      </c>
      <c r="D71">
        <v>8</v>
      </c>
      <c r="E71" t="str">
        <f>TEXT(Rookies2018[[#This Row],[Round]],"0")&amp;"."&amp;TEXT(D71,"00")</f>
        <v>7.08</v>
      </c>
      <c r="F71" t="s">
        <v>3115</v>
      </c>
      <c r="G71" t="s">
        <v>6801</v>
      </c>
      <c r="H71" t="str">
        <f>IF(Rookies2018[[#This Row],[Player]]="pass","",INDEX(Proj2018[TEAM],MATCH(Rookies2018[[#This Row],[Player]],Proj2018[[PLAYER]:[PLAYER]],0)))</f>
        <v>Cin</v>
      </c>
      <c r="I71" t="str">
        <f>IF(Rookies2018[[#This Row],[Player]]="pass","",INDEX(Proj2018[POS],MATCH(Rookies2018[[#This Row],[Player]],Proj2018[[PLAYER]:[PLAYER]],0)))</f>
        <v>WR</v>
      </c>
      <c r="J71">
        <f>CHOOSE(Rookies2018[[#This Row],[Round]],IF(Rookies2018[[#This Row],[Pick]]&lt;6,6,5),4,3,2,1,1,1)</f>
        <v>1</v>
      </c>
      <c r="K71">
        <f>VLOOKUP(Rookies2018[[#This Row],[Owner]],TeamNames1617[],2,FALSE)</f>
        <v>2</v>
      </c>
      <c r="L71" t="str">
        <f>INDEX(ESPNTeams[Team],MATCH(Rookies2018[[#This Row],[TeamID]],ESPNTeams[Team ID],0))</f>
        <v>We Are All Doomed!</v>
      </c>
    </row>
    <row r="72" spans="3:12" x14ac:dyDescent="0.3">
      <c r="C72">
        <v>7</v>
      </c>
      <c r="D72">
        <v>9</v>
      </c>
      <c r="E72" t="str">
        <f>TEXT(Rookies2018[[#This Row],[Round]],"0")&amp;"."&amp;TEXT(D72,"00")</f>
        <v>7.09</v>
      </c>
      <c r="F72" t="s">
        <v>739</v>
      </c>
      <c r="G72" t="s">
        <v>11170</v>
      </c>
      <c r="H72" t="str">
        <f>IF(Rookies2018[[#This Row],[Player]]="pass","",INDEX(Proj2018[TEAM],MATCH(Rookies2018[[#This Row],[Player]],Proj2018[[PLAYER]:[PLAYER]],0)))</f>
        <v/>
      </c>
      <c r="I72" t="str">
        <f>IF(Rookies2018[[#This Row],[Player]]="pass","",INDEX(Proj2018[POS],MATCH(Rookies2018[[#This Row],[Player]],Proj2018[[PLAYER]:[PLAYER]],0)))</f>
        <v/>
      </c>
      <c r="J72">
        <f>CHOOSE(Rookies2018[[#This Row],[Round]],IF(Rookies2018[[#This Row],[Pick]]&lt;6,6,5),4,3,2,1,1,1)</f>
        <v>1</v>
      </c>
      <c r="K72">
        <f>VLOOKUP(Rookies2018[[#This Row],[Owner]],TeamNames1617[],2,FALSE)</f>
        <v>1</v>
      </c>
      <c r="L72" t="str">
        <f>INDEX(ESPNTeams[Team],MATCH(Rookies2018[[#This Row],[TeamID]],ESPNTeams[Team ID],0))</f>
        <v>The Meme Team</v>
      </c>
    </row>
    <row r="73" spans="3:12" x14ac:dyDescent="0.3">
      <c r="C73">
        <v>7</v>
      </c>
      <c r="D73">
        <v>10</v>
      </c>
      <c r="E73" t="str">
        <f>TEXT(Rookies2018[[#This Row],[Round]],"0")&amp;"."&amp;TEXT(D73,"00")</f>
        <v>7.10</v>
      </c>
      <c r="F73" t="s">
        <v>1201</v>
      </c>
      <c r="G73" t="s">
        <v>10592</v>
      </c>
      <c r="H73" t="str">
        <f>IF(Rookies2018[[#This Row],[Player]]="pass","",INDEX(Proj2018[TEAM],MATCH(Rookies2018[[#This Row],[Player]],Proj2018[[PLAYER]:[PLAYER]],0)))</f>
        <v>Phi</v>
      </c>
      <c r="I73" t="str">
        <f>IF(Rookies2018[[#This Row],[Player]]="pass","",INDEX(Proj2018[POS],MATCH(Rookies2018[[#This Row],[Player]],Proj2018[[PLAYER]:[PLAYER]],0)))</f>
        <v>RB</v>
      </c>
      <c r="J73">
        <f>CHOOSE(Rookies2018[[#This Row],[Round]],IF(Rookies2018[[#This Row],[Pick]]&lt;6,6,5),4,3,2,1,1,1)</f>
        <v>1</v>
      </c>
      <c r="K73">
        <f>VLOOKUP(Rookies2018[[#This Row],[Owner]],TeamNames1617[],2,FALSE)</f>
        <v>4</v>
      </c>
      <c r="L73" t="str">
        <f>INDEX(ESPNTeams[Team],MATCH(Rookies2018[[#This Row],[TeamID]],ESPNTeams[Team ID],0))</f>
        <v>R E L A X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697E-CA86-45FB-BFC9-6F610917B511}">
  <dimension ref="C3:O40"/>
  <sheetViews>
    <sheetView workbookViewId="0">
      <selection activeCell="G31" sqref="G31"/>
    </sheetView>
  </sheetViews>
  <sheetFormatPr defaultRowHeight="14.4" x14ac:dyDescent="0.3"/>
  <cols>
    <col min="3" max="3" width="11.109375" bestFit="1" customWidth="1"/>
    <col min="4" max="4" width="8.77734375" bestFit="1" customWidth="1"/>
    <col min="5" max="5" width="6.6640625" bestFit="1" customWidth="1"/>
    <col min="6" max="6" width="11.44140625" customWidth="1"/>
    <col min="7" max="7" width="18.6640625" customWidth="1"/>
    <col min="12" max="12" width="29.33203125" bestFit="1" customWidth="1"/>
    <col min="14" max="14" width="9.33203125" customWidth="1"/>
    <col min="15" max="15" width="29.33203125" bestFit="1" customWidth="1"/>
  </cols>
  <sheetData>
    <row r="3" spans="3:15" x14ac:dyDescent="0.3">
      <c r="C3" s="3" t="s">
        <v>10979</v>
      </c>
      <c r="D3" s="3" t="s">
        <v>10980</v>
      </c>
      <c r="E3" s="3" t="s">
        <v>10981</v>
      </c>
      <c r="F3" t="s">
        <v>10982</v>
      </c>
      <c r="G3" t="s">
        <v>10983</v>
      </c>
      <c r="H3" t="s">
        <v>10984</v>
      </c>
      <c r="I3" t="s">
        <v>10985</v>
      </c>
      <c r="J3" t="s">
        <v>10986</v>
      </c>
      <c r="K3" t="s">
        <v>10695</v>
      </c>
      <c r="L3" t="s">
        <v>10987</v>
      </c>
      <c r="N3" t="s">
        <v>10695</v>
      </c>
      <c r="O3" t="s">
        <v>10987</v>
      </c>
    </row>
    <row r="4" spans="3:15" x14ac:dyDescent="0.3">
      <c r="C4" t="s">
        <v>10988</v>
      </c>
      <c r="D4" s="4">
        <v>1</v>
      </c>
      <c r="E4">
        <v>1</v>
      </c>
      <c r="F4" t="s">
        <v>1186</v>
      </c>
      <c r="G4" t="s">
        <v>7528</v>
      </c>
      <c r="H4" t="s">
        <v>451</v>
      </c>
      <c r="I4" t="s">
        <v>910</v>
      </c>
      <c r="J4">
        <f>_xlfn.SWITCH(Rookies2017[[#This Row],[Round]],1,IF(Rookies2017[[#This Row],[Pick]]&lt;6,6,5),2,4,3)</f>
        <v>6</v>
      </c>
      <c r="K4">
        <v>9</v>
      </c>
      <c r="L4" t="str">
        <f>VLOOKUP(Rookies2017[[#This Row],[TeamID]],TeamNames[],2,FALSE)</f>
        <v>GAWDDAMN TRASH PANDAS (0-0)</v>
      </c>
      <c r="N4">
        <v>1</v>
      </c>
      <c r="O4" t="s">
        <v>10989</v>
      </c>
    </row>
    <row r="5" spans="3:15" x14ac:dyDescent="0.3">
      <c r="C5" t="s">
        <v>10990</v>
      </c>
      <c r="D5" s="4">
        <v>1</v>
      </c>
      <c r="E5">
        <v>2</v>
      </c>
      <c r="F5" t="s">
        <v>857</v>
      </c>
      <c r="G5" t="s">
        <v>7671</v>
      </c>
      <c r="H5" t="s">
        <v>451</v>
      </c>
      <c r="I5" t="s">
        <v>875</v>
      </c>
      <c r="J5">
        <f>_xlfn.SWITCH(Rookies2017[[#This Row],[Round]],1,IF(Rookies2017[[#This Row],[Pick]]&lt;6,6,5),2,4,3)</f>
        <v>6</v>
      </c>
      <c r="K5">
        <v>6</v>
      </c>
      <c r="L5" t="str">
        <f>VLOOKUP(Rookies2017[[#This Row],[TeamID]],TeamNames[],2,FALSE)</f>
        <v>TACO EBDBBNB-CLE (0-0)</v>
      </c>
      <c r="N5">
        <v>2</v>
      </c>
      <c r="O5" t="s">
        <v>10991</v>
      </c>
    </row>
    <row r="6" spans="3:15" x14ac:dyDescent="0.3">
      <c r="C6" t="s">
        <v>10992</v>
      </c>
      <c r="D6" s="4">
        <v>1</v>
      </c>
      <c r="E6">
        <v>3</v>
      </c>
      <c r="F6" t="s">
        <v>673</v>
      </c>
      <c r="G6" t="s">
        <v>9599</v>
      </c>
      <c r="H6" t="s">
        <v>451</v>
      </c>
      <c r="I6" t="s">
        <v>644</v>
      </c>
      <c r="J6">
        <f>_xlfn.SWITCH(Rookies2017[[#This Row],[Round]],1,IF(Rookies2017[[#This Row],[Pick]]&lt;6,6,5),2,4,3)</f>
        <v>6</v>
      </c>
      <c r="K6">
        <v>8</v>
      </c>
      <c r="L6" t="str">
        <f>VLOOKUP(Rookies2017[[#This Row],[TeamID]],TeamNames[],2,FALSE)</f>
        <v>LUCK EY, GURL (0-0)</v>
      </c>
      <c r="N6">
        <v>3</v>
      </c>
      <c r="O6" t="s">
        <v>10993</v>
      </c>
    </row>
    <row r="7" spans="3:15" x14ac:dyDescent="0.3">
      <c r="C7" t="s">
        <v>10994</v>
      </c>
      <c r="D7" s="4">
        <v>1</v>
      </c>
      <c r="E7">
        <v>4</v>
      </c>
      <c r="F7" t="s">
        <v>447</v>
      </c>
      <c r="G7" t="s">
        <v>6734</v>
      </c>
      <c r="H7" t="s">
        <v>451</v>
      </c>
      <c r="I7" t="s">
        <v>410</v>
      </c>
      <c r="J7">
        <f>_xlfn.SWITCH(Rookies2017[[#This Row],[Round]],1,IF(Rookies2017[[#This Row],[Pick]]&lt;6,6,5),2,4,3)</f>
        <v>6</v>
      </c>
      <c r="K7">
        <v>10</v>
      </c>
      <c r="L7" t="str">
        <f>VLOOKUP(Rookies2017[[#This Row],[TeamID]],TeamNames[],2,FALSE)</f>
        <v>STRANGE BREW (0-0)</v>
      </c>
      <c r="N7">
        <v>4</v>
      </c>
      <c r="O7" t="s">
        <v>10995</v>
      </c>
    </row>
    <row r="8" spans="3:15" x14ac:dyDescent="0.3">
      <c r="C8" t="s">
        <v>10996</v>
      </c>
      <c r="D8" s="4">
        <v>1</v>
      </c>
      <c r="E8">
        <v>5</v>
      </c>
      <c r="F8" t="s">
        <v>959</v>
      </c>
      <c r="G8" t="s">
        <v>841</v>
      </c>
      <c r="H8" t="s">
        <v>348</v>
      </c>
      <c r="I8" t="s">
        <v>552</v>
      </c>
      <c r="J8">
        <f>_xlfn.SWITCH(Rookies2017[[#This Row],[Round]],1,IF(Rookies2017[[#This Row],[Pick]]&lt;6,6,5),2,4,3)</f>
        <v>6</v>
      </c>
      <c r="K8">
        <v>7</v>
      </c>
      <c r="L8" t="str">
        <f>VLOOKUP(Rookies2017[[#This Row],[TeamID]],TeamNames[],2,FALSE)</f>
        <v>BALDRICK'S CUNNING PLAN (0-0)</v>
      </c>
      <c r="N8">
        <v>5</v>
      </c>
      <c r="O8" t="s">
        <v>10997</v>
      </c>
    </row>
    <row r="9" spans="3:15" x14ac:dyDescent="0.3">
      <c r="C9" t="s">
        <v>10998</v>
      </c>
      <c r="D9" s="4">
        <v>1</v>
      </c>
      <c r="E9">
        <v>6</v>
      </c>
      <c r="F9" t="s">
        <v>10680</v>
      </c>
      <c r="G9" t="s">
        <v>9996</v>
      </c>
      <c r="H9" t="s">
        <v>348</v>
      </c>
      <c r="I9" t="s">
        <v>410</v>
      </c>
      <c r="J9">
        <f>_xlfn.SWITCH(Rookies2017[[#This Row],[Round]],1,IF(Rookies2017[[#This Row],[Pick]]&lt;6,6,5),2,4,3)</f>
        <v>5</v>
      </c>
      <c r="K9">
        <v>3</v>
      </c>
      <c r="L9" t="str">
        <f>VLOOKUP(Rookies2017[[#This Row],[TeamID]],TeamNames[],2,FALSE)</f>
        <v>NINO AND THE TWERKS (0-0)</v>
      </c>
      <c r="N9">
        <v>6</v>
      </c>
      <c r="O9" t="s">
        <v>10999</v>
      </c>
    </row>
    <row r="10" spans="3:15" x14ac:dyDescent="0.3">
      <c r="C10" t="s">
        <v>11000</v>
      </c>
      <c r="D10" s="4">
        <v>1</v>
      </c>
      <c r="E10">
        <v>7</v>
      </c>
      <c r="F10" t="s">
        <v>447</v>
      </c>
      <c r="G10" t="s">
        <v>5558</v>
      </c>
      <c r="H10" t="s">
        <v>451</v>
      </c>
      <c r="I10" t="s">
        <v>444</v>
      </c>
      <c r="J10">
        <f>_xlfn.SWITCH(Rookies2017[[#This Row],[Round]],1,IF(Rookies2017[[#This Row],[Pick]]&lt;6,6,5),2,4,3)</f>
        <v>5</v>
      </c>
      <c r="K10">
        <v>10</v>
      </c>
      <c r="L10" t="str">
        <f>VLOOKUP(Rookies2017[[#This Row],[TeamID]],TeamNames[],2,FALSE)</f>
        <v>STRANGE BREW (0-0)</v>
      </c>
      <c r="N10">
        <v>7</v>
      </c>
      <c r="O10" t="s">
        <v>11001</v>
      </c>
    </row>
    <row r="11" spans="3:15" x14ac:dyDescent="0.3">
      <c r="C11" t="s">
        <v>11002</v>
      </c>
      <c r="D11" s="4">
        <v>1</v>
      </c>
      <c r="E11">
        <v>8</v>
      </c>
      <c r="F11" t="s">
        <v>10683</v>
      </c>
      <c r="G11" t="s">
        <v>6261</v>
      </c>
      <c r="H11" t="s">
        <v>451</v>
      </c>
      <c r="I11" t="s">
        <v>371</v>
      </c>
      <c r="J11">
        <f>_xlfn.SWITCH(Rookies2017[[#This Row],[Round]],1,IF(Rookies2017[[#This Row],[Pick]]&lt;6,6,5),2,4,3)</f>
        <v>5</v>
      </c>
      <c r="K11">
        <v>5</v>
      </c>
      <c r="L11" t="str">
        <f>VLOOKUP(Rookies2017[[#This Row],[TeamID]],TeamNames[],2,FALSE)</f>
        <v>HOUSE OF ROMANOV (0-0)</v>
      </c>
      <c r="N11">
        <v>8</v>
      </c>
      <c r="O11" t="s">
        <v>11003</v>
      </c>
    </row>
    <row r="12" spans="3:15" x14ac:dyDescent="0.3">
      <c r="C12" t="s">
        <v>11004</v>
      </c>
      <c r="D12" s="4">
        <v>1</v>
      </c>
      <c r="E12">
        <v>9</v>
      </c>
      <c r="F12" t="s">
        <v>1186</v>
      </c>
      <c r="G12" t="s">
        <v>6207</v>
      </c>
      <c r="H12" t="s">
        <v>451</v>
      </c>
      <c r="I12" t="s">
        <v>365</v>
      </c>
      <c r="J12">
        <f>_xlfn.SWITCH(Rookies2017[[#This Row],[Round]],1,IF(Rookies2017[[#This Row],[Pick]]&lt;6,6,5),2,4,3)</f>
        <v>5</v>
      </c>
      <c r="K12">
        <v>9</v>
      </c>
      <c r="L12" t="str">
        <f>VLOOKUP(Rookies2017[[#This Row],[TeamID]],TeamNames[],2,FALSE)</f>
        <v>GAWDDAMN TRASH PANDAS (0-0)</v>
      </c>
      <c r="N12">
        <v>9</v>
      </c>
      <c r="O12" t="s">
        <v>11005</v>
      </c>
    </row>
    <row r="13" spans="3:15" x14ac:dyDescent="0.3">
      <c r="C13" t="s">
        <v>11006</v>
      </c>
      <c r="D13" s="4">
        <v>1</v>
      </c>
      <c r="E13">
        <v>10</v>
      </c>
      <c r="F13" t="s">
        <v>1201</v>
      </c>
      <c r="G13" t="s">
        <v>5109</v>
      </c>
      <c r="H13" t="s">
        <v>321</v>
      </c>
      <c r="I13" t="s">
        <v>1198</v>
      </c>
      <c r="J13">
        <f>_xlfn.SWITCH(Rookies2017[[#This Row],[Round]],1,IF(Rookies2017[[#This Row],[Pick]]&lt;6,6,5),2,4,3)</f>
        <v>5</v>
      </c>
      <c r="K13">
        <v>4</v>
      </c>
      <c r="L13" t="str">
        <f>VLOOKUP(Rookies2017[[#This Row],[TeamID]],TeamNames[],2,FALSE)</f>
        <v>R E L A X (0-0)</v>
      </c>
      <c r="N13">
        <v>10</v>
      </c>
      <c r="O13" t="s">
        <v>11007</v>
      </c>
    </row>
    <row r="14" spans="3:15" x14ac:dyDescent="0.3">
      <c r="C14" t="s">
        <v>11008</v>
      </c>
      <c r="D14" s="4">
        <v>2</v>
      </c>
      <c r="E14">
        <v>1</v>
      </c>
      <c r="F14" t="s">
        <v>1186</v>
      </c>
      <c r="G14" t="s">
        <v>5773</v>
      </c>
      <c r="H14" t="s">
        <v>321</v>
      </c>
      <c r="I14" t="s">
        <v>314</v>
      </c>
      <c r="J14">
        <f>_xlfn.SWITCH(Rookies2017[[#This Row],[Round]],1,IF(Rookies2017[[#This Row],[Pick]]&lt;6,6,5),2,4,3)</f>
        <v>4</v>
      </c>
      <c r="K14">
        <v>9</v>
      </c>
      <c r="L14" t="str">
        <f>VLOOKUP(Rookies2017[[#This Row],[TeamID]],TeamNames[],2,FALSE)</f>
        <v>GAWDDAMN TRASH PANDAS (0-0)</v>
      </c>
    </row>
    <row r="15" spans="3:15" x14ac:dyDescent="0.3">
      <c r="C15" t="s">
        <v>11009</v>
      </c>
      <c r="D15" s="4">
        <v>2</v>
      </c>
      <c r="E15">
        <v>2</v>
      </c>
      <c r="F15" t="s">
        <v>739</v>
      </c>
      <c r="G15" t="s">
        <v>6893</v>
      </c>
      <c r="H15" t="s">
        <v>348</v>
      </c>
      <c r="I15" t="s">
        <v>298</v>
      </c>
      <c r="J15">
        <f>_xlfn.SWITCH(Rookies2017[[#This Row],[Round]],1,IF(Rookies2017[[#This Row],[Pick]]&lt;6,6,5),2,4,3)</f>
        <v>4</v>
      </c>
      <c r="K15">
        <v>1</v>
      </c>
      <c r="L15" t="str">
        <f>VLOOKUP(Rookies2017[[#This Row],[TeamID]],TeamNames[],2,FALSE)</f>
        <v>THE MEME TEAM (0-0)</v>
      </c>
    </row>
    <row r="16" spans="3:15" x14ac:dyDescent="0.3">
      <c r="C16" t="s">
        <v>11010</v>
      </c>
      <c r="D16" s="4">
        <v>2</v>
      </c>
      <c r="E16">
        <v>3</v>
      </c>
      <c r="F16" t="s">
        <v>673</v>
      </c>
      <c r="G16" t="s">
        <v>5863</v>
      </c>
      <c r="H16" t="s">
        <v>348</v>
      </c>
      <c r="I16" t="s">
        <v>707</v>
      </c>
      <c r="J16">
        <f>_xlfn.SWITCH(Rookies2017[[#This Row],[Round]],1,IF(Rookies2017[[#This Row],[Pick]]&lt;6,6,5),2,4,3)</f>
        <v>4</v>
      </c>
      <c r="K16">
        <v>8</v>
      </c>
      <c r="L16" t="str">
        <f>VLOOKUP(Rookies2017[[#This Row],[TeamID]],TeamNames[],2,FALSE)</f>
        <v>LUCK EY, GURL (0-0)</v>
      </c>
    </row>
    <row r="17" spans="3:12" x14ac:dyDescent="0.3">
      <c r="C17" t="s">
        <v>11011</v>
      </c>
      <c r="D17" s="4">
        <v>2</v>
      </c>
      <c r="E17">
        <v>4</v>
      </c>
      <c r="F17" t="s">
        <v>447</v>
      </c>
      <c r="G17" t="s">
        <v>10207</v>
      </c>
      <c r="H17" t="s">
        <v>348</v>
      </c>
      <c r="I17" t="s">
        <v>721</v>
      </c>
      <c r="J17">
        <f>_xlfn.SWITCH(Rookies2017[[#This Row],[Round]],1,IF(Rookies2017[[#This Row],[Pick]]&lt;6,6,5),2,4,3)</f>
        <v>4</v>
      </c>
      <c r="K17">
        <v>10</v>
      </c>
      <c r="L17" t="str">
        <f>VLOOKUP(Rookies2017[[#This Row],[TeamID]],TeamNames[],2,FALSE)</f>
        <v>STRANGE BREW (0-0)</v>
      </c>
    </row>
    <row r="18" spans="3:12" x14ac:dyDescent="0.3">
      <c r="C18" t="s">
        <v>11012</v>
      </c>
      <c r="D18" s="4">
        <v>2</v>
      </c>
      <c r="E18">
        <v>5</v>
      </c>
      <c r="F18" t="s">
        <v>959</v>
      </c>
      <c r="G18" t="s">
        <v>8761</v>
      </c>
      <c r="H18" t="s">
        <v>451</v>
      </c>
      <c r="I18" t="s">
        <v>306</v>
      </c>
      <c r="J18">
        <f>_xlfn.SWITCH(Rookies2017[[#This Row],[Round]],1,IF(Rookies2017[[#This Row],[Pick]]&lt;6,6,5),2,4,3)</f>
        <v>4</v>
      </c>
      <c r="K18">
        <v>7</v>
      </c>
      <c r="L18" t="str">
        <f>VLOOKUP(Rookies2017[[#This Row],[TeamID]],TeamNames[],2,FALSE)</f>
        <v>BALDRICK'S CUNNING PLAN (0-0)</v>
      </c>
    </row>
    <row r="19" spans="3:12" x14ac:dyDescent="0.3">
      <c r="C19" t="s">
        <v>11013</v>
      </c>
      <c r="D19" s="4">
        <v>2</v>
      </c>
      <c r="E19">
        <v>6</v>
      </c>
      <c r="F19" t="s">
        <v>10680</v>
      </c>
      <c r="G19" t="s">
        <v>8637</v>
      </c>
      <c r="H19" t="s">
        <v>321</v>
      </c>
      <c r="I19" t="s">
        <v>669</v>
      </c>
      <c r="J19">
        <f>_xlfn.SWITCH(Rookies2017[[#This Row],[Round]],1,IF(Rookies2017[[#This Row],[Pick]]&lt;6,6,5),2,4,3)</f>
        <v>4</v>
      </c>
      <c r="K19">
        <v>3</v>
      </c>
      <c r="L19" t="str">
        <f>VLOOKUP(Rookies2017[[#This Row],[TeamID]],TeamNames[],2,FALSE)</f>
        <v>NINO AND THE TWERKS (0-0)</v>
      </c>
    </row>
    <row r="20" spans="3:12" x14ac:dyDescent="0.3">
      <c r="C20" t="s">
        <v>11014</v>
      </c>
      <c r="D20" s="4">
        <v>2</v>
      </c>
      <c r="E20">
        <v>7</v>
      </c>
      <c r="F20" t="s">
        <v>3115</v>
      </c>
      <c r="G20" t="s">
        <v>11015</v>
      </c>
      <c r="H20" t="s">
        <v>451</v>
      </c>
      <c r="I20" t="s">
        <v>694</v>
      </c>
      <c r="J20">
        <f>_xlfn.SWITCH(Rookies2017[[#This Row],[Round]],1,IF(Rookies2017[[#This Row],[Pick]]&lt;6,6,5),2,4,3)</f>
        <v>4</v>
      </c>
      <c r="K20">
        <v>2</v>
      </c>
      <c r="L20" t="str">
        <f>VLOOKUP(Rookies2017[[#This Row],[TeamID]],TeamNames[],2,FALSE)</f>
        <v>POLISH BULLFIGHTERS (0-0)</v>
      </c>
    </row>
    <row r="21" spans="3:12" x14ac:dyDescent="0.3">
      <c r="C21" t="s">
        <v>11016</v>
      </c>
      <c r="D21" s="4">
        <v>2</v>
      </c>
      <c r="E21">
        <v>8</v>
      </c>
      <c r="F21" t="s">
        <v>3115</v>
      </c>
      <c r="G21" t="s">
        <v>8940</v>
      </c>
      <c r="H21" t="s">
        <v>451</v>
      </c>
      <c r="I21" t="s">
        <v>536</v>
      </c>
      <c r="J21">
        <f>_xlfn.SWITCH(Rookies2017[[#This Row],[Round]],1,IF(Rookies2017[[#This Row],[Pick]]&lt;6,6,5),2,4,3)</f>
        <v>4</v>
      </c>
      <c r="K21">
        <v>2</v>
      </c>
      <c r="L21" t="str">
        <f>VLOOKUP(Rookies2017[[#This Row],[TeamID]],TeamNames[],2,FALSE)</f>
        <v>POLISH BULLFIGHTERS (0-0)</v>
      </c>
    </row>
    <row r="22" spans="3:12" x14ac:dyDescent="0.3">
      <c r="C22" t="s">
        <v>11017</v>
      </c>
      <c r="D22" s="4">
        <v>2</v>
      </c>
      <c r="E22">
        <v>9</v>
      </c>
      <c r="F22" t="s">
        <v>1201</v>
      </c>
      <c r="G22" t="s">
        <v>6759</v>
      </c>
      <c r="H22" t="s">
        <v>451</v>
      </c>
      <c r="I22" t="s">
        <v>303</v>
      </c>
      <c r="J22">
        <f>_xlfn.SWITCH(Rookies2017[[#This Row],[Round]],1,IF(Rookies2017[[#This Row],[Pick]]&lt;6,6,5),2,4,3)</f>
        <v>4</v>
      </c>
      <c r="K22">
        <v>4</v>
      </c>
      <c r="L22" t="str">
        <f>VLOOKUP(Rookies2017[[#This Row],[TeamID]],TeamNames[],2,FALSE)</f>
        <v>R E L A X (0-0)</v>
      </c>
    </row>
    <row r="23" spans="3:12" x14ac:dyDescent="0.3">
      <c r="C23" t="s">
        <v>11018</v>
      </c>
      <c r="D23" s="4">
        <v>2</v>
      </c>
      <c r="E23">
        <v>10</v>
      </c>
      <c r="F23" t="s">
        <v>739</v>
      </c>
      <c r="G23" t="s">
        <v>10058</v>
      </c>
      <c r="H23" t="s">
        <v>348</v>
      </c>
      <c r="I23" t="s">
        <v>915</v>
      </c>
      <c r="J23">
        <f>_xlfn.SWITCH(Rookies2017[[#This Row],[Round]],1,IF(Rookies2017[[#This Row],[Pick]]&lt;6,6,5),2,4,3)</f>
        <v>4</v>
      </c>
      <c r="K23">
        <v>1</v>
      </c>
      <c r="L23" t="str">
        <f>VLOOKUP(Rookies2017[[#This Row],[TeamID]],TeamNames[],2,FALSE)</f>
        <v>THE MEME TEAM (0-0)</v>
      </c>
    </row>
    <row r="24" spans="3:12" x14ac:dyDescent="0.3">
      <c r="C24" t="s">
        <v>11019</v>
      </c>
      <c r="D24" s="4">
        <v>3</v>
      </c>
      <c r="E24">
        <v>1</v>
      </c>
      <c r="F24" t="s">
        <v>739</v>
      </c>
      <c r="G24" t="s">
        <v>6323</v>
      </c>
      <c r="H24" t="s">
        <v>451</v>
      </c>
      <c r="I24" t="s">
        <v>1198</v>
      </c>
      <c r="J24">
        <f>_xlfn.SWITCH(Rookies2017[[#This Row],[Round]],1,IF(Rookies2017[[#This Row],[Pick]]&lt;6,6,5),2,4,3)</f>
        <v>3</v>
      </c>
      <c r="K24">
        <v>1</v>
      </c>
      <c r="L24" t="str">
        <f>VLOOKUP(Rookies2017[[#This Row],[TeamID]],TeamNames[],2,FALSE)</f>
        <v>THE MEME TEAM (0-0)</v>
      </c>
    </row>
    <row r="25" spans="3:12" x14ac:dyDescent="0.3">
      <c r="C25" t="s">
        <v>11020</v>
      </c>
      <c r="D25" s="4">
        <v>3</v>
      </c>
      <c r="E25">
        <v>2</v>
      </c>
      <c r="F25" t="s">
        <v>857</v>
      </c>
      <c r="G25" t="s">
        <v>10549</v>
      </c>
      <c r="H25" t="s">
        <v>348</v>
      </c>
      <c r="I25" t="s">
        <v>1379</v>
      </c>
      <c r="J25">
        <f>_xlfn.SWITCH(Rookies2017[[#This Row],[Round]],1,IF(Rookies2017[[#This Row],[Pick]]&lt;6,6,5),2,4,3)</f>
        <v>3</v>
      </c>
      <c r="K25">
        <v>6</v>
      </c>
      <c r="L25" t="str">
        <f>VLOOKUP(Rookies2017[[#This Row],[TeamID]],TeamNames[],2,FALSE)</f>
        <v>TACO EBDBBNB-CLE (0-0)</v>
      </c>
    </row>
    <row r="26" spans="3:12" x14ac:dyDescent="0.3">
      <c r="C26" t="s">
        <v>11021</v>
      </c>
      <c r="D26" s="4">
        <v>3</v>
      </c>
      <c r="E26">
        <v>3</v>
      </c>
      <c r="F26" t="s">
        <v>673</v>
      </c>
      <c r="G26" t="s">
        <v>2023</v>
      </c>
      <c r="H26" t="s">
        <v>311</v>
      </c>
      <c r="I26" t="s">
        <v>306</v>
      </c>
      <c r="J26">
        <f>_xlfn.SWITCH(Rookies2017[[#This Row],[Round]],1,IF(Rookies2017[[#This Row],[Pick]]&lt;6,6,5),2,4,3)</f>
        <v>3</v>
      </c>
      <c r="K26">
        <v>8</v>
      </c>
      <c r="L26" t="str">
        <f>VLOOKUP(Rookies2017[[#This Row],[TeamID]],TeamNames[],2,FALSE)</f>
        <v>LUCK EY, GURL (0-0)</v>
      </c>
    </row>
    <row r="27" spans="3:12" x14ac:dyDescent="0.3">
      <c r="C27" t="s">
        <v>11022</v>
      </c>
      <c r="D27" s="4">
        <v>3</v>
      </c>
      <c r="E27">
        <v>4</v>
      </c>
      <c r="F27" t="s">
        <v>3115</v>
      </c>
      <c r="G27" t="s">
        <v>7551</v>
      </c>
      <c r="H27" t="s">
        <v>451</v>
      </c>
      <c r="I27" t="s">
        <v>314</v>
      </c>
      <c r="J27">
        <f>_xlfn.SWITCH(Rookies2017[[#This Row],[Round]],1,IF(Rookies2017[[#This Row],[Pick]]&lt;6,6,5),2,4,3)</f>
        <v>3</v>
      </c>
      <c r="K27">
        <v>2</v>
      </c>
      <c r="L27" t="str">
        <f>VLOOKUP(Rookies2017[[#This Row],[TeamID]],TeamNames[],2,FALSE)</f>
        <v>POLISH BULLFIGHTERS (0-0)</v>
      </c>
    </row>
    <row r="28" spans="3:12" x14ac:dyDescent="0.3">
      <c r="C28" t="s">
        <v>11023</v>
      </c>
      <c r="D28" s="4">
        <v>3</v>
      </c>
      <c r="E28">
        <v>5</v>
      </c>
      <c r="F28" t="s">
        <v>959</v>
      </c>
      <c r="G28" t="s">
        <v>737</v>
      </c>
      <c r="H28" t="s">
        <v>321</v>
      </c>
      <c r="I28" t="s">
        <v>570</v>
      </c>
      <c r="J28">
        <f>_xlfn.SWITCH(Rookies2017[[#This Row],[Round]],1,IF(Rookies2017[[#This Row],[Pick]]&lt;6,6,5),2,4,3)</f>
        <v>3</v>
      </c>
      <c r="K28">
        <v>7</v>
      </c>
      <c r="L28" t="str">
        <f>VLOOKUP(Rookies2017[[#This Row],[TeamID]],TeamNames[],2,FALSE)</f>
        <v>BALDRICK'S CUNNING PLAN (0-0)</v>
      </c>
    </row>
    <row r="29" spans="3:12" x14ac:dyDescent="0.3">
      <c r="C29" t="s">
        <v>11024</v>
      </c>
      <c r="D29" s="4">
        <v>3</v>
      </c>
      <c r="E29">
        <v>6</v>
      </c>
      <c r="F29" t="s">
        <v>10680</v>
      </c>
      <c r="G29" t="s">
        <v>5674</v>
      </c>
      <c r="H29" t="s">
        <v>311</v>
      </c>
      <c r="I29" t="s">
        <v>694</v>
      </c>
      <c r="J29">
        <f>_xlfn.SWITCH(Rookies2017[[#This Row],[Round]],1,IF(Rookies2017[[#This Row],[Pick]]&lt;6,6,5),2,4,3)</f>
        <v>3</v>
      </c>
      <c r="K29">
        <v>3</v>
      </c>
      <c r="L29" t="str">
        <f>VLOOKUP(Rookies2017[[#This Row],[TeamID]],TeamNames[],2,FALSE)</f>
        <v>NINO AND THE TWERKS (0-0)</v>
      </c>
    </row>
    <row r="30" spans="3:12" x14ac:dyDescent="0.3">
      <c r="C30" t="s">
        <v>11025</v>
      </c>
      <c r="D30" s="4">
        <v>3</v>
      </c>
      <c r="E30">
        <v>7</v>
      </c>
      <c r="F30" t="s">
        <v>1201</v>
      </c>
      <c r="G30" t="s">
        <v>5806</v>
      </c>
      <c r="H30" t="s">
        <v>311</v>
      </c>
      <c r="I30" t="s">
        <v>895</v>
      </c>
      <c r="J30">
        <f>_xlfn.SWITCH(Rookies2017[[#This Row],[Round]],1,IF(Rookies2017[[#This Row],[Pick]]&lt;6,6,5),2,4,3)</f>
        <v>3</v>
      </c>
      <c r="K30">
        <v>4</v>
      </c>
      <c r="L30" t="str">
        <f>VLOOKUP(Rookies2017[[#This Row],[TeamID]],TeamNames[],2,FALSE)</f>
        <v>R E L A X (0-0)</v>
      </c>
    </row>
    <row r="31" spans="3:12" x14ac:dyDescent="0.3">
      <c r="C31" t="s">
        <v>11026</v>
      </c>
      <c r="D31" s="4">
        <v>3</v>
      </c>
      <c r="E31">
        <v>8</v>
      </c>
      <c r="F31" t="s">
        <v>447</v>
      </c>
      <c r="G31" t="s">
        <v>7767</v>
      </c>
      <c r="H31" t="s">
        <v>348</v>
      </c>
      <c r="I31" t="s">
        <v>570</v>
      </c>
      <c r="J31">
        <f>_xlfn.SWITCH(Rookies2017[[#This Row],[Round]],1,IF(Rookies2017[[#This Row],[Pick]]&lt;6,6,5),2,4,3)</f>
        <v>3</v>
      </c>
      <c r="K31">
        <v>10</v>
      </c>
      <c r="L31" t="str">
        <f>VLOOKUP(Rookies2017[[#This Row],[TeamID]],TeamNames[],2,FALSE)</f>
        <v>STRANGE BREW (0-0)</v>
      </c>
    </row>
    <row r="32" spans="3:12" x14ac:dyDescent="0.3">
      <c r="C32" t="s">
        <v>11027</v>
      </c>
      <c r="D32" s="4">
        <v>3</v>
      </c>
      <c r="E32">
        <v>9</v>
      </c>
      <c r="F32" t="s">
        <v>1201</v>
      </c>
      <c r="G32" t="s">
        <v>9556</v>
      </c>
      <c r="H32" t="s">
        <v>451</v>
      </c>
      <c r="I32" t="s">
        <v>915</v>
      </c>
      <c r="J32">
        <f>_xlfn.SWITCH(Rookies2017[[#This Row],[Round]],1,IF(Rookies2017[[#This Row],[Pick]]&lt;6,6,5),2,4,3)</f>
        <v>3</v>
      </c>
      <c r="K32">
        <v>4</v>
      </c>
      <c r="L32" t="str">
        <f>VLOOKUP(Rookies2017[[#This Row],[TeamID]],TeamNames[],2,FALSE)</f>
        <v>R E L A X (0-0)</v>
      </c>
    </row>
    <row r="33" spans="3:12" x14ac:dyDescent="0.3">
      <c r="C33" t="s">
        <v>11028</v>
      </c>
      <c r="D33" s="4">
        <v>3</v>
      </c>
      <c r="E33">
        <v>10</v>
      </c>
      <c r="F33" t="s">
        <v>1201</v>
      </c>
      <c r="G33" t="s">
        <v>4332</v>
      </c>
      <c r="H33" t="s">
        <v>348</v>
      </c>
      <c r="I33" t="s">
        <v>1198</v>
      </c>
      <c r="J33">
        <f>_xlfn.SWITCH(Rookies2017[[#This Row],[Round]],1,IF(Rookies2017[[#This Row],[Pick]]&lt;6,6,5),2,4,3)</f>
        <v>3</v>
      </c>
      <c r="K33">
        <v>4</v>
      </c>
      <c r="L33" t="str">
        <f>VLOOKUP(Rookies2017[[#This Row],[TeamID]],TeamNames[],2,FALSE)</f>
        <v>R E L A X (0-0)</v>
      </c>
    </row>
    <row r="34" spans="3:12" x14ac:dyDescent="0.3">
      <c r="C34" t="s">
        <v>11029</v>
      </c>
      <c r="D34" s="4">
        <v>4</v>
      </c>
      <c r="E34">
        <v>2</v>
      </c>
      <c r="F34" t="s">
        <v>857</v>
      </c>
      <c r="G34" t="s">
        <v>1815</v>
      </c>
      <c r="H34" t="s">
        <v>348</v>
      </c>
      <c r="I34" t="s">
        <v>416</v>
      </c>
      <c r="J34">
        <f>_xlfn.SWITCH(Rookies2017[[#This Row],[Round]],1,IF(Rookies2017[[#This Row],[Pick]]&lt;6,6,5),2,4,3)</f>
        <v>3</v>
      </c>
      <c r="K34">
        <v>6</v>
      </c>
      <c r="L34" t="str">
        <f>VLOOKUP(Rookies2017[[#This Row],[TeamID]],TeamNames[],2,FALSE)</f>
        <v>TACO EBDBBNB-CLE (0-0)</v>
      </c>
    </row>
    <row r="35" spans="3:12" x14ac:dyDescent="0.3">
      <c r="C35" t="s">
        <v>11030</v>
      </c>
      <c r="D35" s="4">
        <v>4</v>
      </c>
      <c r="E35">
        <v>3</v>
      </c>
      <c r="F35" t="s">
        <v>673</v>
      </c>
      <c r="G35" t="s">
        <v>2647</v>
      </c>
      <c r="H35" t="s">
        <v>348</v>
      </c>
      <c r="I35" t="s">
        <v>552</v>
      </c>
      <c r="J35">
        <f>_xlfn.SWITCH(Rookies2017[[#This Row],[Round]],1,IF(Rookies2017[[#This Row],[Pick]]&lt;6,6,5),2,4,3)</f>
        <v>3</v>
      </c>
      <c r="K35">
        <v>8</v>
      </c>
      <c r="L35" t="str">
        <f>VLOOKUP(Rookies2017[[#This Row],[TeamID]],TeamNames[],2,FALSE)</f>
        <v>LUCK EY, GURL (0-0)</v>
      </c>
    </row>
    <row r="36" spans="3:12" x14ac:dyDescent="0.3">
      <c r="C36" t="s">
        <v>11031</v>
      </c>
      <c r="D36" s="4">
        <v>4</v>
      </c>
      <c r="E36">
        <v>4</v>
      </c>
      <c r="F36" t="s">
        <v>3115</v>
      </c>
      <c r="G36" t="s">
        <v>10768</v>
      </c>
      <c r="H36" t="s">
        <v>348</v>
      </c>
      <c r="I36" t="s">
        <v>352</v>
      </c>
      <c r="J36">
        <f>_xlfn.SWITCH(Rookies2017[[#This Row],[Round]],1,IF(Rookies2017[[#This Row],[Pick]]&lt;6,6,5),2,4,3)</f>
        <v>3</v>
      </c>
      <c r="K36">
        <v>2</v>
      </c>
      <c r="L36" t="str">
        <f>VLOOKUP(Rookies2017[[#This Row],[TeamID]],TeamNames[],2,FALSE)</f>
        <v>POLISH BULLFIGHTERS (0-0)</v>
      </c>
    </row>
    <row r="37" spans="3:12" x14ac:dyDescent="0.3">
      <c r="C37" t="s">
        <v>11032</v>
      </c>
      <c r="D37" s="4">
        <v>4</v>
      </c>
      <c r="E37">
        <v>5</v>
      </c>
      <c r="F37" t="s">
        <v>959</v>
      </c>
      <c r="G37" t="s">
        <v>5957</v>
      </c>
      <c r="H37" t="s">
        <v>451</v>
      </c>
      <c r="I37" t="s">
        <v>352</v>
      </c>
      <c r="J37">
        <f>_xlfn.SWITCH(Rookies2017[[#This Row],[Round]],1,IF(Rookies2017[[#This Row],[Pick]]&lt;6,6,5),2,4,3)</f>
        <v>3</v>
      </c>
      <c r="K37">
        <v>7</v>
      </c>
      <c r="L37" t="str">
        <f>VLOOKUP(Rookies2017[[#This Row],[TeamID]],TeamNames[],2,FALSE)</f>
        <v>BALDRICK'S CUNNING PLAN (0-0)</v>
      </c>
    </row>
    <row r="38" spans="3:12" x14ac:dyDescent="0.3">
      <c r="C38" t="s">
        <v>11033</v>
      </c>
      <c r="D38" s="4">
        <v>4</v>
      </c>
      <c r="E38">
        <v>8</v>
      </c>
      <c r="F38" t="s">
        <v>447</v>
      </c>
      <c r="G38" t="s">
        <v>5538</v>
      </c>
      <c r="H38" t="s">
        <v>348</v>
      </c>
      <c r="I38" t="s">
        <v>875</v>
      </c>
      <c r="J38">
        <f>_xlfn.SWITCH(Rookies2017[[#This Row],[Round]],1,IF(Rookies2017[[#This Row],[Pick]]&lt;6,6,5),2,4,3)</f>
        <v>3</v>
      </c>
      <c r="K38">
        <v>10</v>
      </c>
      <c r="L38" t="str">
        <f>VLOOKUP(Rookies2017[[#This Row],[TeamID]],TeamNames[],2,FALSE)</f>
        <v>STRANGE BREW (0-0)</v>
      </c>
    </row>
    <row r="39" spans="3:12" x14ac:dyDescent="0.3">
      <c r="C39" t="s">
        <v>11034</v>
      </c>
      <c r="D39" s="4">
        <v>5</v>
      </c>
      <c r="E39">
        <v>1</v>
      </c>
      <c r="F39" t="s">
        <v>3115</v>
      </c>
      <c r="G39" t="s">
        <v>8040</v>
      </c>
      <c r="H39" t="s">
        <v>348</v>
      </c>
      <c r="I39" t="s">
        <v>910</v>
      </c>
      <c r="J39">
        <f>_xlfn.SWITCH(Rookies2017[[#This Row],[Round]],1,IF(Rookies2017[[#This Row],[Pick]]&lt;6,6,5),2,4,3)</f>
        <v>3</v>
      </c>
      <c r="K39">
        <v>2</v>
      </c>
      <c r="L39" t="str">
        <f>VLOOKUP(Rookies2017[[#This Row],[TeamID]],TeamNames[],2,FALSE)</f>
        <v>POLISH BULLFIGHTERS (0-0)</v>
      </c>
    </row>
    <row r="40" spans="3:12" x14ac:dyDescent="0.3">
      <c r="C40" t="s">
        <v>11035</v>
      </c>
      <c r="D40" s="5">
        <v>6</v>
      </c>
      <c r="E40">
        <v>1</v>
      </c>
      <c r="F40" t="s">
        <v>3115</v>
      </c>
      <c r="G40" t="s">
        <v>5473</v>
      </c>
      <c r="H40" t="s">
        <v>321</v>
      </c>
      <c r="I40" t="s">
        <v>1379</v>
      </c>
      <c r="J40">
        <f>_xlfn.SWITCH(Rookies2017[[#This Row],[Round]],1,IF(Rookies2017[[#This Row],[Pick]]&lt;6,6,5),2,4,3)</f>
        <v>3</v>
      </c>
      <c r="K40">
        <v>2</v>
      </c>
      <c r="L40" t="str">
        <f>VLOOKUP(Rookies2017[[#This Row],[TeamID]],TeamNames[],2,FALSE)</f>
        <v>POLISH BULLFIGHTERS (0-0)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8316-7670-413F-8C61-B42A2AD83AFF}">
  <dimension ref="A1:L241"/>
  <sheetViews>
    <sheetView topLeftCell="A191" workbookViewId="0">
      <selection activeCell="I202" sqref="I202"/>
    </sheetView>
  </sheetViews>
  <sheetFormatPr defaultRowHeight="14.4" x14ac:dyDescent="0.3"/>
  <cols>
    <col min="1" max="1" width="10" bestFit="1" customWidth="1"/>
    <col min="2" max="2" width="27" bestFit="1" customWidth="1"/>
    <col min="3" max="3" width="7.21875" bestFit="1" customWidth="1"/>
    <col min="4" max="4" width="27.88671875" bestFit="1" customWidth="1"/>
    <col min="5" max="5" width="24.33203125" bestFit="1" customWidth="1"/>
    <col min="6" max="6" width="8.44140625" bestFit="1" customWidth="1"/>
    <col min="7" max="7" width="6.88671875" bestFit="1" customWidth="1"/>
    <col min="8" max="8" width="8.33203125" bestFit="1" customWidth="1"/>
    <col min="9" max="9" width="9.6640625" bestFit="1" customWidth="1"/>
    <col min="10" max="10" width="14.5546875" bestFit="1" customWidth="1"/>
    <col min="11" max="11" width="20" customWidth="1"/>
    <col min="12" max="12" width="21.6640625" customWidth="1"/>
  </cols>
  <sheetData>
    <row r="1" spans="1:12" x14ac:dyDescent="0.3">
      <c r="A1" t="s">
        <v>10695</v>
      </c>
      <c r="B1" t="s">
        <v>10696</v>
      </c>
      <c r="C1" t="s">
        <v>10697</v>
      </c>
      <c r="D1" t="s">
        <v>10698</v>
      </c>
      <c r="E1" t="s">
        <v>10699</v>
      </c>
      <c r="F1" t="s">
        <v>10700</v>
      </c>
      <c r="G1" t="s">
        <v>10701</v>
      </c>
      <c r="H1" t="s">
        <v>10702</v>
      </c>
      <c r="I1" t="s">
        <v>10703</v>
      </c>
      <c r="J1" t="s">
        <v>10704</v>
      </c>
      <c r="K1" t="s">
        <v>10673</v>
      </c>
      <c r="L1" t="s">
        <v>10705</v>
      </c>
    </row>
    <row r="2" spans="1:12" x14ac:dyDescent="0.3">
      <c r="A2">
        <v>2</v>
      </c>
      <c r="B2" t="s">
        <v>11042</v>
      </c>
      <c r="C2">
        <v>1</v>
      </c>
      <c r="D2" t="s">
        <v>10742</v>
      </c>
      <c r="E2" t="s">
        <v>6481</v>
      </c>
      <c r="F2" t="s">
        <v>10734</v>
      </c>
      <c r="G2" t="s">
        <v>348</v>
      </c>
      <c r="H2">
        <v>112</v>
      </c>
      <c r="I2" t="s">
        <v>437</v>
      </c>
      <c r="J2" t="str">
        <f>IF(Draft2018[[#This Row],[KEEPER]]="K",_xlfn.IFNA(INDEX(Draft2017[Current Contract],MATCH(Draft2018[[#This Row],[PLAYER]],Draft2017[PLAYER],0)),"Undrafted"),"")</f>
        <v>Auction</v>
      </c>
      <c r="K2" t="str">
        <f>IF(Draft2018[[#This Row],[KEEPER]]="K",Draft2018[[#This Row],[Last Contract]],IF(ISNA(VLOOKUP(Draft2018[[#This Row],[PLAYER]],Rookies2018[Player],1,FALSE)),"Auction","Rookie"))</f>
        <v>Auction</v>
      </c>
      <c r="L2">
        <f>IF(Draft2018[[#This Row],[KEEPER]]="K",1+_xlfn.IFNA(INDEX(Draft2017[Net Keeper Count],MATCH(Draft2018[[#This Row],[PLAYER]],Draft2017[PLAYER],0)),0),0)</f>
        <v>2</v>
      </c>
    </row>
    <row r="3" spans="1:12" x14ac:dyDescent="0.3">
      <c r="A3">
        <v>7</v>
      </c>
      <c r="B3" t="s">
        <v>10880</v>
      </c>
      <c r="C3">
        <v>2</v>
      </c>
      <c r="D3" t="s">
        <v>10901</v>
      </c>
      <c r="E3" t="s">
        <v>8761</v>
      </c>
      <c r="F3" t="s">
        <v>306</v>
      </c>
      <c r="G3" t="s">
        <v>451</v>
      </c>
      <c r="H3">
        <v>20</v>
      </c>
      <c r="I3" t="s">
        <v>437</v>
      </c>
      <c r="J3" t="str">
        <f>IF(Draft2018[[#This Row],[KEEPER]]="K",_xlfn.IFNA(INDEX(Draft2017[Current Contract],MATCH(Draft2018[[#This Row],[PLAYER]],Draft2017[PLAYER],0)),"Undrafted"),"")</f>
        <v>Rookie</v>
      </c>
      <c r="K3" t="str">
        <f>IF(Draft2018[[#This Row],[KEEPER]]="K",Draft2018[[#This Row],[Last Contract]],IF(ISNA(VLOOKUP(Draft2018[[#This Row],[PLAYER]],Rookies2018[Player],1,FALSE)),"Auction","Rookie"))</f>
        <v>Rookie</v>
      </c>
      <c r="L3">
        <f>IF(Draft2018[[#This Row],[KEEPER]]="K",1+_xlfn.IFNA(INDEX(Draft2017[Net Keeper Count],MATCH(Draft2018[[#This Row],[PLAYER]],Draft2017[PLAYER],0)),0),0)</f>
        <v>1</v>
      </c>
    </row>
    <row r="4" spans="1:12" x14ac:dyDescent="0.3">
      <c r="A4">
        <v>4</v>
      </c>
      <c r="B4" t="s">
        <v>10799</v>
      </c>
      <c r="C4">
        <v>3</v>
      </c>
      <c r="D4" t="s">
        <v>10800</v>
      </c>
      <c r="E4" t="s">
        <v>10080</v>
      </c>
      <c r="F4" t="s">
        <v>10734</v>
      </c>
      <c r="G4" t="s">
        <v>451</v>
      </c>
      <c r="H4">
        <v>98</v>
      </c>
      <c r="I4" t="s">
        <v>437</v>
      </c>
      <c r="J4" t="str">
        <f>IF(Draft2018[[#This Row],[KEEPER]]="K",_xlfn.IFNA(INDEX(Draft2017[Current Contract],MATCH(Draft2018[[#This Row],[PLAYER]],Draft2017[PLAYER],0)),"Undrafted"),"")</f>
        <v>Auction</v>
      </c>
      <c r="K4" t="str">
        <f>IF(Draft2018[[#This Row],[KEEPER]]="K",Draft2018[[#This Row],[Last Contract]],IF(ISNA(VLOOKUP(Draft2018[[#This Row],[PLAYER]],Rookies2018[Player],1,FALSE)),"Auction","Rookie"))</f>
        <v>Auction</v>
      </c>
      <c r="L4">
        <f>IF(Draft2018[[#This Row],[KEEPER]]="K",1+_xlfn.IFNA(INDEX(Draft2017[Net Keeper Count],MATCH(Draft2018[[#This Row],[PLAYER]],Draft2017[PLAYER],0)),0),0)</f>
        <v>2</v>
      </c>
    </row>
    <row r="5" spans="1:12" x14ac:dyDescent="0.3">
      <c r="A5">
        <v>6</v>
      </c>
      <c r="B5" t="s">
        <v>11085</v>
      </c>
      <c r="C5">
        <v>4</v>
      </c>
      <c r="D5" t="s">
        <v>10870</v>
      </c>
      <c r="E5" t="s">
        <v>7671</v>
      </c>
      <c r="F5" t="s">
        <v>10751</v>
      </c>
      <c r="G5" t="s">
        <v>451</v>
      </c>
      <c r="H5">
        <v>16</v>
      </c>
      <c r="I5" t="s">
        <v>437</v>
      </c>
      <c r="J5" t="str">
        <f>IF(Draft2018[[#This Row],[KEEPER]]="K",_xlfn.IFNA(INDEX(Draft2017[Current Contract],MATCH(Draft2018[[#This Row],[PLAYER]],Draft2017[PLAYER],0)),"Undrafted"),"")</f>
        <v>Rookie</v>
      </c>
      <c r="K5" t="str">
        <f>IF(Draft2018[[#This Row],[KEEPER]]="K",Draft2018[[#This Row],[Last Contract]],IF(ISNA(VLOOKUP(Draft2018[[#This Row],[PLAYER]],Rookies2018[Player],1,FALSE)),"Auction","Rookie"))</f>
        <v>Rookie</v>
      </c>
      <c r="L5">
        <f>IF(Draft2018[[#This Row],[KEEPER]]="K",1+_xlfn.IFNA(INDEX(Draft2017[Net Keeper Count],MATCH(Draft2018[[#This Row],[PLAYER]],Draft2017[PLAYER],0)),0),0)</f>
        <v>1</v>
      </c>
    </row>
    <row r="6" spans="1:12" x14ac:dyDescent="0.3">
      <c r="A6">
        <v>10</v>
      </c>
      <c r="B6" t="s">
        <v>10954</v>
      </c>
      <c r="C6">
        <v>5</v>
      </c>
      <c r="D6" t="s">
        <v>10972</v>
      </c>
      <c r="E6" t="s">
        <v>6839</v>
      </c>
      <c r="F6" t="s">
        <v>10763</v>
      </c>
      <c r="G6" t="s">
        <v>348</v>
      </c>
      <c r="H6">
        <v>62</v>
      </c>
      <c r="I6" t="s">
        <v>437</v>
      </c>
      <c r="J6" t="str">
        <f>IF(Draft2018[[#This Row],[KEEPER]]="K",_xlfn.IFNA(INDEX(Draft2017[Current Contract],MATCH(Draft2018[[#This Row],[PLAYER]],Draft2017[PLAYER],0)),"Undrafted"),"")</f>
        <v>Auction</v>
      </c>
      <c r="K6" t="str">
        <f>IF(Draft2018[[#This Row],[KEEPER]]="K",Draft2018[[#This Row],[Last Contract]],IF(ISNA(VLOOKUP(Draft2018[[#This Row],[PLAYER]],Rookies2018[Player],1,FALSE)),"Auction","Rookie"))</f>
        <v>Auction</v>
      </c>
      <c r="L6">
        <f>IF(Draft2018[[#This Row],[KEEPER]]="K",1+_xlfn.IFNA(INDEX(Draft2017[Net Keeper Count],MATCH(Draft2018[[#This Row],[PLAYER]],Draft2017[PLAYER],0)),0),0)</f>
        <v>1</v>
      </c>
    </row>
    <row r="7" spans="1:12" x14ac:dyDescent="0.3">
      <c r="A7" s="2">
        <v>9</v>
      </c>
      <c r="B7" s="2" t="s">
        <v>10929</v>
      </c>
      <c r="C7" s="2">
        <v>6</v>
      </c>
      <c r="D7" s="2" t="s">
        <v>10940</v>
      </c>
      <c r="E7" s="2" t="s">
        <v>7528</v>
      </c>
      <c r="F7" s="2" t="s">
        <v>10740</v>
      </c>
      <c r="G7" s="2" t="s">
        <v>451</v>
      </c>
      <c r="H7" s="2">
        <v>6</v>
      </c>
      <c r="I7" s="2" t="s">
        <v>437</v>
      </c>
      <c r="J7" s="2" t="str">
        <f>IF(Draft2018[[#This Row],[KEEPER]]="K",_xlfn.IFNA(INDEX(Draft2017[Current Contract],MATCH(Draft2018[[#This Row],[PLAYER]],Draft2017[PLAYER],0)),"Undrafted"),"")</f>
        <v>Rookie</v>
      </c>
      <c r="K7" s="2" t="str">
        <f>IF(Draft2018[[#This Row],[KEEPER]]="K",Draft2018[[#This Row],[Last Contract]],IF(ISNA(VLOOKUP(Draft2018[[#This Row],[PLAYER]],Rookies2018[Player],1,FALSE)),"Auction","Rookie"))</f>
        <v>Rookie</v>
      </c>
      <c r="L7" s="2">
        <f>IF(Draft2018[[#This Row],[KEEPER]]="K",1+_xlfn.IFNA(INDEX(Draft2017[Net Keeper Count],MATCH(Draft2018[[#This Row],[PLAYER]],Draft2017[PLAYER],0)),0),0)</f>
        <v>1</v>
      </c>
    </row>
    <row r="8" spans="1:12" x14ac:dyDescent="0.3">
      <c r="A8">
        <v>3</v>
      </c>
      <c r="B8" t="s">
        <v>10773</v>
      </c>
      <c r="C8">
        <v>7</v>
      </c>
      <c r="D8" t="s">
        <v>10774</v>
      </c>
      <c r="E8" t="s">
        <v>7958</v>
      </c>
      <c r="F8" t="s">
        <v>298</v>
      </c>
      <c r="G8" t="s">
        <v>451</v>
      </c>
      <c r="H8">
        <v>42</v>
      </c>
      <c r="I8" t="s">
        <v>437</v>
      </c>
      <c r="J8" t="str">
        <f>IF(Draft2018[[#This Row],[KEEPER]]="K",_xlfn.IFNA(INDEX(Draft2017[Current Contract],MATCH(Draft2018[[#This Row],[PLAYER]],Draft2017[PLAYER],0)),"Undrafted"),"")</f>
        <v>Auction</v>
      </c>
      <c r="K8" t="str">
        <f>IF(Draft2018[[#This Row],[KEEPER]]="K",Draft2018[[#This Row],[Last Contract]],IF(ISNA(VLOOKUP(Draft2018[[#This Row],[PLAYER]],Rookies2018[Player],1,FALSE)),"Auction","Rookie"))</f>
        <v>Auction</v>
      </c>
      <c r="L8">
        <f>IF(Draft2018[[#This Row],[KEEPER]]="K",1+_xlfn.IFNA(INDEX(Draft2017[Net Keeper Count],MATCH(Draft2018[[#This Row],[PLAYER]],Draft2017[PLAYER],0)),0),0)</f>
        <v>2</v>
      </c>
    </row>
    <row r="9" spans="1:12" x14ac:dyDescent="0.3">
      <c r="A9">
        <v>5</v>
      </c>
      <c r="B9" t="s">
        <v>10828</v>
      </c>
      <c r="C9">
        <v>8</v>
      </c>
      <c r="D9" t="s">
        <v>10829</v>
      </c>
      <c r="E9" t="s">
        <v>1224</v>
      </c>
      <c r="F9" t="s">
        <v>10791</v>
      </c>
      <c r="G9" t="s">
        <v>451</v>
      </c>
      <c r="H9">
        <v>109</v>
      </c>
      <c r="I9" t="s">
        <v>437</v>
      </c>
      <c r="J9" t="str">
        <f>IF(Draft2018[[#This Row],[KEEPER]]="K",_xlfn.IFNA(INDEX(Draft2017[Current Contract],MATCH(Draft2018[[#This Row],[PLAYER]],Draft2017[PLAYER],0)),"Undrafted"),"")</f>
        <v>Auction</v>
      </c>
      <c r="K9" t="str">
        <f>IF(Draft2018[[#This Row],[KEEPER]]="K",Draft2018[[#This Row],[Last Contract]],IF(ISNA(VLOOKUP(Draft2018[[#This Row],[PLAYER]],Rookies2018[Player],1,FALSE)),"Auction","Rookie"))</f>
        <v>Auction</v>
      </c>
      <c r="L9">
        <f>IF(Draft2018[[#This Row],[KEEPER]]="K",1+_xlfn.IFNA(INDEX(Draft2017[Net Keeper Count],MATCH(Draft2018[[#This Row],[PLAYER]],Draft2017[PLAYER],0)),0),0)</f>
        <v>2</v>
      </c>
    </row>
    <row r="10" spans="1:12" x14ac:dyDescent="0.3">
      <c r="A10">
        <v>8</v>
      </c>
      <c r="B10" t="s">
        <v>10904</v>
      </c>
      <c r="C10">
        <v>9</v>
      </c>
      <c r="D10" t="s">
        <v>10917</v>
      </c>
      <c r="E10" t="s">
        <v>9599</v>
      </c>
      <c r="F10" t="s">
        <v>10718</v>
      </c>
      <c r="G10" t="s">
        <v>451</v>
      </c>
      <c r="H10">
        <v>24</v>
      </c>
      <c r="I10" t="s">
        <v>437</v>
      </c>
      <c r="J10" t="str">
        <f>IF(Draft2018[[#This Row],[KEEPER]]="K",_xlfn.IFNA(INDEX(Draft2017[Current Contract],MATCH(Draft2018[[#This Row],[PLAYER]],Draft2017[PLAYER],0)),"Undrafted"),"")</f>
        <v>Rookie</v>
      </c>
      <c r="K10" t="str">
        <f>IF(Draft2018[[#This Row],[KEEPER]]="K",Draft2018[[#This Row],[Last Contract]],IF(ISNA(VLOOKUP(Draft2018[[#This Row],[PLAYER]],Rookies2018[Player],1,FALSE)),"Auction","Rookie"))</f>
        <v>Rookie</v>
      </c>
      <c r="L10">
        <f>IF(Draft2018[[#This Row],[KEEPER]]="K",1+_xlfn.IFNA(INDEX(Draft2017[Net Keeper Count],MATCH(Draft2018[[#This Row],[PLAYER]],Draft2017[PLAYER],0)),0),0)</f>
        <v>1</v>
      </c>
    </row>
    <row r="11" spans="1:12" x14ac:dyDescent="0.3">
      <c r="A11">
        <v>1</v>
      </c>
      <c r="B11" t="s">
        <v>10706</v>
      </c>
      <c r="C11">
        <v>10</v>
      </c>
      <c r="D11" t="s">
        <v>11314</v>
      </c>
      <c r="E11" t="s">
        <v>4043</v>
      </c>
      <c r="F11" t="s">
        <v>314</v>
      </c>
      <c r="G11" t="s">
        <v>348</v>
      </c>
      <c r="H11">
        <v>114</v>
      </c>
      <c r="I11" t="s">
        <v>437</v>
      </c>
      <c r="J11" t="str">
        <f>IF(Draft2018[[#This Row],[KEEPER]]="K",_xlfn.IFNA(INDEX(Draft2017[Current Contract],MATCH(Draft2018[[#This Row],[PLAYER]],Draft2017[PLAYER],0)),"Undrafted"),"")</f>
        <v>Auction</v>
      </c>
      <c r="K11" t="str">
        <f>IF(Draft2018[[#This Row],[KEEPER]]="K",Draft2018[[#This Row],[Last Contract]],IF(ISNA(VLOOKUP(Draft2018[[#This Row],[PLAYER]],Rookies2018[Player],1,FALSE)),"Auction","Rookie"))</f>
        <v>Auction</v>
      </c>
      <c r="L11">
        <f>IF(Draft2018[[#This Row],[KEEPER]]="K",1+_xlfn.IFNA(INDEX(Draft2017[Net Keeper Count],MATCH(Draft2018[[#This Row],[PLAYER]],Draft2017[PLAYER],0)),0),0)</f>
        <v>2</v>
      </c>
    </row>
    <row r="12" spans="1:12" x14ac:dyDescent="0.3">
      <c r="A12">
        <v>2</v>
      </c>
      <c r="B12" t="s">
        <v>11042</v>
      </c>
      <c r="C12">
        <v>11</v>
      </c>
      <c r="D12" t="s">
        <v>10743</v>
      </c>
      <c r="E12" t="s">
        <v>4415</v>
      </c>
      <c r="F12" t="s">
        <v>10744</v>
      </c>
      <c r="G12" t="s">
        <v>451</v>
      </c>
      <c r="H12">
        <v>69</v>
      </c>
      <c r="I12" t="s">
        <v>437</v>
      </c>
      <c r="J12" t="str">
        <f>IF(Draft2018[[#This Row],[KEEPER]]="K",_xlfn.IFNA(INDEX(Draft2017[Current Contract],MATCH(Draft2018[[#This Row],[PLAYER]],Draft2017[PLAYER],0)),"Undrafted"),"")</f>
        <v>Auction</v>
      </c>
      <c r="K12" t="str">
        <f>IF(Draft2018[[#This Row],[KEEPER]]="K",Draft2018[[#This Row],[Last Contract]],IF(ISNA(VLOOKUP(Draft2018[[#This Row],[PLAYER]],Rookies2018[Player],1,FALSE)),"Auction","Rookie"))</f>
        <v>Auction</v>
      </c>
      <c r="L12">
        <f>IF(Draft2018[[#This Row],[KEEPER]]="K",1+_xlfn.IFNA(INDEX(Draft2017[Net Keeper Count],MATCH(Draft2018[[#This Row],[PLAYER]],Draft2017[PLAYER],0)),0),0)</f>
        <v>2</v>
      </c>
    </row>
    <row r="13" spans="1:12" x14ac:dyDescent="0.3">
      <c r="A13">
        <v>7</v>
      </c>
      <c r="B13" t="s">
        <v>10880</v>
      </c>
      <c r="C13">
        <v>12</v>
      </c>
      <c r="D13" t="s">
        <v>10898</v>
      </c>
      <c r="E13" t="s">
        <v>3223</v>
      </c>
      <c r="F13" t="s">
        <v>10795</v>
      </c>
      <c r="G13" t="s">
        <v>451</v>
      </c>
      <c r="H13">
        <v>5</v>
      </c>
      <c r="I13" t="s">
        <v>437</v>
      </c>
      <c r="J13" t="str">
        <f>IF(Draft2018[[#This Row],[KEEPER]]="K",_xlfn.IFNA(INDEX(Draft2017[Current Contract],MATCH(Draft2018[[#This Row],[PLAYER]],Draft2017[PLAYER],0)),"Undrafted"),"")</f>
        <v>Auction</v>
      </c>
      <c r="K13" t="str">
        <f>IF(Draft2018[[#This Row],[KEEPER]]="K",Draft2018[[#This Row],[Last Contract]],IF(ISNA(VLOOKUP(Draft2018[[#This Row],[PLAYER]],Rookies2018[Player],1,FALSE)),"Auction","Rookie"))</f>
        <v>Auction</v>
      </c>
      <c r="L13">
        <f>IF(Draft2018[[#This Row],[KEEPER]]="K",1+_xlfn.IFNA(INDEX(Draft2017[Net Keeper Count],MATCH(Draft2018[[#This Row],[PLAYER]],Draft2017[PLAYER],0)),0),0)</f>
        <v>2</v>
      </c>
    </row>
    <row r="14" spans="1:12" x14ac:dyDescent="0.3">
      <c r="A14">
        <v>4</v>
      </c>
      <c r="B14" t="s">
        <v>10799</v>
      </c>
      <c r="C14">
        <v>13</v>
      </c>
      <c r="D14" t="s">
        <v>11325</v>
      </c>
      <c r="E14" t="s">
        <v>5641</v>
      </c>
      <c r="F14" t="s">
        <v>570</v>
      </c>
      <c r="G14" t="s">
        <v>451</v>
      </c>
      <c r="H14">
        <v>94</v>
      </c>
      <c r="I14" t="s">
        <v>437</v>
      </c>
      <c r="J14" t="str">
        <f>IF(Draft2018[[#This Row],[KEEPER]]="K",_xlfn.IFNA(INDEX(Draft2017[Current Contract],MATCH(Draft2018[[#This Row],[PLAYER]],Draft2017[PLAYER],0)),"Undrafted"),"")</f>
        <v>Auction</v>
      </c>
      <c r="K14" t="str">
        <f>IF(Draft2018[[#This Row],[KEEPER]]="K",Draft2018[[#This Row],[Last Contract]],IF(ISNA(VLOOKUP(Draft2018[[#This Row],[PLAYER]],Rookies2018[Player],1,FALSE)),"Auction","Rookie"))</f>
        <v>Auction</v>
      </c>
      <c r="L14">
        <f>IF(Draft2018[[#This Row],[KEEPER]]="K",1+_xlfn.IFNA(INDEX(Draft2017[Net Keeper Count],MATCH(Draft2018[[#This Row],[PLAYER]],Draft2017[PLAYER],0)),0),0)</f>
        <v>1</v>
      </c>
    </row>
    <row r="15" spans="1:12" x14ac:dyDescent="0.3">
      <c r="A15">
        <v>6</v>
      </c>
      <c r="B15" t="s">
        <v>11085</v>
      </c>
      <c r="C15">
        <v>14</v>
      </c>
      <c r="D15" t="s">
        <v>10859</v>
      </c>
      <c r="E15" t="s">
        <v>3980</v>
      </c>
      <c r="F15" t="s">
        <v>306</v>
      </c>
      <c r="G15" t="s">
        <v>321</v>
      </c>
      <c r="H15">
        <v>28</v>
      </c>
      <c r="I15" t="s">
        <v>437</v>
      </c>
      <c r="J15" t="str">
        <f>IF(Draft2018[[#This Row],[KEEPER]]="K",_xlfn.IFNA(INDEX(Draft2017[Current Contract],MATCH(Draft2018[[#This Row],[PLAYER]],Draft2017[PLAYER],0)),"Undrafted"),"")</f>
        <v>Auction</v>
      </c>
      <c r="K15" t="str">
        <f>IF(Draft2018[[#This Row],[KEEPER]]="K",Draft2018[[#This Row],[Last Contract]],IF(ISNA(VLOOKUP(Draft2018[[#This Row],[PLAYER]],Rookies2018[Player],1,FALSE)),"Auction","Rookie"))</f>
        <v>Auction</v>
      </c>
      <c r="L15">
        <f>IF(Draft2018[[#This Row],[KEEPER]]="K",1+_xlfn.IFNA(INDEX(Draft2017[Net Keeper Count],MATCH(Draft2018[[#This Row],[PLAYER]],Draft2017[PLAYER],0)),0),0)</f>
        <v>2</v>
      </c>
    </row>
    <row r="16" spans="1:12" x14ac:dyDescent="0.3">
      <c r="A16">
        <v>10</v>
      </c>
      <c r="B16" t="s">
        <v>10954</v>
      </c>
      <c r="C16">
        <v>15</v>
      </c>
      <c r="D16" t="s">
        <v>10967</v>
      </c>
      <c r="E16" t="s">
        <v>6734</v>
      </c>
      <c r="F16" t="s">
        <v>10731</v>
      </c>
      <c r="G16" t="s">
        <v>451</v>
      </c>
      <c r="H16">
        <v>15</v>
      </c>
      <c r="I16" t="s">
        <v>437</v>
      </c>
      <c r="J16" t="str">
        <f>IF(Draft2018[[#This Row],[KEEPER]]="K",_xlfn.IFNA(INDEX(Draft2017[Current Contract],MATCH(Draft2018[[#This Row],[PLAYER]],Draft2017[PLAYER],0)),"Undrafted"),"")</f>
        <v>Rookie</v>
      </c>
      <c r="K16" t="str">
        <f>IF(Draft2018[[#This Row],[KEEPER]]="K",Draft2018[[#This Row],[Last Contract]],IF(ISNA(VLOOKUP(Draft2018[[#This Row],[PLAYER]],Rookies2018[Player],1,FALSE)),"Auction","Rookie"))</f>
        <v>Rookie</v>
      </c>
      <c r="L16">
        <f>IF(Draft2018[[#This Row],[KEEPER]]="K",1+_xlfn.IFNA(INDEX(Draft2017[Net Keeper Count],MATCH(Draft2018[[#This Row],[PLAYER]],Draft2017[PLAYER],0)),0),0)</f>
        <v>1</v>
      </c>
    </row>
    <row r="17" spans="1:12" x14ac:dyDescent="0.3">
      <c r="A17">
        <v>9</v>
      </c>
      <c r="B17" t="s">
        <v>10929</v>
      </c>
      <c r="C17">
        <v>16</v>
      </c>
      <c r="D17" t="s">
        <v>10955</v>
      </c>
      <c r="E17" t="s">
        <v>9676</v>
      </c>
      <c r="F17" t="s">
        <v>10791</v>
      </c>
      <c r="G17" t="s">
        <v>348</v>
      </c>
      <c r="H17">
        <v>15</v>
      </c>
      <c r="I17" t="s">
        <v>437</v>
      </c>
      <c r="J17" t="str">
        <f>IF(Draft2018[[#This Row],[KEEPER]]="K",_xlfn.IFNA(INDEX(Draft2017[Current Contract],MATCH(Draft2018[[#This Row],[PLAYER]],Draft2017[PLAYER],0)),"Undrafted"),"")</f>
        <v>Auction</v>
      </c>
      <c r="K17" t="str">
        <f>IF(Draft2018[[#This Row],[KEEPER]]="K",Draft2018[[#This Row],[Last Contract]],IF(ISNA(VLOOKUP(Draft2018[[#This Row],[PLAYER]],Rookies2018[Player],1,FALSE)),"Auction","Rookie"))</f>
        <v>Auction</v>
      </c>
      <c r="L17">
        <f>IF(Draft2018[[#This Row],[KEEPER]]="K",1+_xlfn.IFNA(INDEX(Draft2017[Net Keeper Count],MATCH(Draft2018[[#This Row],[PLAYER]],Draft2017[PLAYER],0)),0),0)</f>
        <v>2</v>
      </c>
    </row>
    <row r="18" spans="1:12" x14ac:dyDescent="0.3">
      <c r="A18">
        <v>3</v>
      </c>
      <c r="B18" t="s">
        <v>10773</v>
      </c>
      <c r="C18">
        <v>17</v>
      </c>
      <c r="D18" t="s">
        <v>11316</v>
      </c>
      <c r="E18" t="s">
        <v>986</v>
      </c>
      <c r="F18" t="s">
        <v>10731</v>
      </c>
      <c r="G18" t="s">
        <v>348</v>
      </c>
      <c r="H18">
        <v>82</v>
      </c>
      <c r="I18" t="s">
        <v>437</v>
      </c>
      <c r="J18" t="str">
        <f>IF(Draft2018[[#This Row],[KEEPER]]="K",_xlfn.IFNA(INDEX(Draft2017[Current Contract],MATCH(Draft2018[[#This Row],[PLAYER]],Draft2017[PLAYER],0)),"Undrafted"),"")</f>
        <v>Auction</v>
      </c>
      <c r="K18" t="str">
        <f>IF(Draft2018[[#This Row],[KEEPER]]="K",Draft2018[[#This Row],[Last Contract]],IF(ISNA(VLOOKUP(Draft2018[[#This Row],[PLAYER]],Rookies2018[Player],1,FALSE)),"Auction","Rookie"))</f>
        <v>Auction</v>
      </c>
      <c r="L18">
        <f>IF(Draft2018[[#This Row],[KEEPER]]="K",1+_xlfn.IFNA(INDEX(Draft2017[Net Keeper Count],MATCH(Draft2018[[#This Row],[PLAYER]],Draft2017[PLAYER],0)),0),0)</f>
        <v>2</v>
      </c>
    </row>
    <row r="19" spans="1:12" x14ac:dyDescent="0.3">
      <c r="A19">
        <v>5</v>
      </c>
      <c r="B19" t="s">
        <v>10828</v>
      </c>
      <c r="C19">
        <v>18</v>
      </c>
      <c r="D19" t="s">
        <v>10851</v>
      </c>
      <c r="E19" t="s">
        <v>6261</v>
      </c>
      <c r="F19" t="s">
        <v>371</v>
      </c>
      <c r="G19" t="s">
        <v>451</v>
      </c>
      <c r="H19">
        <v>25</v>
      </c>
      <c r="I19" t="s">
        <v>437</v>
      </c>
      <c r="J19" t="str">
        <f>IF(Draft2018[[#This Row],[KEEPER]]="K",_xlfn.IFNA(INDEX(Draft2017[Current Contract],MATCH(Draft2018[[#This Row],[PLAYER]],Draft2017[PLAYER],0)),"Undrafted"),"")</f>
        <v>Rookie</v>
      </c>
      <c r="K19" t="str">
        <f>IF(Draft2018[[#This Row],[KEEPER]]="K",Draft2018[[#This Row],[Last Contract]],IF(ISNA(VLOOKUP(Draft2018[[#This Row],[PLAYER]],Rookies2018[Player],1,FALSE)),"Auction","Rookie"))</f>
        <v>Rookie</v>
      </c>
      <c r="L19">
        <f>IF(Draft2018[[#This Row],[KEEPER]]="K",1+_xlfn.IFNA(INDEX(Draft2017[Net Keeper Count],MATCH(Draft2018[[#This Row],[PLAYER]],Draft2017[PLAYER],0)),0),0)</f>
        <v>1</v>
      </c>
    </row>
    <row r="20" spans="1:12" x14ac:dyDescent="0.3">
      <c r="A20">
        <v>8</v>
      </c>
      <c r="B20" t="s">
        <v>10904</v>
      </c>
      <c r="C20">
        <v>19</v>
      </c>
      <c r="D20" t="s">
        <v>10921</v>
      </c>
      <c r="E20" t="s">
        <v>7818</v>
      </c>
      <c r="F20" t="s">
        <v>489</v>
      </c>
      <c r="G20" t="s">
        <v>321</v>
      </c>
      <c r="H20">
        <v>60</v>
      </c>
      <c r="I20" t="s">
        <v>437</v>
      </c>
      <c r="J20" t="str">
        <f>IF(Draft2018[[#This Row],[KEEPER]]="K",_xlfn.IFNA(INDEX(Draft2017[Current Contract],MATCH(Draft2018[[#This Row],[PLAYER]],Draft2017[PLAYER],0)),"Undrafted"),"")</f>
        <v>Auction</v>
      </c>
      <c r="K20" t="str">
        <f>IF(Draft2018[[#This Row],[KEEPER]]="K",Draft2018[[#This Row],[Last Contract]],IF(ISNA(VLOOKUP(Draft2018[[#This Row],[PLAYER]],Rookies2018[Player],1,FALSE)),"Auction","Rookie"))</f>
        <v>Auction</v>
      </c>
      <c r="L20">
        <f>IF(Draft2018[[#This Row],[KEEPER]]="K",1+_xlfn.IFNA(INDEX(Draft2017[Net Keeper Count],MATCH(Draft2018[[#This Row],[PLAYER]],Draft2017[PLAYER],0)),0),0)</f>
        <v>1</v>
      </c>
    </row>
    <row r="21" spans="1:12" x14ac:dyDescent="0.3">
      <c r="A21">
        <v>1</v>
      </c>
      <c r="B21" t="s">
        <v>10706</v>
      </c>
      <c r="C21">
        <v>20</v>
      </c>
      <c r="D21" t="s">
        <v>11036</v>
      </c>
      <c r="E21" t="s">
        <v>3311</v>
      </c>
      <c r="F21" t="s">
        <v>536</v>
      </c>
      <c r="G21" t="s">
        <v>451</v>
      </c>
      <c r="H21">
        <v>5</v>
      </c>
      <c r="I21" t="s">
        <v>437</v>
      </c>
      <c r="J21" t="str">
        <f>IF(Draft2018[[#This Row],[KEEPER]]="K",_xlfn.IFNA(INDEX(Draft2017[Current Contract],MATCH(Draft2018[[#This Row],[PLAYER]],Draft2017[PLAYER],0)),"Undrafted"),"")</f>
        <v>Undrafted</v>
      </c>
      <c r="K21" t="str">
        <f>IF(Draft2018[[#This Row],[KEEPER]]="K",Draft2018[[#This Row],[Last Contract]],IF(ISNA(VLOOKUP(Draft2018[[#This Row],[PLAYER]],Rookies2018[Player],1,FALSE)),"Auction","Rookie"))</f>
        <v>Undrafted</v>
      </c>
      <c r="L21">
        <f>IF(Draft2018[[#This Row],[KEEPER]]="K",1+_xlfn.IFNA(INDEX(Draft2017[Net Keeper Count],MATCH(Draft2018[[#This Row],[PLAYER]],Draft2017[PLAYER],0)),0),0)</f>
        <v>1</v>
      </c>
    </row>
    <row r="22" spans="1:12" x14ac:dyDescent="0.3">
      <c r="A22">
        <v>2</v>
      </c>
      <c r="B22" t="s">
        <v>11042</v>
      </c>
      <c r="C22">
        <v>21</v>
      </c>
      <c r="D22" t="s">
        <v>11043</v>
      </c>
      <c r="E22" t="s">
        <v>5902</v>
      </c>
      <c r="F22" t="s">
        <v>10710</v>
      </c>
      <c r="G22" t="s">
        <v>451</v>
      </c>
      <c r="H22">
        <v>1</v>
      </c>
      <c r="I22" t="s">
        <v>437</v>
      </c>
      <c r="J22" t="str">
        <f>IF(Draft2018[[#This Row],[KEEPER]]="K",_xlfn.IFNA(INDEX(Draft2017[Current Contract],MATCH(Draft2018[[#This Row],[PLAYER]],Draft2017[PLAYER],0)),"Undrafted"),"")</f>
        <v>Undrafted</v>
      </c>
      <c r="K22" t="str">
        <f>IF(Draft2018[[#This Row],[KEEPER]]="K",Draft2018[[#This Row],[Last Contract]],IF(ISNA(VLOOKUP(Draft2018[[#This Row],[PLAYER]],Rookies2018[Player],1,FALSE)),"Auction","Rookie"))</f>
        <v>Undrafted</v>
      </c>
      <c r="L22">
        <f>IF(Draft2018[[#This Row],[KEEPER]]="K",1+_xlfn.IFNA(INDEX(Draft2017[Net Keeper Count],MATCH(Draft2018[[#This Row],[PLAYER]],Draft2017[PLAYER],0)),0),0)</f>
        <v>1</v>
      </c>
    </row>
    <row r="23" spans="1:12" x14ac:dyDescent="0.3">
      <c r="A23">
        <v>7</v>
      </c>
      <c r="B23" t="s">
        <v>10880</v>
      </c>
      <c r="C23">
        <v>22</v>
      </c>
      <c r="D23" t="s">
        <v>10900</v>
      </c>
      <c r="E23" t="s">
        <v>841</v>
      </c>
      <c r="F23" t="s">
        <v>10710</v>
      </c>
      <c r="G23" t="s">
        <v>348</v>
      </c>
      <c r="H23">
        <v>6</v>
      </c>
      <c r="I23" t="s">
        <v>437</v>
      </c>
      <c r="J23" t="str">
        <f>IF(Draft2018[[#This Row],[KEEPER]]="K",_xlfn.IFNA(INDEX(Draft2017[Current Contract],MATCH(Draft2018[[#This Row],[PLAYER]],Draft2017[PLAYER],0)),"Undrafted"),"")</f>
        <v>Rookie</v>
      </c>
      <c r="K23" t="str">
        <f>IF(Draft2018[[#This Row],[KEEPER]]="K",Draft2018[[#This Row],[Last Contract]],IF(ISNA(VLOOKUP(Draft2018[[#This Row],[PLAYER]],Rookies2018[Player],1,FALSE)),"Auction","Rookie"))</f>
        <v>Rookie</v>
      </c>
      <c r="L23">
        <f>IF(Draft2018[[#This Row],[KEEPER]]="K",1+_xlfn.IFNA(INDEX(Draft2017[Net Keeper Count],MATCH(Draft2018[[#This Row],[PLAYER]],Draft2017[PLAYER],0)),0),0)</f>
        <v>1</v>
      </c>
    </row>
    <row r="24" spans="1:12" x14ac:dyDescent="0.3">
      <c r="A24">
        <v>4</v>
      </c>
      <c r="B24" t="s">
        <v>10799</v>
      </c>
      <c r="C24">
        <v>23</v>
      </c>
      <c r="D24" t="s">
        <v>10804</v>
      </c>
      <c r="E24" t="s">
        <v>4811</v>
      </c>
      <c r="F24" t="s">
        <v>10805</v>
      </c>
      <c r="G24" t="s">
        <v>451</v>
      </c>
      <c r="H24">
        <v>47</v>
      </c>
      <c r="I24" t="s">
        <v>437</v>
      </c>
      <c r="J24" t="str">
        <f>IF(Draft2018[[#This Row],[KEEPER]]="K",_xlfn.IFNA(INDEX(Draft2017[Current Contract],MATCH(Draft2018[[#This Row],[PLAYER]],Draft2017[PLAYER],0)),"Undrafted"),"")</f>
        <v>Rookie</v>
      </c>
      <c r="K24" t="str">
        <f>IF(Draft2018[[#This Row],[KEEPER]]="K",Draft2018[[#This Row],[Last Contract]],IF(ISNA(VLOOKUP(Draft2018[[#This Row],[PLAYER]],Rookies2018[Player],1,FALSE)),"Auction","Rookie"))</f>
        <v>Rookie</v>
      </c>
      <c r="L24">
        <f>IF(Draft2018[[#This Row],[KEEPER]]="K",1+_xlfn.IFNA(INDEX(Draft2017[Net Keeper Count],MATCH(Draft2018[[#This Row],[PLAYER]],Draft2017[PLAYER],0)),0),0)</f>
        <v>2</v>
      </c>
    </row>
    <row r="25" spans="1:12" x14ac:dyDescent="0.3">
      <c r="A25">
        <v>6</v>
      </c>
      <c r="B25" t="s">
        <v>11085</v>
      </c>
      <c r="C25">
        <v>24</v>
      </c>
      <c r="D25" t="s">
        <v>10745</v>
      </c>
      <c r="E25" t="s">
        <v>8427</v>
      </c>
      <c r="F25" t="s">
        <v>10746</v>
      </c>
      <c r="G25" t="s">
        <v>348</v>
      </c>
      <c r="H25">
        <v>36</v>
      </c>
      <c r="I25" t="s">
        <v>437</v>
      </c>
      <c r="J25" t="str">
        <f>IF(Draft2018[[#This Row],[KEEPER]]="K",_xlfn.IFNA(INDEX(Draft2017[Current Contract],MATCH(Draft2018[[#This Row],[PLAYER]],Draft2017[PLAYER],0)),"Undrafted"),"")</f>
        <v>Auction</v>
      </c>
      <c r="K25" t="str">
        <f>IF(Draft2018[[#This Row],[KEEPER]]="K",Draft2018[[#This Row],[Last Contract]],IF(ISNA(VLOOKUP(Draft2018[[#This Row],[PLAYER]],Rookies2018[Player],1,FALSE)),"Auction","Rookie"))</f>
        <v>Auction</v>
      </c>
      <c r="L25">
        <f>IF(Draft2018[[#This Row],[KEEPER]]="K",1+_xlfn.IFNA(INDEX(Draft2017[Net Keeper Count],MATCH(Draft2018[[#This Row],[PLAYER]],Draft2017[PLAYER],0)),0),0)</f>
        <v>2</v>
      </c>
    </row>
    <row r="26" spans="1:12" x14ac:dyDescent="0.3">
      <c r="A26">
        <v>10</v>
      </c>
      <c r="B26" t="s">
        <v>10954</v>
      </c>
      <c r="C26">
        <v>25</v>
      </c>
      <c r="D26" t="s">
        <v>11117</v>
      </c>
      <c r="E26" t="s">
        <v>9691</v>
      </c>
      <c r="F26" t="s">
        <v>489</v>
      </c>
      <c r="G26" t="s">
        <v>348</v>
      </c>
      <c r="H26">
        <v>3</v>
      </c>
      <c r="I26" t="s">
        <v>437</v>
      </c>
      <c r="J26" t="str">
        <f>IF(Draft2018[[#This Row],[KEEPER]]="K",_xlfn.IFNA(INDEX(Draft2017[Current Contract],MATCH(Draft2018[[#This Row],[PLAYER]],Draft2017[PLAYER],0)),"Undrafted"),"")</f>
        <v>Undrafted</v>
      </c>
      <c r="K26" t="str">
        <f>IF(Draft2018[[#This Row],[KEEPER]]="K",Draft2018[[#This Row],[Last Contract]],IF(ISNA(VLOOKUP(Draft2018[[#This Row],[PLAYER]],Rookies2018[Player],1,FALSE)),"Auction","Rookie"))</f>
        <v>Undrafted</v>
      </c>
      <c r="L26">
        <f>IF(Draft2018[[#This Row],[KEEPER]]="K",1+_xlfn.IFNA(INDEX(Draft2017[Net Keeper Count],MATCH(Draft2018[[#This Row],[PLAYER]],Draft2017[PLAYER],0)),0),0)</f>
        <v>1</v>
      </c>
    </row>
    <row r="27" spans="1:12" x14ac:dyDescent="0.3">
      <c r="A27">
        <v>9</v>
      </c>
      <c r="B27" t="s">
        <v>10929</v>
      </c>
      <c r="C27">
        <v>26</v>
      </c>
      <c r="D27" t="s">
        <v>10930</v>
      </c>
      <c r="E27" t="s">
        <v>1766</v>
      </c>
      <c r="F27" t="s">
        <v>365</v>
      </c>
      <c r="G27" t="s">
        <v>311</v>
      </c>
      <c r="H27">
        <v>52</v>
      </c>
      <c r="I27" t="s">
        <v>437</v>
      </c>
      <c r="J27" t="str">
        <f>IF(Draft2018[[#This Row],[KEEPER]]="K",_xlfn.IFNA(INDEX(Draft2017[Current Contract],MATCH(Draft2018[[#This Row],[PLAYER]],Draft2017[PLAYER],0)),"Undrafted"),"")</f>
        <v>Auction</v>
      </c>
      <c r="K27" t="str">
        <f>IF(Draft2018[[#This Row],[KEEPER]]="K",Draft2018[[#This Row],[Last Contract]],IF(ISNA(VLOOKUP(Draft2018[[#This Row],[PLAYER]],Rookies2018[Player],1,FALSE)),"Auction","Rookie"))</f>
        <v>Auction</v>
      </c>
      <c r="L27">
        <f>IF(Draft2018[[#This Row],[KEEPER]]="K",1+_xlfn.IFNA(INDEX(Draft2017[Net Keeper Count],MATCH(Draft2018[[#This Row],[PLAYER]],Draft2017[PLAYER],0)),0),0)</f>
        <v>2</v>
      </c>
    </row>
    <row r="28" spans="1:12" x14ac:dyDescent="0.3">
      <c r="A28">
        <v>3</v>
      </c>
      <c r="B28" t="s">
        <v>10773</v>
      </c>
      <c r="C28">
        <v>27</v>
      </c>
      <c r="D28" t="s">
        <v>11054</v>
      </c>
      <c r="E28" t="s">
        <v>7726</v>
      </c>
      <c r="F28" t="s">
        <v>10763</v>
      </c>
      <c r="G28" t="s">
        <v>348</v>
      </c>
      <c r="H28">
        <v>49</v>
      </c>
      <c r="I28" t="s">
        <v>437</v>
      </c>
      <c r="J28" t="str">
        <f>IF(Draft2018[[#This Row],[KEEPER]]="K",_xlfn.IFNA(INDEX(Draft2017[Current Contract],MATCH(Draft2018[[#This Row],[PLAYER]],Draft2017[PLAYER],0)),"Undrafted"),"")</f>
        <v>Auction</v>
      </c>
      <c r="K28" t="str">
        <f>IF(Draft2018[[#This Row],[KEEPER]]="K",Draft2018[[#This Row],[Last Contract]],IF(ISNA(VLOOKUP(Draft2018[[#This Row],[PLAYER]],Rookies2018[Player],1,FALSE)),"Auction","Rookie"))</f>
        <v>Auction</v>
      </c>
      <c r="L28">
        <f>IF(Draft2018[[#This Row],[KEEPER]]="K",1+_xlfn.IFNA(INDEX(Draft2017[Net Keeper Count],MATCH(Draft2018[[#This Row],[PLAYER]],Draft2017[PLAYER],0)),0),0)</f>
        <v>2</v>
      </c>
    </row>
    <row r="29" spans="1:12" x14ac:dyDescent="0.3">
      <c r="A29">
        <v>5</v>
      </c>
      <c r="B29" t="s">
        <v>10828</v>
      </c>
      <c r="C29">
        <v>28</v>
      </c>
      <c r="D29" t="s">
        <v>10820</v>
      </c>
      <c r="E29" t="s">
        <v>2754</v>
      </c>
      <c r="F29" t="s">
        <v>298</v>
      </c>
      <c r="G29" t="s">
        <v>348</v>
      </c>
      <c r="H29">
        <v>52</v>
      </c>
      <c r="I29" t="s">
        <v>437</v>
      </c>
      <c r="J29" t="str">
        <f>IF(Draft2018[[#This Row],[KEEPER]]="K",_xlfn.IFNA(INDEX(Draft2017[Current Contract],MATCH(Draft2018[[#This Row],[PLAYER]],Draft2017[PLAYER],0)),"Undrafted"),"")</f>
        <v>Auction</v>
      </c>
      <c r="K29" t="str">
        <f>IF(Draft2018[[#This Row],[KEEPER]]="K",Draft2018[[#This Row],[Last Contract]],IF(ISNA(VLOOKUP(Draft2018[[#This Row],[PLAYER]],Rookies2018[Player],1,FALSE)),"Auction","Rookie"))</f>
        <v>Auction</v>
      </c>
      <c r="L29">
        <f>IF(Draft2018[[#This Row],[KEEPER]]="K",1+_xlfn.IFNA(INDEX(Draft2017[Net Keeper Count],MATCH(Draft2018[[#This Row],[PLAYER]],Draft2017[PLAYER],0)),0),0)</f>
        <v>1</v>
      </c>
    </row>
    <row r="30" spans="1:12" x14ac:dyDescent="0.3">
      <c r="A30">
        <v>8</v>
      </c>
      <c r="B30" t="s">
        <v>10904</v>
      </c>
      <c r="C30">
        <v>29</v>
      </c>
      <c r="D30" t="s">
        <v>11103</v>
      </c>
      <c r="E30" t="s">
        <v>4094</v>
      </c>
      <c r="F30" t="s">
        <v>10805</v>
      </c>
      <c r="G30" t="s">
        <v>348</v>
      </c>
      <c r="H30">
        <v>74</v>
      </c>
      <c r="I30" t="s">
        <v>437</v>
      </c>
      <c r="J30" t="str">
        <f>IF(Draft2018[[#This Row],[KEEPER]]="K",_xlfn.IFNA(INDEX(Draft2017[Current Contract],MATCH(Draft2018[[#This Row],[PLAYER]],Draft2017[PLAYER],0)),"Undrafted"),"")</f>
        <v>Auction</v>
      </c>
      <c r="K30" t="str">
        <f>IF(Draft2018[[#This Row],[KEEPER]]="K",Draft2018[[#This Row],[Last Contract]],IF(ISNA(VLOOKUP(Draft2018[[#This Row],[PLAYER]],Rookies2018[Player],1,FALSE)),"Auction","Rookie"))</f>
        <v>Auction</v>
      </c>
      <c r="L30">
        <f>IF(Draft2018[[#This Row],[KEEPER]]="K",1+_xlfn.IFNA(INDEX(Draft2017[Net Keeper Count],MATCH(Draft2018[[#This Row],[PLAYER]],Draft2017[PLAYER],0)),0),0)</f>
        <v>1</v>
      </c>
    </row>
    <row r="31" spans="1:12" x14ac:dyDescent="0.3">
      <c r="A31">
        <v>1</v>
      </c>
      <c r="B31" t="s">
        <v>10706</v>
      </c>
      <c r="C31">
        <v>30</v>
      </c>
      <c r="D31" t="s">
        <v>10717</v>
      </c>
      <c r="E31" t="s">
        <v>5242</v>
      </c>
      <c r="F31" t="s">
        <v>10718</v>
      </c>
      <c r="G31" t="s">
        <v>348</v>
      </c>
      <c r="H31">
        <v>12</v>
      </c>
      <c r="I31" t="s">
        <v>437</v>
      </c>
      <c r="J31" t="str">
        <f>IF(Draft2018[[#This Row],[KEEPER]]="K",_xlfn.IFNA(INDEX(Draft2017[Current Contract],MATCH(Draft2018[[#This Row],[PLAYER]],Draft2017[PLAYER],0)),"Undrafted"),"")</f>
        <v>Auction</v>
      </c>
      <c r="K31" t="str">
        <f>IF(Draft2018[[#This Row],[KEEPER]]="K",Draft2018[[#This Row],[Last Contract]],IF(ISNA(VLOOKUP(Draft2018[[#This Row],[PLAYER]],Rookies2018[Player],1,FALSE)),"Auction","Rookie"))</f>
        <v>Auction</v>
      </c>
      <c r="L31">
        <f>IF(Draft2018[[#This Row],[KEEPER]]="K",1+_xlfn.IFNA(INDEX(Draft2017[Net Keeper Count],MATCH(Draft2018[[#This Row],[PLAYER]],Draft2017[PLAYER],0)),0),0)</f>
        <v>2</v>
      </c>
    </row>
    <row r="32" spans="1:12" x14ac:dyDescent="0.3">
      <c r="A32">
        <v>2</v>
      </c>
      <c r="B32" t="s">
        <v>11042</v>
      </c>
      <c r="C32">
        <v>31</v>
      </c>
      <c r="D32" t="s">
        <v>10747</v>
      </c>
      <c r="E32" t="s">
        <v>8359</v>
      </c>
      <c r="F32" t="s">
        <v>10748</v>
      </c>
      <c r="G32" t="s">
        <v>348</v>
      </c>
      <c r="H32">
        <v>11</v>
      </c>
      <c r="I32" t="s">
        <v>437</v>
      </c>
      <c r="J32" t="str">
        <f>IF(Draft2018[[#This Row],[KEEPER]]="K",_xlfn.IFNA(INDEX(Draft2017[Current Contract],MATCH(Draft2018[[#This Row],[PLAYER]],Draft2017[PLAYER],0)),"Undrafted"),"")</f>
        <v>Auction</v>
      </c>
      <c r="K32" t="str">
        <f>IF(Draft2018[[#This Row],[KEEPER]]="K",Draft2018[[#This Row],[Last Contract]],IF(ISNA(VLOOKUP(Draft2018[[#This Row],[PLAYER]],Rookies2018[Player],1,FALSE)),"Auction","Rookie"))</f>
        <v>Auction</v>
      </c>
      <c r="L32">
        <f>IF(Draft2018[[#This Row],[KEEPER]]="K",1+_xlfn.IFNA(INDEX(Draft2017[Net Keeper Count],MATCH(Draft2018[[#This Row],[PLAYER]],Draft2017[PLAYER],0)),0),0)</f>
        <v>2</v>
      </c>
    </row>
    <row r="33" spans="1:12" x14ac:dyDescent="0.3">
      <c r="A33" s="69">
        <v>7</v>
      </c>
      <c r="B33" s="69" t="s">
        <v>10880</v>
      </c>
      <c r="C33" s="69">
        <v>32</v>
      </c>
      <c r="D33" s="69" t="s">
        <v>10792</v>
      </c>
      <c r="E33" s="69" t="s">
        <v>1083</v>
      </c>
      <c r="F33" s="69" t="s">
        <v>10751</v>
      </c>
      <c r="G33" s="69" t="s">
        <v>311</v>
      </c>
      <c r="H33" s="69">
        <v>21</v>
      </c>
      <c r="I33" s="69" t="s">
        <v>437</v>
      </c>
      <c r="J33" s="69" t="str">
        <f>IF(Draft2018[[#This Row],[KEEPER]]="K",_xlfn.IFNA(INDEX(Draft2017[Current Contract],MATCH(Draft2018[[#This Row],[PLAYER]],Draft2017[PLAYER],0)),"Undrafted"),"")</f>
        <v>Auction</v>
      </c>
      <c r="K33" s="69" t="str">
        <f>IF(Draft2018[[#This Row],[KEEPER]]="K",Draft2018[[#This Row],[Last Contract]],IF(ISNA(VLOOKUP(Draft2018[[#This Row],[PLAYER]],Rookies2018[Player],1,FALSE)),"Auction","Rookie"))</f>
        <v>Auction</v>
      </c>
      <c r="L33" s="69">
        <f>IF(Draft2018[[#This Row],[KEEPER]]="K",1+_xlfn.IFNA(INDEX(Draft2017[Net Keeper Count],MATCH(Draft2018[[#This Row],[PLAYER]],Draft2017[PLAYER],0)),0),0)</f>
        <v>1</v>
      </c>
    </row>
    <row r="34" spans="1:12" x14ac:dyDescent="0.3">
      <c r="A34">
        <v>4</v>
      </c>
      <c r="B34" t="s">
        <v>10799</v>
      </c>
      <c r="C34">
        <v>33</v>
      </c>
      <c r="D34" t="s">
        <v>10803</v>
      </c>
      <c r="E34" t="s">
        <v>372</v>
      </c>
      <c r="F34" t="s">
        <v>371</v>
      </c>
      <c r="G34" t="s">
        <v>348</v>
      </c>
      <c r="H34">
        <v>26</v>
      </c>
      <c r="I34" t="s">
        <v>437</v>
      </c>
      <c r="J34" t="str">
        <f>IF(Draft2018[[#This Row],[KEEPER]]="K",_xlfn.IFNA(INDEX(Draft2017[Current Contract],MATCH(Draft2018[[#This Row],[PLAYER]],Draft2017[PLAYER],0)),"Undrafted"),"")</f>
        <v>Rookie</v>
      </c>
      <c r="K34" t="str">
        <f>IF(Draft2018[[#This Row],[KEEPER]]="K",Draft2018[[#This Row],[Last Contract]],IF(ISNA(VLOOKUP(Draft2018[[#This Row],[PLAYER]],Rookies2018[Player],1,FALSE)),"Auction","Rookie"))</f>
        <v>Rookie</v>
      </c>
      <c r="L34">
        <f>IF(Draft2018[[#This Row],[KEEPER]]="K",1+_xlfn.IFNA(INDEX(Draft2017[Net Keeper Count],MATCH(Draft2018[[#This Row],[PLAYER]],Draft2017[PLAYER],0)),0),0)</f>
        <v>2</v>
      </c>
    </row>
    <row r="35" spans="1:12" x14ac:dyDescent="0.3">
      <c r="A35">
        <v>6</v>
      </c>
      <c r="B35" t="s">
        <v>11085</v>
      </c>
      <c r="C35">
        <v>34</v>
      </c>
      <c r="D35" t="s">
        <v>10860</v>
      </c>
      <c r="E35" t="s">
        <v>9987</v>
      </c>
      <c r="F35" t="s">
        <v>306</v>
      </c>
      <c r="G35" t="s">
        <v>348</v>
      </c>
      <c r="H35">
        <v>5</v>
      </c>
      <c r="I35" t="s">
        <v>437</v>
      </c>
      <c r="J35" t="str">
        <f>IF(Draft2018[[#This Row],[KEEPER]]="K",_xlfn.IFNA(INDEX(Draft2017[Current Contract],MATCH(Draft2018[[#This Row],[PLAYER]],Draft2017[PLAYER],0)),"Undrafted"),"")</f>
        <v>Undrafted</v>
      </c>
      <c r="K35" t="str">
        <f>IF(Draft2018[[#This Row],[KEEPER]]="K",Draft2018[[#This Row],[Last Contract]],IF(ISNA(VLOOKUP(Draft2018[[#This Row],[PLAYER]],Rookies2018[Player],1,FALSE)),"Auction","Rookie"))</f>
        <v>Undrafted</v>
      </c>
      <c r="L35">
        <f>IF(Draft2018[[#This Row],[KEEPER]]="K",1+_xlfn.IFNA(INDEX(Draft2017[Net Keeper Count],MATCH(Draft2018[[#This Row],[PLAYER]],Draft2017[PLAYER],0)),0),0)</f>
        <v>2</v>
      </c>
    </row>
    <row r="36" spans="1:12" x14ac:dyDescent="0.3">
      <c r="A36">
        <v>10</v>
      </c>
      <c r="B36" t="s">
        <v>10954</v>
      </c>
      <c r="C36">
        <v>35</v>
      </c>
      <c r="D36" t="s">
        <v>10941</v>
      </c>
      <c r="E36" t="s">
        <v>5773</v>
      </c>
      <c r="F36" t="s">
        <v>314</v>
      </c>
      <c r="G36" t="s">
        <v>321</v>
      </c>
      <c r="H36">
        <v>10</v>
      </c>
      <c r="I36" t="s">
        <v>437</v>
      </c>
      <c r="J36" t="str">
        <f>IF(Draft2018[[#This Row],[KEEPER]]="K",_xlfn.IFNA(INDEX(Draft2017[Current Contract],MATCH(Draft2018[[#This Row],[PLAYER]],Draft2017[PLAYER],0)),"Undrafted"),"")</f>
        <v>Rookie</v>
      </c>
      <c r="K36" t="str">
        <f>IF(Draft2018[[#This Row],[KEEPER]]="K",Draft2018[[#This Row],[Last Contract]],IF(ISNA(VLOOKUP(Draft2018[[#This Row],[PLAYER]],Rookies2018[Player],1,FALSE)),"Auction","Rookie"))</f>
        <v>Rookie</v>
      </c>
      <c r="L36">
        <f>IF(Draft2018[[#This Row],[KEEPER]]="K",1+_xlfn.IFNA(INDEX(Draft2017[Net Keeper Count],MATCH(Draft2018[[#This Row],[PLAYER]],Draft2017[PLAYER],0)),0),0)</f>
        <v>1</v>
      </c>
    </row>
    <row r="37" spans="1:12" x14ac:dyDescent="0.3">
      <c r="A37">
        <v>9</v>
      </c>
      <c r="B37" t="s">
        <v>10929</v>
      </c>
      <c r="C37">
        <v>36</v>
      </c>
      <c r="D37" t="s">
        <v>10934</v>
      </c>
      <c r="E37" t="s">
        <v>9775</v>
      </c>
      <c r="F37" t="s">
        <v>10744</v>
      </c>
      <c r="G37" t="s">
        <v>451</v>
      </c>
      <c r="H37">
        <v>9</v>
      </c>
      <c r="I37" t="s">
        <v>437</v>
      </c>
      <c r="J37" t="str">
        <f>IF(Draft2018[[#This Row],[KEEPER]]="K",_xlfn.IFNA(INDEX(Draft2017[Current Contract],MATCH(Draft2018[[#This Row],[PLAYER]],Draft2017[PLAYER],0)),"Undrafted"),"")</f>
        <v>Auction</v>
      </c>
      <c r="K37" t="str">
        <f>IF(Draft2018[[#This Row],[KEEPER]]="K",Draft2018[[#This Row],[Last Contract]],IF(ISNA(VLOOKUP(Draft2018[[#This Row],[PLAYER]],Rookies2018[Player],1,FALSE)),"Auction","Rookie"))</f>
        <v>Auction</v>
      </c>
      <c r="L37">
        <f>IF(Draft2018[[#This Row],[KEEPER]]="K",1+_xlfn.IFNA(INDEX(Draft2017[Net Keeper Count],MATCH(Draft2018[[#This Row],[PLAYER]],Draft2017[PLAYER],0)),0),0)</f>
        <v>2</v>
      </c>
    </row>
    <row r="38" spans="1:12" x14ac:dyDescent="0.3">
      <c r="A38">
        <v>3</v>
      </c>
      <c r="B38" t="s">
        <v>10773</v>
      </c>
      <c r="C38">
        <v>37</v>
      </c>
      <c r="D38" t="s">
        <v>10779</v>
      </c>
      <c r="E38" t="s">
        <v>6700</v>
      </c>
      <c r="F38" t="s">
        <v>489</v>
      </c>
      <c r="G38" t="s">
        <v>348</v>
      </c>
      <c r="H38">
        <v>2</v>
      </c>
      <c r="I38" t="s">
        <v>437</v>
      </c>
      <c r="J38" t="str">
        <f>IF(Draft2018[[#This Row],[KEEPER]]="K",_xlfn.IFNA(INDEX(Draft2017[Current Contract],MATCH(Draft2018[[#This Row],[PLAYER]],Draft2017[PLAYER],0)),"Undrafted"),"")</f>
        <v>Undrafted</v>
      </c>
      <c r="K38" t="str">
        <f>IF(Draft2018[[#This Row],[KEEPER]]="K",Draft2018[[#This Row],[Last Contract]],IF(ISNA(VLOOKUP(Draft2018[[#This Row],[PLAYER]],Rookies2018[Player],1,FALSE)),"Auction","Rookie"))</f>
        <v>Undrafted</v>
      </c>
      <c r="L38">
        <f>IF(Draft2018[[#This Row],[KEEPER]]="K",1+_xlfn.IFNA(INDEX(Draft2017[Net Keeper Count],MATCH(Draft2018[[#This Row],[PLAYER]],Draft2017[PLAYER],0)),0),0)</f>
        <v>2</v>
      </c>
    </row>
    <row r="39" spans="1:12" x14ac:dyDescent="0.3">
      <c r="A39">
        <v>5</v>
      </c>
      <c r="B39" t="s">
        <v>10828</v>
      </c>
      <c r="C39">
        <v>38</v>
      </c>
      <c r="D39" t="s">
        <v>10719</v>
      </c>
      <c r="E39" t="s">
        <v>7000</v>
      </c>
      <c r="F39" t="s">
        <v>10718</v>
      </c>
      <c r="G39" t="s">
        <v>348</v>
      </c>
      <c r="H39">
        <v>5</v>
      </c>
      <c r="I39" t="s">
        <v>437</v>
      </c>
      <c r="J39" t="str">
        <f>IF(Draft2018[[#This Row],[KEEPER]]="K",_xlfn.IFNA(INDEX(Draft2017[Current Contract],MATCH(Draft2018[[#This Row],[PLAYER]],Draft2017[PLAYER],0)),"Undrafted"),"")</f>
        <v>Undrafted</v>
      </c>
      <c r="K39" t="str">
        <f>IF(Draft2018[[#This Row],[KEEPER]]="K",Draft2018[[#This Row],[Last Contract]],IF(ISNA(VLOOKUP(Draft2018[[#This Row],[PLAYER]],Rookies2018[Player],1,FALSE)),"Auction","Rookie"))</f>
        <v>Undrafted</v>
      </c>
      <c r="L39">
        <f>IF(Draft2018[[#This Row],[KEEPER]]="K",1+_xlfn.IFNA(INDEX(Draft2017[Net Keeper Count],MATCH(Draft2018[[#This Row],[PLAYER]],Draft2017[PLAYER],0)),0),0)</f>
        <v>2</v>
      </c>
    </row>
    <row r="40" spans="1:12" x14ac:dyDescent="0.3">
      <c r="A40">
        <v>8</v>
      </c>
      <c r="B40" t="s">
        <v>10904</v>
      </c>
      <c r="C40">
        <v>39</v>
      </c>
      <c r="D40" t="s">
        <v>11320</v>
      </c>
      <c r="E40" t="s">
        <v>3872</v>
      </c>
      <c r="F40" t="s">
        <v>10759</v>
      </c>
      <c r="G40" t="s">
        <v>348</v>
      </c>
      <c r="H40">
        <v>8</v>
      </c>
      <c r="I40" t="s">
        <v>437</v>
      </c>
      <c r="J40" t="str">
        <f>IF(Draft2018[[#This Row],[KEEPER]]="K",_xlfn.IFNA(INDEX(Draft2017[Current Contract],MATCH(Draft2018[[#This Row],[PLAYER]],Draft2017[PLAYER],0)),"Undrafted"),"")</f>
        <v>Auction</v>
      </c>
      <c r="K40" t="str">
        <f>IF(Draft2018[[#This Row],[KEEPER]]="K",Draft2018[[#This Row],[Last Contract]],IF(ISNA(VLOOKUP(Draft2018[[#This Row],[PLAYER]],Rookies2018[Player],1,FALSE)),"Auction","Rookie"))</f>
        <v>Auction</v>
      </c>
      <c r="L40">
        <f>IF(Draft2018[[#This Row],[KEEPER]]="K",1+_xlfn.IFNA(INDEX(Draft2017[Net Keeper Count],MATCH(Draft2018[[#This Row],[PLAYER]],Draft2017[PLAYER],0)),0),0)</f>
        <v>1</v>
      </c>
    </row>
    <row r="41" spans="1:12" x14ac:dyDescent="0.3">
      <c r="A41">
        <v>1</v>
      </c>
      <c r="B41" t="s">
        <v>10706</v>
      </c>
      <c r="C41">
        <v>40</v>
      </c>
      <c r="D41" t="s">
        <v>10711</v>
      </c>
      <c r="E41" t="s">
        <v>3682</v>
      </c>
      <c r="F41" t="s">
        <v>10712</v>
      </c>
      <c r="G41" t="s">
        <v>451</v>
      </c>
      <c r="H41">
        <v>16</v>
      </c>
      <c r="I41" t="s">
        <v>437</v>
      </c>
      <c r="J41" t="str">
        <f>IF(Draft2018[[#This Row],[KEEPER]]="K",_xlfn.IFNA(INDEX(Draft2017[Current Contract],MATCH(Draft2018[[#This Row],[PLAYER]],Draft2017[PLAYER],0)),"Undrafted"),"")</f>
        <v>Auction</v>
      </c>
      <c r="K41" t="str">
        <f>IF(Draft2018[[#This Row],[KEEPER]]="K",Draft2018[[#This Row],[Last Contract]],IF(ISNA(VLOOKUP(Draft2018[[#This Row],[PLAYER]],Rookies2018[Player],1,FALSE)),"Auction","Rookie"))</f>
        <v>Auction</v>
      </c>
      <c r="L41">
        <f>IF(Draft2018[[#This Row],[KEEPER]]="K",1+_xlfn.IFNA(INDEX(Draft2017[Net Keeper Count],MATCH(Draft2018[[#This Row],[PLAYER]],Draft2017[PLAYER],0)),0),0)</f>
        <v>2</v>
      </c>
    </row>
    <row r="42" spans="1:12" x14ac:dyDescent="0.3">
      <c r="A42">
        <v>2</v>
      </c>
      <c r="B42" t="s">
        <v>11042</v>
      </c>
      <c r="C42">
        <v>41</v>
      </c>
      <c r="D42" t="s">
        <v>10750</v>
      </c>
      <c r="E42" t="s">
        <v>962</v>
      </c>
      <c r="F42" t="s">
        <v>10751</v>
      </c>
      <c r="G42" t="s">
        <v>321</v>
      </c>
      <c r="H42">
        <v>12</v>
      </c>
      <c r="I42" t="s">
        <v>437</v>
      </c>
      <c r="J42" t="str">
        <f>IF(Draft2018[[#This Row],[KEEPER]]="K",_xlfn.IFNA(INDEX(Draft2017[Current Contract],MATCH(Draft2018[[#This Row],[PLAYER]],Draft2017[PLAYER],0)),"Undrafted"),"")</f>
        <v>Auction</v>
      </c>
      <c r="K42" t="str">
        <f>IF(Draft2018[[#This Row],[KEEPER]]="K",Draft2018[[#This Row],[Last Contract]],IF(ISNA(VLOOKUP(Draft2018[[#This Row],[PLAYER]],Rookies2018[Player],1,FALSE)),"Auction","Rookie"))</f>
        <v>Auction</v>
      </c>
      <c r="L42">
        <f>IF(Draft2018[[#This Row],[KEEPER]]="K",1+_xlfn.IFNA(INDEX(Draft2017[Net Keeper Count],MATCH(Draft2018[[#This Row],[PLAYER]],Draft2017[PLAYER],0)),0),0)</f>
        <v>2</v>
      </c>
    </row>
    <row r="43" spans="1:12" x14ac:dyDescent="0.3">
      <c r="A43">
        <v>7</v>
      </c>
      <c r="B43" t="s">
        <v>10880</v>
      </c>
      <c r="C43">
        <v>42</v>
      </c>
      <c r="D43" t="s">
        <v>10888</v>
      </c>
      <c r="E43" t="s">
        <v>6065</v>
      </c>
      <c r="F43" t="s">
        <v>10746</v>
      </c>
      <c r="G43" t="s">
        <v>321</v>
      </c>
      <c r="H43">
        <v>2</v>
      </c>
      <c r="I43" t="s">
        <v>437</v>
      </c>
      <c r="J43" t="str">
        <f>IF(Draft2018[[#This Row],[KEEPER]]="K",_xlfn.IFNA(INDEX(Draft2017[Current Contract],MATCH(Draft2018[[#This Row],[PLAYER]],Draft2017[PLAYER],0)),"Undrafted"),"")</f>
        <v>Undrafted</v>
      </c>
      <c r="K43" t="str">
        <f>IF(Draft2018[[#This Row],[KEEPER]]="K",Draft2018[[#This Row],[Last Contract]],IF(ISNA(VLOOKUP(Draft2018[[#This Row],[PLAYER]],Rookies2018[Player],1,FALSE)),"Auction","Rookie"))</f>
        <v>Undrafted</v>
      </c>
      <c r="L43">
        <f>IF(Draft2018[[#This Row],[KEEPER]]="K",1+_xlfn.IFNA(INDEX(Draft2017[Net Keeper Count],MATCH(Draft2018[[#This Row],[PLAYER]],Draft2017[PLAYER],0)),0),0)</f>
        <v>2</v>
      </c>
    </row>
    <row r="44" spans="1:12" x14ac:dyDescent="0.3">
      <c r="A44">
        <v>4</v>
      </c>
      <c r="B44" t="s">
        <v>10799</v>
      </c>
      <c r="C44">
        <v>43</v>
      </c>
      <c r="D44" t="s">
        <v>10806</v>
      </c>
      <c r="E44" t="s">
        <v>3023</v>
      </c>
      <c r="F44" t="s">
        <v>365</v>
      </c>
      <c r="G44" t="s">
        <v>348</v>
      </c>
      <c r="H44">
        <v>9</v>
      </c>
      <c r="I44" t="s">
        <v>437</v>
      </c>
      <c r="J44" t="str">
        <f>IF(Draft2018[[#This Row],[KEEPER]]="K",_xlfn.IFNA(INDEX(Draft2017[Current Contract],MATCH(Draft2018[[#This Row],[PLAYER]],Draft2017[PLAYER],0)),"Undrafted"),"")</f>
        <v>Auction</v>
      </c>
      <c r="K44" t="str">
        <f>IF(Draft2018[[#This Row],[KEEPER]]="K",Draft2018[[#This Row],[Last Contract]],IF(ISNA(VLOOKUP(Draft2018[[#This Row],[PLAYER]],Rookies2018[Player],1,FALSE)),"Auction","Rookie"))</f>
        <v>Auction</v>
      </c>
      <c r="L44">
        <f>IF(Draft2018[[#This Row],[KEEPER]]="K",1+_xlfn.IFNA(INDEX(Draft2017[Net Keeper Count],MATCH(Draft2018[[#This Row],[PLAYER]],Draft2017[PLAYER],0)),0),0)</f>
        <v>2</v>
      </c>
    </row>
    <row r="45" spans="1:12" x14ac:dyDescent="0.3">
      <c r="A45">
        <v>6</v>
      </c>
      <c r="B45" t="s">
        <v>11085</v>
      </c>
      <c r="C45">
        <v>44</v>
      </c>
      <c r="D45" t="s">
        <v>10875</v>
      </c>
      <c r="E45" t="s">
        <v>10136</v>
      </c>
      <c r="F45" t="s">
        <v>10817</v>
      </c>
      <c r="G45" t="s">
        <v>348</v>
      </c>
      <c r="H45">
        <v>32</v>
      </c>
      <c r="I45" t="s">
        <v>437</v>
      </c>
      <c r="J45" t="str">
        <f>IF(Draft2018[[#This Row],[KEEPER]]="K",_xlfn.IFNA(INDEX(Draft2017[Current Contract],MATCH(Draft2018[[#This Row],[PLAYER]],Draft2017[PLAYER],0)),"Undrafted"),"")</f>
        <v>Auction</v>
      </c>
      <c r="K45" t="str">
        <f>IF(Draft2018[[#This Row],[KEEPER]]="K",Draft2018[[#This Row],[Last Contract]],IF(ISNA(VLOOKUP(Draft2018[[#This Row],[PLAYER]],Rookies2018[Player],1,FALSE)),"Auction","Rookie"))</f>
        <v>Auction</v>
      </c>
      <c r="L45">
        <f>IF(Draft2018[[#This Row],[KEEPER]]="K",1+_xlfn.IFNA(INDEX(Draft2017[Net Keeper Count],MATCH(Draft2018[[#This Row],[PLAYER]],Draft2017[PLAYER],0)),0),0)</f>
        <v>1</v>
      </c>
    </row>
    <row r="46" spans="1:12" x14ac:dyDescent="0.3">
      <c r="A46">
        <v>10</v>
      </c>
      <c r="B46" t="s">
        <v>10954</v>
      </c>
      <c r="C46">
        <v>45</v>
      </c>
      <c r="D46" t="s">
        <v>11118</v>
      </c>
      <c r="E46" t="s">
        <v>9161</v>
      </c>
      <c r="F46" t="s">
        <v>1198</v>
      </c>
      <c r="G46" t="s">
        <v>451</v>
      </c>
      <c r="H46">
        <v>1</v>
      </c>
      <c r="I46" t="s">
        <v>437</v>
      </c>
      <c r="J46" t="str">
        <f>IF(Draft2018[[#This Row],[KEEPER]]="K",_xlfn.IFNA(INDEX(Draft2017[Current Contract],MATCH(Draft2018[[#This Row],[PLAYER]],Draft2017[PLAYER],0)),"Undrafted"),"")</f>
        <v>Undrafted</v>
      </c>
      <c r="K46" t="str">
        <f>IF(Draft2018[[#This Row],[KEEPER]]="K",Draft2018[[#This Row],[Last Contract]],IF(ISNA(VLOOKUP(Draft2018[[#This Row],[PLAYER]],Rookies2018[Player],1,FALSE)),"Auction","Rookie"))</f>
        <v>Undrafted</v>
      </c>
      <c r="L46">
        <f>IF(Draft2018[[#This Row],[KEEPER]]="K",1+_xlfn.IFNA(INDEX(Draft2017[Net Keeper Count],MATCH(Draft2018[[#This Row],[PLAYER]],Draft2017[PLAYER],0)),0),0)</f>
        <v>1</v>
      </c>
    </row>
    <row r="47" spans="1:12" x14ac:dyDescent="0.3">
      <c r="A47">
        <v>9</v>
      </c>
      <c r="B47" t="s">
        <v>10929</v>
      </c>
      <c r="C47">
        <v>46</v>
      </c>
      <c r="D47" t="s">
        <v>10952</v>
      </c>
      <c r="E47" t="s">
        <v>9319</v>
      </c>
      <c r="F47" t="s">
        <v>10751</v>
      </c>
      <c r="G47" t="s">
        <v>348</v>
      </c>
      <c r="H47">
        <v>2</v>
      </c>
      <c r="I47" t="s">
        <v>437</v>
      </c>
      <c r="J47" t="str">
        <f>IF(Draft2018[[#This Row],[KEEPER]]="K",_xlfn.IFNA(INDEX(Draft2017[Current Contract],MATCH(Draft2018[[#This Row],[PLAYER]],Draft2017[PLAYER],0)),"Undrafted"),"")</f>
        <v>Auction</v>
      </c>
      <c r="K47" t="str">
        <f>IF(Draft2018[[#This Row],[KEEPER]]="K",Draft2018[[#This Row],[Last Contract]],IF(ISNA(VLOOKUP(Draft2018[[#This Row],[PLAYER]],Rookies2018[Player],1,FALSE)),"Auction","Rookie"))</f>
        <v>Auction</v>
      </c>
      <c r="L47">
        <f>IF(Draft2018[[#This Row],[KEEPER]]="K",1+_xlfn.IFNA(INDEX(Draft2017[Net Keeper Count],MATCH(Draft2018[[#This Row],[PLAYER]],Draft2017[PLAYER],0)),0),0)</f>
        <v>1</v>
      </c>
    </row>
    <row r="48" spans="1:12" x14ac:dyDescent="0.3">
      <c r="A48">
        <v>3</v>
      </c>
      <c r="B48" t="s">
        <v>10773</v>
      </c>
      <c r="C48">
        <v>47</v>
      </c>
      <c r="D48" t="s">
        <v>10776</v>
      </c>
      <c r="E48" t="s">
        <v>9806</v>
      </c>
      <c r="F48" t="s">
        <v>489</v>
      </c>
      <c r="G48" t="s">
        <v>311</v>
      </c>
      <c r="H48">
        <v>18</v>
      </c>
      <c r="I48" t="s">
        <v>437</v>
      </c>
      <c r="J48" t="str">
        <f>IF(Draft2018[[#This Row],[KEEPER]]="K",_xlfn.IFNA(INDEX(Draft2017[Current Contract],MATCH(Draft2018[[#This Row],[PLAYER]],Draft2017[PLAYER],0)),"Undrafted"),"")</f>
        <v>Auction</v>
      </c>
      <c r="K48" t="str">
        <f>IF(Draft2018[[#This Row],[KEEPER]]="K",Draft2018[[#This Row],[Last Contract]],IF(ISNA(VLOOKUP(Draft2018[[#This Row],[PLAYER]],Rookies2018[Player],1,FALSE)),"Auction","Rookie"))</f>
        <v>Auction</v>
      </c>
      <c r="L48">
        <f>IF(Draft2018[[#This Row],[KEEPER]]="K",1+_xlfn.IFNA(INDEX(Draft2017[Net Keeper Count],MATCH(Draft2018[[#This Row],[PLAYER]],Draft2017[PLAYER],0)),0),0)</f>
        <v>2</v>
      </c>
    </row>
    <row r="49" spans="1:12" x14ac:dyDescent="0.3">
      <c r="A49">
        <v>5</v>
      </c>
      <c r="B49" t="s">
        <v>10828</v>
      </c>
      <c r="C49">
        <v>48</v>
      </c>
      <c r="D49" t="s">
        <v>10831</v>
      </c>
      <c r="E49" t="s">
        <v>6080</v>
      </c>
      <c r="F49" t="s">
        <v>10817</v>
      </c>
      <c r="G49" t="s">
        <v>451</v>
      </c>
      <c r="H49">
        <v>23</v>
      </c>
      <c r="I49" t="s">
        <v>437</v>
      </c>
      <c r="J49" t="str">
        <f>IF(Draft2018[[#This Row],[KEEPER]]="K",_xlfn.IFNA(INDEX(Draft2017[Current Contract],MATCH(Draft2018[[#This Row],[PLAYER]],Draft2017[PLAYER],0)),"Undrafted"),"")</f>
        <v>Rookie</v>
      </c>
      <c r="K49" t="str">
        <f>IF(Draft2018[[#This Row],[KEEPER]]="K",Draft2018[[#This Row],[Last Contract]],IF(ISNA(VLOOKUP(Draft2018[[#This Row],[PLAYER]],Rookies2018[Player],1,FALSE)),"Auction","Rookie"))</f>
        <v>Rookie</v>
      </c>
      <c r="L49">
        <f>IF(Draft2018[[#This Row],[KEEPER]]="K",1+_xlfn.IFNA(INDEX(Draft2017[Net Keeper Count],MATCH(Draft2018[[#This Row],[PLAYER]],Draft2017[PLAYER],0)),0),0)</f>
        <v>2</v>
      </c>
    </row>
    <row r="50" spans="1:12" x14ac:dyDescent="0.3">
      <c r="A50">
        <v>8</v>
      </c>
      <c r="B50" t="s">
        <v>10904</v>
      </c>
      <c r="C50">
        <v>49</v>
      </c>
      <c r="D50" t="s">
        <v>10923</v>
      </c>
      <c r="E50" t="s">
        <v>7371</v>
      </c>
      <c r="F50" t="s">
        <v>10712</v>
      </c>
      <c r="G50" t="s">
        <v>348</v>
      </c>
      <c r="H50">
        <v>34</v>
      </c>
      <c r="I50" t="s">
        <v>437</v>
      </c>
      <c r="J50" t="str">
        <f>IF(Draft2018[[#This Row],[KEEPER]]="K",_xlfn.IFNA(INDEX(Draft2017[Current Contract],MATCH(Draft2018[[#This Row],[PLAYER]],Draft2017[PLAYER],0)),"Undrafted"),"")</f>
        <v>Auction</v>
      </c>
      <c r="K50" t="str">
        <f>IF(Draft2018[[#This Row],[KEEPER]]="K",Draft2018[[#This Row],[Last Contract]],IF(ISNA(VLOOKUP(Draft2018[[#This Row],[PLAYER]],Rookies2018[Player],1,FALSE)),"Auction","Rookie"))</f>
        <v>Auction</v>
      </c>
      <c r="L50">
        <f>IF(Draft2018[[#This Row],[KEEPER]]="K",1+_xlfn.IFNA(INDEX(Draft2017[Net Keeper Count],MATCH(Draft2018[[#This Row],[PLAYER]],Draft2017[PLAYER],0)),0),0)</f>
        <v>1</v>
      </c>
    </row>
    <row r="51" spans="1:12" x14ac:dyDescent="0.3">
      <c r="A51">
        <v>1</v>
      </c>
      <c r="B51" t="s">
        <v>10706</v>
      </c>
      <c r="C51">
        <v>50</v>
      </c>
      <c r="D51" t="s">
        <v>10733</v>
      </c>
      <c r="E51" t="s">
        <v>10058</v>
      </c>
      <c r="F51" t="s">
        <v>10734</v>
      </c>
      <c r="G51" t="s">
        <v>348</v>
      </c>
      <c r="H51">
        <v>7</v>
      </c>
      <c r="I51" t="s">
        <v>437</v>
      </c>
      <c r="J51" t="str">
        <f>IF(Draft2018[[#This Row],[KEEPER]]="K",_xlfn.IFNA(INDEX(Draft2017[Current Contract],MATCH(Draft2018[[#This Row],[PLAYER]],Draft2017[PLAYER],0)),"Undrafted"),"")</f>
        <v>Rookie</v>
      </c>
      <c r="K51" t="str">
        <f>IF(Draft2018[[#This Row],[KEEPER]]="K",Draft2018[[#This Row],[Last Contract]],IF(ISNA(VLOOKUP(Draft2018[[#This Row],[PLAYER]],Rookies2018[Player],1,FALSE)),"Auction","Rookie"))</f>
        <v>Rookie</v>
      </c>
      <c r="L51">
        <f>IF(Draft2018[[#This Row],[KEEPER]]="K",1+_xlfn.IFNA(INDEX(Draft2017[Net Keeper Count],MATCH(Draft2018[[#This Row],[PLAYER]],Draft2017[PLAYER],0)),0),0)</f>
        <v>1</v>
      </c>
    </row>
    <row r="52" spans="1:12" x14ac:dyDescent="0.3">
      <c r="A52">
        <v>2</v>
      </c>
      <c r="B52" t="s">
        <v>11042</v>
      </c>
      <c r="C52">
        <v>51</v>
      </c>
      <c r="D52" t="s">
        <v>10973</v>
      </c>
      <c r="E52" t="s">
        <v>4430</v>
      </c>
      <c r="F52" t="s">
        <v>10724</v>
      </c>
      <c r="G52" t="s">
        <v>321</v>
      </c>
      <c r="H52">
        <v>24</v>
      </c>
      <c r="I52" t="s">
        <v>437</v>
      </c>
      <c r="J52" t="str">
        <f>IF(Draft2018[[#This Row],[KEEPER]]="K",_xlfn.IFNA(INDEX(Draft2017[Current Contract],MATCH(Draft2018[[#This Row],[PLAYER]],Draft2017[PLAYER],0)),"Undrafted"),"")</f>
        <v>Auction</v>
      </c>
      <c r="K52" t="str">
        <f>IF(Draft2018[[#This Row],[KEEPER]]="K",Draft2018[[#This Row],[Last Contract]],IF(ISNA(VLOOKUP(Draft2018[[#This Row],[PLAYER]],Rookies2018[Player],1,FALSE)),"Auction","Rookie"))</f>
        <v>Auction</v>
      </c>
      <c r="L52">
        <f>IF(Draft2018[[#This Row],[KEEPER]]="K",1+_xlfn.IFNA(INDEX(Draft2017[Net Keeper Count],MATCH(Draft2018[[#This Row],[PLAYER]],Draft2017[PLAYER],0)),0),0)</f>
        <v>1</v>
      </c>
    </row>
    <row r="53" spans="1:12" x14ac:dyDescent="0.3">
      <c r="A53">
        <v>7</v>
      </c>
      <c r="B53" t="s">
        <v>10880</v>
      </c>
      <c r="C53">
        <v>52</v>
      </c>
      <c r="D53" t="s">
        <v>10892</v>
      </c>
      <c r="E53" t="s">
        <v>1639</v>
      </c>
      <c r="F53" t="s">
        <v>10716</v>
      </c>
      <c r="G53" t="s">
        <v>451</v>
      </c>
      <c r="H53">
        <v>5</v>
      </c>
      <c r="I53" t="s">
        <v>437</v>
      </c>
      <c r="J53" t="str">
        <f>IF(Draft2018[[#This Row],[KEEPER]]="K",_xlfn.IFNA(INDEX(Draft2017[Current Contract],MATCH(Draft2018[[#This Row],[PLAYER]],Draft2017[PLAYER],0)),"Undrafted"),"")</f>
        <v>Rookie</v>
      </c>
      <c r="K53" t="str">
        <f>IF(Draft2018[[#This Row],[KEEPER]]="K",Draft2018[[#This Row],[Last Contract]],IF(ISNA(VLOOKUP(Draft2018[[#This Row],[PLAYER]],Rookies2018[Player],1,FALSE)),"Auction","Rookie"))</f>
        <v>Rookie</v>
      </c>
      <c r="L53">
        <f>IF(Draft2018[[#This Row],[KEEPER]]="K",1+_xlfn.IFNA(INDEX(Draft2017[Net Keeper Count],MATCH(Draft2018[[#This Row],[PLAYER]],Draft2017[PLAYER],0)),0),0)</f>
        <v>2</v>
      </c>
    </row>
    <row r="54" spans="1:12" x14ac:dyDescent="0.3">
      <c r="A54">
        <v>4</v>
      </c>
      <c r="B54" t="s">
        <v>10799</v>
      </c>
      <c r="C54">
        <v>53</v>
      </c>
      <c r="D54" t="s">
        <v>10889</v>
      </c>
      <c r="E54" t="s">
        <v>1228</v>
      </c>
      <c r="F54" t="s">
        <v>570</v>
      </c>
      <c r="G54" t="s">
        <v>348</v>
      </c>
      <c r="H54">
        <v>1</v>
      </c>
      <c r="I54" t="s">
        <v>437</v>
      </c>
      <c r="J54" t="str">
        <f>IF(Draft2018[[#This Row],[KEEPER]]="K",_xlfn.IFNA(INDEX(Draft2017[Current Contract],MATCH(Draft2018[[#This Row],[PLAYER]],Draft2017[PLAYER],0)),"Undrafted"),"")</f>
        <v>Undrafted</v>
      </c>
      <c r="K54" t="str">
        <f>IF(Draft2018[[#This Row],[KEEPER]]="K",Draft2018[[#This Row],[Last Contract]],IF(ISNA(VLOOKUP(Draft2018[[#This Row],[PLAYER]],Rookies2018[Player],1,FALSE)),"Auction","Rookie"))</f>
        <v>Undrafted</v>
      </c>
      <c r="L54">
        <f>IF(Draft2018[[#This Row],[KEEPER]]="K",1+_xlfn.IFNA(INDEX(Draft2017[Net Keeper Count],MATCH(Draft2018[[#This Row],[PLAYER]],Draft2017[PLAYER],0)),0),0)</f>
        <v>2</v>
      </c>
    </row>
    <row r="55" spans="1:12" x14ac:dyDescent="0.3">
      <c r="A55">
        <v>6</v>
      </c>
      <c r="B55" t="s">
        <v>11085</v>
      </c>
      <c r="C55">
        <v>54</v>
      </c>
      <c r="D55" t="s">
        <v>11086</v>
      </c>
      <c r="E55" t="s">
        <v>5210</v>
      </c>
      <c r="F55" t="s">
        <v>10712</v>
      </c>
      <c r="G55" t="s">
        <v>348</v>
      </c>
      <c r="H55">
        <v>14</v>
      </c>
      <c r="I55" t="s">
        <v>437</v>
      </c>
      <c r="J55" t="str">
        <f>IF(Draft2018[[#This Row],[KEEPER]]="K",_xlfn.IFNA(INDEX(Draft2017[Current Contract],MATCH(Draft2018[[#This Row],[PLAYER]],Draft2017[PLAYER],0)),"Undrafted"),"")</f>
        <v>Auction</v>
      </c>
      <c r="K55" t="str">
        <f>IF(Draft2018[[#This Row],[KEEPER]]="K",Draft2018[[#This Row],[Last Contract]],IF(ISNA(VLOOKUP(Draft2018[[#This Row],[PLAYER]],Rookies2018[Player],1,FALSE)),"Auction","Rookie"))</f>
        <v>Auction</v>
      </c>
      <c r="L55">
        <f>IF(Draft2018[[#This Row],[KEEPER]]="K",1+_xlfn.IFNA(INDEX(Draft2017[Net Keeper Count],MATCH(Draft2018[[#This Row],[PLAYER]],Draft2017[PLAYER],0)),0),0)</f>
        <v>2</v>
      </c>
    </row>
    <row r="56" spans="1:12" x14ac:dyDescent="0.3">
      <c r="A56">
        <v>10</v>
      </c>
      <c r="B56" t="s">
        <v>10954</v>
      </c>
      <c r="C56">
        <v>55</v>
      </c>
      <c r="D56" t="s">
        <v>10968</v>
      </c>
      <c r="E56" t="s">
        <v>10207</v>
      </c>
      <c r="F56" t="s">
        <v>10759</v>
      </c>
      <c r="G56" t="s">
        <v>348</v>
      </c>
      <c r="H56">
        <v>4</v>
      </c>
      <c r="I56" t="s">
        <v>437</v>
      </c>
      <c r="J56" t="str">
        <f>IF(Draft2018[[#This Row],[KEEPER]]="K",_xlfn.IFNA(INDEX(Draft2017[Current Contract],MATCH(Draft2018[[#This Row],[PLAYER]],Draft2017[PLAYER],0)),"Undrafted"),"")</f>
        <v>Rookie</v>
      </c>
      <c r="K56" t="str">
        <f>IF(Draft2018[[#This Row],[KEEPER]]="K",Draft2018[[#This Row],[Last Contract]],IF(ISNA(VLOOKUP(Draft2018[[#This Row],[PLAYER]],Rookies2018[Player],1,FALSE)),"Auction","Rookie"))</f>
        <v>Rookie</v>
      </c>
      <c r="L56">
        <f>IF(Draft2018[[#This Row],[KEEPER]]="K",1+_xlfn.IFNA(INDEX(Draft2017[Net Keeper Count],MATCH(Draft2018[[#This Row],[PLAYER]],Draft2017[PLAYER],0)),0),0)</f>
        <v>1</v>
      </c>
    </row>
    <row r="57" spans="1:12" x14ac:dyDescent="0.3">
      <c r="A57">
        <v>9</v>
      </c>
      <c r="B57" t="s">
        <v>10929</v>
      </c>
      <c r="C57">
        <v>56</v>
      </c>
      <c r="D57" t="s">
        <v>10933</v>
      </c>
      <c r="E57" t="s">
        <v>7873</v>
      </c>
      <c r="F57" t="s">
        <v>365</v>
      </c>
      <c r="G57" t="s">
        <v>321</v>
      </c>
      <c r="H57">
        <v>4</v>
      </c>
      <c r="I57" t="s">
        <v>437</v>
      </c>
      <c r="J57" t="str">
        <f>IF(Draft2018[[#This Row],[KEEPER]]="K",_xlfn.IFNA(INDEX(Draft2017[Current Contract],MATCH(Draft2018[[#This Row],[PLAYER]],Draft2017[PLAYER],0)),"Undrafted"),"")</f>
        <v>Auction</v>
      </c>
      <c r="K57" t="str">
        <f>IF(Draft2018[[#This Row],[KEEPER]]="K",Draft2018[[#This Row],[Last Contract]],IF(ISNA(VLOOKUP(Draft2018[[#This Row],[PLAYER]],Rookies2018[Player],1,FALSE)),"Auction","Rookie"))</f>
        <v>Auction</v>
      </c>
      <c r="L57">
        <f>IF(Draft2018[[#This Row],[KEEPER]]="K",1+_xlfn.IFNA(INDEX(Draft2017[Net Keeper Count],MATCH(Draft2018[[#This Row],[PLAYER]],Draft2017[PLAYER],0)),0),0)</f>
        <v>2</v>
      </c>
    </row>
    <row r="58" spans="1:12" x14ac:dyDescent="0.3">
      <c r="A58">
        <v>3</v>
      </c>
      <c r="B58" t="s">
        <v>10773</v>
      </c>
      <c r="C58">
        <v>57</v>
      </c>
      <c r="D58" t="s">
        <v>10797</v>
      </c>
      <c r="E58" t="s">
        <v>1654</v>
      </c>
      <c r="F58" t="s">
        <v>365</v>
      </c>
      <c r="G58" t="s">
        <v>348</v>
      </c>
      <c r="H58">
        <v>5</v>
      </c>
      <c r="I58" t="s">
        <v>437</v>
      </c>
      <c r="J58" t="str">
        <f>IF(Draft2018[[#This Row],[KEEPER]]="K",_xlfn.IFNA(INDEX(Draft2017[Current Contract],MATCH(Draft2018[[#This Row],[PLAYER]],Draft2017[PLAYER],0)),"Undrafted"),"")</f>
        <v>Auction</v>
      </c>
      <c r="K58" t="str">
        <f>IF(Draft2018[[#This Row],[KEEPER]]="K",Draft2018[[#This Row],[Last Contract]],IF(ISNA(VLOOKUP(Draft2018[[#This Row],[PLAYER]],Rookies2018[Player],1,FALSE)),"Auction","Rookie"))</f>
        <v>Auction</v>
      </c>
      <c r="L58">
        <f>IF(Draft2018[[#This Row],[KEEPER]]="K",1+_xlfn.IFNA(INDEX(Draft2017[Net Keeper Count],MATCH(Draft2018[[#This Row],[PLAYER]],Draft2017[PLAYER],0)),0),0)</f>
        <v>1</v>
      </c>
    </row>
    <row r="59" spans="1:12" x14ac:dyDescent="0.3">
      <c r="A59">
        <v>5</v>
      </c>
      <c r="B59" t="s">
        <v>10828</v>
      </c>
      <c r="C59">
        <v>58</v>
      </c>
      <c r="D59" t="s">
        <v>10839</v>
      </c>
      <c r="E59" t="s">
        <v>1077</v>
      </c>
      <c r="F59" t="s">
        <v>10712</v>
      </c>
      <c r="G59" t="s">
        <v>321</v>
      </c>
      <c r="H59">
        <v>7</v>
      </c>
      <c r="I59" t="s">
        <v>437</v>
      </c>
      <c r="J59" t="str">
        <f>IF(Draft2018[[#This Row],[KEEPER]]="K",_xlfn.IFNA(INDEX(Draft2017[Current Contract],MATCH(Draft2018[[#This Row],[PLAYER]],Draft2017[PLAYER],0)),"Undrafted"),"")</f>
        <v>Auction</v>
      </c>
      <c r="K59" t="str">
        <f>IF(Draft2018[[#This Row],[KEEPER]]="K",Draft2018[[#This Row],[Last Contract]],IF(ISNA(VLOOKUP(Draft2018[[#This Row],[PLAYER]],Rookies2018[Player],1,FALSE)),"Auction","Rookie"))</f>
        <v>Auction</v>
      </c>
      <c r="L59">
        <f>IF(Draft2018[[#This Row],[KEEPER]]="K",1+_xlfn.IFNA(INDEX(Draft2017[Net Keeper Count],MATCH(Draft2018[[#This Row],[PLAYER]],Draft2017[PLAYER],0)),0),0)</f>
        <v>2</v>
      </c>
    </row>
    <row r="60" spans="1:12" x14ac:dyDescent="0.3">
      <c r="A60">
        <v>8</v>
      </c>
      <c r="B60" t="s">
        <v>10904</v>
      </c>
      <c r="C60">
        <v>59</v>
      </c>
      <c r="D60" t="s">
        <v>10910</v>
      </c>
      <c r="E60" t="s">
        <v>7584</v>
      </c>
      <c r="F60" t="s">
        <v>10710</v>
      </c>
      <c r="G60" t="s">
        <v>451</v>
      </c>
      <c r="H60">
        <v>17</v>
      </c>
      <c r="I60" t="s">
        <v>437</v>
      </c>
      <c r="J60" t="str">
        <f>IF(Draft2018[[#This Row],[KEEPER]]="K",_xlfn.IFNA(INDEX(Draft2017[Current Contract],MATCH(Draft2018[[#This Row],[PLAYER]],Draft2017[PLAYER],0)),"Undrafted"),"")</f>
        <v>Rookie</v>
      </c>
      <c r="K60" t="str">
        <f>IF(Draft2018[[#This Row],[KEEPER]]="K",Draft2018[[#This Row],[Last Contract]],IF(ISNA(VLOOKUP(Draft2018[[#This Row],[PLAYER]],Rookies2018[Player],1,FALSE)),"Auction","Rookie"))</f>
        <v>Rookie</v>
      </c>
      <c r="L60">
        <f>IF(Draft2018[[#This Row],[KEEPER]]="K",1+_xlfn.IFNA(INDEX(Draft2017[Net Keeper Count],MATCH(Draft2018[[#This Row],[PLAYER]],Draft2017[PLAYER],0)),0),0)</f>
        <v>2</v>
      </c>
    </row>
    <row r="61" spans="1:12" x14ac:dyDescent="0.3">
      <c r="A61">
        <v>1</v>
      </c>
      <c r="B61" t="s">
        <v>10706</v>
      </c>
      <c r="C61">
        <v>60</v>
      </c>
      <c r="D61" t="s">
        <v>10715</v>
      </c>
      <c r="E61" t="s">
        <v>8434</v>
      </c>
      <c r="F61" t="s">
        <v>10716</v>
      </c>
      <c r="G61" t="s">
        <v>348</v>
      </c>
      <c r="H61">
        <v>5</v>
      </c>
      <c r="I61" t="s">
        <v>437</v>
      </c>
      <c r="J61" t="str">
        <f>IF(Draft2018[[#This Row],[KEEPER]]="K",_xlfn.IFNA(INDEX(Draft2017[Current Contract],MATCH(Draft2018[[#This Row],[PLAYER]],Draft2017[PLAYER],0)),"Undrafted"),"")</f>
        <v>Auction</v>
      </c>
      <c r="K61" t="str">
        <f>IF(Draft2018[[#This Row],[KEEPER]]="K",Draft2018[[#This Row],[Last Contract]],IF(ISNA(VLOOKUP(Draft2018[[#This Row],[PLAYER]],Rookies2018[Player],1,FALSE)),"Auction","Rookie"))</f>
        <v>Auction</v>
      </c>
      <c r="L61">
        <f>IF(Draft2018[[#This Row],[KEEPER]]="K",1+_xlfn.IFNA(INDEX(Draft2017[Net Keeper Count],MATCH(Draft2018[[#This Row],[PLAYER]],Draft2017[PLAYER],0)),0),0)</f>
        <v>2</v>
      </c>
    </row>
    <row r="62" spans="1:12" x14ac:dyDescent="0.3">
      <c r="A62">
        <v>2</v>
      </c>
      <c r="B62" t="s">
        <v>11042</v>
      </c>
      <c r="C62">
        <v>61</v>
      </c>
      <c r="D62" t="s">
        <v>10749</v>
      </c>
      <c r="E62" t="s">
        <v>10606</v>
      </c>
      <c r="F62" t="s">
        <v>10708</v>
      </c>
      <c r="G62" t="s">
        <v>348</v>
      </c>
      <c r="H62">
        <v>14</v>
      </c>
      <c r="I62" t="s">
        <v>437</v>
      </c>
      <c r="J62" t="str">
        <f>IF(Draft2018[[#This Row],[KEEPER]]="K",_xlfn.IFNA(INDEX(Draft2017[Current Contract],MATCH(Draft2018[[#This Row],[PLAYER]],Draft2017[PLAYER],0)),"Undrafted"),"")</f>
        <v>Auction</v>
      </c>
      <c r="K62" t="str">
        <f>IF(Draft2018[[#This Row],[KEEPER]]="K",Draft2018[[#This Row],[Last Contract]],IF(ISNA(VLOOKUP(Draft2018[[#This Row],[PLAYER]],Rookies2018[Player],1,FALSE)),"Auction","Rookie"))</f>
        <v>Auction</v>
      </c>
      <c r="L62">
        <f>IF(Draft2018[[#This Row],[KEEPER]]="K",1+_xlfn.IFNA(INDEX(Draft2017[Net Keeper Count],MATCH(Draft2018[[#This Row],[PLAYER]],Draft2017[PLAYER],0)),0),0)</f>
        <v>2</v>
      </c>
    </row>
    <row r="63" spans="1:12" x14ac:dyDescent="0.3">
      <c r="A63">
        <v>7</v>
      </c>
      <c r="B63" t="s">
        <v>10880</v>
      </c>
      <c r="C63">
        <v>62</v>
      </c>
      <c r="D63" t="s">
        <v>10884</v>
      </c>
      <c r="E63" t="s">
        <v>8768</v>
      </c>
      <c r="F63" t="s">
        <v>10805</v>
      </c>
      <c r="G63" t="s">
        <v>311</v>
      </c>
      <c r="H63">
        <v>4</v>
      </c>
      <c r="I63" t="s">
        <v>437</v>
      </c>
      <c r="J63" t="str">
        <f>IF(Draft2018[[#This Row],[KEEPER]]="K",_xlfn.IFNA(INDEX(Draft2017[Current Contract],MATCH(Draft2018[[#This Row],[PLAYER]],Draft2017[PLAYER],0)),"Undrafted"),"")</f>
        <v>Auction</v>
      </c>
      <c r="K63" t="str">
        <f>IF(Draft2018[[#This Row],[KEEPER]]="K",Draft2018[[#This Row],[Last Contract]],IF(ISNA(VLOOKUP(Draft2018[[#This Row],[PLAYER]],Rookies2018[Player],1,FALSE)),"Auction","Rookie"))</f>
        <v>Auction</v>
      </c>
      <c r="L63">
        <f>IF(Draft2018[[#This Row],[KEEPER]]="K",1+_xlfn.IFNA(INDEX(Draft2017[Net Keeper Count],MATCH(Draft2018[[#This Row],[PLAYER]],Draft2017[PLAYER],0)),0),0)</f>
        <v>2</v>
      </c>
    </row>
    <row r="64" spans="1:12" x14ac:dyDescent="0.3">
      <c r="A64">
        <v>4</v>
      </c>
      <c r="B64" t="s">
        <v>10799</v>
      </c>
      <c r="C64">
        <v>63</v>
      </c>
      <c r="D64" t="s">
        <v>10808</v>
      </c>
      <c r="E64" t="s">
        <v>4474</v>
      </c>
      <c r="F64" t="s">
        <v>489</v>
      </c>
      <c r="G64" t="s">
        <v>451</v>
      </c>
      <c r="H64">
        <v>1</v>
      </c>
      <c r="I64" t="s">
        <v>437</v>
      </c>
      <c r="J64" t="str">
        <f>IF(Draft2018[[#This Row],[KEEPER]]="K",_xlfn.IFNA(INDEX(Draft2017[Current Contract],MATCH(Draft2018[[#This Row],[PLAYER]],Draft2017[PLAYER],0)),"Undrafted"),"")</f>
        <v>Undrafted</v>
      </c>
      <c r="K64" t="str">
        <f>IF(Draft2018[[#This Row],[KEEPER]]="K",Draft2018[[#This Row],[Last Contract]],IF(ISNA(VLOOKUP(Draft2018[[#This Row],[PLAYER]],Rookies2018[Player],1,FALSE)),"Auction","Rookie"))</f>
        <v>Undrafted</v>
      </c>
      <c r="L64">
        <f>IF(Draft2018[[#This Row],[KEEPER]]="K",1+_xlfn.IFNA(INDEX(Draft2017[Net Keeper Count],MATCH(Draft2018[[#This Row],[PLAYER]],Draft2017[PLAYER],0)),0),0)</f>
        <v>2</v>
      </c>
    </row>
    <row r="65" spans="1:12" x14ac:dyDescent="0.3">
      <c r="A65">
        <v>6</v>
      </c>
      <c r="B65" t="s">
        <v>11085</v>
      </c>
      <c r="C65">
        <v>64</v>
      </c>
      <c r="D65" t="s">
        <v>10861</v>
      </c>
      <c r="E65" t="s">
        <v>10692</v>
      </c>
      <c r="F65" t="s">
        <v>10714</v>
      </c>
      <c r="G65" t="s">
        <v>451</v>
      </c>
      <c r="H65">
        <v>7</v>
      </c>
      <c r="I65" t="s">
        <v>437</v>
      </c>
      <c r="J65" t="str">
        <f>IF(Draft2018[[#This Row],[KEEPER]]="K",_xlfn.IFNA(INDEX(Draft2017[Current Contract],MATCH(Draft2018[[#This Row],[PLAYER]],Draft2017[PLAYER],0)),"Undrafted"),"")</f>
        <v>Auction</v>
      </c>
      <c r="K65" t="str">
        <f>IF(Draft2018[[#This Row],[KEEPER]]="K",Draft2018[[#This Row],[Last Contract]],IF(ISNA(VLOOKUP(Draft2018[[#This Row],[PLAYER]],Rookies2018[Player],1,FALSE)),"Auction","Rookie"))</f>
        <v>Auction</v>
      </c>
      <c r="L65">
        <f>IF(Draft2018[[#This Row],[KEEPER]]="K",1+_xlfn.IFNA(INDEX(Draft2017[Net Keeper Count],MATCH(Draft2018[[#This Row],[PLAYER]],Draft2017[PLAYER],0)),0),0)</f>
        <v>2</v>
      </c>
    </row>
    <row r="66" spans="1:12" x14ac:dyDescent="0.3">
      <c r="A66">
        <v>10</v>
      </c>
      <c r="B66" t="s">
        <v>10954</v>
      </c>
      <c r="C66">
        <v>65</v>
      </c>
      <c r="D66" t="s">
        <v>10815</v>
      </c>
      <c r="E66" t="s">
        <v>6759</v>
      </c>
      <c r="F66" t="s">
        <v>10746</v>
      </c>
      <c r="G66" t="s">
        <v>451</v>
      </c>
      <c r="H66">
        <v>7</v>
      </c>
      <c r="I66" t="s">
        <v>437</v>
      </c>
      <c r="J66" t="str">
        <f>IF(Draft2018[[#This Row],[KEEPER]]="K",_xlfn.IFNA(INDEX(Draft2017[Current Contract],MATCH(Draft2018[[#This Row],[PLAYER]],Draft2017[PLAYER],0)),"Undrafted"),"")</f>
        <v>Rookie</v>
      </c>
      <c r="K66" t="str">
        <f>IF(Draft2018[[#This Row],[KEEPER]]="K",Draft2018[[#This Row],[Last Contract]],IF(ISNA(VLOOKUP(Draft2018[[#This Row],[PLAYER]],Rookies2018[Player],1,FALSE)),"Auction","Rookie"))</f>
        <v>Rookie</v>
      </c>
      <c r="L66">
        <f>IF(Draft2018[[#This Row],[KEEPER]]="K",1+_xlfn.IFNA(INDEX(Draft2017[Net Keeper Count],MATCH(Draft2018[[#This Row],[PLAYER]],Draft2017[PLAYER],0)),0),0)</f>
        <v>1</v>
      </c>
    </row>
    <row r="67" spans="1:12" x14ac:dyDescent="0.3">
      <c r="A67">
        <v>9</v>
      </c>
      <c r="B67" t="s">
        <v>10929</v>
      </c>
      <c r="C67">
        <v>66</v>
      </c>
      <c r="D67" t="s">
        <v>10937</v>
      </c>
      <c r="E67" t="s">
        <v>3541</v>
      </c>
      <c r="F67" t="s">
        <v>10744</v>
      </c>
      <c r="G67" t="s">
        <v>348</v>
      </c>
      <c r="H67">
        <v>1</v>
      </c>
      <c r="I67" t="s">
        <v>437</v>
      </c>
      <c r="J67" t="str">
        <f>IF(Draft2018[[#This Row],[KEEPER]]="K",_xlfn.IFNA(INDEX(Draft2017[Current Contract],MATCH(Draft2018[[#This Row],[PLAYER]],Draft2017[PLAYER],0)),"Undrafted"),"")</f>
        <v>Auction</v>
      </c>
      <c r="K67" t="str">
        <f>IF(Draft2018[[#This Row],[KEEPER]]="K",Draft2018[[#This Row],[Last Contract]],IF(ISNA(VLOOKUP(Draft2018[[#This Row],[PLAYER]],Rookies2018[Player],1,FALSE)),"Auction","Rookie"))</f>
        <v>Auction</v>
      </c>
      <c r="L67">
        <f>IF(Draft2018[[#This Row],[KEEPER]]="K",1+_xlfn.IFNA(INDEX(Draft2017[Net Keeper Count],MATCH(Draft2018[[#This Row],[PLAYER]],Draft2017[PLAYER],0)),0),0)</f>
        <v>2</v>
      </c>
    </row>
    <row r="68" spans="1:12" x14ac:dyDescent="0.3">
      <c r="A68">
        <v>3</v>
      </c>
      <c r="B68" t="s">
        <v>10773</v>
      </c>
      <c r="C68">
        <v>67</v>
      </c>
      <c r="D68" t="s">
        <v>11322</v>
      </c>
      <c r="E68" t="s">
        <v>8759</v>
      </c>
      <c r="F68" t="s">
        <v>10763</v>
      </c>
      <c r="G68" t="s">
        <v>348</v>
      </c>
      <c r="H68">
        <v>1</v>
      </c>
      <c r="I68" t="s">
        <v>437</v>
      </c>
      <c r="J68" t="str">
        <f>IF(Draft2018[[#This Row],[KEEPER]]="K",_xlfn.IFNA(INDEX(Draft2017[Current Contract],MATCH(Draft2018[[#This Row],[PLAYER]],Draft2017[PLAYER],0)),"Undrafted"),"")</f>
        <v>Rookie</v>
      </c>
      <c r="K68" t="str">
        <f>IF(Draft2018[[#This Row],[KEEPER]]="K",Draft2018[[#This Row],[Last Contract]],IF(ISNA(VLOOKUP(Draft2018[[#This Row],[PLAYER]],Rookies2018[Player],1,FALSE)),"Auction","Rookie"))</f>
        <v>Rookie</v>
      </c>
      <c r="L68">
        <f>IF(Draft2018[[#This Row],[KEEPER]]="K",1+_xlfn.IFNA(INDEX(Draft2017[Net Keeper Count],MATCH(Draft2018[[#This Row],[PLAYER]],Draft2017[PLAYER],0)),0),0)</f>
        <v>2</v>
      </c>
    </row>
    <row r="69" spans="1:12" x14ac:dyDescent="0.3">
      <c r="A69">
        <v>5</v>
      </c>
      <c r="B69" t="s">
        <v>10828</v>
      </c>
      <c r="C69">
        <v>68</v>
      </c>
      <c r="D69" t="s">
        <v>10832</v>
      </c>
      <c r="E69" t="s">
        <v>7161</v>
      </c>
      <c r="F69" t="s">
        <v>10728</v>
      </c>
      <c r="G69" t="s">
        <v>348</v>
      </c>
      <c r="H69">
        <v>18</v>
      </c>
      <c r="I69" t="s">
        <v>437</v>
      </c>
      <c r="J69" t="str">
        <f>IF(Draft2018[[#This Row],[KEEPER]]="K",_xlfn.IFNA(INDEX(Draft2017[Current Contract],MATCH(Draft2018[[#This Row],[PLAYER]],Draft2017[PLAYER],0)),"Undrafted"),"")</f>
        <v>Auction</v>
      </c>
      <c r="K69" t="str">
        <f>IF(Draft2018[[#This Row],[KEEPER]]="K",Draft2018[[#This Row],[Last Contract]],IF(ISNA(VLOOKUP(Draft2018[[#This Row],[PLAYER]],Rookies2018[Player],1,FALSE)),"Auction","Rookie"))</f>
        <v>Auction</v>
      </c>
      <c r="L69">
        <f>IF(Draft2018[[#This Row],[KEEPER]]="K",1+_xlfn.IFNA(INDEX(Draft2017[Net Keeper Count],MATCH(Draft2018[[#This Row],[PLAYER]],Draft2017[PLAYER],0)),0),0)</f>
        <v>2</v>
      </c>
    </row>
    <row r="70" spans="1:12" x14ac:dyDescent="0.3">
      <c r="A70">
        <v>8</v>
      </c>
      <c r="B70" t="s">
        <v>10904</v>
      </c>
      <c r="C70">
        <v>69</v>
      </c>
      <c r="D70" t="s">
        <v>10905</v>
      </c>
      <c r="E70" t="s">
        <v>10396</v>
      </c>
      <c r="F70" t="s">
        <v>536</v>
      </c>
      <c r="G70" t="s">
        <v>348</v>
      </c>
      <c r="H70">
        <v>2</v>
      </c>
      <c r="I70" t="s">
        <v>437</v>
      </c>
      <c r="J70" t="str">
        <f>IF(Draft2018[[#This Row],[KEEPER]]="K",_xlfn.IFNA(INDEX(Draft2017[Current Contract],MATCH(Draft2018[[#This Row],[PLAYER]],Draft2017[PLAYER],0)),"Undrafted"),"")</f>
        <v>Auction</v>
      </c>
      <c r="K70" t="str">
        <f>IF(Draft2018[[#This Row],[KEEPER]]="K",Draft2018[[#This Row],[Last Contract]],IF(ISNA(VLOOKUP(Draft2018[[#This Row],[PLAYER]],Rookies2018[Player],1,FALSE)),"Auction","Rookie"))</f>
        <v>Auction</v>
      </c>
      <c r="L70">
        <f>IF(Draft2018[[#This Row],[KEEPER]]="K",1+_xlfn.IFNA(INDEX(Draft2017[Net Keeper Count],MATCH(Draft2018[[#This Row],[PLAYER]],Draft2017[PLAYER],0)),0),0)</f>
        <v>2</v>
      </c>
    </row>
    <row r="71" spans="1:12" x14ac:dyDescent="0.3">
      <c r="A71">
        <v>1</v>
      </c>
      <c r="B71" t="s">
        <v>10706</v>
      </c>
      <c r="C71">
        <v>70</v>
      </c>
      <c r="D71" t="s">
        <v>10720</v>
      </c>
      <c r="E71" t="s">
        <v>7863</v>
      </c>
      <c r="F71" t="s">
        <v>10710</v>
      </c>
      <c r="G71" t="s">
        <v>321</v>
      </c>
      <c r="H71">
        <v>6</v>
      </c>
      <c r="I71" t="s">
        <v>437</v>
      </c>
      <c r="J71" t="str">
        <f>IF(Draft2018[[#This Row],[KEEPER]]="K",_xlfn.IFNA(INDEX(Draft2017[Current Contract],MATCH(Draft2018[[#This Row],[PLAYER]],Draft2017[PLAYER],0)),"Undrafted"),"")</f>
        <v>Auction</v>
      </c>
      <c r="K71" t="str">
        <f>IF(Draft2018[[#This Row],[KEEPER]]="K",Draft2018[[#This Row],[Last Contract]],IF(ISNA(VLOOKUP(Draft2018[[#This Row],[PLAYER]],Rookies2018[Player],1,FALSE)),"Auction","Rookie"))</f>
        <v>Auction</v>
      </c>
      <c r="L71">
        <f>IF(Draft2018[[#This Row],[KEEPER]]="K",1+_xlfn.IFNA(INDEX(Draft2017[Net Keeper Count],MATCH(Draft2018[[#This Row],[PLAYER]],Draft2017[PLAYER],0)),0),0)</f>
        <v>2</v>
      </c>
    </row>
    <row r="72" spans="1:12" x14ac:dyDescent="0.3">
      <c r="A72">
        <v>2</v>
      </c>
      <c r="B72" t="s">
        <v>11042</v>
      </c>
      <c r="C72">
        <v>71</v>
      </c>
      <c r="D72" t="s">
        <v>10761</v>
      </c>
      <c r="E72" t="s">
        <v>7835</v>
      </c>
      <c r="F72" t="s">
        <v>10724</v>
      </c>
      <c r="G72" t="s">
        <v>348</v>
      </c>
      <c r="H72">
        <v>1</v>
      </c>
      <c r="I72" t="s">
        <v>437</v>
      </c>
      <c r="J72" t="str">
        <f>IF(Draft2018[[#This Row],[KEEPER]]="K",_xlfn.IFNA(INDEX(Draft2017[Current Contract],MATCH(Draft2018[[#This Row],[PLAYER]],Draft2017[PLAYER],0)),"Undrafted"),"")</f>
        <v>Undrafted</v>
      </c>
      <c r="K72" t="str">
        <f>IF(Draft2018[[#This Row],[KEEPER]]="K",Draft2018[[#This Row],[Last Contract]],IF(ISNA(VLOOKUP(Draft2018[[#This Row],[PLAYER]],Rookies2018[Player],1,FALSE)),"Auction","Rookie"))</f>
        <v>Undrafted</v>
      </c>
      <c r="L72">
        <f>IF(Draft2018[[#This Row],[KEEPER]]="K",1+_xlfn.IFNA(INDEX(Draft2017[Net Keeper Count],MATCH(Draft2018[[#This Row],[PLAYER]],Draft2017[PLAYER],0)),0),0)</f>
        <v>2</v>
      </c>
    </row>
    <row r="73" spans="1:12" x14ac:dyDescent="0.3">
      <c r="A73">
        <v>7</v>
      </c>
      <c r="B73" t="s">
        <v>10880</v>
      </c>
      <c r="C73">
        <v>72</v>
      </c>
      <c r="D73" t="s">
        <v>10894</v>
      </c>
      <c r="E73" t="s">
        <v>7121</v>
      </c>
      <c r="F73" t="s">
        <v>371</v>
      </c>
      <c r="G73" t="s">
        <v>437</v>
      </c>
      <c r="H73">
        <v>1</v>
      </c>
      <c r="I73" t="s">
        <v>437</v>
      </c>
      <c r="J73" t="str">
        <f>IF(Draft2018[[#This Row],[KEEPER]]="K",_xlfn.IFNA(INDEX(Draft2017[Current Contract],MATCH(Draft2018[[#This Row],[PLAYER]],Draft2017[PLAYER],0)),"Undrafted"),"")</f>
        <v>Undrafted</v>
      </c>
      <c r="K73" t="str">
        <f>IF(Draft2018[[#This Row],[KEEPER]]="K",Draft2018[[#This Row],[Last Contract]],IF(ISNA(VLOOKUP(Draft2018[[#This Row],[PLAYER]],Rookies2018[Player],1,FALSE)),"Auction","Rookie"))</f>
        <v>Undrafted</v>
      </c>
      <c r="L73">
        <f>IF(Draft2018[[#This Row],[KEEPER]]="K",1+_xlfn.IFNA(INDEX(Draft2017[Net Keeper Count],MATCH(Draft2018[[#This Row],[PLAYER]],Draft2017[PLAYER],0)),0),0)</f>
        <v>2</v>
      </c>
    </row>
    <row r="74" spans="1:12" x14ac:dyDescent="0.3">
      <c r="A74">
        <v>4</v>
      </c>
      <c r="B74" t="s">
        <v>10799</v>
      </c>
      <c r="C74">
        <v>73</v>
      </c>
      <c r="D74" t="s">
        <v>10729</v>
      </c>
      <c r="E74" t="s">
        <v>5254</v>
      </c>
      <c r="F74" t="s">
        <v>352</v>
      </c>
      <c r="G74" t="s">
        <v>348</v>
      </c>
      <c r="H74">
        <v>1</v>
      </c>
      <c r="I74" t="s">
        <v>437</v>
      </c>
      <c r="J74" t="str">
        <f>IF(Draft2018[[#This Row],[KEEPER]]="K",_xlfn.IFNA(INDEX(Draft2017[Current Contract],MATCH(Draft2018[[#This Row],[PLAYER]],Draft2017[PLAYER],0)),"Undrafted"),"")</f>
        <v>Undrafted</v>
      </c>
      <c r="K74" t="str">
        <f>IF(Draft2018[[#This Row],[KEEPER]]="K",Draft2018[[#This Row],[Last Contract]],IF(ISNA(VLOOKUP(Draft2018[[#This Row],[PLAYER]],Rookies2018[Player],1,FALSE)),"Auction","Rookie"))</f>
        <v>Undrafted</v>
      </c>
      <c r="L74">
        <f>IF(Draft2018[[#This Row],[KEEPER]]="K",1+_xlfn.IFNA(INDEX(Draft2017[Net Keeper Count],MATCH(Draft2018[[#This Row],[PLAYER]],Draft2017[PLAYER],0)),0),0)</f>
        <v>2</v>
      </c>
    </row>
    <row r="75" spans="1:12" x14ac:dyDescent="0.3">
      <c r="A75">
        <v>6</v>
      </c>
      <c r="B75" t="s">
        <v>11085</v>
      </c>
      <c r="C75">
        <v>74</v>
      </c>
      <c r="D75" t="s">
        <v>10866</v>
      </c>
      <c r="E75" t="s">
        <v>9222</v>
      </c>
      <c r="F75" t="s">
        <v>10712</v>
      </c>
      <c r="G75" t="s">
        <v>311</v>
      </c>
      <c r="H75">
        <v>8</v>
      </c>
      <c r="I75" t="s">
        <v>437</v>
      </c>
      <c r="J75" t="str">
        <f>IF(Draft2018[[#This Row],[KEEPER]]="K",_xlfn.IFNA(INDEX(Draft2017[Current Contract],MATCH(Draft2018[[#This Row],[PLAYER]],Draft2017[PLAYER],0)),"Undrafted"),"")</f>
        <v>Rookie</v>
      </c>
      <c r="K75" t="str">
        <f>IF(Draft2018[[#This Row],[KEEPER]]="K",Draft2018[[#This Row],[Last Contract]],IF(ISNA(VLOOKUP(Draft2018[[#This Row],[PLAYER]],Rookies2018[Player],1,FALSE)),"Auction","Rookie"))</f>
        <v>Rookie</v>
      </c>
      <c r="L75">
        <f>IF(Draft2018[[#This Row],[KEEPER]]="K",1+_xlfn.IFNA(INDEX(Draft2017[Net Keeper Count],MATCH(Draft2018[[#This Row],[PLAYER]],Draft2017[PLAYER],0)),0),0)</f>
        <v>2</v>
      </c>
    </row>
    <row r="76" spans="1:12" x14ac:dyDescent="0.3">
      <c r="A76">
        <v>10</v>
      </c>
      <c r="B76" t="s">
        <v>10954</v>
      </c>
      <c r="C76">
        <v>75</v>
      </c>
      <c r="D76" t="s">
        <v>10961</v>
      </c>
      <c r="E76" t="s">
        <v>6935</v>
      </c>
      <c r="F76" t="s">
        <v>10731</v>
      </c>
      <c r="G76" t="s">
        <v>321</v>
      </c>
      <c r="H76">
        <v>2</v>
      </c>
      <c r="I76" t="s">
        <v>437</v>
      </c>
      <c r="J76" t="str">
        <f>IF(Draft2018[[#This Row],[KEEPER]]="K",_xlfn.IFNA(INDEX(Draft2017[Current Contract],MATCH(Draft2018[[#This Row],[PLAYER]],Draft2017[PLAYER],0)),"Undrafted"),"")</f>
        <v>Auction</v>
      </c>
      <c r="K76" t="str">
        <f>IF(Draft2018[[#This Row],[KEEPER]]="K",Draft2018[[#This Row],[Last Contract]],IF(ISNA(VLOOKUP(Draft2018[[#This Row],[PLAYER]],Rookies2018[Player],1,FALSE)),"Auction","Rookie"))</f>
        <v>Auction</v>
      </c>
      <c r="L76">
        <f>IF(Draft2018[[#This Row],[KEEPER]]="K",1+_xlfn.IFNA(INDEX(Draft2017[Net Keeper Count],MATCH(Draft2018[[#This Row],[PLAYER]],Draft2017[PLAYER],0)),0),0)</f>
        <v>2</v>
      </c>
    </row>
    <row r="77" spans="1:12" x14ac:dyDescent="0.3">
      <c r="A77">
        <v>9</v>
      </c>
      <c r="B77" t="s">
        <v>10929</v>
      </c>
      <c r="C77">
        <v>76</v>
      </c>
      <c r="D77" t="s">
        <v>10960</v>
      </c>
      <c r="E77" t="s">
        <v>7559</v>
      </c>
      <c r="F77" t="s">
        <v>1198</v>
      </c>
      <c r="G77" t="s">
        <v>348</v>
      </c>
      <c r="H77">
        <v>3</v>
      </c>
      <c r="I77" t="s">
        <v>437</v>
      </c>
      <c r="J77" t="str">
        <f>IF(Draft2018[[#This Row],[KEEPER]]="K",_xlfn.IFNA(INDEX(Draft2017[Current Contract],MATCH(Draft2018[[#This Row],[PLAYER]],Draft2017[PLAYER],0)),"Undrafted"),"")</f>
        <v>Auction</v>
      </c>
      <c r="K77" t="str">
        <f>IF(Draft2018[[#This Row],[KEEPER]]="K",Draft2018[[#This Row],[Last Contract]],IF(ISNA(VLOOKUP(Draft2018[[#This Row],[PLAYER]],Rookies2018[Player],1,FALSE)),"Auction","Rookie"))</f>
        <v>Auction</v>
      </c>
      <c r="L77">
        <f>IF(Draft2018[[#This Row],[KEEPER]]="K",1+_xlfn.IFNA(INDEX(Draft2017[Net Keeper Count],MATCH(Draft2018[[#This Row],[PLAYER]],Draft2017[PLAYER],0)),0),0)</f>
        <v>2</v>
      </c>
    </row>
    <row r="78" spans="1:12" x14ac:dyDescent="0.3">
      <c r="A78">
        <v>3</v>
      </c>
      <c r="B78" t="s">
        <v>10773</v>
      </c>
      <c r="C78">
        <v>77</v>
      </c>
      <c r="D78" t="s">
        <v>10789</v>
      </c>
      <c r="E78" t="s">
        <v>5674</v>
      </c>
      <c r="F78" t="s">
        <v>10763</v>
      </c>
      <c r="G78" t="s">
        <v>311</v>
      </c>
      <c r="H78">
        <v>4</v>
      </c>
      <c r="I78" t="s">
        <v>437</v>
      </c>
      <c r="J78" t="str">
        <f>IF(Draft2018[[#This Row],[KEEPER]]="K",_xlfn.IFNA(INDEX(Draft2017[Current Contract],MATCH(Draft2018[[#This Row],[PLAYER]],Draft2017[PLAYER],0)),"Undrafted"),"")</f>
        <v>Rookie</v>
      </c>
      <c r="K78" t="str">
        <f>IF(Draft2018[[#This Row],[KEEPER]]="K",Draft2018[[#This Row],[Last Contract]],IF(ISNA(VLOOKUP(Draft2018[[#This Row],[PLAYER]],Rookies2018[Player],1,FALSE)),"Auction","Rookie"))</f>
        <v>Rookie</v>
      </c>
      <c r="L78">
        <f>IF(Draft2018[[#This Row],[KEEPER]]="K",1+_xlfn.IFNA(INDEX(Draft2017[Net Keeper Count],MATCH(Draft2018[[#This Row],[PLAYER]],Draft2017[PLAYER],0)),0),0)</f>
        <v>1</v>
      </c>
    </row>
    <row r="79" spans="1:12" x14ac:dyDescent="0.3">
      <c r="A79">
        <v>5</v>
      </c>
      <c r="B79" t="s">
        <v>10828</v>
      </c>
      <c r="C79">
        <v>78</v>
      </c>
      <c r="D79" t="s">
        <v>11074</v>
      </c>
      <c r="E79" t="s">
        <v>4717</v>
      </c>
      <c r="F79" t="s">
        <v>10748</v>
      </c>
      <c r="G79" t="s">
        <v>451</v>
      </c>
      <c r="H79">
        <v>4</v>
      </c>
      <c r="I79" t="s">
        <v>437</v>
      </c>
      <c r="J79" t="str">
        <f>IF(Draft2018[[#This Row],[KEEPER]]="K",_xlfn.IFNA(INDEX(Draft2017[Current Contract],MATCH(Draft2018[[#This Row],[PLAYER]],Draft2017[PLAYER],0)),"Undrafted"),"")</f>
        <v>Undrafted</v>
      </c>
      <c r="K79" t="str">
        <f>IF(Draft2018[[#This Row],[KEEPER]]="K",Draft2018[[#This Row],[Last Contract]],IF(ISNA(VLOOKUP(Draft2018[[#This Row],[PLAYER]],Rookies2018[Player],1,FALSE)),"Auction","Rookie"))</f>
        <v>Undrafted</v>
      </c>
      <c r="L79">
        <f>IF(Draft2018[[#This Row],[KEEPER]]="K",1+_xlfn.IFNA(INDEX(Draft2017[Net Keeper Count],MATCH(Draft2018[[#This Row],[PLAYER]],Draft2017[PLAYER],0)),0),0)</f>
        <v>1</v>
      </c>
    </row>
    <row r="80" spans="1:12" x14ac:dyDescent="0.3">
      <c r="A80" s="69">
        <v>8</v>
      </c>
      <c r="B80" s="69" t="s">
        <v>10904</v>
      </c>
      <c r="C80" s="69">
        <v>79</v>
      </c>
      <c r="D80" s="69" t="s">
        <v>10924</v>
      </c>
      <c r="E80" s="69" t="s">
        <v>10634</v>
      </c>
      <c r="F80" s="69" t="s">
        <v>10728</v>
      </c>
      <c r="G80" s="69" t="s">
        <v>311</v>
      </c>
      <c r="H80" s="69">
        <v>18</v>
      </c>
      <c r="I80" s="69" t="s">
        <v>437</v>
      </c>
      <c r="J80" s="69" t="str">
        <f>IF(Draft2018[[#This Row],[KEEPER]]="K",_xlfn.IFNA(INDEX(Draft2017[Current Contract],MATCH(Draft2018[[#This Row],[PLAYER]],Draft2017[PLAYER],0)),"Undrafted"),"")</f>
        <v>Auction</v>
      </c>
      <c r="K80" s="69" t="str">
        <f>IF(Draft2018[[#This Row],[KEEPER]]="K",Draft2018[[#This Row],[Last Contract]],IF(ISNA(VLOOKUP(Draft2018[[#This Row],[PLAYER]],Rookies2018[Player],1,FALSE)),"Auction","Rookie"))</f>
        <v>Auction</v>
      </c>
      <c r="L80" s="69">
        <f>IF(Draft2018[[#This Row],[KEEPER]]="K",1+_xlfn.IFNA(INDEX(Draft2017[Net Keeper Count],MATCH(Draft2018[[#This Row],[PLAYER]],Draft2017[PLAYER],0)),0),0)</f>
        <v>1</v>
      </c>
    </row>
    <row r="81" spans="1:12" x14ac:dyDescent="0.3">
      <c r="A81">
        <v>1</v>
      </c>
      <c r="B81" t="s">
        <v>10706</v>
      </c>
      <c r="C81">
        <v>80</v>
      </c>
      <c r="D81" t="s">
        <v>10723</v>
      </c>
      <c r="E81" t="s">
        <v>4270</v>
      </c>
      <c r="F81" t="s">
        <v>10724</v>
      </c>
      <c r="G81" t="s">
        <v>348</v>
      </c>
      <c r="H81">
        <v>7</v>
      </c>
      <c r="I81" t="s">
        <v>437</v>
      </c>
      <c r="J81" t="str">
        <f>IF(Draft2018[[#This Row],[KEEPER]]="K",_xlfn.IFNA(INDEX(Draft2017[Current Contract],MATCH(Draft2018[[#This Row],[PLAYER]],Draft2017[PLAYER],0)),"Undrafted"),"")</f>
        <v>Rookie</v>
      </c>
      <c r="K81" t="str">
        <f>IF(Draft2018[[#This Row],[KEEPER]]="K",Draft2018[[#This Row],[Last Contract]],IF(ISNA(VLOOKUP(Draft2018[[#This Row],[PLAYER]],Rookies2018[Player],1,FALSE)),"Auction","Rookie"))</f>
        <v>Rookie</v>
      </c>
      <c r="L81">
        <f>IF(Draft2018[[#This Row],[KEEPER]]="K",1+_xlfn.IFNA(INDEX(Draft2017[Net Keeper Count],MATCH(Draft2018[[#This Row],[PLAYER]],Draft2017[PLAYER],0)),0),0)</f>
        <v>2</v>
      </c>
    </row>
    <row r="82" spans="1:12" x14ac:dyDescent="0.3">
      <c r="A82">
        <v>2</v>
      </c>
      <c r="B82" t="s">
        <v>11042</v>
      </c>
      <c r="C82">
        <v>81</v>
      </c>
      <c r="D82" t="s">
        <v>10758</v>
      </c>
      <c r="E82" t="s">
        <v>5712</v>
      </c>
      <c r="F82" t="s">
        <v>10759</v>
      </c>
      <c r="G82" t="s">
        <v>311</v>
      </c>
      <c r="H82">
        <v>9</v>
      </c>
      <c r="I82" t="s">
        <v>437</v>
      </c>
      <c r="J82" t="str">
        <f>IF(Draft2018[[#This Row],[KEEPER]]="K",_xlfn.IFNA(INDEX(Draft2017[Current Contract],MATCH(Draft2018[[#This Row],[PLAYER]],Draft2017[PLAYER],0)),"Undrafted"),"")</f>
        <v>Auction</v>
      </c>
      <c r="K82" t="str">
        <f>IF(Draft2018[[#This Row],[KEEPER]]="K",Draft2018[[#This Row],[Last Contract]],IF(ISNA(VLOOKUP(Draft2018[[#This Row],[PLAYER]],Rookies2018[Player],1,FALSE)),"Auction","Rookie"))</f>
        <v>Auction</v>
      </c>
      <c r="L82">
        <f>IF(Draft2018[[#This Row],[KEEPER]]="K",1+_xlfn.IFNA(INDEX(Draft2017[Net Keeper Count],MATCH(Draft2018[[#This Row],[PLAYER]],Draft2017[PLAYER],0)),0),0)</f>
        <v>2</v>
      </c>
    </row>
    <row r="83" spans="1:12" x14ac:dyDescent="0.3">
      <c r="A83">
        <v>7</v>
      </c>
      <c r="B83" t="s">
        <v>10880</v>
      </c>
      <c r="C83">
        <v>82</v>
      </c>
      <c r="D83" t="s">
        <v>10886</v>
      </c>
      <c r="E83" t="s">
        <v>3669</v>
      </c>
      <c r="F83" t="s">
        <v>10802</v>
      </c>
      <c r="G83" t="s">
        <v>311</v>
      </c>
      <c r="H83">
        <v>4</v>
      </c>
      <c r="I83" t="s">
        <v>437</v>
      </c>
      <c r="J83" t="str">
        <f>IF(Draft2018[[#This Row],[KEEPER]]="K",_xlfn.IFNA(INDEX(Draft2017[Current Contract],MATCH(Draft2018[[#This Row],[PLAYER]],Draft2017[PLAYER],0)),"Undrafted"),"")</f>
        <v>Auction</v>
      </c>
      <c r="K83" t="str">
        <f>IF(Draft2018[[#This Row],[KEEPER]]="K",Draft2018[[#This Row],[Last Contract]],IF(ISNA(VLOOKUP(Draft2018[[#This Row],[PLAYER]],Rookies2018[Player],1,FALSE)),"Auction","Rookie"))</f>
        <v>Auction</v>
      </c>
      <c r="L83">
        <f>IF(Draft2018[[#This Row],[KEEPER]]="K",1+_xlfn.IFNA(INDEX(Draft2017[Net Keeper Count],MATCH(Draft2018[[#This Row],[PLAYER]],Draft2017[PLAYER],0)),0),0)</f>
        <v>2</v>
      </c>
    </row>
    <row r="84" spans="1:12" x14ac:dyDescent="0.3">
      <c r="A84">
        <v>4</v>
      </c>
      <c r="B84" t="s">
        <v>10799</v>
      </c>
      <c r="C84">
        <v>83</v>
      </c>
      <c r="D84" t="s">
        <v>10825</v>
      </c>
      <c r="E84" t="s">
        <v>4507</v>
      </c>
      <c r="F84" t="s">
        <v>10817</v>
      </c>
      <c r="G84" t="s">
        <v>451</v>
      </c>
      <c r="H84">
        <v>1</v>
      </c>
      <c r="I84" t="s">
        <v>437</v>
      </c>
      <c r="J84" t="str">
        <f>IF(Draft2018[[#This Row],[KEEPER]]="K",_xlfn.IFNA(INDEX(Draft2017[Current Contract],MATCH(Draft2018[[#This Row],[PLAYER]],Draft2017[PLAYER],0)),"Undrafted"),"")</f>
        <v>Auction</v>
      </c>
      <c r="K84" t="str">
        <f>IF(Draft2018[[#This Row],[KEEPER]]="K",Draft2018[[#This Row],[Last Contract]],IF(ISNA(VLOOKUP(Draft2018[[#This Row],[PLAYER]],Rookies2018[Player],1,FALSE)),"Auction","Rookie"))</f>
        <v>Auction</v>
      </c>
      <c r="L84">
        <f>IF(Draft2018[[#This Row],[KEEPER]]="K",1+_xlfn.IFNA(INDEX(Draft2017[Net Keeper Count],MATCH(Draft2018[[#This Row],[PLAYER]],Draft2017[PLAYER],0)),0),0)</f>
        <v>1</v>
      </c>
    </row>
    <row r="85" spans="1:12" x14ac:dyDescent="0.3">
      <c r="A85">
        <v>6</v>
      </c>
      <c r="B85" t="s">
        <v>11085</v>
      </c>
      <c r="C85">
        <v>84</v>
      </c>
      <c r="D85" t="s">
        <v>10964</v>
      </c>
      <c r="E85" t="s">
        <v>8880</v>
      </c>
      <c r="F85" t="s">
        <v>314</v>
      </c>
      <c r="G85" t="s">
        <v>348</v>
      </c>
      <c r="H85">
        <v>6</v>
      </c>
      <c r="I85" t="s">
        <v>437</v>
      </c>
      <c r="J85" t="str">
        <f>IF(Draft2018[[#This Row],[KEEPER]]="K",_xlfn.IFNA(INDEX(Draft2017[Current Contract],MATCH(Draft2018[[#This Row],[PLAYER]],Draft2017[PLAYER],0)),"Undrafted"),"")</f>
        <v>Rookie</v>
      </c>
      <c r="K85" t="str">
        <f>IF(Draft2018[[#This Row],[KEEPER]]="K",Draft2018[[#This Row],[Last Contract]],IF(ISNA(VLOOKUP(Draft2018[[#This Row],[PLAYER]],Rookies2018[Player],1,FALSE)),"Auction","Rookie"))</f>
        <v>Rookie</v>
      </c>
      <c r="L85">
        <f>IF(Draft2018[[#This Row],[KEEPER]]="K",1+_xlfn.IFNA(INDEX(Draft2017[Net Keeper Count],MATCH(Draft2018[[#This Row],[PLAYER]],Draft2017[PLAYER],0)),0),0)</f>
        <v>2</v>
      </c>
    </row>
    <row r="86" spans="1:12" x14ac:dyDescent="0.3">
      <c r="A86">
        <v>10</v>
      </c>
      <c r="B86" t="s">
        <v>10954</v>
      </c>
      <c r="C86">
        <v>85</v>
      </c>
      <c r="D86" t="s">
        <v>10962</v>
      </c>
      <c r="E86" t="s">
        <v>9871</v>
      </c>
      <c r="F86" t="s">
        <v>10710</v>
      </c>
      <c r="G86" t="s">
        <v>311</v>
      </c>
      <c r="H86">
        <v>5</v>
      </c>
      <c r="I86" t="s">
        <v>437</v>
      </c>
      <c r="J86" t="str">
        <f>IF(Draft2018[[#This Row],[KEEPER]]="K",_xlfn.IFNA(INDEX(Draft2017[Current Contract],MATCH(Draft2018[[#This Row],[PLAYER]],Draft2017[PLAYER],0)),"Undrafted"),"")</f>
        <v>Auction</v>
      </c>
      <c r="K86" t="str">
        <f>IF(Draft2018[[#This Row],[KEEPER]]="K",Draft2018[[#This Row],[Last Contract]],IF(ISNA(VLOOKUP(Draft2018[[#This Row],[PLAYER]],Rookies2018[Player],1,FALSE)),"Auction","Rookie"))</f>
        <v>Auction</v>
      </c>
      <c r="L86">
        <f>IF(Draft2018[[#This Row],[KEEPER]]="K",1+_xlfn.IFNA(INDEX(Draft2017[Net Keeper Count],MATCH(Draft2018[[#This Row],[PLAYER]],Draft2017[PLAYER],0)),0),0)</f>
        <v>2</v>
      </c>
    </row>
    <row r="87" spans="1:12" x14ac:dyDescent="0.3">
      <c r="A87">
        <v>9</v>
      </c>
      <c r="B87" t="s">
        <v>10929</v>
      </c>
      <c r="C87">
        <v>86</v>
      </c>
      <c r="D87" t="s">
        <v>10931</v>
      </c>
      <c r="E87" t="s">
        <v>1664</v>
      </c>
      <c r="F87" t="s">
        <v>10744</v>
      </c>
      <c r="G87" t="s">
        <v>311</v>
      </c>
      <c r="H87">
        <v>3</v>
      </c>
      <c r="I87" t="s">
        <v>437</v>
      </c>
      <c r="J87" t="str">
        <f>IF(Draft2018[[#This Row],[KEEPER]]="K",_xlfn.IFNA(INDEX(Draft2017[Current Contract],MATCH(Draft2018[[#This Row],[PLAYER]],Draft2017[PLAYER],0)),"Undrafted"),"")</f>
        <v>Auction</v>
      </c>
      <c r="K87" t="str">
        <f>IF(Draft2018[[#This Row],[KEEPER]]="K",Draft2018[[#This Row],[Last Contract]],IF(ISNA(VLOOKUP(Draft2018[[#This Row],[PLAYER]],Rookies2018[Player],1,FALSE)),"Auction","Rookie"))</f>
        <v>Auction</v>
      </c>
      <c r="L87">
        <f>IF(Draft2018[[#This Row],[KEEPER]]="K",1+_xlfn.IFNA(INDEX(Draft2017[Net Keeper Count],MATCH(Draft2018[[#This Row],[PLAYER]],Draft2017[PLAYER],0)),0),0)</f>
        <v>2</v>
      </c>
    </row>
    <row r="88" spans="1:12" x14ac:dyDescent="0.3">
      <c r="A88">
        <v>3</v>
      </c>
      <c r="B88" t="s">
        <v>10773</v>
      </c>
      <c r="C88">
        <v>87</v>
      </c>
      <c r="D88" t="s">
        <v>10777</v>
      </c>
      <c r="E88" t="s">
        <v>1603</v>
      </c>
      <c r="F88" t="s">
        <v>10724</v>
      </c>
      <c r="G88" t="s">
        <v>348</v>
      </c>
      <c r="H88">
        <v>3</v>
      </c>
      <c r="I88" t="s">
        <v>437</v>
      </c>
      <c r="J88" t="str">
        <f>IF(Draft2018[[#This Row],[KEEPER]]="K",_xlfn.IFNA(INDEX(Draft2017[Current Contract],MATCH(Draft2018[[#This Row],[PLAYER]],Draft2017[PLAYER],0)),"Undrafted"),"")</f>
        <v>Auction</v>
      </c>
      <c r="K88" t="str">
        <f>IF(Draft2018[[#This Row],[KEEPER]]="K",Draft2018[[#This Row],[Last Contract]],IF(ISNA(VLOOKUP(Draft2018[[#This Row],[PLAYER]],Rookies2018[Player],1,FALSE)),"Auction","Rookie"))</f>
        <v>Auction</v>
      </c>
      <c r="L88">
        <f>IF(Draft2018[[#This Row],[KEEPER]]="K",1+_xlfn.IFNA(INDEX(Draft2017[Net Keeper Count],MATCH(Draft2018[[#This Row],[PLAYER]],Draft2017[PLAYER],0)),0),0)</f>
        <v>2</v>
      </c>
    </row>
    <row r="89" spans="1:12" x14ac:dyDescent="0.3">
      <c r="A89">
        <v>5</v>
      </c>
      <c r="B89" t="s">
        <v>10828</v>
      </c>
      <c r="C89">
        <v>88</v>
      </c>
      <c r="D89" t="s">
        <v>11075</v>
      </c>
      <c r="E89" t="s">
        <v>2237</v>
      </c>
      <c r="F89" t="s">
        <v>536</v>
      </c>
      <c r="G89" t="s">
        <v>348</v>
      </c>
      <c r="H89">
        <v>1</v>
      </c>
      <c r="I89" t="s">
        <v>437</v>
      </c>
      <c r="J89" t="str">
        <f>IF(Draft2018[[#This Row],[KEEPER]]="K",_xlfn.IFNA(INDEX(Draft2017[Current Contract],MATCH(Draft2018[[#This Row],[PLAYER]],Draft2017[PLAYER],0)),"Undrafted"),"")</f>
        <v>Undrafted</v>
      </c>
      <c r="K89" t="str">
        <f>IF(Draft2018[[#This Row],[KEEPER]]="K",Draft2018[[#This Row],[Last Contract]],IF(ISNA(VLOOKUP(Draft2018[[#This Row],[PLAYER]],Rookies2018[Player],1,FALSE)),"Auction","Rookie"))</f>
        <v>Undrafted</v>
      </c>
      <c r="L89">
        <f>IF(Draft2018[[#This Row],[KEEPER]]="K",1+_xlfn.IFNA(INDEX(Draft2017[Net Keeper Count],MATCH(Draft2018[[#This Row],[PLAYER]],Draft2017[PLAYER],0)),0),0)</f>
        <v>1</v>
      </c>
    </row>
    <row r="90" spans="1:12" x14ac:dyDescent="0.3">
      <c r="A90">
        <v>8</v>
      </c>
      <c r="B90" t="s">
        <v>10904</v>
      </c>
      <c r="C90">
        <v>89</v>
      </c>
      <c r="D90" t="s">
        <v>10908</v>
      </c>
      <c r="E90" t="s">
        <v>5426</v>
      </c>
      <c r="F90" t="s">
        <v>10718</v>
      </c>
      <c r="G90" t="s">
        <v>321</v>
      </c>
      <c r="H90">
        <v>4</v>
      </c>
      <c r="I90" t="s">
        <v>437</v>
      </c>
      <c r="J90" t="str">
        <f>IF(Draft2018[[#This Row],[KEEPER]]="K",_xlfn.IFNA(INDEX(Draft2017[Current Contract],MATCH(Draft2018[[#This Row],[PLAYER]],Draft2017[PLAYER],0)),"Undrafted"),"")</f>
        <v>Auction</v>
      </c>
      <c r="K90" t="str">
        <f>IF(Draft2018[[#This Row],[KEEPER]]="K",Draft2018[[#This Row],[Last Contract]],IF(ISNA(VLOOKUP(Draft2018[[#This Row],[PLAYER]],Rookies2018[Player],1,FALSE)),"Auction","Rookie"))</f>
        <v>Auction</v>
      </c>
      <c r="L90">
        <f>IF(Draft2018[[#This Row],[KEEPER]]="K",1+_xlfn.IFNA(INDEX(Draft2017[Net Keeper Count],MATCH(Draft2018[[#This Row],[PLAYER]],Draft2017[PLAYER],0)),0),0)</f>
        <v>2</v>
      </c>
    </row>
    <row r="91" spans="1:12" x14ac:dyDescent="0.3">
      <c r="A91">
        <v>1</v>
      </c>
      <c r="B91" t="s">
        <v>10706</v>
      </c>
      <c r="C91">
        <v>90</v>
      </c>
      <c r="D91" t="s">
        <v>10939</v>
      </c>
      <c r="E91" t="s">
        <v>6207</v>
      </c>
      <c r="F91" t="s">
        <v>365</v>
      </c>
      <c r="G91" t="s">
        <v>451</v>
      </c>
      <c r="H91">
        <v>5</v>
      </c>
      <c r="I91" t="s">
        <v>437</v>
      </c>
      <c r="J91" t="str">
        <f>IF(Draft2018[[#This Row],[KEEPER]]="K",_xlfn.IFNA(INDEX(Draft2017[Current Contract],MATCH(Draft2018[[#This Row],[PLAYER]],Draft2017[PLAYER],0)),"Undrafted"),"")</f>
        <v>Rookie</v>
      </c>
      <c r="K91" t="str">
        <f>IF(Draft2018[[#This Row],[KEEPER]]="K",Draft2018[[#This Row],[Last Contract]],IF(ISNA(VLOOKUP(Draft2018[[#This Row],[PLAYER]],Rookies2018[Player],1,FALSE)),"Auction","Rookie"))</f>
        <v>Rookie</v>
      </c>
      <c r="L91">
        <f>IF(Draft2018[[#This Row],[KEEPER]]="K",1+_xlfn.IFNA(INDEX(Draft2017[Net Keeper Count],MATCH(Draft2018[[#This Row],[PLAYER]],Draft2017[PLAYER],0)),0),0)</f>
        <v>1</v>
      </c>
    </row>
    <row r="92" spans="1:12" x14ac:dyDescent="0.3">
      <c r="A92">
        <v>2</v>
      </c>
      <c r="B92" t="s">
        <v>11042</v>
      </c>
      <c r="C92">
        <v>91</v>
      </c>
      <c r="D92" t="s">
        <v>10752</v>
      </c>
      <c r="E92" t="s">
        <v>2864</v>
      </c>
      <c r="F92" t="s">
        <v>371</v>
      </c>
      <c r="G92" t="s">
        <v>311</v>
      </c>
      <c r="H92">
        <v>13</v>
      </c>
      <c r="I92" t="s">
        <v>437</v>
      </c>
      <c r="J92" t="str">
        <f>IF(Draft2018[[#This Row],[KEEPER]]="K",_xlfn.IFNA(INDEX(Draft2017[Current Contract],MATCH(Draft2018[[#This Row],[PLAYER]],Draft2017[PLAYER],0)),"Undrafted"),"")</f>
        <v>Auction</v>
      </c>
      <c r="K92" t="str">
        <f>IF(Draft2018[[#This Row],[KEEPER]]="K",Draft2018[[#This Row],[Last Contract]],IF(ISNA(VLOOKUP(Draft2018[[#This Row],[PLAYER]],Rookies2018[Player],1,FALSE)),"Auction","Rookie"))</f>
        <v>Auction</v>
      </c>
      <c r="L92">
        <f>IF(Draft2018[[#This Row],[KEEPER]]="K",1+_xlfn.IFNA(INDEX(Draft2017[Net Keeper Count],MATCH(Draft2018[[#This Row],[PLAYER]],Draft2017[PLAYER],0)),0),0)</f>
        <v>2</v>
      </c>
    </row>
    <row r="93" spans="1:12" x14ac:dyDescent="0.3">
      <c r="A93">
        <v>7</v>
      </c>
      <c r="B93" t="s">
        <v>10880</v>
      </c>
      <c r="C93">
        <v>92</v>
      </c>
      <c r="D93" t="s">
        <v>11092</v>
      </c>
      <c r="E93" t="s">
        <v>5321</v>
      </c>
      <c r="F93" t="s">
        <v>10728</v>
      </c>
      <c r="G93" t="s">
        <v>348</v>
      </c>
      <c r="H93">
        <v>1</v>
      </c>
      <c r="I93" t="s">
        <v>437</v>
      </c>
      <c r="J93" t="str">
        <f>IF(Draft2018[[#This Row],[KEEPER]]="K",_xlfn.IFNA(INDEX(Draft2017[Current Contract],MATCH(Draft2018[[#This Row],[PLAYER]],Draft2017[PLAYER],0)),"Undrafted"),"")</f>
        <v>Undrafted</v>
      </c>
      <c r="K93" t="str">
        <f>IF(Draft2018[[#This Row],[KEEPER]]="K",Draft2018[[#This Row],[Last Contract]],IF(ISNA(VLOOKUP(Draft2018[[#This Row],[PLAYER]],Rookies2018[Player],1,FALSE)),"Auction","Rookie"))</f>
        <v>Undrafted</v>
      </c>
      <c r="L93">
        <f>IF(Draft2018[[#This Row],[KEEPER]]="K",1+_xlfn.IFNA(INDEX(Draft2017[Net Keeper Count],MATCH(Draft2018[[#This Row],[PLAYER]],Draft2017[PLAYER],0)),0),0)</f>
        <v>1</v>
      </c>
    </row>
    <row r="94" spans="1:12" x14ac:dyDescent="0.3">
      <c r="A94">
        <v>4</v>
      </c>
      <c r="B94" t="s">
        <v>10799</v>
      </c>
      <c r="C94">
        <v>93</v>
      </c>
      <c r="D94" t="s">
        <v>10819</v>
      </c>
      <c r="E94" t="s">
        <v>4332</v>
      </c>
      <c r="F94" t="s">
        <v>1198</v>
      </c>
      <c r="G94" t="s">
        <v>348</v>
      </c>
      <c r="H94">
        <v>3</v>
      </c>
      <c r="I94" t="s">
        <v>437</v>
      </c>
      <c r="J94" t="str">
        <f>IF(Draft2018[[#This Row],[KEEPER]]="K",_xlfn.IFNA(INDEX(Draft2017[Current Contract],MATCH(Draft2018[[#This Row],[PLAYER]],Draft2017[PLAYER],0)),"Undrafted"),"")</f>
        <v>Rookie</v>
      </c>
      <c r="K94" t="str">
        <f>IF(Draft2018[[#This Row],[KEEPER]]="K",Draft2018[[#This Row],[Last Contract]],IF(ISNA(VLOOKUP(Draft2018[[#This Row],[PLAYER]],Rookies2018[Player],1,FALSE)),"Auction","Rookie"))</f>
        <v>Rookie</v>
      </c>
      <c r="L94">
        <f>IF(Draft2018[[#This Row],[KEEPER]]="K",1+_xlfn.IFNA(INDEX(Draft2017[Net Keeper Count],MATCH(Draft2018[[#This Row],[PLAYER]],Draft2017[PLAYER],0)),0),0)</f>
        <v>1</v>
      </c>
    </row>
    <row r="95" spans="1:12" x14ac:dyDescent="0.3">
      <c r="A95">
        <v>6</v>
      </c>
      <c r="B95" t="s">
        <v>11085</v>
      </c>
      <c r="C95">
        <v>94</v>
      </c>
      <c r="D95" t="s">
        <v>10863</v>
      </c>
      <c r="E95" t="s">
        <v>1130</v>
      </c>
      <c r="F95" t="s">
        <v>489</v>
      </c>
      <c r="G95" t="s">
        <v>451</v>
      </c>
      <c r="H95">
        <v>1</v>
      </c>
      <c r="I95" t="s">
        <v>437</v>
      </c>
      <c r="J95" t="str">
        <f>IF(Draft2018[[#This Row],[KEEPER]]="K",_xlfn.IFNA(INDEX(Draft2017[Current Contract],MATCH(Draft2018[[#This Row],[PLAYER]],Draft2017[PLAYER],0)),"Undrafted"),"")</f>
        <v>Auction</v>
      </c>
      <c r="K95" t="str">
        <f>IF(Draft2018[[#This Row],[KEEPER]]="K",Draft2018[[#This Row],[Last Contract]],IF(ISNA(VLOOKUP(Draft2018[[#This Row],[PLAYER]],Rookies2018[Player],1,FALSE)),"Auction","Rookie"))</f>
        <v>Auction</v>
      </c>
      <c r="L95">
        <f>IF(Draft2018[[#This Row],[KEEPER]]="K",1+_xlfn.IFNA(INDEX(Draft2017[Net Keeper Count],MATCH(Draft2018[[#This Row],[PLAYER]],Draft2017[PLAYER],0)),0),0)</f>
        <v>2</v>
      </c>
    </row>
    <row r="96" spans="1:12" x14ac:dyDescent="0.3">
      <c r="A96">
        <v>10</v>
      </c>
      <c r="B96" t="s">
        <v>10954</v>
      </c>
      <c r="C96">
        <v>95</v>
      </c>
      <c r="D96" t="s">
        <v>10965</v>
      </c>
      <c r="E96" t="s">
        <v>10566</v>
      </c>
      <c r="F96" t="s">
        <v>570</v>
      </c>
      <c r="G96" t="s">
        <v>311</v>
      </c>
      <c r="H96">
        <v>4</v>
      </c>
      <c r="I96" t="s">
        <v>437</v>
      </c>
      <c r="J96" t="str">
        <f>IF(Draft2018[[#This Row],[KEEPER]]="K",_xlfn.IFNA(INDEX(Draft2017[Current Contract],MATCH(Draft2018[[#This Row],[PLAYER]],Draft2017[PLAYER],0)),"Undrafted"),"")</f>
        <v>Rookie</v>
      </c>
      <c r="K96" t="str">
        <f>IF(Draft2018[[#This Row],[KEEPER]]="K",Draft2018[[#This Row],[Last Contract]],IF(ISNA(VLOOKUP(Draft2018[[#This Row],[PLAYER]],Rookies2018[Player],1,FALSE)),"Auction","Rookie"))</f>
        <v>Rookie</v>
      </c>
      <c r="L96">
        <f>IF(Draft2018[[#This Row],[KEEPER]]="K",1+_xlfn.IFNA(INDEX(Draft2017[Net Keeper Count],MATCH(Draft2018[[#This Row],[PLAYER]],Draft2017[PLAYER],0)),0),0)</f>
        <v>2</v>
      </c>
    </row>
    <row r="97" spans="1:12" x14ac:dyDescent="0.3">
      <c r="A97">
        <v>9</v>
      </c>
      <c r="B97" t="s">
        <v>10929</v>
      </c>
      <c r="C97">
        <v>96</v>
      </c>
      <c r="D97" t="s">
        <v>10950</v>
      </c>
      <c r="E97" t="s">
        <v>4131</v>
      </c>
      <c r="F97" t="s">
        <v>10744</v>
      </c>
      <c r="G97" t="s">
        <v>321</v>
      </c>
      <c r="H97">
        <v>9</v>
      </c>
      <c r="I97" t="s">
        <v>437</v>
      </c>
      <c r="J97" t="str">
        <f>IF(Draft2018[[#This Row],[KEEPER]]="K",_xlfn.IFNA(INDEX(Draft2017[Current Contract],MATCH(Draft2018[[#This Row],[PLAYER]],Draft2017[PLAYER],0)),"Undrafted"),"")</f>
        <v>Auction</v>
      </c>
      <c r="K97" t="str">
        <f>IF(Draft2018[[#This Row],[KEEPER]]="K",Draft2018[[#This Row],[Last Contract]],IF(ISNA(VLOOKUP(Draft2018[[#This Row],[PLAYER]],Rookies2018[Player],1,FALSE)),"Auction","Rookie"))</f>
        <v>Auction</v>
      </c>
      <c r="L97">
        <f>IF(Draft2018[[#This Row],[KEEPER]]="K",1+_xlfn.IFNA(INDEX(Draft2017[Net Keeper Count],MATCH(Draft2018[[#This Row],[PLAYER]],Draft2017[PLAYER],0)),0),0)</f>
        <v>1</v>
      </c>
    </row>
    <row r="98" spans="1:12" x14ac:dyDescent="0.3">
      <c r="A98">
        <v>3</v>
      </c>
      <c r="B98" t="s">
        <v>10773</v>
      </c>
      <c r="C98">
        <v>97</v>
      </c>
      <c r="D98" t="s">
        <v>10782</v>
      </c>
      <c r="E98" t="s">
        <v>8919</v>
      </c>
      <c r="F98" t="s">
        <v>10712</v>
      </c>
      <c r="G98" t="s">
        <v>348</v>
      </c>
      <c r="H98">
        <v>1</v>
      </c>
      <c r="I98" t="s">
        <v>437</v>
      </c>
      <c r="J98" t="str">
        <f>IF(Draft2018[[#This Row],[KEEPER]]="K",_xlfn.IFNA(INDEX(Draft2017[Current Contract],MATCH(Draft2018[[#This Row],[PLAYER]],Draft2017[PLAYER],0)),"Undrafted"),"")</f>
        <v>Auction</v>
      </c>
      <c r="K98" t="str">
        <f>IF(Draft2018[[#This Row],[KEEPER]]="K",Draft2018[[#This Row],[Last Contract]],IF(ISNA(VLOOKUP(Draft2018[[#This Row],[PLAYER]],Rookies2018[Player],1,FALSE)),"Auction","Rookie"))</f>
        <v>Auction</v>
      </c>
      <c r="L98">
        <f>IF(Draft2018[[#This Row],[KEEPER]]="K",1+_xlfn.IFNA(INDEX(Draft2017[Net Keeper Count],MATCH(Draft2018[[#This Row],[PLAYER]],Draft2017[PLAYER],0)),0),0)</f>
        <v>2</v>
      </c>
    </row>
    <row r="99" spans="1:12" x14ac:dyDescent="0.3">
      <c r="A99">
        <v>5</v>
      </c>
      <c r="B99" t="s">
        <v>10828</v>
      </c>
      <c r="C99">
        <v>98</v>
      </c>
      <c r="D99" t="s">
        <v>11076</v>
      </c>
      <c r="E99" t="s">
        <v>3064</v>
      </c>
      <c r="F99" t="s">
        <v>10724</v>
      </c>
      <c r="G99" t="s">
        <v>451</v>
      </c>
      <c r="H99">
        <v>1</v>
      </c>
      <c r="I99" t="s">
        <v>437</v>
      </c>
      <c r="J99" t="str">
        <f>IF(Draft2018[[#This Row],[KEEPER]]="K",_xlfn.IFNA(INDEX(Draft2017[Current Contract],MATCH(Draft2018[[#This Row],[PLAYER]],Draft2017[PLAYER],0)),"Undrafted"),"")</f>
        <v>Undrafted</v>
      </c>
      <c r="K99" t="str">
        <f>IF(Draft2018[[#This Row],[KEEPER]]="K",Draft2018[[#This Row],[Last Contract]],IF(ISNA(VLOOKUP(Draft2018[[#This Row],[PLAYER]],Rookies2018[Player],1,FALSE)),"Auction","Rookie"))</f>
        <v>Undrafted</v>
      </c>
      <c r="L99">
        <f>IF(Draft2018[[#This Row],[KEEPER]]="K",1+_xlfn.IFNA(INDEX(Draft2017[Net Keeper Count],MATCH(Draft2018[[#This Row],[PLAYER]],Draft2017[PLAYER],0)),0),0)</f>
        <v>1</v>
      </c>
    </row>
    <row r="100" spans="1:12" x14ac:dyDescent="0.3">
      <c r="A100">
        <v>8</v>
      </c>
      <c r="B100" t="s">
        <v>10904</v>
      </c>
      <c r="C100">
        <v>99</v>
      </c>
      <c r="D100" t="s">
        <v>10926</v>
      </c>
      <c r="E100" t="s">
        <v>7314</v>
      </c>
      <c r="F100" t="s">
        <v>10731</v>
      </c>
      <c r="G100" t="s">
        <v>451</v>
      </c>
      <c r="H100">
        <v>4</v>
      </c>
      <c r="I100" t="s">
        <v>437</v>
      </c>
      <c r="J100" t="str">
        <f>IF(Draft2018[[#This Row],[KEEPER]]="K",_xlfn.IFNA(INDEX(Draft2017[Current Contract],MATCH(Draft2018[[#This Row],[PLAYER]],Draft2017[PLAYER],0)),"Undrafted"),"")</f>
        <v>Auction</v>
      </c>
      <c r="K100" t="str">
        <f>IF(Draft2018[[#This Row],[KEEPER]]="K",Draft2018[[#This Row],[Last Contract]],IF(ISNA(VLOOKUP(Draft2018[[#This Row],[PLAYER]],Rookies2018[Player],1,FALSE)),"Auction","Rookie"))</f>
        <v>Auction</v>
      </c>
      <c r="L100">
        <f>IF(Draft2018[[#This Row],[KEEPER]]="K",1+_xlfn.IFNA(INDEX(Draft2017[Net Keeper Count],MATCH(Draft2018[[#This Row],[PLAYER]],Draft2017[PLAYER],0)),0),0)</f>
        <v>1</v>
      </c>
    </row>
    <row r="101" spans="1:12" x14ac:dyDescent="0.3">
      <c r="A101">
        <v>1</v>
      </c>
      <c r="B101" t="s">
        <v>10706</v>
      </c>
      <c r="C101">
        <v>100</v>
      </c>
      <c r="D101" t="s">
        <v>11037</v>
      </c>
      <c r="E101" t="s">
        <v>2289</v>
      </c>
      <c r="F101" t="s">
        <v>10740</v>
      </c>
      <c r="G101" t="s">
        <v>348</v>
      </c>
      <c r="H101">
        <v>1</v>
      </c>
      <c r="I101" t="s">
        <v>437</v>
      </c>
      <c r="J101" t="str">
        <f>IF(Draft2018[[#This Row],[KEEPER]]="K",_xlfn.IFNA(INDEX(Draft2017[Current Contract],MATCH(Draft2018[[#This Row],[PLAYER]],Draft2017[PLAYER],0)),"Undrafted"),"")</f>
        <v>Undrafted</v>
      </c>
      <c r="K101" t="str">
        <f>IF(Draft2018[[#This Row],[KEEPER]]="K",Draft2018[[#This Row],[Last Contract]],IF(ISNA(VLOOKUP(Draft2018[[#This Row],[PLAYER]],Rookies2018[Player],1,FALSE)),"Auction","Rookie"))</f>
        <v>Undrafted</v>
      </c>
      <c r="L101">
        <f>IF(Draft2018[[#This Row],[KEEPER]]="K",1+_xlfn.IFNA(INDEX(Draft2017[Net Keeper Count],MATCH(Draft2018[[#This Row],[PLAYER]],Draft2017[PLAYER],0)),0),0)</f>
        <v>1</v>
      </c>
    </row>
    <row r="102" spans="1:12" x14ac:dyDescent="0.3">
      <c r="A102">
        <v>2</v>
      </c>
      <c r="B102" t="s">
        <v>11042</v>
      </c>
      <c r="C102">
        <v>101</v>
      </c>
      <c r="D102" t="s">
        <v>11044</v>
      </c>
      <c r="E102" t="s">
        <v>10152</v>
      </c>
      <c r="F102" t="s">
        <v>10712</v>
      </c>
      <c r="G102" t="s">
        <v>451</v>
      </c>
      <c r="H102">
        <v>1</v>
      </c>
      <c r="I102" t="s">
        <v>437</v>
      </c>
      <c r="J102" t="str">
        <f>IF(Draft2018[[#This Row],[KEEPER]]="K",_xlfn.IFNA(INDEX(Draft2017[Current Contract],MATCH(Draft2018[[#This Row],[PLAYER]],Draft2017[PLAYER],0)),"Undrafted"),"")</f>
        <v>Undrafted</v>
      </c>
      <c r="K102" t="str">
        <f>IF(Draft2018[[#This Row],[KEEPER]]="K",Draft2018[[#This Row],[Last Contract]],IF(ISNA(VLOOKUP(Draft2018[[#This Row],[PLAYER]],Rookies2018[Player],1,FALSE)),"Auction","Rookie"))</f>
        <v>Undrafted</v>
      </c>
      <c r="L102">
        <f>IF(Draft2018[[#This Row],[KEEPER]]="K",1+_xlfn.IFNA(INDEX(Draft2017[Net Keeper Count],MATCH(Draft2018[[#This Row],[PLAYER]],Draft2017[PLAYER],0)),0),0)</f>
        <v>1</v>
      </c>
    </row>
    <row r="103" spans="1:12" x14ac:dyDescent="0.3">
      <c r="A103">
        <v>4</v>
      </c>
      <c r="B103" t="s">
        <v>10799</v>
      </c>
      <c r="C103">
        <v>102</v>
      </c>
      <c r="D103" t="s">
        <v>11062</v>
      </c>
      <c r="E103" t="s">
        <v>8196</v>
      </c>
      <c r="F103" t="s">
        <v>570</v>
      </c>
      <c r="G103" t="s">
        <v>437</v>
      </c>
      <c r="H103">
        <v>1</v>
      </c>
      <c r="I103" t="s">
        <v>437</v>
      </c>
      <c r="J103" t="str">
        <f>IF(Draft2018[[#This Row],[KEEPER]]="K",_xlfn.IFNA(INDEX(Draft2017[Current Contract],MATCH(Draft2018[[#This Row],[PLAYER]],Draft2017[PLAYER],0)),"Undrafted"),"")</f>
        <v>Undrafted</v>
      </c>
      <c r="K103" t="str">
        <f>IF(Draft2018[[#This Row],[KEEPER]]="K",Draft2018[[#This Row],[Last Contract]],IF(ISNA(VLOOKUP(Draft2018[[#This Row],[PLAYER]],Rookies2018[Player],1,FALSE)),"Auction","Rookie"))</f>
        <v>Undrafted</v>
      </c>
      <c r="L103">
        <f>IF(Draft2018[[#This Row],[KEEPER]]="K",1+_xlfn.IFNA(INDEX(Draft2017[Net Keeper Count],MATCH(Draft2018[[#This Row],[PLAYER]],Draft2017[PLAYER],0)),0),0)</f>
        <v>1</v>
      </c>
    </row>
    <row r="104" spans="1:12" x14ac:dyDescent="0.3">
      <c r="A104">
        <v>6</v>
      </c>
      <c r="B104" t="s">
        <v>11085</v>
      </c>
      <c r="C104">
        <v>103</v>
      </c>
      <c r="D104" t="s">
        <v>11087</v>
      </c>
      <c r="E104" t="s">
        <v>2466</v>
      </c>
      <c r="F104" t="s">
        <v>10748</v>
      </c>
      <c r="G104" t="s">
        <v>451</v>
      </c>
      <c r="H104">
        <v>4</v>
      </c>
      <c r="I104" t="s">
        <v>437</v>
      </c>
      <c r="J104" t="str">
        <f>IF(Draft2018[[#This Row],[KEEPER]]="K",_xlfn.IFNA(INDEX(Draft2017[Current Contract],MATCH(Draft2018[[#This Row],[PLAYER]],Draft2017[PLAYER],0)),"Undrafted"),"")</f>
        <v>Auction</v>
      </c>
      <c r="K104" t="str">
        <f>IF(Draft2018[[#This Row],[KEEPER]]="K",Draft2018[[#This Row],[Last Contract]],IF(ISNA(VLOOKUP(Draft2018[[#This Row],[PLAYER]],Rookies2018[Player],1,FALSE)),"Auction","Rookie"))</f>
        <v>Auction</v>
      </c>
      <c r="L104">
        <f>IF(Draft2018[[#This Row],[KEEPER]]="K",1+_xlfn.IFNA(INDEX(Draft2017[Net Keeper Count],MATCH(Draft2018[[#This Row],[PLAYER]],Draft2017[PLAYER],0)),0),0)</f>
        <v>2</v>
      </c>
    </row>
    <row r="105" spans="1:12" x14ac:dyDescent="0.3">
      <c r="A105">
        <v>10</v>
      </c>
      <c r="B105" t="s">
        <v>10954</v>
      </c>
      <c r="C105">
        <v>104</v>
      </c>
      <c r="D105" t="s">
        <v>11119</v>
      </c>
      <c r="E105" t="s">
        <v>9399</v>
      </c>
      <c r="F105" t="s">
        <v>306</v>
      </c>
      <c r="G105" t="s">
        <v>437</v>
      </c>
      <c r="H105">
        <v>1</v>
      </c>
      <c r="I105" t="s">
        <v>437</v>
      </c>
      <c r="J105" t="str">
        <f>IF(Draft2018[[#This Row],[KEEPER]]="K",_xlfn.IFNA(INDEX(Draft2017[Current Contract],MATCH(Draft2018[[#This Row],[PLAYER]],Draft2017[PLAYER],0)),"Undrafted"),"")</f>
        <v>Undrafted</v>
      </c>
      <c r="K105" t="str">
        <f>IF(Draft2018[[#This Row],[KEEPER]]="K",Draft2018[[#This Row],[Last Contract]],IF(ISNA(VLOOKUP(Draft2018[[#This Row],[PLAYER]],Rookies2018[Player],1,FALSE)),"Auction","Rookie"))</f>
        <v>Undrafted</v>
      </c>
      <c r="L105">
        <f>IF(Draft2018[[#This Row],[KEEPER]]="K",1+_xlfn.IFNA(INDEX(Draft2017[Net Keeper Count],MATCH(Draft2018[[#This Row],[PLAYER]],Draft2017[PLAYER],0)),0),0)</f>
        <v>1</v>
      </c>
    </row>
    <row r="106" spans="1:12" x14ac:dyDescent="0.3">
      <c r="A106">
        <v>3</v>
      </c>
      <c r="B106" t="s">
        <v>10773</v>
      </c>
      <c r="C106">
        <v>105</v>
      </c>
      <c r="D106" t="s">
        <v>10786</v>
      </c>
      <c r="E106" t="s">
        <v>4147</v>
      </c>
      <c r="F106" t="s">
        <v>371</v>
      </c>
      <c r="G106" t="s">
        <v>348</v>
      </c>
      <c r="H106">
        <v>1</v>
      </c>
      <c r="I106" t="s">
        <v>437</v>
      </c>
      <c r="J106" t="str">
        <f>IF(Draft2018[[#This Row],[KEEPER]]="K",_xlfn.IFNA(INDEX(Draft2017[Current Contract],MATCH(Draft2018[[#This Row],[PLAYER]],Draft2017[PLAYER],0)),"Undrafted"),"")</f>
        <v>Undrafted</v>
      </c>
      <c r="K106" t="str">
        <f>IF(Draft2018[[#This Row],[KEEPER]]="K",Draft2018[[#This Row],[Last Contract]],IF(ISNA(VLOOKUP(Draft2018[[#This Row],[PLAYER]],Rookies2018[Player],1,FALSE)),"Auction","Rookie"))</f>
        <v>Undrafted</v>
      </c>
      <c r="L106">
        <f>IF(Draft2018[[#This Row],[KEEPER]]="K",1+_xlfn.IFNA(INDEX(Draft2017[Net Keeper Count],MATCH(Draft2018[[#This Row],[PLAYER]],Draft2017[PLAYER],0)),0),0)</f>
        <v>2</v>
      </c>
    </row>
    <row r="107" spans="1:12" x14ac:dyDescent="0.3">
      <c r="A107">
        <v>5</v>
      </c>
      <c r="B107" t="s">
        <v>10828</v>
      </c>
      <c r="C107">
        <v>106</v>
      </c>
      <c r="D107" t="s">
        <v>10970</v>
      </c>
      <c r="E107" t="s">
        <v>7767</v>
      </c>
      <c r="F107" t="s">
        <v>570</v>
      </c>
      <c r="G107" t="s">
        <v>348</v>
      </c>
      <c r="H107">
        <v>3</v>
      </c>
      <c r="I107" t="s">
        <v>437</v>
      </c>
      <c r="J107" t="str">
        <f>IF(Draft2018[[#This Row],[KEEPER]]="K",_xlfn.IFNA(INDEX(Draft2017[Current Contract],MATCH(Draft2018[[#This Row],[PLAYER]],Draft2017[PLAYER],0)),"Undrafted"),"")</f>
        <v>Rookie</v>
      </c>
      <c r="K107" t="str">
        <f>IF(Draft2018[[#This Row],[KEEPER]]="K",Draft2018[[#This Row],[Last Contract]],IF(ISNA(VLOOKUP(Draft2018[[#This Row],[PLAYER]],Rookies2018[Player],1,FALSE)),"Auction","Rookie"))</f>
        <v>Rookie</v>
      </c>
      <c r="L107">
        <f>IF(Draft2018[[#This Row],[KEEPER]]="K",1+_xlfn.IFNA(INDEX(Draft2017[Net Keeper Count],MATCH(Draft2018[[#This Row],[PLAYER]],Draft2017[PLAYER],0)),0),0)</f>
        <v>1</v>
      </c>
    </row>
    <row r="108" spans="1:12" x14ac:dyDescent="0.3">
      <c r="A108">
        <v>8</v>
      </c>
      <c r="B108" t="s">
        <v>10904</v>
      </c>
      <c r="C108">
        <v>107</v>
      </c>
      <c r="D108" t="s">
        <v>10919</v>
      </c>
      <c r="E108" t="s">
        <v>2023</v>
      </c>
      <c r="F108" t="s">
        <v>306</v>
      </c>
      <c r="G108" t="s">
        <v>311</v>
      </c>
      <c r="H108">
        <v>3</v>
      </c>
      <c r="I108" t="s">
        <v>437</v>
      </c>
      <c r="J108" t="str">
        <f>IF(Draft2018[[#This Row],[KEEPER]]="K",_xlfn.IFNA(INDEX(Draft2017[Current Contract],MATCH(Draft2018[[#This Row],[PLAYER]],Draft2017[PLAYER],0)),"Undrafted"),"")</f>
        <v>Rookie</v>
      </c>
      <c r="K108" t="str">
        <f>IF(Draft2018[[#This Row],[KEEPER]]="K",Draft2018[[#This Row],[Last Contract]],IF(ISNA(VLOOKUP(Draft2018[[#This Row],[PLAYER]],Rookies2018[Player],1,FALSE)),"Auction","Rookie"))</f>
        <v>Rookie</v>
      </c>
      <c r="L108">
        <f>IF(Draft2018[[#This Row],[KEEPER]]="K",1+_xlfn.IFNA(INDEX(Draft2017[Net Keeper Count],MATCH(Draft2018[[#This Row],[PLAYER]],Draft2017[PLAYER],0)),0),0)</f>
        <v>1</v>
      </c>
    </row>
    <row r="109" spans="1:12" x14ac:dyDescent="0.3">
      <c r="A109">
        <v>1</v>
      </c>
      <c r="B109" t="s">
        <v>10706</v>
      </c>
      <c r="C109">
        <v>108</v>
      </c>
      <c r="D109" t="s">
        <v>11038</v>
      </c>
      <c r="E109" t="s">
        <v>1561</v>
      </c>
      <c r="F109" t="s">
        <v>10724</v>
      </c>
      <c r="G109" t="s">
        <v>311</v>
      </c>
      <c r="H109">
        <v>1</v>
      </c>
      <c r="I109" t="s">
        <v>437</v>
      </c>
      <c r="J109" t="str">
        <f>IF(Draft2018[[#This Row],[KEEPER]]="K",_xlfn.IFNA(INDEX(Draft2017[Current Contract],MATCH(Draft2018[[#This Row],[PLAYER]],Draft2017[PLAYER],0)),"Undrafted"),"")</f>
        <v>Undrafted</v>
      </c>
      <c r="K109" t="str">
        <f>IF(Draft2018[[#This Row],[KEEPER]]="K",Draft2018[[#This Row],[Last Contract]],IF(ISNA(VLOOKUP(Draft2018[[#This Row],[PLAYER]],Rookies2018[Player],1,FALSE)),"Auction","Rookie"))</f>
        <v>Undrafted</v>
      </c>
      <c r="L109">
        <f>IF(Draft2018[[#This Row],[KEEPER]]="K",1+_xlfn.IFNA(INDEX(Draft2017[Net Keeper Count],MATCH(Draft2018[[#This Row],[PLAYER]],Draft2017[PLAYER],0)),0),0)</f>
        <v>1</v>
      </c>
    </row>
    <row r="110" spans="1:12" x14ac:dyDescent="0.3">
      <c r="A110">
        <v>2</v>
      </c>
      <c r="B110" t="s">
        <v>11042</v>
      </c>
      <c r="C110">
        <v>109</v>
      </c>
      <c r="D110" t="s">
        <v>11045</v>
      </c>
      <c r="E110" t="s">
        <v>7890</v>
      </c>
      <c r="F110" t="s">
        <v>536</v>
      </c>
      <c r="G110" t="s">
        <v>321</v>
      </c>
      <c r="H110">
        <v>1</v>
      </c>
      <c r="I110" t="s">
        <v>437</v>
      </c>
      <c r="J110" t="str">
        <f>IF(Draft2018[[#This Row],[KEEPER]]="K",_xlfn.IFNA(INDEX(Draft2017[Current Contract],MATCH(Draft2018[[#This Row],[PLAYER]],Draft2017[PLAYER],0)),"Undrafted"),"")</f>
        <v>Undrafted</v>
      </c>
      <c r="K110" t="str">
        <f>IF(Draft2018[[#This Row],[KEEPER]]="K",Draft2018[[#This Row],[Last Contract]],IF(ISNA(VLOOKUP(Draft2018[[#This Row],[PLAYER]],Rookies2018[Player],1,FALSE)),"Auction","Rookie"))</f>
        <v>Undrafted</v>
      </c>
      <c r="L110">
        <f>IF(Draft2018[[#This Row],[KEEPER]]="K",1+_xlfn.IFNA(INDEX(Draft2017[Net Keeper Count],MATCH(Draft2018[[#This Row],[PLAYER]],Draft2017[PLAYER],0)),0),0)</f>
        <v>1</v>
      </c>
    </row>
    <row r="111" spans="1:12" x14ac:dyDescent="0.3">
      <c r="A111">
        <v>4</v>
      </c>
      <c r="B111" t="s">
        <v>10799</v>
      </c>
      <c r="C111">
        <v>110</v>
      </c>
      <c r="D111" t="s">
        <v>10818</v>
      </c>
      <c r="E111" t="s">
        <v>9556</v>
      </c>
      <c r="F111" t="s">
        <v>10734</v>
      </c>
      <c r="G111" t="s">
        <v>451</v>
      </c>
      <c r="H111">
        <v>3</v>
      </c>
      <c r="I111" t="s">
        <v>437</v>
      </c>
      <c r="J111" t="str">
        <f>IF(Draft2018[[#This Row],[KEEPER]]="K",_xlfn.IFNA(INDEX(Draft2017[Current Contract],MATCH(Draft2018[[#This Row],[PLAYER]],Draft2017[PLAYER],0)),"Undrafted"),"")</f>
        <v>Rookie</v>
      </c>
      <c r="K111" t="str">
        <f>IF(Draft2018[[#This Row],[KEEPER]]="K",Draft2018[[#This Row],[Last Contract]],IF(ISNA(VLOOKUP(Draft2018[[#This Row],[PLAYER]],Rookies2018[Player],1,FALSE)),"Auction","Rookie"))</f>
        <v>Rookie</v>
      </c>
      <c r="L111">
        <f>IF(Draft2018[[#This Row],[KEEPER]]="K",1+_xlfn.IFNA(INDEX(Draft2017[Net Keeper Count],MATCH(Draft2018[[#This Row],[PLAYER]],Draft2017[PLAYER],0)),0),0)</f>
        <v>1</v>
      </c>
    </row>
    <row r="112" spans="1:12" x14ac:dyDescent="0.3">
      <c r="A112">
        <v>6</v>
      </c>
      <c r="B112" t="s">
        <v>11085</v>
      </c>
      <c r="C112">
        <v>111</v>
      </c>
      <c r="D112" t="s">
        <v>10879</v>
      </c>
      <c r="E112" t="s">
        <v>10569</v>
      </c>
      <c r="F112" t="s">
        <v>298</v>
      </c>
      <c r="G112" t="s">
        <v>311</v>
      </c>
      <c r="H112">
        <v>5</v>
      </c>
      <c r="I112" t="s">
        <v>437</v>
      </c>
      <c r="J112" t="str">
        <f>IF(Draft2018[[#This Row],[KEEPER]]="K",_xlfn.IFNA(INDEX(Draft2017[Current Contract],MATCH(Draft2018[[#This Row],[PLAYER]],Draft2017[PLAYER],0)),"Undrafted"),"")</f>
        <v>Auction</v>
      </c>
      <c r="K112" t="str">
        <f>IF(Draft2018[[#This Row],[KEEPER]]="K",Draft2018[[#This Row],[Last Contract]],IF(ISNA(VLOOKUP(Draft2018[[#This Row],[PLAYER]],Rookies2018[Player],1,FALSE)),"Auction","Rookie"))</f>
        <v>Auction</v>
      </c>
      <c r="L112">
        <f>IF(Draft2018[[#This Row],[KEEPER]]="K",1+_xlfn.IFNA(INDEX(Draft2017[Net Keeper Count],MATCH(Draft2018[[#This Row],[PLAYER]],Draft2017[PLAYER],0)),0),0)</f>
        <v>1</v>
      </c>
    </row>
    <row r="113" spans="1:12" x14ac:dyDescent="0.3">
      <c r="A113">
        <v>10</v>
      </c>
      <c r="B113" t="s">
        <v>10954</v>
      </c>
      <c r="C113">
        <v>112</v>
      </c>
      <c r="D113" t="s">
        <v>10969</v>
      </c>
      <c r="E113" t="s">
        <v>5558</v>
      </c>
      <c r="F113" t="s">
        <v>10724</v>
      </c>
      <c r="G113" t="s">
        <v>451</v>
      </c>
      <c r="H113">
        <v>5</v>
      </c>
      <c r="I113" t="s">
        <v>437</v>
      </c>
      <c r="J113" t="str">
        <f>IF(Draft2018[[#This Row],[KEEPER]]="K",_xlfn.IFNA(INDEX(Draft2017[Current Contract],MATCH(Draft2018[[#This Row],[PLAYER]],Draft2017[PLAYER],0)),"Undrafted"),"")</f>
        <v>Rookie</v>
      </c>
      <c r="K113" t="str">
        <f>IF(Draft2018[[#This Row],[KEEPER]]="K",Draft2018[[#This Row],[Last Contract]],IF(ISNA(VLOOKUP(Draft2018[[#This Row],[PLAYER]],Rookies2018[Player],1,FALSE)),"Auction","Rookie"))</f>
        <v>Rookie</v>
      </c>
      <c r="L113">
        <f>IF(Draft2018[[#This Row],[KEEPER]]="K",1+_xlfn.IFNA(INDEX(Draft2017[Net Keeper Count],MATCH(Draft2018[[#This Row],[PLAYER]],Draft2017[PLAYER],0)),0),0)</f>
        <v>1</v>
      </c>
    </row>
    <row r="114" spans="1:12" x14ac:dyDescent="0.3">
      <c r="A114">
        <v>3</v>
      </c>
      <c r="B114" t="s">
        <v>10773</v>
      </c>
      <c r="C114">
        <v>113</v>
      </c>
      <c r="D114" t="s">
        <v>10788</v>
      </c>
      <c r="E114" t="s">
        <v>8637</v>
      </c>
      <c r="F114" t="s">
        <v>10714</v>
      </c>
      <c r="G114" t="s">
        <v>321</v>
      </c>
      <c r="H114">
        <v>4</v>
      </c>
      <c r="I114" t="s">
        <v>437</v>
      </c>
      <c r="J114" t="str">
        <f>IF(Draft2018[[#This Row],[KEEPER]]="K",_xlfn.IFNA(INDEX(Draft2017[Current Contract],MATCH(Draft2018[[#This Row],[PLAYER]],Draft2017[PLAYER],0)),"Undrafted"),"")</f>
        <v>Rookie</v>
      </c>
      <c r="K114" t="str">
        <f>IF(Draft2018[[#This Row],[KEEPER]]="K",Draft2018[[#This Row],[Last Contract]],IF(ISNA(VLOOKUP(Draft2018[[#This Row],[PLAYER]],Rookies2018[Player],1,FALSE)),"Auction","Rookie"))</f>
        <v>Rookie</v>
      </c>
      <c r="L114">
        <f>IF(Draft2018[[#This Row],[KEEPER]]="K",1+_xlfn.IFNA(INDEX(Draft2017[Net Keeper Count],MATCH(Draft2018[[#This Row],[PLAYER]],Draft2017[PLAYER],0)),0),0)</f>
        <v>1</v>
      </c>
    </row>
    <row r="115" spans="1:12" x14ac:dyDescent="0.3">
      <c r="A115">
        <v>5</v>
      </c>
      <c r="B115" t="s">
        <v>10828</v>
      </c>
      <c r="C115">
        <v>114</v>
      </c>
      <c r="D115" t="s">
        <v>10841</v>
      </c>
      <c r="E115" t="s">
        <v>7686</v>
      </c>
      <c r="F115" t="s">
        <v>10795</v>
      </c>
      <c r="G115" t="s">
        <v>348</v>
      </c>
      <c r="H115">
        <v>1</v>
      </c>
      <c r="I115" t="s">
        <v>437</v>
      </c>
      <c r="J115" t="str">
        <f>IF(Draft2018[[#This Row],[KEEPER]]="K",_xlfn.IFNA(INDEX(Draft2017[Current Contract],MATCH(Draft2018[[#This Row],[PLAYER]],Draft2017[PLAYER],0)),"Undrafted"),"")</f>
        <v>Auction</v>
      </c>
      <c r="K115" t="str">
        <f>IF(Draft2018[[#This Row],[KEEPER]]="K",Draft2018[[#This Row],[Last Contract]],IF(ISNA(VLOOKUP(Draft2018[[#This Row],[PLAYER]],Rookies2018[Player],1,FALSE)),"Auction","Rookie"))</f>
        <v>Auction</v>
      </c>
      <c r="L115">
        <f>IF(Draft2018[[#This Row],[KEEPER]]="K",1+_xlfn.IFNA(INDEX(Draft2017[Net Keeper Count],MATCH(Draft2018[[#This Row],[PLAYER]],Draft2017[PLAYER],0)),0),0)</f>
        <v>2</v>
      </c>
    </row>
    <row r="116" spans="1:12" x14ac:dyDescent="0.3">
      <c r="A116">
        <v>8</v>
      </c>
      <c r="B116" t="s">
        <v>10904</v>
      </c>
      <c r="C116">
        <v>115</v>
      </c>
      <c r="D116" t="s">
        <v>10914</v>
      </c>
      <c r="E116" t="s">
        <v>4864</v>
      </c>
      <c r="F116" t="s">
        <v>536</v>
      </c>
      <c r="G116" t="s">
        <v>311</v>
      </c>
      <c r="H116">
        <v>1</v>
      </c>
      <c r="I116" t="s">
        <v>437</v>
      </c>
      <c r="J116" t="str">
        <f>IF(Draft2018[[#This Row],[KEEPER]]="K",_xlfn.IFNA(INDEX(Draft2017[Current Contract],MATCH(Draft2018[[#This Row],[PLAYER]],Draft2017[PLAYER],0)),"Undrafted"),"")</f>
        <v>Auction</v>
      </c>
      <c r="K116" t="str">
        <f>IF(Draft2018[[#This Row],[KEEPER]]="K",Draft2018[[#This Row],[Last Contract]],IF(ISNA(VLOOKUP(Draft2018[[#This Row],[PLAYER]],Rookies2018[Player],1,FALSE)),"Auction","Rookie"))</f>
        <v>Auction</v>
      </c>
      <c r="L116">
        <f>IF(Draft2018[[#This Row],[KEEPER]]="K",1+_xlfn.IFNA(INDEX(Draft2017[Net Keeper Count],MATCH(Draft2018[[#This Row],[PLAYER]],Draft2017[PLAYER],0)),0),0)</f>
        <v>2</v>
      </c>
    </row>
    <row r="117" spans="1:12" x14ac:dyDescent="0.3">
      <c r="A117">
        <v>1</v>
      </c>
      <c r="B117" t="s">
        <v>10706</v>
      </c>
      <c r="C117">
        <v>116</v>
      </c>
      <c r="D117" t="s">
        <v>10735</v>
      </c>
      <c r="E117" t="s">
        <v>6893</v>
      </c>
      <c r="F117" t="s">
        <v>298</v>
      </c>
      <c r="G117" t="s">
        <v>348</v>
      </c>
      <c r="H117">
        <v>4</v>
      </c>
      <c r="I117" t="s">
        <v>437</v>
      </c>
      <c r="J117" t="str">
        <f>IF(Draft2018[[#This Row],[KEEPER]]="K",_xlfn.IFNA(INDEX(Draft2017[Current Contract],MATCH(Draft2018[[#This Row],[PLAYER]],Draft2017[PLAYER],0)),"Undrafted"),"")</f>
        <v>Rookie</v>
      </c>
      <c r="K117" t="str">
        <f>IF(Draft2018[[#This Row],[KEEPER]]="K",Draft2018[[#This Row],[Last Contract]],IF(ISNA(VLOOKUP(Draft2018[[#This Row],[PLAYER]],Rookies2018[Player],1,FALSE)),"Auction","Rookie"))</f>
        <v>Rookie</v>
      </c>
      <c r="L117">
        <f>IF(Draft2018[[#This Row],[KEEPER]]="K",1+_xlfn.IFNA(INDEX(Draft2017[Net Keeper Count],MATCH(Draft2018[[#This Row],[PLAYER]],Draft2017[PLAYER],0)),0),0)</f>
        <v>1</v>
      </c>
    </row>
    <row r="118" spans="1:12" x14ac:dyDescent="0.3">
      <c r="A118">
        <v>2</v>
      </c>
      <c r="B118" t="s">
        <v>11042</v>
      </c>
      <c r="C118">
        <v>117</v>
      </c>
      <c r="D118" t="s">
        <v>10769</v>
      </c>
      <c r="E118" t="s">
        <v>8040</v>
      </c>
      <c r="F118" t="s">
        <v>10740</v>
      </c>
      <c r="G118" t="s">
        <v>348</v>
      </c>
      <c r="H118">
        <v>3</v>
      </c>
      <c r="I118" t="s">
        <v>437</v>
      </c>
      <c r="J118" t="str">
        <f>IF(Draft2018[[#This Row],[KEEPER]]="K",_xlfn.IFNA(INDEX(Draft2017[Current Contract],MATCH(Draft2018[[#This Row],[PLAYER]],Draft2017[PLAYER],0)),"Undrafted"),"")</f>
        <v>Rookie</v>
      </c>
      <c r="K118" t="str">
        <f>IF(Draft2018[[#This Row],[KEEPER]]="K",Draft2018[[#This Row],[Last Contract]],IF(ISNA(VLOOKUP(Draft2018[[#This Row],[PLAYER]],Rookies2018[Player],1,FALSE)),"Auction","Rookie"))</f>
        <v>Rookie</v>
      </c>
      <c r="L118">
        <f>IF(Draft2018[[#This Row],[KEEPER]]="K",1+_xlfn.IFNA(INDEX(Draft2017[Net Keeper Count],MATCH(Draft2018[[#This Row],[PLAYER]],Draft2017[PLAYER],0)),0),0)</f>
        <v>1</v>
      </c>
    </row>
    <row r="119" spans="1:12" x14ac:dyDescent="0.3">
      <c r="A119">
        <v>4</v>
      </c>
      <c r="B119" t="s">
        <v>10799</v>
      </c>
      <c r="C119">
        <v>118</v>
      </c>
      <c r="D119" t="s">
        <v>11326</v>
      </c>
      <c r="E119" t="s">
        <v>5806</v>
      </c>
      <c r="F119" t="s">
        <v>10817</v>
      </c>
      <c r="G119" t="s">
        <v>311</v>
      </c>
      <c r="H119">
        <v>3</v>
      </c>
      <c r="I119" t="s">
        <v>437</v>
      </c>
      <c r="J119" t="str">
        <f>IF(Draft2018[[#This Row],[KEEPER]]="K",_xlfn.IFNA(INDEX(Draft2017[Current Contract],MATCH(Draft2018[[#This Row],[PLAYER]],Draft2017[PLAYER],0)),"Undrafted"),"")</f>
        <v>Rookie</v>
      </c>
      <c r="K119" t="str">
        <f>IF(Draft2018[[#This Row],[KEEPER]]="K",Draft2018[[#This Row],[Last Contract]],IF(ISNA(VLOOKUP(Draft2018[[#This Row],[PLAYER]],Rookies2018[Player],1,FALSE)),"Auction","Rookie"))</f>
        <v>Rookie</v>
      </c>
      <c r="L119">
        <f>IF(Draft2018[[#This Row],[KEEPER]]="K",1+_xlfn.IFNA(INDEX(Draft2017[Net Keeper Count],MATCH(Draft2018[[#This Row],[PLAYER]],Draft2017[PLAYER],0)),0),0)</f>
        <v>1</v>
      </c>
    </row>
    <row r="120" spans="1:12" x14ac:dyDescent="0.3">
      <c r="A120">
        <v>6</v>
      </c>
      <c r="B120" t="s">
        <v>11085</v>
      </c>
      <c r="C120">
        <v>119</v>
      </c>
      <c r="D120" t="s">
        <v>10865</v>
      </c>
      <c r="E120" t="s">
        <v>3258</v>
      </c>
      <c r="F120" t="s">
        <v>10748</v>
      </c>
      <c r="G120" t="s">
        <v>437</v>
      </c>
      <c r="H120">
        <v>4</v>
      </c>
      <c r="I120" t="s">
        <v>437</v>
      </c>
      <c r="J120" t="str">
        <f>IF(Draft2018[[#This Row],[KEEPER]]="K",_xlfn.IFNA(INDEX(Draft2017[Current Contract],MATCH(Draft2018[[#This Row],[PLAYER]],Draft2017[PLAYER],0)),"Undrafted"),"")</f>
        <v>Auction</v>
      </c>
      <c r="K120" t="str">
        <f>IF(Draft2018[[#This Row],[KEEPER]]="K",Draft2018[[#This Row],[Last Contract]],IF(ISNA(VLOOKUP(Draft2018[[#This Row],[PLAYER]],Rookies2018[Player],1,FALSE)),"Auction","Rookie"))</f>
        <v>Auction</v>
      </c>
      <c r="L120">
        <f>IF(Draft2018[[#This Row],[KEEPER]]="K",1+_xlfn.IFNA(INDEX(Draft2017[Net Keeper Count],MATCH(Draft2018[[#This Row],[PLAYER]],Draft2017[PLAYER],0)),0),0)</f>
        <v>2</v>
      </c>
    </row>
    <row r="121" spans="1:12" x14ac:dyDescent="0.3">
      <c r="A121">
        <v>10</v>
      </c>
      <c r="B121" t="s">
        <v>10954</v>
      </c>
      <c r="C121">
        <v>120</v>
      </c>
      <c r="D121" t="s">
        <v>11120</v>
      </c>
      <c r="E121" t="s">
        <v>6631</v>
      </c>
      <c r="F121" t="s">
        <v>10740</v>
      </c>
      <c r="G121" t="s">
        <v>321</v>
      </c>
      <c r="H121">
        <v>1</v>
      </c>
      <c r="I121" t="s">
        <v>437</v>
      </c>
      <c r="J121" t="str">
        <f>IF(Draft2018[[#This Row],[KEEPER]]="K",_xlfn.IFNA(INDEX(Draft2017[Current Contract],MATCH(Draft2018[[#This Row],[PLAYER]],Draft2017[PLAYER],0)),"Undrafted"),"")</f>
        <v>Undrafted</v>
      </c>
      <c r="K121" t="str">
        <f>IF(Draft2018[[#This Row],[KEEPER]]="K",Draft2018[[#This Row],[Last Contract]],IF(ISNA(VLOOKUP(Draft2018[[#This Row],[PLAYER]],Rookies2018[Player],1,FALSE)),"Auction","Rookie"))</f>
        <v>Undrafted</v>
      </c>
      <c r="L121">
        <f>IF(Draft2018[[#This Row],[KEEPER]]="K",1+_xlfn.IFNA(INDEX(Draft2017[Net Keeper Count],MATCH(Draft2018[[#This Row],[PLAYER]],Draft2017[PLAYER],0)),0),0)</f>
        <v>1</v>
      </c>
    </row>
    <row r="122" spans="1:12" x14ac:dyDescent="0.3">
      <c r="A122">
        <v>3</v>
      </c>
      <c r="B122" t="s">
        <v>10773</v>
      </c>
      <c r="C122">
        <v>121</v>
      </c>
      <c r="D122" t="s">
        <v>11055</v>
      </c>
      <c r="E122" t="s">
        <v>6376</v>
      </c>
      <c r="F122" t="s">
        <v>10724</v>
      </c>
      <c r="G122" t="s">
        <v>451</v>
      </c>
      <c r="H122">
        <v>5</v>
      </c>
      <c r="I122" t="s">
        <v>437</v>
      </c>
      <c r="J122" t="str">
        <f>IF(Draft2018[[#This Row],[KEEPER]]="K",_xlfn.IFNA(INDEX(Draft2017[Current Contract],MATCH(Draft2018[[#This Row],[PLAYER]],Draft2017[PLAYER],0)),"Undrafted"),"")</f>
        <v>Auction</v>
      </c>
      <c r="K122" t="str">
        <f>IF(Draft2018[[#This Row],[KEEPER]]="K",Draft2018[[#This Row],[Last Contract]],IF(ISNA(VLOOKUP(Draft2018[[#This Row],[PLAYER]],Rookies2018[Player],1,FALSE)),"Auction","Rookie"))</f>
        <v>Auction</v>
      </c>
      <c r="L122">
        <f>IF(Draft2018[[#This Row],[KEEPER]]="K",1+_xlfn.IFNA(INDEX(Draft2017[Net Keeper Count],MATCH(Draft2018[[#This Row],[PLAYER]],Draft2017[PLAYER],0)),0),0)</f>
        <v>1</v>
      </c>
    </row>
    <row r="123" spans="1:12" x14ac:dyDescent="0.3">
      <c r="A123">
        <v>5</v>
      </c>
      <c r="B123" t="s">
        <v>10828</v>
      </c>
      <c r="C123">
        <v>122</v>
      </c>
      <c r="D123" t="s">
        <v>10838</v>
      </c>
      <c r="E123" t="s">
        <v>1463</v>
      </c>
      <c r="F123" t="s">
        <v>10718</v>
      </c>
      <c r="G123" t="s">
        <v>311</v>
      </c>
      <c r="H123">
        <v>2</v>
      </c>
      <c r="I123" t="s">
        <v>437</v>
      </c>
      <c r="J123" t="str">
        <f>IF(Draft2018[[#This Row],[KEEPER]]="K",_xlfn.IFNA(INDEX(Draft2017[Current Contract],MATCH(Draft2018[[#This Row],[PLAYER]],Draft2017[PLAYER],0)),"Undrafted"),"")</f>
        <v>Auction</v>
      </c>
      <c r="K123" t="str">
        <f>IF(Draft2018[[#This Row],[KEEPER]]="K",Draft2018[[#This Row],[Last Contract]],IF(ISNA(VLOOKUP(Draft2018[[#This Row],[PLAYER]],Rookies2018[Player],1,FALSE)),"Auction","Rookie"))</f>
        <v>Auction</v>
      </c>
      <c r="L123">
        <f>IF(Draft2018[[#This Row],[KEEPER]]="K",1+_xlfn.IFNA(INDEX(Draft2017[Net Keeper Count],MATCH(Draft2018[[#This Row],[PLAYER]],Draft2017[PLAYER],0)),0),0)</f>
        <v>2</v>
      </c>
    </row>
    <row r="124" spans="1:12" x14ac:dyDescent="0.3">
      <c r="A124">
        <v>8</v>
      </c>
      <c r="B124" t="s">
        <v>10904</v>
      </c>
      <c r="C124">
        <v>123</v>
      </c>
      <c r="D124" t="s">
        <v>10907</v>
      </c>
      <c r="E124" t="s">
        <v>5996</v>
      </c>
      <c r="F124" t="s">
        <v>10712</v>
      </c>
      <c r="G124" t="s">
        <v>348</v>
      </c>
      <c r="H124">
        <v>1</v>
      </c>
      <c r="I124" t="s">
        <v>437</v>
      </c>
      <c r="J124" t="str">
        <f>IF(Draft2018[[#This Row],[KEEPER]]="K",_xlfn.IFNA(INDEX(Draft2017[Current Contract],MATCH(Draft2018[[#This Row],[PLAYER]],Draft2017[PLAYER],0)),"Undrafted"),"")</f>
        <v>Auction</v>
      </c>
      <c r="K124" t="str">
        <f>IF(Draft2018[[#This Row],[KEEPER]]="K",Draft2018[[#This Row],[Last Contract]],IF(ISNA(VLOOKUP(Draft2018[[#This Row],[PLAYER]],Rookies2018[Player],1,FALSE)),"Auction","Rookie"))</f>
        <v>Auction</v>
      </c>
      <c r="L124">
        <f>IF(Draft2018[[#This Row],[KEEPER]]="K",1+_xlfn.IFNA(INDEX(Draft2017[Net Keeper Count],MATCH(Draft2018[[#This Row],[PLAYER]],Draft2017[PLAYER],0)),0),0)</f>
        <v>2</v>
      </c>
    </row>
    <row r="125" spans="1:12" x14ac:dyDescent="0.3">
      <c r="A125">
        <v>1</v>
      </c>
      <c r="B125" t="s">
        <v>10706</v>
      </c>
      <c r="C125">
        <v>124</v>
      </c>
      <c r="D125" t="s">
        <v>10824</v>
      </c>
      <c r="E125" t="s">
        <v>1300</v>
      </c>
      <c r="F125" t="s">
        <v>536</v>
      </c>
      <c r="G125" t="s">
        <v>451</v>
      </c>
      <c r="H125">
        <v>1</v>
      </c>
      <c r="I125" t="s">
        <v>437</v>
      </c>
      <c r="J125" t="str">
        <f>IF(Draft2018[[#This Row],[KEEPER]]="K",_xlfn.IFNA(INDEX(Draft2017[Current Contract],MATCH(Draft2018[[#This Row],[PLAYER]],Draft2017[PLAYER],0)),"Undrafted"),"")</f>
        <v>Auction</v>
      </c>
      <c r="K125" t="str">
        <f>IF(Draft2018[[#This Row],[KEEPER]]="K",Draft2018[[#This Row],[Last Contract]],IF(ISNA(VLOOKUP(Draft2018[[#This Row],[PLAYER]],Rookies2018[Player],1,FALSE)),"Auction","Rookie"))</f>
        <v>Auction</v>
      </c>
      <c r="L125">
        <f>IF(Draft2018[[#This Row],[KEEPER]]="K",1+_xlfn.IFNA(INDEX(Draft2017[Net Keeper Count],MATCH(Draft2018[[#This Row],[PLAYER]],Draft2017[PLAYER],0)),0),0)</f>
        <v>1</v>
      </c>
    </row>
    <row r="126" spans="1:12" x14ac:dyDescent="0.3">
      <c r="A126">
        <v>2</v>
      </c>
      <c r="B126" t="s">
        <v>11042</v>
      </c>
      <c r="C126">
        <v>125</v>
      </c>
      <c r="D126" t="s">
        <v>10755</v>
      </c>
      <c r="E126" t="s">
        <v>5734</v>
      </c>
      <c r="F126" t="s">
        <v>298</v>
      </c>
      <c r="G126" t="s">
        <v>348</v>
      </c>
      <c r="H126">
        <v>1</v>
      </c>
      <c r="I126" t="s">
        <v>437</v>
      </c>
      <c r="J126" t="str">
        <f>IF(Draft2018[[#This Row],[KEEPER]]="K",_xlfn.IFNA(INDEX(Draft2017[Current Contract],MATCH(Draft2018[[#This Row],[PLAYER]],Draft2017[PLAYER],0)),"Undrafted"),"")</f>
        <v>Undrafted</v>
      </c>
      <c r="K126" t="str">
        <f>IF(Draft2018[[#This Row],[KEEPER]]="K",Draft2018[[#This Row],[Last Contract]],IF(ISNA(VLOOKUP(Draft2018[[#This Row],[PLAYER]],Rookies2018[Player],1,FALSE)),"Auction","Rookie"))</f>
        <v>Undrafted</v>
      </c>
      <c r="L126">
        <f>IF(Draft2018[[#This Row],[KEEPER]]="K",1+_xlfn.IFNA(INDEX(Draft2017[Net Keeper Count],MATCH(Draft2018[[#This Row],[PLAYER]],Draft2017[PLAYER],0)),0),0)</f>
        <v>2</v>
      </c>
    </row>
    <row r="127" spans="1:12" x14ac:dyDescent="0.3">
      <c r="A127">
        <v>4</v>
      </c>
      <c r="B127" t="s">
        <v>10799</v>
      </c>
      <c r="C127">
        <v>126</v>
      </c>
      <c r="D127" t="s">
        <v>11063</v>
      </c>
      <c r="E127" t="s">
        <v>2894</v>
      </c>
      <c r="F127" t="s">
        <v>10740</v>
      </c>
      <c r="G127" t="s">
        <v>311</v>
      </c>
      <c r="H127">
        <v>1</v>
      </c>
      <c r="I127" t="s">
        <v>437</v>
      </c>
      <c r="J127" t="str">
        <f>IF(Draft2018[[#This Row],[KEEPER]]="K",_xlfn.IFNA(INDEX(Draft2017[Current Contract],MATCH(Draft2018[[#This Row],[PLAYER]],Draft2017[PLAYER],0)),"Undrafted"),"")</f>
        <v>Undrafted</v>
      </c>
      <c r="K127" t="str">
        <f>IF(Draft2018[[#This Row],[KEEPER]]="K",Draft2018[[#This Row],[Last Contract]],IF(ISNA(VLOOKUP(Draft2018[[#This Row],[PLAYER]],Rookies2018[Player],1,FALSE)),"Auction","Rookie"))</f>
        <v>Undrafted</v>
      </c>
      <c r="L127">
        <f>IF(Draft2018[[#This Row],[KEEPER]]="K",1+_xlfn.IFNA(INDEX(Draft2017[Net Keeper Count],MATCH(Draft2018[[#This Row],[PLAYER]],Draft2017[PLAYER],0)),0),0)</f>
        <v>1</v>
      </c>
    </row>
    <row r="128" spans="1:12" x14ac:dyDescent="0.3">
      <c r="A128">
        <v>6</v>
      </c>
      <c r="B128" t="s">
        <v>11085</v>
      </c>
      <c r="C128">
        <v>127</v>
      </c>
      <c r="D128" t="s">
        <v>11088</v>
      </c>
      <c r="E128" t="s">
        <v>3675</v>
      </c>
      <c r="F128" t="s">
        <v>10734</v>
      </c>
      <c r="G128" t="s">
        <v>437</v>
      </c>
      <c r="H128">
        <v>1</v>
      </c>
      <c r="I128" t="s">
        <v>437</v>
      </c>
      <c r="J128" t="str">
        <f>IF(Draft2018[[#This Row],[KEEPER]]="K",_xlfn.IFNA(INDEX(Draft2017[Current Contract],MATCH(Draft2018[[#This Row],[PLAYER]],Draft2017[PLAYER],0)),"Undrafted"),"")</f>
        <v>Undrafted</v>
      </c>
      <c r="K128" t="str">
        <f>IF(Draft2018[[#This Row],[KEEPER]]="K",Draft2018[[#This Row],[Last Contract]],IF(ISNA(VLOOKUP(Draft2018[[#This Row],[PLAYER]],Rookies2018[Player],1,FALSE)),"Auction","Rookie"))</f>
        <v>Undrafted</v>
      </c>
      <c r="L128">
        <f>IF(Draft2018[[#This Row],[KEEPER]]="K",1+_xlfn.IFNA(INDEX(Draft2017[Net Keeper Count],MATCH(Draft2018[[#This Row],[PLAYER]],Draft2017[PLAYER],0)),0),0)</f>
        <v>1</v>
      </c>
    </row>
    <row r="129" spans="1:12" x14ac:dyDescent="0.3">
      <c r="A129">
        <v>3</v>
      </c>
      <c r="B129" t="s">
        <v>10773</v>
      </c>
      <c r="C129">
        <v>128</v>
      </c>
      <c r="D129" t="s">
        <v>10787</v>
      </c>
      <c r="E129" t="s">
        <v>9996</v>
      </c>
      <c r="F129" t="s">
        <v>10731</v>
      </c>
      <c r="G129" t="s">
        <v>348</v>
      </c>
      <c r="H129">
        <v>5</v>
      </c>
      <c r="I129" t="s">
        <v>437</v>
      </c>
      <c r="J129" t="str">
        <f>IF(Draft2018[[#This Row],[KEEPER]]="K",_xlfn.IFNA(INDEX(Draft2017[Current Contract],MATCH(Draft2018[[#This Row],[PLAYER]],Draft2017[PLAYER],0)),"Undrafted"),"")</f>
        <v>Rookie</v>
      </c>
      <c r="K129" t="str">
        <f>IF(Draft2018[[#This Row],[KEEPER]]="K",Draft2018[[#This Row],[Last Contract]],IF(ISNA(VLOOKUP(Draft2018[[#This Row],[PLAYER]],Rookies2018[Player],1,FALSE)),"Auction","Rookie"))</f>
        <v>Rookie</v>
      </c>
      <c r="L129">
        <f>IF(Draft2018[[#This Row],[KEEPER]]="K",1+_xlfn.IFNA(INDEX(Draft2017[Net Keeper Count],MATCH(Draft2018[[#This Row],[PLAYER]],Draft2017[PLAYER],0)),0),0)</f>
        <v>1</v>
      </c>
    </row>
    <row r="130" spans="1:12" x14ac:dyDescent="0.3">
      <c r="A130">
        <v>5</v>
      </c>
      <c r="B130" t="s">
        <v>10828</v>
      </c>
      <c r="C130">
        <v>129</v>
      </c>
      <c r="D130" t="s">
        <v>11077</v>
      </c>
      <c r="E130" t="s">
        <v>9733</v>
      </c>
      <c r="F130" t="s">
        <v>10817</v>
      </c>
      <c r="G130" t="s">
        <v>321</v>
      </c>
      <c r="H130">
        <v>1</v>
      </c>
      <c r="I130" t="s">
        <v>437</v>
      </c>
      <c r="J130" t="str">
        <f>IF(Draft2018[[#This Row],[KEEPER]]="K",_xlfn.IFNA(INDEX(Draft2017[Current Contract],MATCH(Draft2018[[#This Row],[PLAYER]],Draft2017[PLAYER],0)),"Undrafted"),"")</f>
        <v>Undrafted</v>
      </c>
      <c r="K130" t="str">
        <f>IF(Draft2018[[#This Row],[KEEPER]]="K",Draft2018[[#This Row],[Last Contract]],IF(ISNA(VLOOKUP(Draft2018[[#This Row],[PLAYER]],Rookies2018[Player],1,FALSE)),"Auction","Rookie"))</f>
        <v>Undrafted</v>
      </c>
      <c r="L130">
        <f>IF(Draft2018[[#This Row],[KEEPER]]="K",1+_xlfn.IFNA(INDEX(Draft2017[Net Keeper Count],MATCH(Draft2018[[#This Row],[PLAYER]],Draft2017[PLAYER],0)),0),0)</f>
        <v>1</v>
      </c>
    </row>
    <row r="131" spans="1:12" x14ac:dyDescent="0.3">
      <c r="A131">
        <v>8</v>
      </c>
      <c r="B131" t="s">
        <v>10904</v>
      </c>
      <c r="C131">
        <v>130</v>
      </c>
      <c r="D131" t="s">
        <v>10920</v>
      </c>
      <c r="E131" t="s">
        <v>2647</v>
      </c>
      <c r="F131" t="s">
        <v>10710</v>
      </c>
      <c r="G131" t="s">
        <v>348</v>
      </c>
      <c r="H131">
        <v>3</v>
      </c>
      <c r="I131" t="s">
        <v>437</v>
      </c>
      <c r="J131" t="str">
        <f>IF(Draft2018[[#This Row],[KEEPER]]="K",_xlfn.IFNA(INDEX(Draft2017[Current Contract],MATCH(Draft2018[[#This Row],[PLAYER]],Draft2017[PLAYER],0)),"Undrafted"),"")</f>
        <v>Rookie</v>
      </c>
      <c r="K131" t="str">
        <f>IF(Draft2018[[#This Row],[KEEPER]]="K",Draft2018[[#This Row],[Last Contract]],IF(ISNA(VLOOKUP(Draft2018[[#This Row],[PLAYER]],Rookies2018[Player],1,FALSE)),"Auction","Rookie"))</f>
        <v>Rookie</v>
      </c>
      <c r="L131">
        <f>IF(Draft2018[[#This Row],[KEEPER]]="K",1+_xlfn.IFNA(INDEX(Draft2017[Net Keeper Count],MATCH(Draft2018[[#This Row],[PLAYER]],Draft2017[PLAYER],0)),0),0)</f>
        <v>1</v>
      </c>
    </row>
    <row r="132" spans="1:12" x14ac:dyDescent="0.3">
      <c r="A132">
        <v>1</v>
      </c>
      <c r="B132" t="s">
        <v>10706</v>
      </c>
      <c r="C132">
        <v>131</v>
      </c>
      <c r="D132" t="s">
        <v>11039</v>
      </c>
      <c r="E132" t="s">
        <v>1258</v>
      </c>
      <c r="F132" t="s">
        <v>536</v>
      </c>
      <c r="G132" t="s">
        <v>437</v>
      </c>
      <c r="H132">
        <v>1</v>
      </c>
      <c r="I132" t="s">
        <v>437</v>
      </c>
      <c r="J132" t="str">
        <f>IF(Draft2018[[#This Row],[KEEPER]]="K",_xlfn.IFNA(INDEX(Draft2017[Current Contract],MATCH(Draft2018[[#This Row],[PLAYER]],Draft2017[PLAYER],0)),"Undrafted"),"")</f>
        <v>Undrafted</v>
      </c>
      <c r="K132" t="str">
        <f>IF(Draft2018[[#This Row],[KEEPER]]="K",Draft2018[[#This Row],[Last Contract]],IF(ISNA(VLOOKUP(Draft2018[[#This Row],[PLAYER]],Rookies2018[Player],1,FALSE)),"Auction","Rookie"))</f>
        <v>Undrafted</v>
      </c>
      <c r="L132">
        <f>IF(Draft2018[[#This Row],[KEEPER]]="K",1+_xlfn.IFNA(INDEX(Draft2017[Net Keeper Count],MATCH(Draft2018[[#This Row],[PLAYER]],Draft2017[PLAYER],0)),0),0)</f>
        <v>1</v>
      </c>
    </row>
    <row r="133" spans="1:12" x14ac:dyDescent="0.3">
      <c r="A133">
        <v>2</v>
      </c>
      <c r="B133" t="s">
        <v>11042</v>
      </c>
      <c r="C133">
        <v>132</v>
      </c>
      <c r="D133" t="s">
        <v>10762</v>
      </c>
      <c r="E133" t="s">
        <v>8037</v>
      </c>
      <c r="F133" t="s">
        <v>10763</v>
      </c>
      <c r="G133" t="s">
        <v>451</v>
      </c>
      <c r="H133">
        <v>4</v>
      </c>
      <c r="I133" t="s">
        <v>437</v>
      </c>
      <c r="J133" t="str">
        <f>IF(Draft2018[[#This Row],[KEEPER]]="K",_xlfn.IFNA(INDEX(Draft2017[Current Contract],MATCH(Draft2018[[#This Row],[PLAYER]],Draft2017[PLAYER],0)),"Undrafted"),"")</f>
        <v>Rookie</v>
      </c>
      <c r="K133" t="str">
        <f>IF(Draft2018[[#This Row],[KEEPER]]="K",Draft2018[[#This Row],[Last Contract]],IF(ISNA(VLOOKUP(Draft2018[[#This Row],[PLAYER]],Rookies2018[Player],1,FALSE)),"Auction","Rookie"))</f>
        <v>Rookie</v>
      </c>
      <c r="L133">
        <f>IF(Draft2018[[#This Row],[KEEPER]]="K",1+_xlfn.IFNA(INDEX(Draft2017[Net Keeper Count],MATCH(Draft2018[[#This Row],[PLAYER]],Draft2017[PLAYER],0)),0),0)</f>
        <v>1</v>
      </c>
    </row>
    <row r="134" spans="1:12" x14ac:dyDescent="0.3">
      <c r="A134">
        <v>4</v>
      </c>
      <c r="B134" t="s">
        <v>10799</v>
      </c>
      <c r="C134">
        <v>133</v>
      </c>
      <c r="D134" t="s">
        <v>10810</v>
      </c>
      <c r="E134" t="s">
        <v>9585</v>
      </c>
      <c r="F134" t="s">
        <v>10740</v>
      </c>
      <c r="G134" t="s">
        <v>348</v>
      </c>
      <c r="H134">
        <v>1</v>
      </c>
      <c r="I134" t="s">
        <v>437</v>
      </c>
      <c r="J134" t="str">
        <f>IF(Draft2018[[#This Row],[KEEPER]]="K",_xlfn.IFNA(INDEX(Draft2017[Current Contract],MATCH(Draft2018[[#This Row],[PLAYER]],Draft2017[PLAYER],0)),"Undrafted"),"")</f>
        <v>Undrafted</v>
      </c>
      <c r="K134" t="str">
        <f>IF(Draft2018[[#This Row],[KEEPER]]="K",Draft2018[[#This Row],[Last Contract]],IF(ISNA(VLOOKUP(Draft2018[[#This Row],[PLAYER]],Rookies2018[Player],1,FALSE)),"Auction","Rookie"))</f>
        <v>Undrafted</v>
      </c>
      <c r="L134">
        <f>IF(Draft2018[[#This Row],[KEEPER]]="K",1+_xlfn.IFNA(INDEX(Draft2017[Net Keeper Count],MATCH(Draft2018[[#This Row],[PLAYER]],Draft2017[PLAYER],0)),0),0)</f>
        <v>2</v>
      </c>
    </row>
    <row r="135" spans="1:12" x14ac:dyDescent="0.3">
      <c r="A135">
        <v>6</v>
      </c>
      <c r="B135" t="s">
        <v>11085</v>
      </c>
      <c r="C135">
        <v>134</v>
      </c>
      <c r="D135" t="s">
        <v>10864</v>
      </c>
      <c r="E135" t="s">
        <v>10694</v>
      </c>
      <c r="F135" t="s">
        <v>371</v>
      </c>
      <c r="G135" t="s">
        <v>348</v>
      </c>
      <c r="H135">
        <v>1</v>
      </c>
      <c r="I135" t="s">
        <v>437</v>
      </c>
      <c r="J135" t="str">
        <f>IF(Draft2018[[#This Row],[KEEPER]]="K",_xlfn.IFNA(INDEX(Draft2017[Current Contract],MATCH(Draft2018[[#This Row],[PLAYER]],Draft2017[PLAYER],0)),"Undrafted"),"")</f>
        <v>Auction</v>
      </c>
      <c r="K135" t="str">
        <f>IF(Draft2018[[#This Row],[KEEPER]]="K",Draft2018[[#This Row],[Last Contract]],IF(ISNA(VLOOKUP(Draft2018[[#This Row],[PLAYER]],Rookies2018[Player],1,FALSE)),"Auction","Rookie"))</f>
        <v>Auction</v>
      </c>
      <c r="L135">
        <f>IF(Draft2018[[#This Row],[KEEPER]]="K",1+_xlfn.IFNA(INDEX(Draft2017[Net Keeper Count],MATCH(Draft2018[[#This Row],[PLAYER]],Draft2017[PLAYER],0)),0),0)</f>
        <v>2</v>
      </c>
    </row>
    <row r="136" spans="1:12" x14ac:dyDescent="0.3">
      <c r="A136">
        <v>3</v>
      </c>
      <c r="B136" t="s">
        <v>10773</v>
      </c>
      <c r="C136">
        <v>135</v>
      </c>
      <c r="D136" t="s">
        <v>10822</v>
      </c>
      <c r="E136" t="s">
        <v>4182</v>
      </c>
      <c r="F136" t="s">
        <v>365</v>
      </c>
      <c r="G136" t="s">
        <v>451</v>
      </c>
      <c r="H136">
        <v>3</v>
      </c>
      <c r="I136" t="s">
        <v>437</v>
      </c>
      <c r="J136" t="str">
        <f>IF(Draft2018[[#This Row],[KEEPER]]="K",_xlfn.IFNA(INDEX(Draft2017[Current Contract],MATCH(Draft2018[[#This Row],[PLAYER]],Draft2017[PLAYER],0)),"Undrafted"),"")</f>
        <v>Auction</v>
      </c>
      <c r="K136" t="str">
        <f>IF(Draft2018[[#This Row],[KEEPER]]="K",Draft2018[[#This Row],[Last Contract]],IF(ISNA(VLOOKUP(Draft2018[[#This Row],[PLAYER]],Rookies2018[Player],1,FALSE)),"Auction","Rookie"))</f>
        <v>Auction</v>
      </c>
      <c r="L136">
        <f>IF(Draft2018[[#This Row],[KEEPER]]="K",1+_xlfn.IFNA(INDEX(Draft2017[Net Keeper Count],MATCH(Draft2018[[#This Row],[PLAYER]],Draft2017[PLAYER],0)),0),0)</f>
        <v>1</v>
      </c>
    </row>
    <row r="137" spans="1:12" x14ac:dyDescent="0.3">
      <c r="A137">
        <v>5</v>
      </c>
      <c r="B137" t="s">
        <v>10828</v>
      </c>
      <c r="C137">
        <v>136</v>
      </c>
      <c r="D137" t="s">
        <v>10737</v>
      </c>
      <c r="E137" t="s">
        <v>6522</v>
      </c>
      <c r="F137" t="s">
        <v>10714</v>
      </c>
      <c r="G137" t="s">
        <v>311</v>
      </c>
      <c r="H137">
        <v>1</v>
      </c>
      <c r="I137" t="s">
        <v>437</v>
      </c>
      <c r="J137" t="str">
        <f>IF(Draft2018[[#This Row],[KEEPER]]="K",_xlfn.IFNA(INDEX(Draft2017[Current Contract],MATCH(Draft2018[[#This Row],[PLAYER]],Draft2017[PLAYER],0)),"Undrafted"),"")</f>
        <v>Auction</v>
      </c>
      <c r="K137" t="str">
        <f>IF(Draft2018[[#This Row],[KEEPER]]="K",Draft2018[[#This Row],[Last Contract]],IF(ISNA(VLOOKUP(Draft2018[[#This Row],[PLAYER]],Rookies2018[Player],1,FALSE)),"Auction","Rookie"))</f>
        <v>Auction</v>
      </c>
      <c r="L137">
        <f>IF(Draft2018[[#This Row],[KEEPER]]="K",1+_xlfn.IFNA(INDEX(Draft2017[Net Keeper Count],MATCH(Draft2018[[#This Row],[PLAYER]],Draft2017[PLAYER],0)),0),0)</f>
        <v>1</v>
      </c>
    </row>
    <row r="138" spans="1:12" x14ac:dyDescent="0.3">
      <c r="A138">
        <v>8</v>
      </c>
      <c r="B138" t="s">
        <v>10904</v>
      </c>
      <c r="C138">
        <v>137</v>
      </c>
      <c r="D138" t="s">
        <v>10916</v>
      </c>
      <c r="E138" t="s">
        <v>6646</v>
      </c>
      <c r="F138" t="s">
        <v>10751</v>
      </c>
      <c r="G138" t="s">
        <v>437</v>
      </c>
      <c r="H138">
        <v>1</v>
      </c>
      <c r="I138" t="s">
        <v>437</v>
      </c>
      <c r="J138" t="str">
        <f>IF(Draft2018[[#This Row],[KEEPER]]="K",_xlfn.IFNA(INDEX(Draft2017[Current Contract],MATCH(Draft2018[[#This Row],[PLAYER]],Draft2017[PLAYER],0)),"Undrafted"),"")</f>
        <v>Auction</v>
      </c>
      <c r="K138" t="str">
        <f>IF(Draft2018[[#This Row],[KEEPER]]="K",Draft2018[[#This Row],[Last Contract]],IF(ISNA(VLOOKUP(Draft2018[[#This Row],[PLAYER]],Rookies2018[Player],1,FALSE)),"Auction","Rookie"))</f>
        <v>Auction</v>
      </c>
      <c r="L138">
        <f>IF(Draft2018[[#This Row],[KEEPER]]="K",1+_xlfn.IFNA(INDEX(Draft2017[Net Keeper Count],MATCH(Draft2018[[#This Row],[PLAYER]],Draft2017[PLAYER],0)),0),0)</f>
        <v>2</v>
      </c>
    </row>
    <row r="139" spans="1:12" x14ac:dyDescent="0.3">
      <c r="A139">
        <v>1</v>
      </c>
      <c r="B139" t="s">
        <v>10706</v>
      </c>
      <c r="C139">
        <v>138</v>
      </c>
      <c r="D139" t="s">
        <v>11315</v>
      </c>
      <c r="E139" t="s">
        <v>5109</v>
      </c>
      <c r="F139" t="s">
        <v>1198</v>
      </c>
      <c r="G139" t="s">
        <v>321</v>
      </c>
      <c r="H139">
        <v>5</v>
      </c>
      <c r="I139" t="s">
        <v>437</v>
      </c>
      <c r="J139" t="str">
        <f>IF(Draft2018[[#This Row],[KEEPER]]="K",_xlfn.IFNA(INDEX(Draft2017[Current Contract],MATCH(Draft2018[[#This Row],[PLAYER]],Draft2017[PLAYER],0)),"Undrafted"),"")</f>
        <v>Rookie</v>
      </c>
      <c r="K139" t="str">
        <f>IF(Draft2018[[#This Row],[KEEPER]]="K",Draft2018[[#This Row],[Last Contract]],IF(ISNA(VLOOKUP(Draft2018[[#This Row],[PLAYER]],Rookies2018[Player],1,FALSE)),"Auction","Rookie"))</f>
        <v>Rookie</v>
      </c>
      <c r="L139">
        <f>IF(Draft2018[[#This Row],[KEEPER]]="K",1+_xlfn.IFNA(INDEX(Draft2017[Net Keeper Count],MATCH(Draft2018[[#This Row],[PLAYER]],Draft2017[PLAYER],0)),0),0)</f>
        <v>1</v>
      </c>
    </row>
    <row r="140" spans="1:12" x14ac:dyDescent="0.3">
      <c r="A140">
        <v>6</v>
      </c>
      <c r="B140" t="s">
        <v>11085</v>
      </c>
      <c r="C140">
        <v>139</v>
      </c>
      <c r="D140" t="s">
        <v>10867</v>
      </c>
      <c r="E140" t="s">
        <v>7321</v>
      </c>
      <c r="F140" t="s">
        <v>10805</v>
      </c>
      <c r="G140" t="s">
        <v>348</v>
      </c>
      <c r="H140">
        <v>1</v>
      </c>
      <c r="I140" t="s">
        <v>437</v>
      </c>
      <c r="J140" t="str">
        <f>IF(Draft2018[[#This Row],[KEEPER]]="K",_xlfn.IFNA(INDEX(Draft2017[Current Contract],MATCH(Draft2018[[#This Row],[PLAYER]],Draft2017[PLAYER],0)),"Undrafted"),"")</f>
        <v>Auction</v>
      </c>
      <c r="K140" t="str">
        <f>IF(Draft2018[[#This Row],[KEEPER]]="K",Draft2018[[#This Row],[Last Contract]],IF(ISNA(VLOOKUP(Draft2018[[#This Row],[PLAYER]],Rookies2018[Player],1,FALSE)),"Auction","Rookie"))</f>
        <v>Auction</v>
      </c>
      <c r="L140">
        <f>IF(Draft2018[[#This Row],[KEEPER]]="K",1+_xlfn.IFNA(INDEX(Draft2017[Net Keeper Count],MATCH(Draft2018[[#This Row],[PLAYER]],Draft2017[PLAYER],0)),0),0)</f>
        <v>2</v>
      </c>
    </row>
    <row r="141" spans="1:12" x14ac:dyDescent="0.3">
      <c r="A141">
        <v>3</v>
      </c>
      <c r="B141" t="s">
        <v>10773</v>
      </c>
      <c r="C141">
        <v>140</v>
      </c>
      <c r="D141" t="s">
        <v>10798</v>
      </c>
      <c r="E141" t="s">
        <v>9124</v>
      </c>
      <c r="F141" t="s">
        <v>10718</v>
      </c>
      <c r="G141" t="s">
        <v>451</v>
      </c>
      <c r="H141">
        <v>3</v>
      </c>
      <c r="I141" t="s">
        <v>437</v>
      </c>
      <c r="J141" t="str">
        <f>IF(Draft2018[[#This Row],[KEEPER]]="K",_xlfn.IFNA(INDEX(Draft2017[Current Contract],MATCH(Draft2018[[#This Row],[PLAYER]],Draft2017[PLAYER],0)),"Undrafted"),"")</f>
        <v>Auction</v>
      </c>
      <c r="K141" t="str">
        <f>IF(Draft2018[[#This Row],[KEEPER]]="K",Draft2018[[#This Row],[Last Contract]],IF(ISNA(VLOOKUP(Draft2018[[#This Row],[PLAYER]],Rookies2018[Player],1,FALSE)),"Auction","Rookie"))</f>
        <v>Auction</v>
      </c>
      <c r="L141">
        <f>IF(Draft2018[[#This Row],[KEEPER]]="K",1+_xlfn.IFNA(INDEX(Draft2017[Net Keeper Count],MATCH(Draft2018[[#This Row],[PLAYER]],Draft2017[PLAYER],0)),0),0)</f>
        <v>1</v>
      </c>
    </row>
    <row r="142" spans="1:12" x14ac:dyDescent="0.3">
      <c r="A142">
        <v>5</v>
      </c>
      <c r="B142" t="s">
        <v>10828</v>
      </c>
      <c r="C142">
        <v>141</v>
      </c>
      <c r="D142" t="s">
        <v>11078</v>
      </c>
      <c r="E142" t="s">
        <v>8746</v>
      </c>
      <c r="F142" t="s">
        <v>10712</v>
      </c>
      <c r="G142" t="s">
        <v>437</v>
      </c>
      <c r="H142">
        <v>1</v>
      </c>
      <c r="I142" t="s">
        <v>437</v>
      </c>
      <c r="J142" t="str">
        <f>IF(Draft2018[[#This Row],[KEEPER]]="K",_xlfn.IFNA(INDEX(Draft2017[Current Contract],MATCH(Draft2018[[#This Row],[PLAYER]],Draft2017[PLAYER],0)),"Undrafted"),"")</f>
        <v>Undrafted</v>
      </c>
      <c r="K142" t="str">
        <f>IF(Draft2018[[#This Row],[KEEPER]]="K",Draft2018[[#This Row],[Last Contract]],IF(ISNA(VLOOKUP(Draft2018[[#This Row],[PLAYER]],Rookies2018[Player],1,FALSE)),"Auction","Rookie"))</f>
        <v>Undrafted</v>
      </c>
      <c r="L142">
        <f>IF(Draft2018[[#This Row],[KEEPER]]="K",1+_xlfn.IFNA(INDEX(Draft2017[Net Keeper Count],MATCH(Draft2018[[#This Row],[PLAYER]],Draft2017[PLAYER],0)),0),0)</f>
        <v>1</v>
      </c>
    </row>
    <row r="143" spans="1:12" x14ac:dyDescent="0.3">
      <c r="A143">
        <v>8</v>
      </c>
      <c r="B143" t="s">
        <v>10904</v>
      </c>
      <c r="C143">
        <v>142</v>
      </c>
      <c r="D143" t="s">
        <v>10909</v>
      </c>
      <c r="E143" t="s">
        <v>8342</v>
      </c>
      <c r="F143" t="s">
        <v>10759</v>
      </c>
      <c r="G143" t="s">
        <v>451</v>
      </c>
      <c r="H143">
        <v>2</v>
      </c>
      <c r="I143" t="s">
        <v>437</v>
      </c>
      <c r="J143" t="str">
        <f>IF(Draft2018[[#This Row],[KEEPER]]="K",_xlfn.IFNA(INDEX(Draft2017[Current Contract],MATCH(Draft2018[[#This Row],[PLAYER]],Draft2017[PLAYER],0)),"Undrafted"),"")</f>
        <v>Auction</v>
      </c>
      <c r="K143" t="str">
        <f>IF(Draft2018[[#This Row],[KEEPER]]="K",Draft2018[[#This Row],[Last Contract]],IF(ISNA(VLOOKUP(Draft2018[[#This Row],[PLAYER]],Rookies2018[Player],1,FALSE)),"Auction","Rookie"))</f>
        <v>Auction</v>
      </c>
      <c r="L143">
        <f>IF(Draft2018[[#This Row],[KEEPER]]="K",1+_xlfn.IFNA(INDEX(Draft2017[Net Keeper Count],MATCH(Draft2018[[#This Row],[PLAYER]],Draft2017[PLAYER],0)),0),0)</f>
        <v>2</v>
      </c>
    </row>
    <row r="144" spans="1:12" x14ac:dyDescent="0.3">
      <c r="A144">
        <v>1</v>
      </c>
      <c r="B144" t="s">
        <v>10706</v>
      </c>
      <c r="C144">
        <v>143</v>
      </c>
      <c r="D144" t="s">
        <v>10722</v>
      </c>
      <c r="E144" t="s">
        <v>1891</v>
      </c>
      <c r="F144" t="s">
        <v>1198</v>
      </c>
      <c r="G144" t="s">
        <v>311</v>
      </c>
      <c r="H144">
        <v>4</v>
      </c>
      <c r="I144" t="s">
        <v>437</v>
      </c>
      <c r="J144" t="str">
        <f>IF(Draft2018[[#This Row],[KEEPER]]="K",_xlfn.IFNA(INDEX(Draft2017[Current Contract],MATCH(Draft2018[[#This Row],[PLAYER]],Draft2017[PLAYER],0)),"Undrafted"),"")</f>
        <v>Auction</v>
      </c>
      <c r="K144" t="str">
        <f>IF(Draft2018[[#This Row],[KEEPER]]="K",Draft2018[[#This Row],[Last Contract]],IF(ISNA(VLOOKUP(Draft2018[[#This Row],[PLAYER]],Rookies2018[Player],1,FALSE)),"Auction","Rookie"))</f>
        <v>Auction</v>
      </c>
      <c r="L144">
        <f>IF(Draft2018[[#This Row],[KEEPER]]="K",1+_xlfn.IFNA(INDEX(Draft2017[Net Keeper Count],MATCH(Draft2018[[#This Row],[PLAYER]],Draft2017[PLAYER],0)),0),0)</f>
        <v>2</v>
      </c>
    </row>
    <row r="145" spans="1:12" x14ac:dyDescent="0.3">
      <c r="A145">
        <v>6</v>
      </c>
      <c r="B145" t="s">
        <v>11085</v>
      </c>
      <c r="C145">
        <v>144</v>
      </c>
      <c r="D145" t="s">
        <v>10821</v>
      </c>
      <c r="E145" t="s">
        <v>2147</v>
      </c>
      <c r="F145" t="s">
        <v>10746</v>
      </c>
      <c r="G145" t="s">
        <v>321</v>
      </c>
      <c r="H145">
        <v>2</v>
      </c>
      <c r="I145" t="s">
        <v>437</v>
      </c>
      <c r="J145" t="str">
        <f>IF(Draft2018[[#This Row],[KEEPER]]="K",_xlfn.IFNA(INDEX(Draft2017[Current Contract],MATCH(Draft2018[[#This Row],[PLAYER]],Draft2017[PLAYER],0)),"Undrafted"),"")</f>
        <v>Auction</v>
      </c>
      <c r="K145" t="str">
        <f>IF(Draft2018[[#This Row],[KEEPER]]="K",Draft2018[[#This Row],[Last Contract]],IF(ISNA(VLOOKUP(Draft2018[[#This Row],[PLAYER]],Rookies2018[Player],1,FALSE)),"Auction","Rookie"))</f>
        <v>Auction</v>
      </c>
      <c r="L145">
        <f>IF(Draft2018[[#This Row],[KEEPER]]="K",1+_xlfn.IFNA(INDEX(Draft2017[Net Keeper Count],MATCH(Draft2018[[#This Row],[PLAYER]],Draft2017[PLAYER],0)),0),0)</f>
        <v>1</v>
      </c>
    </row>
    <row r="146" spans="1:12" x14ac:dyDescent="0.3">
      <c r="A146">
        <v>3</v>
      </c>
      <c r="B146" t="s">
        <v>10773</v>
      </c>
      <c r="C146">
        <v>145</v>
      </c>
      <c r="D146" t="s">
        <v>10781</v>
      </c>
      <c r="E146" t="s">
        <v>9618</v>
      </c>
      <c r="F146" t="s">
        <v>10744</v>
      </c>
      <c r="G146" t="s">
        <v>437</v>
      </c>
      <c r="H146">
        <v>1</v>
      </c>
      <c r="I146" t="s">
        <v>437</v>
      </c>
      <c r="J146" t="str">
        <f>IF(Draft2018[[#This Row],[KEEPER]]="K",_xlfn.IFNA(INDEX(Draft2017[Current Contract],MATCH(Draft2018[[#This Row],[PLAYER]],Draft2017[PLAYER],0)),"Undrafted"),"")</f>
        <v>Undrafted</v>
      </c>
      <c r="K146" t="str">
        <f>IF(Draft2018[[#This Row],[KEEPER]]="K",Draft2018[[#This Row],[Last Contract]],IF(ISNA(VLOOKUP(Draft2018[[#This Row],[PLAYER]],Rookies2018[Player],1,FALSE)),"Auction","Rookie"))</f>
        <v>Undrafted</v>
      </c>
      <c r="L146">
        <f>IF(Draft2018[[#This Row],[KEEPER]]="K",1+_xlfn.IFNA(INDEX(Draft2017[Net Keeper Count],MATCH(Draft2018[[#This Row],[PLAYER]],Draft2017[PLAYER],0)),0),0)</f>
        <v>2</v>
      </c>
    </row>
    <row r="147" spans="1:12" x14ac:dyDescent="0.3">
      <c r="A147">
        <v>5</v>
      </c>
      <c r="B147" t="s">
        <v>10828</v>
      </c>
      <c r="C147">
        <v>146</v>
      </c>
      <c r="D147" t="s">
        <v>11079</v>
      </c>
      <c r="E147" t="s">
        <v>4589</v>
      </c>
      <c r="F147" t="s">
        <v>10716</v>
      </c>
      <c r="G147" t="s">
        <v>311</v>
      </c>
      <c r="H147">
        <v>1</v>
      </c>
      <c r="I147" t="s">
        <v>437</v>
      </c>
      <c r="J147" t="str">
        <f>IF(Draft2018[[#This Row],[KEEPER]]="K",_xlfn.IFNA(INDEX(Draft2017[Current Contract],MATCH(Draft2018[[#This Row],[PLAYER]],Draft2017[PLAYER],0)),"Undrafted"),"")</f>
        <v>Undrafted</v>
      </c>
      <c r="K147" t="str">
        <f>IF(Draft2018[[#This Row],[KEEPER]]="K",Draft2018[[#This Row],[Last Contract]],IF(ISNA(VLOOKUP(Draft2018[[#This Row],[PLAYER]],Rookies2018[Player],1,FALSE)),"Auction","Rookie"))</f>
        <v>Undrafted</v>
      </c>
      <c r="L147">
        <f>IF(Draft2018[[#This Row],[KEEPER]]="K",1+_xlfn.IFNA(INDEX(Draft2017[Net Keeper Count],MATCH(Draft2018[[#This Row],[PLAYER]],Draft2017[PLAYER],0)),0),0)</f>
        <v>1</v>
      </c>
    </row>
    <row r="148" spans="1:12" x14ac:dyDescent="0.3">
      <c r="A148">
        <v>8</v>
      </c>
      <c r="B148" t="s">
        <v>10904</v>
      </c>
      <c r="C148">
        <v>147</v>
      </c>
      <c r="D148" t="s">
        <v>11104</v>
      </c>
      <c r="E148" t="s">
        <v>5849</v>
      </c>
      <c r="F148" t="s">
        <v>371</v>
      </c>
      <c r="G148" t="s">
        <v>348</v>
      </c>
      <c r="H148">
        <v>28</v>
      </c>
      <c r="I148" t="s">
        <v>437</v>
      </c>
      <c r="J148" t="str">
        <f>IF(Draft2018[[#This Row],[KEEPER]]="K",_xlfn.IFNA(INDEX(Draft2017[Current Contract],MATCH(Draft2018[[#This Row],[PLAYER]],Draft2017[PLAYER],0)),"Undrafted"),"")</f>
        <v>Auction</v>
      </c>
      <c r="K148" t="str">
        <f>IF(Draft2018[[#This Row],[KEEPER]]="K",Draft2018[[#This Row],[Last Contract]],IF(ISNA(VLOOKUP(Draft2018[[#This Row],[PLAYER]],Rookies2018[Player],1,FALSE)),"Auction","Rookie"))</f>
        <v>Auction</v>
      </c>
      <c r="L148">
        <f>IF(Draft2018[[#This Row],[KEEPER]]="K",1+_xlfn.IFNA(INDEX(Draft2017[Net Keeper Count],MATCH(Draft2018[[#This Row],[PLAYER]],Draft2017[PLAYER],0)),0),0)</f>
        <v>1</v>
      </c>
    </row>
    <row r="149" spans="1:12" x14ac:dyDescent="0.3">
      <c r="A149">
        <v>1</v>
      </c>
      <c r="B149" t="s">
        <v>10706</v>
      </c>
      <c r="C149">
        <v>148</v>
      </c>
      <c r="D149" t="s">
        <v>10725</v>
      </c>
      <c r="E149" t="s">
        <v>1709</v>
      </c>
      <c r="F149" t="s">
        <v>298</v>
      </c>
      <c r="G149" t="s">
        <v>321</v>
      </c>
      <c r="H149">
        <v>3</v>
      </c>
      <c r="I149" t="s">
        <v>437</v>
      </c>
      <c r="J149" t="str">
        <f>IF(Draft2018[[#This Row],[KEEPER]]="K",_xlfn.IFNA(INDEX(Draft2017[Current Contract],MATCH(Draft2018[[#This Row],[PLAYER]],Draft2017[PLAYER],0)),"Undrafted"),"")</f>
        <v>Rookie</v>
      </c>
      <c r="K149" t="str">
        <f>IF(Draft2018[[#This Row],[KEEPER]]="K",Draft2018[[#This Row],[Last Contract]],IF(ISNA(VLOOKUP(Draft2018[[#This Row],[PLAYER]],Rookies2018[Player],1,FALSE)),"Auction","Rookie"))</f>
        <v>Rookie</v>
      </c>
      <c r="L149">
        <f>IF(Draft2018[[#This Row],[KEEPER]]="K",1+_xlfn.IFNA(INDEX(Draft2017[Net Keeper Count],MATCH(Draft2018[[#This Row],[PLAYER]],Draft2017[PLAYER],0)),0),0)</f>
        <v>2</v>
      </c>
    </row>
    <row r="150" spans="1:12" x14ac:dyDescent="0.3">
      <c r="A150">
        <v>8</v>
      </c>
      <c r="B150" t="s">
        <v>10904</v>
      </c>
      <c r="C150">
        <v>149</v>
      </c>
      <c r="D150" t="s">
        <v>11105</v>
      </c>
      <c r="E150" t="s">
        <v>4966</v>
      </c>
      <c r="F150" t="s">
        <v>298</v>
      </c>
      <c r="G150" t="s">
        <v>348</v>
      </c>
      <c r="H150">
        <v>1</v>
      </c>
      <c r="I150" t="s">
        <v>437</v>
      </c>
      <c r="J150" t="str">
        <f>IF(Draft2018[[#This Row],[KEEPER]]="K",_xlfn.IFNA(INDEX(Draft2017[Current Contract],MATCH(Draft2018[[#This Row],[PLAYER]],Draft2017[PLAYER],0)),"Undrafted"),"")</f>
        <v>Undrafted</v>
      </c>
      <c r="K150" t="str">
        <f>IF(Draft2018[[#This Row],[KEEPER]]="K",Draft2018[[#This Row],[Last Contract]],IF(ISNA(VLOOKUP(Draft2018[[#This Row],[PLAYER]],Rookies2018[Player],1,FALSE)),"Auction","Rookie"))</f>
        <v>Undrafted</v>
      </c>
      <c r="L150">
        <f>IF(Draft2018[[#This Row],[KEEPER]]="K",1+_xlfn.IFNA(INDEX(Draft2017[Net Keeper Count],MATCH(Draft2018[[#This Row],[PLAYER]],Draft2017[PLAYER],0)),0),0)</f>
        <v>1</v>
      </c>
    </row>
    <row r="151" spans="1:12" x14ac:dyDescent="0.3">
      <c r="A151">
        <v>8</v>
      </c>
      <c r="B151" t="s">
        <v>10904</v>
      </c>
      <c r="C151">
        <v>150</v>
      </c>
      <c r="D151" t="s">
        <v>11321</v>
      </c>
      <c r="E151" t="s">
        <v>5093</v>
      </c>
      <c r="F151" t="s">
        <v>10748</v>
      </c>
      <c r="G151" t="s">
        <v>311</v>
      </c>
      <c r="H151">
        <v>3</v>
      </c>
      <c r="J151" t="str">
        <f>IF(Draft2018[[#This Row],[KEEPER]]="K",_xlfn.IFNA(INDEX(Draft2017[Current Contract],MATCH(Draft2018[[#This Row],[PLAYER]],Draft2017[PLAYER],0)),"Undrafted"),"")</f>
        <v/>
      </c>
      <c r="K151" t="str">
        <f>IF(Draft2018[[#This Row],[KEEPER]]="K",Draft2018[[#This Row],[Last Contract]],IF(ISNA(VLOOKUP(Draft2018[[#This Row],[PLAYER]],Rookies2018[Player],1,FALSE)),"Auction","Rookie"))</f>
        <v>Rookie</v>
      </c>
      <c r="L151">
        <f>IF(Draft2018[[#This Row],[KEEPER]]="K",1+_xlfn.IFNA(INDEX(Draft2017[Net Keeper Count],MATCH(Draft2018[[#This Row],[PLAYER]],Draft2017[PLAYER],0)),0),0)</f>
        <v>0</v>
      </c>
    </row>
    <row r="152" spans="1:12" x14ac:dyDescent="0.3">
      <c r="A152">
        <v>8</v>
      </c>
      <c r="B152" t="s">
        <v>10904</v>
      </c>
      <c r="C152">
        <v>151</v>
      </c>
      <c r="D152" t="s">
        <v>11106</v>
      </c>
      <c r="E152" t="s">
        <v>3807</v>
      </c>
      <c r="F152" t="s">
        <v>10716</v>
      </c>
      <c r="G152" t="s">
        <v>437</v>
      </c>
      <c r="H152">
        <v>1</v>
      </c>
      <c r="I152" t="s">
        <v>437</v>
      </c>
      <c r="J152" t="str">
        <f>IF(Draft2018[[#This Row],[KEEPER]]="K",_xlfn.IFNA(INDEX(Draft2017[Current Contract],MATCH(Draft2018[[#This Row],[PLAYER]],Draft2017[PLAYER],0)),"Undrafted"),"")</f>
        <v>Undrafted</v>
      </c>
      <c r="K152" t="str">
        <f>IF(Draft2018[[#This Row],[KEEPER]]="K",Draft2018[[#This Row],[Last Contract]],IF(ISNA(VLOOKUP(Draft2018[[#This Row],[PLAYER]],Rookies2018[Player],1,FALSE)),"Auction","Rookie"))</f>
        <v>Undrafted</v>
      </c>
      <c r="L152">
        <f>IF(Draft2018[[#This Row],[KEEPER]]="K",1+_xlfn.IFNA(INDEX(Draft2017[Net Keeper Count],MATCH(Draft2018[[#This Row],[PLAYER]],Draft2017[PLAYER],0)),0),0)</f>
        <v>1</v>
      </c>
    </row>
    <row r="153" spans="1:12" x14ac:dyDescent="0.3">
      <c r="A153">
        <v>2</v>
      </c>
      <c r="B153" t="s">
        <v>11042</v>
      </c>
      <c r="C153">
        <v>152</v>
      </c>
      <c r="D153" t="s">
        <v>11046</v>
      </c>
      <c r="E153" t="s">
        <v>6801</v>
      </c>
      <c r="F153" t="s">
        <v>10731</v>
      </c>
      <c r="G153" t="s">
        <v>348</v>
      </c>
      <c r="H153">
        <v>1</v>
      </c>
      <c r="I153" t="s">
        <v>296</v>
      </c>
      <c r="J153" t="str">
        <f>IF(Draft2018[[#This Row],[KEEPER]]="K",_xlfn.IFNA(INDEX(Draft2017[Current Contract],MATCH(Draft2018[[#This Row],[PLAYER]],Draft2017[PLAYER],0)),"Undrafted"),"")</f>
        <v/>
      </c>
      <c r="K153" t="str">
        <f>IF(Draft2018[[#This Row],[KEEPER]]="K",Draft2018[[#This Row],[Last Contract]],IF(ISNA(VLOOKUP(Draft2018[[#This Row],[PLAYER]],Rookies2018[Player],1,FALSE)),"Auction","Rookie"))</f>
        <v>Rookie</v>
      </c>
      <c r="L153">
        <f>IF(Draft2018[[#This Row],[KEEPER]]="K",1+_xlfn.IFNA(INDEX(Draft2017[Net Keeper Count],MATCH(Draft2018[[#This Row],[PLAYER]],Draft2017[PLAYER],0)),0),0)</f>
        <v>0</v>
      </c>
    </row>
    <row r="154" spans="1:12" x14ac:dyDescent="0.3">
      <c r="A154">
        <v>1</v>
      </c>
      <c r="B154" t="s">
        <v>10706</v>
      </c>
      <c r="C154">
        <v>153</v>
      </c>
      <c r="D154" t="s">
        <v>11040</v>
      </c>
      <c r="E154" t="s">
        <v>9369</v>
      </c>
      <c r="F154" t="s">
        <v>314</v>
      </c>
      <c r="G154" t="s">
        <v>451</v>
      </c>
      <c r="H154">
        <v>6</v>
      </c>
      <c r="I154" t="s">
        <v>296</v>
      </c>
      <c r="J154" t="str">
        <f>IF(Draft2018[[#This Row],[KEEPER]]="K",_xlfn.IFNA(INDEX(Draft2017[Current Contract],MATCH(Draft2018[[#This Row],[PLAYER]],Draft2017[PLAYER],0)),"Undrafted"),"")</f>
        <v/>
      </c>
      <c r="K154" t="str">
        <f>IF(Draft2018[[#This Row],[KEEPER]]="K",Draft2018[[#This Row],[Last Contract]],IF(ISNA(VLOOKUP(Draft2018[[#This Row],[PLAYER]],Rookies2018[Player],1,FALSE)),"Auction","Rookie"))</f>
        <v>Rookie</v>
      </c>
      <c r="L154">
        <f>IF(Draft2018[[#This Row],[KEEPER]]="K",1+_xlfn.IFNA(INDEX(Draft2017[Net Keeper Count],MATCH(Draft2018[[#This Row],[PLAYER]],Draft2017[PLAYER],0)),0),0)</f>
        <v>0</v>
      </c>
    </row>
    <row r="155" spans="1:12" x14ac:dyDescent="0.3">
      <c r="A155">
        <v>4</v>
      </c>
      <c r="B155" t="s">
        <v>10799</v>
      </c>
      <c r="C155">
        <v>154</v>
      </c>
      <c r="D155" t="s">
        <v>11064</v>
      </c>
      <c r="E155" t="s">
        <v>8108</v>
      </c>
      <c r="F155" t="s">
        <v>365</v>
      </c>
      <c r="G155" t="s">
        <v>348</v>
      </c>
      <c r="H155">
        <v>1</v>
      </c>
      <c r="I155" t="s">
        <v>296</v>
      </c>
      <c r="J155" t="str">
        <f>IF(Draft2018[[#This Row],[KEEPER]]="K",_xlfn.IFNA(INDEX(Draft2017[Current Contract],MATCH(Draft2018[[#This Row],[PLAYER]],Draft2017[PLAYER],0)),"Undrafted"),"")</f>
        <v/>
      </c>
      <c r="K155" t="str">
        <f>IF(Draft2018[[#This Row],[KEEPER]]="K",Draft2018[[#This Row],[Last Contract]],IF(ISNA(VLOOKUP(Draft2018[[#This Row],[PLAYER]],Rookies2018[Player],1,FALSE)),"Auction","Rookie"))</f>
        <v>Rookie</v>
      </c>
      <c r="L155">
        <f>IF(Draft2018[[#This Row],[KEEPER]]="K",1+_xlfn.IFNA(INDEX(Draft2017[Net Keeper Count],MATCH(Draft2018[[#This Row],[PLAYER]],Draft2017[PLAYER],0)),0),0)</f>
        <v>0</v>
      </c>
    </row>
    <row r="156" spans="1:12" x14ac:dyDescent="0.3">
      <c r="A156">
        <v>6</v>
      </c>
      <c r="B156" t="s">
        <v>11085</v>
      </c>
      <c r="C156">
        <v>155</v>
      </c>
      <c r="D156" t="s">
        <v>11089</v>
      </c>
      <c r="E156" t="s">
        <v>1923</v>
      </c>
      <c r="F156" t="s">
        <v>10716</v>
      </c>
      <c r="G156" t="s">
        <v>348</v>
      </c>
      <c r="H156">
        <v>5</v>
      </c>
      <c r="I156" t="s">
        <v>296</v>
      </c>
      <c r="J156" t="str">
        <f>IF(Draft2018[[#This Row],[KEEPER]]="K",_xlfn.IFNA(INDEX(Draft2017[Current Contract],MATCH(Draft2018[[#This Row],[PLAYER]],Draft2017[PLAYER],0)),"Undrafted"),"")</f>
        <v/>
      </c>
      <c r="K156" t="str">
        <f>IF(Draft2018[[#This Row],[KEEPER]]="K",Draft2018[[#This Row],[Last Contract]],IF(ISNA(VLOOKUP(Draft2018[[#This Row],[PLAYER]],Rookies2018[Player],1,FALSE)),"Auction","Rookie"))</f>
        <v>Rookie</v>
      </c>
      <c r="L156">
        <f>IF(Draft2018[[#This Row],[KEEPER]]="K",1+_xlfn.IFNA(INDEX(Draft2017[Net Keeper Count],MATCH(Draft2018[[#This Row],[PLAYER]],Draft2017[PLAYER],0)),0),0)</f>
        <v>0</v>
      </c>
    </row>
    <row r="157" spans="1:12" x14ac:dyDescent="0.3">
      <c r="A157">
        <v>10</v>
      </c>
      <c r="B157" t="s">
        <v>10954</v>
      </c>
      <c r="C157">
        <v>156</v>
      </c>
      <c r="D157" t="s">
        <v>11121</v>
      </c>
      <c r="E157" t="s">
        <v>6810</v>
      </c>
      <c r="F157" t="s">
        <v>10805</v>
      </c>
      <c r="G157" t="s">
        <v>321</v>
      </c>
      <c r="H157">
        <v>1</v>
      </c>
      <c r="I157" t="s">
        <v>296</v>
      </c>
      <c r="J157" t="str">
        <f>IF(Draft2018[[#This Row],[KEEPER]]="K",_xlfn.IFNA(INDEX(Draft2017[Current Contract],MATCH(Draft2018[[#This Row],[PLAYER]],Draft2017[PLAYER],0)),"Undrafted"),"")</f>
        <v/>
      </c>
      <c r="K157" t="str">
        <f>IF(Draft2018[[#This Row],[KEEPER]]="K",Draft2018[[#This Row],[Last Contract]],IF(ISNA(VLOOKUP(Draft2018[[#This Row],[PLAYER]],Rookies2018[Player],1,FALSE)),"Auction","Rookie"))</f>
        <v>Rookie</v>
      </c>
      <c r="L157">
        <f>IF(Draft2018[[#This Row],[KEEPER]]="K",1+_xlfn.IFNA(INDEX(Draft2017[Net Keeper Count],MATCH(Draft2018[[#This Row],[PLAYER]],Draft2017[PLAYER],0)),0),0)</f>
        <v>0</v>
      </c>
    </row>
    <row r="158" spans="1:12" x14ac:dyDescent="0.3">
      <c r="A158">
        <v>9</v>
      </c>
      <c r="B158" t="s">
        <v>10929</v>
      </c>
      <c r="C158">
        <v>157</v>
      </c>
      <c r="D158" t="s">
        <v>11110</v>
      </c>
      <c r="E158" t="s">
        <v>2963</v>
      </c>
      <c r="F158" t="s">
        <v>10728</v>
      </c>
      <c r="G158" t="s">
        <v>451</v>
      </c>
      <c r="H158">
        <v>6</v>
      </c>
      <c r="I158" t="s">
        <v>296</v>
      </c>
      <c r="J158" t="str">
        <f>IF(Draft2018[[#This Row],[KEEPER]]="K",_xlfn.IFNA(INDEX(Draft2017[Current Contract],MATCH(Draft2018[[#This Row],[PLAYER]],Draft2017[PLAYER],0)),"Undrafted"),"")</f>
        <v/>
      </c>
      <c r="K158" t="str">
        <f>IF(Draft2018[[#This Row],[KEEPER]]="K",Draft2018[[#This Row],[Last Contract]],IF(ISNA(VLOOKUP(Draft2018[[#This Row],[PLAYER]],Rookies2018[Player],1,FALSE)),"Auction","Rookie"))</f>
        <v>Rookie</v>
      </c>
      <c r="L158">
        <f>IF(Draft2018[[#This Row],[KEEPER]]="K",1+_xlfn.IFNA(INDEX(Draft2017[Net Keeper Count],MATCH(Draft2018[[#This Row],[PLAYER]],Draft2017[PLAYER],0)),0),0)</f>
        <v>0</v>
      </c>
    </row>
    <row r="159" spans="1:12" x14ac:dyDescent="0.3">
      <c r="A159">
        <v>3</v>
      </c>
      <c r="B159" t="s">
        <v>10773</v>
      </c>
      <c r="C159">
        <v>158</v>
      </c>
      <c r="D159" t="s">
        <v>11056</v>
      </c>
      <c r="E159" t="s">
        <v>6448</v>
      </c>
      <c r="F159" t="s">
        <v>10748</v>
      </c>
      <c r="G159" t="s">
        <v>321</v>
      </c>
      <c r="H159">
        <v>1</v>
      </c>
      <c r="I159" t="s">
        <v>296</v>
      </c>
      <c r="J159" t="str">
        <f>IF(Draft2018[[#This Row],[KEEPER]]="K",_xlfn.IFNA(INDEX(Draft2017[Current Contract],MATCH(Draft2018[[#This Row],[PLAYER]],Draft2017[PLAYER],0)),"Undrafted"),"")</f>
        <v/>
      </c>
      <c r="K159" t="str">
        <f>IF(Draft2018[[#This Row],[KEEPER]]="K",Draft2018[[#This Row],[Last Contract]],IF(ISNA(VLOOKUP(Draft2018[[#This Row],[PLAYER]],Rookies2018[Player],1,FALSE)),"Auction","Rookie"))</f>
        <v>Rookie</v>
      </c>
      <c r="L159">
        <f>IF(Draft2018[[#This Row],[KEEPER]]="K",1+_xlfn.IFNA(INDEX(Draft2017[Net Keeper Count],MATCH(Draft2018[[#This Row],[PLAYER]],Draft2017[PLAYER],0)),0),0)</f>
        <v>0</v>
      </c>
    </row>
    <row r="160" spans="1:12" x14ac:dyDescent="0.3">
      <c r="A160">
        <v>5</v>
      </c>
      <c r="B160" t="s">
        <v>10828</v>
      </c>
      <c r="C160">
        <v>159</v>
      </c>
      <c r="D160" t="s">
        <v>11080</v>
      </c>
      <c r="E160" t="s">
        <v>7642</v>
      </c>
      <c r="F160" t="s">
        <v>10802</v>
      </c>
      <c r="G160" t="s">
        <v>348</v>
      </c>
      <c r="H160">
        <v>1</v>
      </c>
      <c r="I160" t="s">
        <v>296</v>
      </c>
      <c r="J160" t="str">
        <f>IF(Draft2018[[#This Row],[KEEPER]]="K",_xlfn.IFNA(INDEX(Draft2017[Current Contract],MATCH(Draft2018[[#This Row],[PLAYER]],Draft2017[PLAYER],0)),"Undrafted"),"")</f>
        <v/>
      </c>
      <c r="K160" t="str">
        <f>IF(Draft2018[[#This Row],[KEEPER]]="K",Draft2018[[#This Row],[Last Contract]],IF(ISNA(VLOOKUP(Draft2018[[#This Row],[PLAYER]],Rookies2018[Player],1,FALSE)),"Auction","Rookie"))</f>
        <v>Rookie</v>
      </c>
      <c r="L160">
        <f>IF(Draft2018[[#This Row],[KEEPER]]="K",1+_xlfn.IFNA(INDEX(Draft2017[Net Keeper Count],MATCH(Draft2018[[#This Row],[PLAYER]],Draft2017[PLAYER],0)),0),0)</f>
        <v>0</v>
      </c>
    </row>
    <row r="161" spans="1:12" x14ac:dyDescent="0.3">
      <c r="A161">
        <v>8</v>
      </c>
      <c r="B161" t="s">
        <v>10904</v>
      </c>
      <c r="C161">
        <v>160</v>
      </c>
      <c r="D161" t="s">
        <v>11319</v>
      </c>
      <c r="E161" t="s">
        <v>5014</v>
      </c>
      <c r="F161" t="s">
        <v>1198</v>
      </c>
      <c r="G161" t="s">
        <v>451</v>
      </c>
      <c r="H161">
        <v>6</v>
      </c>
      <c r="I161" t="s">
        <v>296</v>
      </c>
      <c r="J161" t="str">
        <f>IF(Draft2018[[#This Row],[KEEPER]]="K",_xlfn.IFNA(INDEX(Draft2017[Current Contract],MATCH(Draft2018[[#This Row],[PLAYER]],Draft2017[PLAYER],0)),"Undrafted"),"")</f>
        <v/>
      </c>
      <c r="K161" t="str">
        <f>IF(Draft2018[[#This Row],[KEEPER]]="K",Draft2018[[#This Row],[Last Contract]],IF(ISNA(VLOOKUP(Draft2018[[#This Row],[PLAYER]],Rookies2018[Player],1,FALSE)),"Auction","Rookie"))</f>
        <v>Rookie</v>
      </c>
      <c r="L161">
        <f>IF(Draft2018[[#This Row],[KEEPER]]="K",1+_xlfn.IFNA(INDEX(Draft2017[Net Keeper Count],MATCH(Draft2018[[#This Row],[PLAYER]],Draft2017[PLAYER],0)),0),0)</f>
        <v>0</v>
      </c>
    </row>
    <row r="162" spans="1:12" x14ac:dyDescent="0.3">
      <c r="A162">
        <v>5</v>
      </c>
      <c r="B162" t="s">
        <v>10828</v>
      </c>
      <c r="C162">
        <v>161</v>
      </c>
      <c r="D162" t="s">
        <v>11324</v>
      </c>
      <c r="E162" t="s">
        <v>8175</v>
      </c>
      <c r="F162" t="s">
        <v>10740</v>
      </c>
      <c r="G162" t="s">
        <v>348</v>
      </c>
      <c r="H162">
        <v>2</v>
      </c>
      <c r="I162" t="s">
        <v>296</v>
      </c>
      <c r="J162" t="str">
        <f>IF(Draft2018[[#This Row],[KEEPER]]="K",_xlfn.IFNA(INDEX(Draft2017[Current Contract],MATCH(Draft2018[[#This Row],[PLAYER]],Draft2017[PLAYER],0)),"Undrafted"),"")</f>
        <v/>
      </c>
      <c r="K162" t="str">
        <f>IF(Draft2018[[#This Row],[KEEPER]]="K",Draft2018[[#This Row],[Last Contract]],IF(ISNA(VLOOKUP(Draft2018[[#This Row],[PLAYER]],Rookies2018[Player],1,FALSE)),"Auction","Rookie"))</f>
        <v>Rookie</v>
      </c>
      <c r="L162">
        <f>IF(Draft2018[[#This Row],[KEEPER]]="K",1+_xlfn.IFNA(INDEX(Draft2017[Net Keeper Count],MATCH(Draft2018[[#This Row],[PLAYER]],Draft2017[PLAYER],0)),0),0)</f>
        <v>0</v>
      </c>
    </row>
    <row r="163" spans="1:12" x14ac:dyDescent="0.3">
      <c r="A163">
        <v>2</v>
      </c>
      <c r="B163" t="s">
        <v>11042</v>
      </c>
      <c r="C163">
        <v>162</v>
      </c>
      <c r="D163" t="s">
        <v>11047</v>
      </c>
      <c r="E163" t="s">
        <v>3335</v>
      </c>
      <c r="F163" t="s">
        <v>10751</v>
      </c>
      <c r="G163" t="s">
        <v>321</v>
      </c>
      <c r="H163">
        <v>1</v>
      </c>
      <c r="I163" t="s">
        <v>296</v>
      </c>
      <c r="J163" t="str">
        <f>IF(Draft2018[[#This Row],[KEEPER]]="K",_xlfn.IFNA(INDEX(Draft2017[Current Contract],MATCH(Draft2018[[#This Row],[PLAYER]],Draft2017[PLAYER],0)),"Undrafted"),"")</f>
        <v/>
      </c>
      <c r="K163" t="str">
        <f>IF(Draft2018[[#This Row],[KEEPER]]="K",Draft2018[[#This Row],[Last Contract]],IF(ISNA(VLOOKUP(Draft2018[[#This Row],[PLAYER]],Rookies2018[Player],1,FALSE)),"Auction","Rookie"))</f>
        <v>Rookie</v>
      </c>
      <c r="L163">
        <f>IF(Draft2018[[#This Row],[KEEPER]]="K",1+_xlfn.IFNA(INDEX(Draft2017[Net Keeper Count],MATCH(Draft2018[[#This Row],[PLAYER]],Draft2017[PLAYER],0)),0),0)</f>
        <v>0</v>
      </c>
    </row>
    <row r="164" spans="1:12" x14ac:dyDescent="0.3">
      <c r="A164">
        <v>7</v>
      </c>
      <c r="B164" t="s">
        <v>10880</v>
      </c>
      <c r="C164">
        <v>163</v>
      </c>
      <c r="D164" t="s">
        <v>11093</v>
      </c>
      <c r="E164" t="s">
        <v>8119</v>
      </c>
      <c r="F164" t="s">
        <v>10724</v>
      </c>
      <c r="G164" t="s">
        <v>451</v>
      </c>
      <c r="H164">
        <v>6</v>
      </c>
      <c r="I164" t="s">
        <v>296</v>
      </c>
      <c r="J164" t="str">
        <f>IF(Draft2018[[#This Row],[KEEPER]]="K",_xlfn.IFNA(INDEX(Draft2017[Current Contract],MATCH(Draft2018[[#This Row],[PLAYER]],Draft2017[PLAYER],0)),"Undrafted"),"")</f>
        <v/>
      </c>
      <c r="K164" t="str">
        <f>IF(Draft2018[[#This Row],[KEEPER]]="K",Draft2018[[#This Row],[Last Contract]],IF(ISNA(VLOOKUP(Draft2018[[#This Row],[PLAYER]],Rookies2018[Player],1,FALSE)),"Auction","Rookie"))</f>
        <v>Rookie</v>
      </c>
      <c r="L164">
        <f>IF(Draft2018[[#This Row],[KEEPER]]="K",1+_xlfn.IFNA(INDEX(Draft2017[Net Keeper Count],MATCH(Draft2018[[#This Row],[PLAYER]],Draft2017[PLAYER],0)),0),0)</f>
        <v>0</v>
      </c>
    </row>
    <row r="165" spans="1:12" x14ac:dyDescent="0.3">
      <c r="A165">
        <v>4</v>
      </c>
      <c r="B165" t="s">
        <v>10799</v>
      </c>
      <c r="C165">
        <v>164</v>
      </c>
      <c r="D165" t="s">
        <v>11065</v>
      </c>
      <c r="E165" t="s">
        <v>6592</v>
      </c>
      <c r="F165" t="s">
        <v>352</v>
      </c>
      <c r="G165" t="s">
        <v>451</v>
      </c>
      <c r="H165">
        <v>1</v>
      </c>
      <c r="I165" t="s">
        <v>296</v>
      </c>
      <c r="J165" t="str">
        <f>IF(Draft2018[[#This Row],[KEEPER]]="K",_xlfn.IFNA(INDEX(Draft2017[Current Contract],MATCH(Draft2018[[#This Row],[PLAYER]],Draft2017[PLAYER],0)),"Undrafted"),"")</f>
        <v/>
      </c>
      <c r="K165" t="str">
        <f>IF(Draft2018[[#This Row],[KEEPER]]="K",Draft2018[[#This Row],[Last Contract]],IF(ISNA(VLOOKUP(Draft2018[[#This Row],[PLAYER]],Rookies2018[Player],1,FALSE)),"Auction","Rookie"))</f>
        <v>Rookie</v>
      </c>
      <c r="L165">
        <f>IF(Draft2018[[#This Row],[KEEPER]]="K",1+_xlfn.IFNA(INDEX(Draft2017[Net Keeper Count],MATCH(Draft2018[[#This Row],[PLAYER]],Draft2017[PLAYER],0)),0),0)</f>
        <v>0</v>
      </c>
    </row>
    <row r="166" spans="1:12" x14ac:dyDescent="0.3">
      <c r="A166">
        <v>7</v>
      </c>
      <c r="B166" t="s">
        <v>10880</v>
      </c>
      <c r="C166">
        <v>165</v>
      </c>
      <c r="D166" t="s">
        <v>11094</v>
      </c>
      <c r="E166" t="s">
        <v>5134</v>
      </c>
      <c r="F166" t="s">
        <v>10791</v>
      </c>
      <c r="G166" t="s">
        <v>451</v>
      </c>
      <c r="H166">
        <v>2</v>
      </c>
      <c r="I166" t="s">
        <v>296</v>
      </c>
      <c r="J166" t="str">
        <f>IF(Draft2018[[#This Row],[KEEPER]]="K",_xlfn.IFNA(INDEX(Draft2017[Current Contract],MATCH(Draft2018[[#This Row],[PLAYER]],Draft2017[PLAYER],0)),"Undrafted"),"")</f>
        <v/>
      </c>
      <c r="K166" t="str">
        <f>IF(Draft2018[[#This Row],[KEEPER]]="K",Draft2018[[#This Row],[Last Contract]],IF(ISNA(VLOOKUP(Draft2018[[#This Row],[PLAYER]],Rookies2018[Player],1,FALSE)),"Auction","Rookie"))</f>
        <v>Rookie</v>
      </c>
      <c r="L166">
        <f>IF(Draft2018[[#This Row],[KEEPER]]="K",1+_xlfn.IFNA(INDEX(Draft2017[Net Keeper Count],MATCH(Draft2018[[#This Row],[PLAYER]],Draft2017[PLAYER],0)),0),0)</f>
        <v>0</v>
      </c>
    </row>
    <row r="167" spans="1:12" x14ac:dyDescent="0.3">
      <c r="A167">
        <v>10</v>
      </c>
      <c r="B167" t="s">
        <v>10954</v>
      </c>
      <c r="C167">
        <v>166</v>
      </c>
      <c r="D167" t="s">
        <v>11122</v>
      </c>
      <c r="E167" t="s">
        <v>6439</v>
      </c>
      <c r="F167" t="s">
        <v>10734</v>
      </c>
      <c r="G167" t="s">
        <v>311</v>
      </c>
      <c r="H167">
        <v>1</v>
      </c>
      <c r="I167" t="s">
        <v>296</v>
      </c>
      <c r="J167" t="str">
        <f>IF(Draft2018[[#This Row],[KEEPER]]="K",_xlfn.IFNA(INDEX(Draft2017[Current Contract],MATCH(Draft2018[[#This Row],[PLAYER]],Draft2017[PLAYER],0)),"Undrafted"),"")</f>
        <v/>
      </c>
      <c r="K167" t="str">
        <f>IF(Draft2018[[#This Row],[KEEPER]]="K",Draft2018[[#This Row],[Last Contract]],IF(ISNA(VLOOKUP(Draft2018[[#This Row],[PLAYER]],Rookies2018[Player],1,FALSE)),"Auction","Rookie"))</f>
        <v>Rookie</v>
      </c>
      <c r="L167">
        <f>IF(Draft2018[[#This Row],[KEEPER]]="K",1+_xlfn.IFNA(INDEX(Draft2017[Net Keeper Count],MATCH(Draft2018[[#This Row],[PLAYER]],Draft2017[PLAYER],0)),0),0)</f>
        <v>0</v>
      </c>
    </row>
    <row r="168" spans="1:12" x14ac:dyDescent="0.3">
      <c r="A168">
        <v>9</v>
      </c>
      <c r="B168" t="s">
        <v>10929</v>
      </c>
      <c r="C168">
        <v>167</v>
      </c>
      <c r="D168" t="s">
        <v>11111</v>
      </c>
      <c r="E168" t="s">
        <v>8220</v>
      </c>
      <c r="F168" t="s">
        <v>10734</v>
      </c>
      <c r="G168" t="s">
        <v>348</v>
      </c>
      <c r="H168">
        <v>4</v>
      </c>
      <c r="I168" t="s">
        <v>296</v>
      </c>
      <c r="J168" t="str">
        <f>IF(Draft2018[[#This Row],[KEEPER]]="K",_xlfn.IFNA(INDEX(Draft2017[Current Contract],MATCH(Draft2018[[#This Row],[PLAYER]],Draft2017[PLAYER],0)),"Undrafted"),"")</f>
        <v/>
      </c>
      <c r="K168" t="str">
        <f>IF(Draft2018[[#This Row],[KEEPER]]="K",Draft2018[[#This Row],[Last Contract]],IF(ISNA(VLOOKUP(Draft2018[[#This Row],[PLAYER]],Rookies2018[Player],1,FALSE)),"Auction","Rookie"))</f>
        <v>Rookie</v>
      </c>
      <c r="L168">
        <f>IF(Draft2018[[#This Row],[KEEPER]]="K",1+_xlfn.IFNA(INDEX(Draft2017[Net Keeper Count],MATCH(Draft2018[[#This Row],[PLAYER]],Draft2017[PLAYER],0)),0),0)</f>
        <v>0</v>
      </c>
    </row>
    <row r="169" spans="1:12" x14ac:dyDescent="0.3">
      <c r="A169">
        <v>3</v>
      </c>
      <c r="B169" t="s">
        <v>10773</v>
      </c>
      <c r="C169">
        <v>168</v>
      </c>
      <c r="D169" t="s">
        <v>11057</v>
      </c>
      <c r="E169" t="s">
        <v>2251</v>
      </c>
      <c r="F169" t="s">
        <v>489</v>
      </c>
      <c r="G169" t="s">
        <v>451</v>
      </c>
      <c r="H169">
        <v>6</v>
      </c>
      <c r="I169" t="s">
        <v>296</v>
      </c>
      <c r="J169" t="str">
        <f>IF(Draft2018[[#This Row],[KEEPER]]="K",_xlfn.IFNA(INDEX(Draft2017[Current Contract],MATCH(Draft2018[[#This Row],[PLAYER]],Draft2017[PLAYER],0)),"Undrafted"),"")</f>
        <v/>
      </c>
      <c r="K169" t="str">
        <f>IF(Draft2018[[#This Row],[KEEPER]]="K",Draft2018[[#This Row],[Last Contract]],IF(ISNA(VLOOKUP(Draft2018[[#This Row],[PLAYER]],Rookies2018[Player],1,FALSE)),"Auction","Rookie"))</f>
        <v>Rookie</v>
      </c>
      <c r="L169">
        <f>IF(Draft2018[[#This Row],[KEEPER]]="K",1+_xlfn.IFNA(INDEX(Draft2017[Net Keeper Count],MATCH(Draft2018[[#This Row],[PLAYER]],Draft2017[PLAYER],0)),0),0)</f>
        <v>0</v>
      </c>
    </row>
    <row r="170" spans="1:12" x14ac:dyDescent="0.3">
      <c r="A170">
        <v>5</v>
      </c>
      <c r="B170" t="s">
        <v>10828</v>
      </c>
      <c r="C170">
        <v>169</v>
      </c>
      <c r="D170" t="s">
        <v>11081</v>
      </c>
      <c r="E170" t="s">
        <v>6299</v>
      </c>
      <c r="F170" t="s">
        <v>10714</v>
      </c>
      <c r="G170" t="s">
        <v>451</v>
      </c>
      <c r="H170">
        <v>5</v>
      </c>
      <c r="I170" t="s">
        <v>296</v>
      </c>
      <c r="J170" t="str">
        <f>IF(Draft2018[[#This Row],[KEEPER]]="K",_xlfn.IFNA(INDEX(Draft2017[Current Contract],MATCH(Draft2018[[#This Row],[PLAYER]],Draft2017[PLAYER],0)),"Undrafted"),"")</f>
        <v/>
      </c>
      <c r="K170" t="str">
        <f>IF(Draft2018[[#This Row],[KEEPER]]="K",Draft2018[[#This Row],[Last Contract]],IF(ISNA(VLOOKUP(Draft2018[[#This Row],[PLAYER]],Rookies2018[Player],1,FALSE)),"Auction","Rookie"))</f>
        <v>Rookie</v>
      </c>
      <c r="L170">
        <f>IF(Draft2018[[#This Row],[KEEPER]]="K",1+_xlfn.IFNA(INDEX(Draft2017[Net Keeper Count],MATCH(Draft2018[[#This Row],[PLAYER]],Draft2017[PLAYER],0)),0),0)</f>
        <v>0</v>
      </c>
    </row>
    <row r="171" spans="1:12" x14ac:dyDescent="0.3">
      <c r="A171">
        <v>1</v>
      </c>
      <c r="B171" t="s">
        <v>10706</v>
      </c>
      <c r="C171">
        <v>170</v>
      </c>
      <c r="D171" t="s">
        <v>11041</v>
      </c>
      <c r="E171" t="s">
        <v>5520</v>
      </c>
      <c r="F171" t="s">
        <v>10805</v>
      </c>
      <c r="G171" t="s">
        <v>348</v>
      </c>
      <c r="H171">
        <v>4</v>
      </c>
      <c r="I171" t="s">
        <v>296</v>
      </c>
      <c r="J171" t="str">
        <f>IF(Draft2018[[#This Row],[KEEPER]]="K",_xlfn.IFNA(INDEX(Draft2017[Current Contract],MATCH(Draft2018[[#This Row],[PLAYER]],Draft2017[PLAYER],0)),"Undrafted"),"")</f>
        <v/>
      </c>
      <c r="K171" t="str">
        <f>IF(Draft2018[[#This Row],[KEEPER]]="K",Draft2018[[#This Row],[Last Contract]],IF(ISNA(VLOOKUP(Draft2018[[#This Row],[PLAYER]],Rookies2018[Player],1,FALSE)),"Auction","Rookie"))</f>
        <v>Rookie</v>
      </c>
      <c r="L171">
        <f>IF(Draft2018[[#This Row],[KEEPER]]="K",1+_xlfn.IFNA(INDEX(Draft2017[Net Keeper Count],MATCH(Draft2018[[#This Row],[PLAYER]],Draft2017[PLAYER],0)),0),0)</f>
        <v>0</v>
      </c>
    </row>
    <row r="172" spans="1:12" x14ac:dyDescent="0.3">
      <c r="A172">
        <v>8</v>
      </c>
      <c r="B172" t="s">
        <v>10904</v>
      </c>
      <c r="C172">
        <v>171</v>
      </c>
      <c r="D172" t="s">
        <v>11107</v>
      </c>
      <c r="E172" t="s">
        <v>11108</v>
      </c>
      <c r="F172" t="s">
        <v>365</v>
      </c>
      <c r="G172" t="s">
        <v>451</v>
      </c>
      <c r="H172">
        <v>3</v>
      </c>
      <c r="I172" t="s">
        <v>296</v>
      </c>
      <c r="J172" t="str">
        <f>IF(Draft2018[[#This Row],[KEEPER]]="K",_xlfn.IFNA(INDEX(Draft2017[Current Contract],MATCH(Draft2018[[#This Row],[PLAYER]],Draft2017[PLAYER],0)),"Undrafted"),"")</f>
        <v/>
      </c>
      <c r="K172" t="str">
        <f>IF(Draft2018[[#This Row],[KEEPER]]="K",Draft2018[[#This Row],[Last Contract]],IF(ISNA(VLOOKUP(Draft2018[[#This Row],[PLAYER]],Rookies2018[Player],1,FALSE)),"Auction","Rookie"))</f>
        <v>Auction</v>
      </c>
      <c r="L172">
        <f>IF(Draft2018[[#This Row],[KEEPER]]="K",1+_xlfn.IFNA(INDEX(Draft2017[Net Keeper Count],MATCH(Draft2018[[#This Row],[PLAYER]],Draft2017[PLAYER],0)),0),0)</f>
        <v>0</v>
      </c>
    </row>
    <row r="173" spans="1:12" x14ac:dyDescent="0.3">
      <c r="A173">
        <v>2</v>
      </c>
      <c r="B173" t="s">
        <v>11042</v>
      </c>
      <c r="C173">
        <v>172</v>
      </c>
      <c r="D173" t="s">
        <v>11048</v>
      </c>
      <c r="E173" t="s">
        <v>5940</v>
      </c>
      <c r="F173" t="s">
        <v>10744</v>
      </c>
      <c r="G173" t="s">
        <v>451</v>
      </c>
      <c r="H173">
        <v>1</v>
      </c>
      <c r="I173" t="s">
        <v>296</v>
      </c>
      <c r="J173" t="str">
        <f>IF(Draft2018[[#This Row],[KEEPER]]="K",_xlfn.IFNA(INDEX(Draft2017[Current Contract],MATCH(Draft2018[[#This Row],[PLAYER]],Draft2017[PLAYER],0)),"Undrafted"),"")</f>
        <v/>
      </c>
      <c r="K173" t="str">
        <f>IF(Draft2018[[#This Row],[KEEPER]]="K",Draft2018[[#This Row],[Last Contract]],IF(ISNA(VLOOKUP(Draft2018[[#This Row],[PLAYER]],Rookies2018[Player],1,FALSE)),"Auction","Rookie"))</f>
        <v>Rookie</v>
      </c>
      <c r="L173">
        <f>IF(Draft2018[[#This Row],[KEEPER]]="K",1+_xlfn.IFNA(INDEX(Draft2017[Net Keeper Count],MATCH(Draft2018[[#This Row],[PLAYER]],Draft2017[PLAYER],0)),0),0)</f>
        <v>0</v>
      </c>
    </row>
    <row r="174" spans="1:12" x14ac:dyDescent="0.3">
      <c r="A174">
        <v>7</v>
      </c>
      <c r="B174" t="s">
        <v>10880</v>
      </c>
      <c r="C174">
        <v>173</v>
      </c>
      <c r="D174" t="s">
        <v>11323</v>
      </c>
      <c r="E174" t="s">
        <v>8281</v>
      </c>
      <c r="F174" t="s">
        <v>10751</v>
      </c>
      <c r="G174" t="s">
        <v>348</v>
      </c>
      <c r="H174">
        <v>5</v>
      </c>
      <c r="I174" t="s">
        <v>296</v>
      </c>
      <c r="J174" t="str">
        <f>IF(Draft2018[[#This Row],[KEEPER]]="K",_xlfn.IFNA(INDEX(Draft2017[Current Contract],MATCH(Draft2018[[#This Row],[PLAYER]],Draft2017[PLAYER],0)),"Undrafted"),"")</f>
        <v/>
      </c>
      <c r="K174" t="str">
        <f>IF(Draft2018[[#This Row],[KEEPER]]="K",Draft2018[[#This Row],[Last Contract]],IF(ISNA(VLOOKUP(Draft2018[[#This Row],[PLAYER]],Rookies2018[Player],1,FALSE)),"Auction","Rookie"))</f>
        <v>Rookie</v>
      </c>
      <c r="L174">
        <f>IF(Draft2018[[#This Row],[KEEPER]]="K",1+_xlfn.IFNA(INDEX(Draft2017[Net Keeper Count],MATCH(Draft2018[[#This Row],[PLAYER]],Draft2017[PLAYER],0)),0),0)</f>
        <v>0</v>
      </c>
    </row>
    <row r="175" spans="1:12" x14ac:dyDescent="0.3">
      <c r="A175">
        <v>4</v>
      </c>
      <c r="B175" t="s">
        <v>10799</v>
      </c>
      <c r="C175">
        <v>174</v>
      </c>
      <c r="D175" t="s">
        <v>11066</v>
      </c>
      <c r="E175" t="s">
        <v>10347</v>
      </c>
      <c r="F175" t="s">
        <v>298</v>
      </c>
      <c r="G175" t="s">
        <v>451</v>
      </c>
      <c r="H175">
        <v>1</v>
      </c>
      <c r="I175" t="s">
        <v>296</v>
      </c>
      <c r="J175" t="str">
        <f>IF(Draft2018[[#This Row],[KEEPER]]="K",_xlfn.IFNA(INDEX(Draft2017[Current Contract],MATCH(Draft2018[[#This Row],[PLAYER]],Draft2017[PLAYER],0)),"Undrafted"),"")</f>
        <v/>
      </c>
      <c r="K175" t="str">
        <f>IF(Draft2018[[#This Row],[KEEPER]]="K",Draft2018[[#This Row],[Last Contract]],IF(ISNA(VLOOKUP(Draft2018[[#This Row],[PLAYER]],Rookies2018[Player],1,FALSE)),"Auction","Rookie"))</f>
        <v>Rookie</v>
      </c>
      <c r="L175">
        <f>IF(Draft2018[[#This Row],[KEEPER]]="K",1+_xlfn.IFNA(INDEX(Draft2017[Net Keeper Count],MATCH(Draft2018[[#This Row],[PLAYER]],Draft2017[PLAYER],0)),0),0)</f>
        <v>0</v>
      </c>
    </row>
    <row r="176" spans="1:12" x14ac:dyDescent="0.3">
      <c r="A176">
        <v>7</v>
      </c>
      <c r="B176" t="s">
        <v>10880</v>
      </c>
      <c r="C176">
        <v>175</v>
      </c>
      <c r="D176" t="s">
        <v>11095</v>
      </c>
      <c r="E176" t="s">
        <v>10016</v>
      </c>
      <c r="F176" t="s">
        <v>352</v>
      </c>
      <c r="G176" t="s">
        <v>311</v>
      </c>
      <c r="H176">
        <v>3</v>
      </c>
      <c r="I176" t="s">
        <v>296</v>
      </c>
      <c r="J176" t="str">
        <f>IF(Draft2018[[#This Row],[KEEPER]]="K",_xlfn.IFNA(INDEX(Draft2017[Current Contract],MATCH(Draft2018[[#This Row],[PLAYER]],Draft2017[PLAYER],0)),"Undrafted"),"")</f>
        <v/>
      </c>
      <c r="K176" t="str">
        <f>IF(Draft2018[[#This Row],[KEEPER]]="K",Draft2018[[#This Row],[Last Contract]],IF(ISNA(VLOOKUP(Draft2018[[#This Row],[PLAYER]],Rookies2018[Player],1,FALSE)),"Auction","Rookie"))</f>
        <v>Rookie</v>
      </c>
      <c r="L176">
        <f>IF(Draft2018[[#This Row],[KEEPER]]="K",1+_xlfn.IFNA(INDEX(Draft2017[Net Keeper Count],MATCH(Draft2018[[#This Row],[PLAYER]],Draft2017[PLAYER],0)),0),0)</f>
        <v>0</v>
      </c>
    </row>
    <row r="177" spans="1:12" x14ac:dyDescent="0.3">
      <c r="A177">
        <v>10</v>
      </c>
      <c r="B177" t="s">
        <v>10954</v>
      </c>
      <c r="C177">
        <v>176</v>
      </c>
      <c r="D177" t="s">
        <v>11123</v>
      </c>
      <c r="E177" t="s">
        <v>8031</v>
      </c>
      <c r="F177" t="s">
        <v>10795</v>
      </c>
      <c r="G177" t="s">
        <v>451</v>
      </c>
      <c r="H177">
        <v>4</v>
      </c>
      <c r="I177" t="s">
        <v>296</v>
      </c>
      <c r="J177" t="str">
        <f>IF(Draft2018[[#This Row],[KEEPER]]="K",_xlfn.IFNA(INDEX(Draft2017[Current Contract],MATCH(Draft2018[[#This Row],[PLAYER]],Draft2017[PLAYER],0)),"Undrafted"),"")</f>
        <v/>
      </c>
      <c r="K177" t="str">
        <f>IF(Draft2018[[#This Row],[KEEPER]]="K",Draft2018[[#This Row],[Last Contract]],IF(ISNA(VLOOKUP(Draft2018[[#This Row],[PLAYER]],Rookies2018[Player],1,FALSE)),"Auction","Rookie"))</f>
        <v>Rookie</v>
      </c>
      <c r="L177">
        <f>IF(Draft2018[[#This Row],[KEEPER]]="K",1+_xlfn.IFNA(INDEX(Draft2017[Net Keeper Count],MATCH(Draft2018[[#This Row],[PLAYER]],Draft2017[PLAYER],0)),0),0)</f>
        <v>0</v>
      </c>
    </row>
    <row r="178" spans="1:12" x14ac:dyDescent="0.3">
      <c r="A178">
        <v>9</v>
      </c>
      <c r="B178" t="s">
        <v>10929</v>
      </c>
      <c r="C178">
        <v>177</v>
      </c>
      <c r="D178" t="s">
        <v>11112</v>
      </c>
      <c r="E178" t="s">
        <v>11113</v>
      </c>
      <c r="F178" t="s">
        <v>365</v>
      </c>
      <c r="G178" t="s">
        <v>348</v>
      </c>
      <c r="H178">
        <v>3</v>
      </c>
      <c r="I178" t="s">
        <v>296</v>
      </c>
      <c r="J178" t="str">
        <f>IF(Draft2018[[#This Row],[KEEPER]]="K",_xlfn.IFNA(INDEX(Draft2017[Current Contract],MATCH(Draft2018[[#This Row],[PLAYER]],Draft2017[PLAYER],0)),"Undrafted"),"")</f>
        <v/>
      </c>
      <c r="K178" t="str">
        <f>IF(Draft2018[[#This Row],[KEEPER]]="K",Draft2018[[#This Row],[Last Contract]],IF(ISNA(VLOOKUP(Draft2018[[#This Row],[PLAYER]],Rookies2018[Player],1,FALSE)),"Auction","Rookie"))</f>
        <v>Rookie</v>
      </c>
      <c r="L178">
        <f>IF(Draft2018[[#This Row],[KEEPER]]="K",1+_xlfn.IFNA(INDEX(Draft2017[Net Keeper Count],MATCH(Draft2018[[#This Row],[PLAYER]],Draft2017[PLAYER],0)),0),0)</f>
        <v>0</v>
      </c>
    </row>
    <row r="179" spans="1:12" x14ac:dyDescent="0.3">
      <c r="A179">
        <v>3</v>
      </c>
      <c r="B179" t="s">
        <v>10773</v>
      </c>
      <c r="C179">
        <v>178</v>
      </c>
      <c r="D179" t="s">
        <v>11058</v>
      </c>
      <c r="E179" t="s">
        <v>10122</v>
      </c>
      <c r="F179" t="s">
        <v>10791</v>
      </c>
      <c r="G179" t="s">
        <v>348</v>
      </c>
      <c r="H179">
        <v>4</v>
      </c>
      <c r="I179" t="s">
        <v>296</v>
      </c>
      <c r="J179" t="str">
        <f>IF(Draft2018[[#This Row],[KEEPER]]="K",_xlfn.IFNA(INDEX(Draft2017[Current Contract],MATCH(Draft2018[[#This Row],[PLAYER]],Draft2017[PLAYER],0)),"Undrafted"),"")</f>
        <v/>
      </c>
      <c r="K179" t="str">
        <f>IF(Draft2018[[#This Row],[KEEPER]]="K",Draft2018[[#This Row],[Last Contract]],IF(ISNA(VLOOKUP(Draft2018[[#This Row],[PLAYER]],Rookies2018[Player],1,FALSE)),"Auction","Rookie"))</f>
        <v>Rookie</v>
      </c>
      <c r="L179">
        <f>IF(Draft2018[[#This Row],[KEEPER]]="K",1+_xlfn.IFNA(INDEX(Draft2017[Net Keeper Count],MATCH(Draft2018[[#This Row],[PLAYER]],Draft2017[PLAYER],0)),0),0)</f>
        <v>0</v>
      </c>
    </row>
    <row r="180" spans="1:12" x14ac:dyDescent="0.3">
      <c r="A180">
        <v>5</v>
      </c>
      <c r="B180" t="s">
        <v>10828</v>
      </c>
      <c r="C180">
        <v>179</v>
      </c>
      <c r="D180" t="s">
        <v>11082</v>
      </c>
      <c r="E180" t="s">
        <v>9885</v>
      </c>
      <c r="F180" t="s">
        <v>10817</v>
      </c>
      <c r="G180" t="s">
        <v>348</v>
      </c>
      <c r="H180">
        <v>4</v>
      </c>
      <c r="I180" t="s">
        <v>296</v>
      </c>
      <c r="J180" t="str">
        <f>IF(Draft2018[[#This Row],[KEEPER]]="K",_xlfn.IFNA(INDEX(Draft2017[Current Contract],MATCH(Draft2018[[#This Row],[PLAYER]],Draft2017[PLAYER],0)),"Undrafted"),"")</f>
        <v/>
      </c>
      <c r="K180" t="str">
        <f>IF(Draft2018[[#This Row],[KEEPER]]="K",Draft2018[[#This Row],[Last Contract]],IF(ISNA(VLOOKUP(Draft2018[[#This Row],[PLAYER]],Rookies2018[Player],1,FALSE)),"Auction","Rookie"))</f>
        <v>Rookie</v>
      </c>
      <c r="L180">
        <f>IF(Draft2018[[#This Row],[KEEPER]]="K",1+_xlfn.IFNA(INDEX(Draft2017[Net Keeper Count],MATCH(Draft2018[[#This Row],[PLAYER]],Draft2017[PLAYER],0)),0),0)</f>
        <v>0</v>
      </c>
    </row>
    <row r="181" spans="1:12" x14ac:dyDescent="0.3">
      <c r="A181">
        <v>8</v>
      </c>
      <c r="B181" t="s">
        <v>10904</v>
      </c>
      <c r="C181">
        <v>180</v>
      </c>
      <c r="D181" t="s">
        <v>11109</v>
      </c>
      <c r="E181" t="s">
        <v>3727</v>
      </c>
      <c r="F181" t="s">
        <v>10763</v>
      </c>
      <c r="G181" t="s">
        <v>348</v>
      </c>
      <c r="H181">
        <v>2</v>
      </c>
      <c r="I181" t="s">
        <v>296</v>
      </c>
      <c r="J181" t="str">
        <f>IF(Draft2018[[#This Row],[KEEPER]]="K",_xlfn.IFNA(INDEX(Draft2017[Current Contract],MATCH(Draft2018[[#This Row],[PLAYER]],Draft2017[PLAYER],0)),"Undrafted"),"")</f>
        <v/>
      </c>
      <c r="K181" t="str">
        <f>IF(Draft2018[[#This Row],[KEEPER]]="K",Draft2018[[#This Row],[Last Contract]],IF(ISNA(VLOOKUP(Draft2018[[#This Row],[PLAYER]],Rookies2018[Player],1,FALSE)),"Auction","Rookie"))</f>
        <v>Rookie</v>
      </c>
      <c r="L181">
        <f>IF(Draft2018[[#This Row],[KEEPER]]="K",1+_xlfn.IFNA(INDEX(Draft2017[Net Keeper Count],MATCH(Draft2018[[#This Row],[PLAYER]],Draft2017[PLAYER],0)),0),0)</f>
        <v>0</v>
      </c>
    </row>
    <row r="182" spans="1:12" x14ac:dyDescent="0.3">
      <c r="A182">
        <v>7</v>
      </c>
      <c r="B182" t="s">
        <v>10880</v>
      </c>
      <c r="C182">
        <v>181</v>
      </c>
      <c r="D182" t="s">
        <v>11096</v>
      </c>
      <c r="E182" t="s">
        <v>2747</v>
      </c>
      <c r="F182" t="s">
        <v>371</v>
      </c>
      <c r="G182" t="s">
        <v>348</v>
      </c>
      <c r="H182">
        <v>3</v>
      </c>
      <c r="I182" t="s">
        <v>296</v>
      </c>
      <c r="J182" t="str">
        <f>IF(Draft2018[[#This Row],[KEEPER]]="K",_xlfn.IFNA(INDEX(Draft2017[Current Contract],MATCH(Draft2018[[#This Row],[PLAYER]],Draft2017[PLAYER],0)),"Undrafted"),"")</f>
        <v/>
      </c>
      <c r="K182" t="str">
        <f>IF(Draft2018[[#This Row],[KEEPER]]="K",Draft2018[[#This Row],[Last Contract]],IF(ISNA(VLOOKUP(Draft2018[[#This Row],[PLAYER]],Rookies2018[Player],1,FALSE)),"Auction","Rookie"))</f>
        <v>Rookie</v>
      </c>
      <c r="L182">
        <f>IF(Draft2018[[#This Row],[KEEPER]]="K",1+_xlfn.IFNA(INDEX(Draft2017[Net Keeper Count],MATCH(Draft2018[[#This Row],[PLAYER]],Draft2017[PLAYER],0)),0),0)</f>
        <v>0</v>
      </c>
    </row>
    <row r="183" spans="1:12" x14ac:dyDescent="0.3">
      <c r="A183">
        <v>2</v>
      </c>
      <c r="B183" t="s">
        <v>11042</v>
      </c>
      <c r="C183">
        <v>182</v>
      </c>
      <c r="D183" t="s">
        <v>11049</v>
      </c>
      <c r="E183" t="s">
        <v>8000</v>
      </c>
      <c r="F183" t="s">
        <v>10716</v>
      </c>
      <c r="G183" t="s">
        <v>451</v>
      </c>
      <c r="H183">
        <v>5</v>
      </c>
      <c r="I183" t="s">
        <v>296</v>
      </c>
      <c r="J183" t="str">
        <f>IF(Draft2018[[#This Row],[KEEPER]]="K",_xlfn.IFNA(INDEX(Draft2017[Current Contract],MATCH(Draft2018[[#This Row],[PLAYER]],Draft2017[PLAYER],0)),"Undrafted"),"")</f>
        <v/>
      </c>
      <c r="K183" t="str">
        <f>IF(Draft2018[[#This Row],[KEEPER]]="K",Draft2018[[#This Row],[Last Contract]],IF(ISNA(VLOOKUP(Draft2018[[#This Row],[PLAYER]],Rookies2018[Player],1,FALSE)),"Auction","Rookie"))</f>
        <v>Rookie</v>
      </c>
      <c r="L183">
        <f>IF(Draft2018[[#This Row],[KEEPER]]="K",1+_xlfn.IFNA(INDEX(Draft2017[Net Keeper Count],MATCH(Draft2018[[#This Row],[PLAYER]],Draft2017[PLAYER],0)),0),0)</f>
        <v>0</v>
      </c>
    </row>
    <row r="184" spans="1:12" x14ac:dyDescent="0.3">
      <c r="A184">
        <v>7</v>
      </c>
      <c r="B184" t="s">
        <v>10880</v>
      </c>
      <c r="C184">
        <v>183</v>
      </c>
      <c r="D184" t="s">
        <v>11097</v>
      </c>
      <c r="E184" t="s">
        <v>480</v>
      </c>
      <c r="F184" t="s">
        <v>10744</v>
      </c>
      <c r="G184" t="s">
        <v>348</v>
      </c>
      <c r="H184">
        <v>5</v>
      </c>
      <c r="I184" t="s">
        <v>296</v>
      </c>
      <c r="J184" t="str">
        <f>IF(Draft2018[[#This Row],[KEEPER]]="K",_xlfn.IFNA(INDEX(Draft2017[Current Contract],MATCH(Draft2018[[#This Row],[PLAYER]],Draft2017[PLAYER],0)),"Undrafted"),"")</f>
        <v/>
      </c>
      <c r="K184" t="str">
        <f>IF(Draft2018[[#This Row],[KEEPER]]="K",Draft2018[[#This Row],[Last Contract]],IF(ISNA(VLOOKUP(Draft2018[[#This Row],[PLAYER]],Rookies2018[Player],1,FALSE)),"Auction","Rookie"))</f>
        <v>Rookie</v>
      </c>
      <c r="L184">
        <f>IF(Draft2018[[#This Row],[KEEPER]]="K",1+_xlfn.IFNA(INDEX(Draft2017[Net Keeper Count],MATCH(Draft2018[[#This Row],[PLAYER]],Draft2017[PLAYER],0)),0),0)</f>
        <v>0</v>
      </c>
    </row>
    <row r="185" spans="1:12" x14ac:dyDescent="0.3">
      <c r="A185">
        <v>4</v>
      </c>
      <c r="B185" t="s">
        <v>10799</v>
      </c>
      <c r="C185">
        <v>184</v>
      </c>
      <c r="D185" t="s">
        <v>11067</v>
      </c>
      <c r="E185" t="s">
        <v>2633</v>
      </c>
      <c r="F185" t="s">
        <v>11068</v>
      </c>
      <c r="G185" t="s">
        <v>451</v>
      </c>
      <c r="H185">
        <v>1</v>
      </c>
      <c r="I185" t="s">
        <v>296</v>
      </c>
      <c r="J185" t="str">
        <f>IF(Draft2018[[#This Row],[KEEPER]]="K",_xlfn.IFNA(INDEX(Draft2017[Current Contract],MATCH(Draft2018[[#This Row],[PLAYER]],Draft2017[PLAYER],0)),"Undrafted"),"")</f>
        <v/>
      </c>
      <c r="K185" t="str">
        <f>IF(Draft2018[[#This Row],[KEEPER]]="K",Draft2018[[#This Row],[Last Contract]],IF(ISNA(VLOOKUP(Draft2018[[#This Row],[PLAYER]],Rookies2018[Player],1,FALSE)),"Auction","Rookie"))</f>
        <v>Rookie</v>
      </c>
      <c r="L185">
        <f>IF(Draft2018[[#This Row],[KEEPER]]="K",1+_xlfn.IFNA(INDEX(Draft2017[Net Keeper Count],MATCH(Draft2018[[#This Row],[PLAYER]],Draft2017[PLAYER],0)),0),0)</f>
        <v>0</v>
      </c>
    </row>
    <row r="186" spans="1:12" x14ac:dyDescent="0.3">
      <c r="A186">
        <v>7</v>
      </c>
      <c r="B186" t="s">
        <v>10880</v>
      </c>
      <c r="C186">
        <v>185</v>
      </c>
      <c r="D186" t="s">
        <v>11098</v>
      </c>
      <c r="E186" t="s">
        <v>9412</v>
      </c>
      <c r="F186" t="s">
        <v>10795</v>
      </c>
      <c r="G186" t="s">
        <v>321</v>
      </c>
      <c r="H186">
        <v>4</v>
      </c>
      <c r="I186" t="s">
        <v>296</v>
      </c>
      <c r="J186" t="str">
        <f>IF(Draft2018[[#This Row],[KEEPER]]="K",_xlfn.IFNA(INDEX(Draft2017[Current Contract],MATCH(Draft2018[[#This Row],[PLAYER]],Draft2017[PLAYER],0)),"Undrafted"),"")</f>
        <v/>
      </c>
      <c r="K186" t="str">
        <f>IF(Draft2018[[#This Row],[KEEPER]]="K",Draft2018[[#This Row],[Last Contract]],IF(ISNA(VLOOKUP(Draft2018[[#This Row],[PLAYER]],Rookies2018[Player],1,FALSE)),"Auction","Rookie"))</f>
        <v>Rookie</v>
      </c>
      <c r="L186">
        <f>IF(Draft2018[[#This Row],[KEEPER]]="K",1+_xlfn.IFNA(INDEX(Draft2017[Net Keeper Count],MATCH(Draft2018[[#This Row],[PLAYER]],Draft2017[PLAYER],0)),0),0)</f>
        <v>0</v>
      </c>
    </row>
    <row r="187" spans="1:12" x14ac:dyDescent="0.3">
      <c r="A187">
        <v>10</v>
      </c>
      <c r="B187" t="s">
        <v>10954</v>
      </c>
      <c r="C187">
        <v>186</v>
      </c>
      <c r="D187" t="s">
        <v>11124</v>
      </c>
      <c r="E187" t="s">
        <v>2917</v>
      </c>
      <c r="F187" t="s">
        <v>10746</v>
      </c>
      <c r="G187" t="s">
        <v>451</v>
      </c>
      <c r="H187">
        <v>4</v>
      </c>
      <c r="I187" t="s">
        <v>296</v>
      </c>
      <c r="J187" t="str">
        <f>IF(Draft2018[[#This Row],[KEEPER]]="K",_xlfn.IFNA(INDEX(Draft2017[Current Contract],MATCH(Draft2018[[#This Row],[PLAYER]],Draft2017[PLAYER],0)),"Undrafted"),"")</f>
        <v/>
      </c>
      <c r="K187" t="str">
        <f>IF(Draft2018[[#This Row],[KEEPER]]="K",Draft2018[[#This Row],[Last Contract]],IF(ISNA(VLOOKUP(Draft2018[[#This Row],[PLAYER]],Rookies2018[Player],1,FALSE)),"Auction","Rookie"))</f>
        <v>Rookie</v>
      </c>
      <c r="L187">
        <f>IF(Draft2018[[#This Row],[KEEPER]]="K",1+_xlfn.IFNA(INDEX(Draft2017[Net Keeper Count],MATCH(Draft2018[[#This Row],[PLAYER]],Draft2017[PLAYER],0)),0),0)</f>
        <v>0</v>
      </c>
    </row>
    <row r="188" spans="1:12" x14ac:dyDescent="0.3">
      <c r="A188">
        <v>2</v>
      </c>
      <c r="B188" t="s">
        <v>11042</v>
      </c>
      <c r="C188">
        <v>187</v>
      </c>
      <c r="D188" t="s">
        <v>11050</v>
      </c>
      <c r="E188" t="s">
        <v>595</v>
      </c>
      <c r="F188" t="s">
        <v>570</v>
      </c>
      <c r="G188" t="s">
        <v>451</v>
      </c>
      <c r="H188">
        <v>3</v>
      </c>
      <c r="I188" t="s">
        <v>296</v>
      </c>
      <c r="J188" t="str">
        <f>IF(Draft2018[[#This Row],[KEEPER]]="K",_xlfn.IFNA(INDEX(Draft2017[Current Contract],MATCH(Draft2018[[#This Row],[PLAYER]],Draft2017[PLAYER],0)),"Undrafted"),"")</f>
        <v/>
      </c>
      <c r="K188" t="str">
        <f>IF(Draft2018[[#This Row],[KEEPER]]="K",Draft2018[[#This Row],[Last Contract]],IF(ISNA(VLOOKUP(Draft2018[[#This Row],[PLAYER]],Rookies2018[Player],1,FALSE)),"Auction","Rookie"))</f>
        <v>Rookie</v>
      </c>
      <c r="L188">
        <f>IF(Draft2018[[#This Row],[KEEPER]]="K",1+_xlfn.IFNA(INDEX(Draft2017[Net Keeper Count],MATCH(Draft2018[[#This Row],[PLAYER]],Draft2017[PLAYER],0)),0),0)</f>
        <v>0</v>
      </c>
    </row>
    <row r="189" spans="1:12" x14ac:dyDescent="0.3">
      <c r="A189">
        <v>3</v>
      </c>
      <c r="B189" t="s">
        <v>10773</v>
      </c>
      <c r="C189">
        <v>188</v>
      </c>
      <c r="D189" t="s">
        <v>11059</v>
      </c>
      <c r="E189" t="s">
        <v>5600</v>
      </c>
      <c r="F189" t="s">
        <v>10714</v>
      </c>
      <c r="G189" t="s">
        <v>348</v>
      </c>
      <c r="H189">
        <v>3</v>
      </c>
      <c r="I189" t="s">
        <v>296</v>
      </c>
      <c r="J189" t="str">
        <f>IF(Draft2018[[#This Row],[KEEPER]]="K",_xlfn.IFNA(INDEX(Draft2017[Current Contract],MATCH(Draft2018[[#This Row],[PLAYER]],Draft2017[PLAYER],0)),"Undrafted"),"")</f>
        <v/>
      </c>
      <c r="K189" t="str">
        <f>IF(Draft2018[[#This Row],[KEEPER]]="K",Draft2018[[#This Row],[Last Contract]],IF(ISNA(VLOOKUP(Draft2018[[#This Row],[PLAYER]],Rookies2018[Player],1,FALSE)),"Auction","Rookie"))</f>
        <v>Rookie</v>
      </c>
      <c r="L189">
        <f>IF(Draft2018[[#This Row],[KEEPER]]="K",1+_xlfn.IFNA(INDEX(Draft2017[Net Keeper Count],MATCH(Draft2018[[#This Row],[PLAYER]],Draft2017[PLAYER],0)),0),0)</f>
        <v>0</v>
      </c>
    </row>
    <row r="190" spans="1:12" x14ac:dyDescent="0.3">
      <c r="A190">
        <v>5</v>
      </c>
      <c r="B190" t="s">
        <v>10828</v>
      </c>
      <c r="C190">
        <v>189</v>
      </c>
      <c r="D190" t="s">
        <v>11083</v>
      </c>
      <c r="E190" t="s">
        <v>2272</v>
      </c>
      <c r="F190" t="s">
        <v>10746</v>
      </c>
      <c r="G190" t="s">
        <v>451</v>
      </c>
      <c r="H190">
        <v>3</v>
      </c>
      <c r="I190" t="s">
        <v>296</v>
      </c>
      <c r="J190" t="str">
        <f>IF(Draft2018[[#This Row],[KEEPER]]="K",_xlfn.IFNA(INDEX(Draft2017[Current Contract],MATCH(Draft2018[[#This Row],[PLAYER]],Draft2017[PLAYER],0)),"Undrafted"),"")</f>
        <v/>
      </c>
      <c r="K190" t="str">
        <f>IF(Draft2018[[#This Row],[KEEPER]]="K",Draft2018[[#This Row],[Last Contract]],IF(ISNA(VLOOKUP(Draft2018[[#This Row],[PLAYER]],Rookies2018[Player],1,FALSE)),"Auction","Rookie"))</f>
        <v>Rookie</v>
      </c>
      <c r="L190">
        <f>IF(Draft2018[[#This Row],[KEEPER]]="K",1+_xlfn.IFNA(INDEX(Draft2017[Net Keeper Count],MATCH(Draft2018[[#This Row],[PLAYER]],Draft2017[PLAYER],0)),0),0)</f>
        <v>0</v>
      </c>
    </row>
    <row r="191" spans="1:12" x14ac:dyDescent="0.3">
      <c r="A191">
        <v>7</v>
      </c>
      <c r="B191" t="s">
        <v>10880</v>
      </c>
      <c r="C191">
        <v>190</v>
      </c>
      <c r="D191" t="s">
        <v>11099</v>
      </c>
      <c r="E191" t="s">
        <v>6319</v>
      </c>
      <c r="F191" t="s">
        <v>10746</v>
      </c>
      <c r="G191" t="s">
        <v>348</v>
      </c>
      <c r="H191">
        <v>3</v>
      </c>
      <c r="I191" t="s">
        <v>296</v>
      </c>
      <c r="J191" t="str">
        <f>IF(Draft2018[[#This Row],[KEEPER]]="K",_xlfn.IFNA(INDEX(Draft2017[Current Contract],MATCH(Draft2018[[#This Row],[PLAYER]],Draft2017[PLAYER],0)),"Undrafted"),"")</f>
        <v/>
      </c>
      <c r="K191" t="str">
        <f>IF(Draft2018[[#This Row],[KEEPER]]="K",Draft2018[[#This Row],[Last Contract]],IF(ISNA(VLOOKUP(Draft2018[[#This Row],[PLAYER]],Rookies2018[Player],1,FALSE)),"Auction","Rookie"))</f>
        <v>Rookie</v>
      </c>
      <c r="L191">
        <f>IF(Draft2018[[#This Row],[KEEPER]]="K",1+_xlfn.IFNA(INDEX(Draft2017[Net Keeper Count],MATCH(Draft2018[[#This Row],[PLAYER]],Draft2017[PLAYER],0)),0),0)</f>
        <v>0</v>
      </c>
    </row>
    <row r="192" spans="1:12" x14ac:dyDescent="0.3">
      <c r="A192">
        <v>2</v>
      </c>
      <c r="B192" t="s">
        <v>11042</v>
      </c>
      <c r="C192">
        <v>191</v>
      </c>
      <c r="D192" t="s">
        <v>11051</v>
      </c>
      <c r="E192" t="s">
        <v>2533</v>
      </c>
      <c r="F192" t="s">
        <v>10708</v>
      </c>
      <c r="G192" t="s">
        <v>311</v>
      </c>
      <c r="H192">
        <v>2</v>
      </c>
      <c r="I192" t="s">
        <v>296</v>
      </c>
      <c r="J192" t="str">
        <f>IF(Draft2018[[#This Row],[KEEPER]]="K",_xlfn.IFNA(INDEX(Draft2017[Current Contract],MATCH(Draft2018[[#This Row],[PLAYER]],Draft2017[PLAYER],0)),"Undrafted"),"")</f>
        <v/>
      </c>
      <c r="K192" t="str">
        <f>IF(Draft2018[[#This Row],[KEEPER]]="K",Draft2018[[#This Row],[Last Contract]],IF(ISNA(VLOOKUP(Draft2018[[#This Row],[PLAYER]],Rookies2018[Player],1,FALSE)),"Auction","Rookie"))</f>
        <v>Rookie</v>
      </c>
      <c r="L192">
        <f>IF(Draft2018[[#This Row],[KEEPER]]="K",1+_xlfn.IFNA(INDEX(Draft2017[Net Keeper Count],MATCH(Draft2018[[#This Row],[PLAYER]],Draft2017[PLAYER],0)),0),0)</f>
        <v>0</v>
      </c>
    </row>
    <row r="193" spans="1:12" x14ac:dyDescent="0.3">
      <c r="A193">
        <v>2</v>
      </c>
      <c r="B193" t="s">
        <v>11042</v>
      </c>
      <c r="C193">
        <v>192</v>
      </c>
      <c r="D193" t="s">
        <v>11052</v>
      </c>
      <c r="E193" t="s">
        <v>8542</v>
      </c>
      <c r="F193" t="s">
        <v>536</v>
      </c>
      <c r="G193" t="s">
        <v>348</v>
      </c>
      <c r="H193">
        <v>4</v>
      </c>
      <c r="I193" t="s">
        <v>296</v>
      </c>
      <c r="J193" t="str">
        <f>IF(Draft2018[[#This Row],[KEEPER]]="K",_xlfn.IFNA(INDEX(Draft2017[Current Contract],MATCH(Draft2018[[#This Row],[PLAYER]],Draft2017[PLAYER],0)),"Undrafted"),"")</f>
        <v/>
      </c>
      <c r="K193" t="str">
        <f>IF(Draft2018[[#This Row],[KEEPER]]="K",Draft2018[[#This Row],[Last Contract]],IF(ISNA(VLOOKUP(Draft2018[[#This Row],[PLAYER]],Rookies2018[Player],1,FALSE)),"Auction","Rookie"))</f>
        <v>Rookie</v>
      </c>
      <c r="L193">
        <f>IF(Draft2018[[#This Row],[KEEPER]]="K",1+_xlfn.IFNA(INDEX(Draft2017[Net Keeper Count],MATCH(Draft2018[[#This Row],[PLAYER]],Draft2017[PLAYER],0)),0),0)</f>
        <v>0</v>
      </c>
    </row>
    <row r="194" spans="1:12" x14ac:dyDescent="0.3">
      <c r="A194">
        <v>7</v>
      </c>
      <c r="B194" t="s">
        <v>10880</v>
      </c>
      <c r="C194">
        <v>193</v>
      </c>
      <c r="D194" t="s">
        <v>11100</v>
      </c>
      <c r="E194" t="s">
        <v>2019</v>
      </c>
      <c r="F194" t="s">
        <v>10759</v>
      </c>
      <c r="G194" t="s">
        <v>451</v>
      </c>
      <c r="H194">
        <v>4</v>
      </c>
      <c r="I194" t="s">
        <v>296</v>
      </c>
      <c r="J194" t="str">
        <f>IF(Draft2018[[#This Row],[KEEPER]]="K",_xlfn.IFNA(INDEX(Draft2017[Current Contract],MATCH(Draft2018[[#This Row],[PLAYER]],Draft2017[PLAYER],0)),"Undrafted"),"")</f>
        <v/>
      </c>
      <c r="K194" t="str">
        <f>IF(Draft2018[[#This Row],[KEEPER]]="K",Draft2018[[#This Row],[Last Contract]],IF(ISNA(VLOOKUP(Draft2018[[#This Row],[PLAYER]],Rookies2018[Player],1,FALSE)),"Auction","Rookie"))</f>
        <v>Rookie</v>
      </c>
      <c r="L194">
        <f>IF(Draft2018[[#This Row],[KEEPER]]="K",1+_xlfn.IFNA(INDEX(Draft2017[Net Keeper Count],MATCH(Draft2018[[#This Row],[PLAYER]],Draft2017[PLAYER],0)),0),0)</f>
        <v>0</v>
      </c>
    </row>
    <row r="195" spans="1:12" x14ac:dyDescent="0.3">
      <c r="A195">
        <v>4</v>
      </c>
      <c r="B195" t="s">
        <v>10799</v>
      </c>
      <c r="C195">
        <v>194</v>
      </c>
      <c r="D195" t="s">
        <v>11069</v>
      </c>
      <c r="E195" t="s">
        <v>4387</v>
      </c>
      <c r="F195" t="s">
        <v>10718</v>
      </c>
      <c r="G195" t="s">
        <v>451</v>
      </c>
      <c r="H195">
        <v>1</v>
      </c>
      <c r="I195" t="s">
        <v>296</v>
      </c>
      <c r="J195" t="str">
        <f>IF(Draft2018[[#This Row],[KEEPER]]="K",_xlfn.IFNA(INDEX(Draft2017[Current Contract],MATCH(Draft2018[[#This Row],[PLAYER]],Draft2017[PLAYER],0)),"Undrafted"),"")</f>
        <v/>
      </c>
      <c r="K195" t="str">
        <f>IF(Draft2018[[#This Row],[KEEPER]]="K",Draft2018[[#This Row],[Last Contract]],IF(ISNA(VLOOKUP(Draft2018[[#This Row],[PLAYER]],Rookies2018[Player],1,FALSE)),"Auction","Rookie"))</f>
        <v>Rookie</v>
      </c>
      <c r="L195">
        <f>IF(Draft2018[[#This Row],[KEEPER]]="K",1+_xlfn.IFNA(INDEX(Draft2017[Net Keeper Count],MATCH(Draft2018[[#This Row],[PLAYER]],Draft2017[PLAYER],0)),0),0)</f>
        <v>0</v>
      </c>
    </row>
    <row r="196" spans="1:12" x14ac:dyDescent="0.3">
      <c r="A196">
        <v>2</v>
      </c>
      <c r="B196" t="s">
        <v>11042</v>
      </c>
      <c r="C196">
        <v>195</v>
      </c>
      <c r="D196" t="s">
        <v>11053</v>
      </c>
      <c r="E196" t="s">
        <v>9394</v>
      </c>
      <c r="F196" t="s">
        <v>10791</v>
      </c>
      <c r="G196" t="s">
        <v>311</v>
      </c>
      <c r="H196">
        <v>4</v>
      </c>
      <c r="I196" t="s">
        <v>296</v>
      </c>
      <c r="J196" t="str">
        <f>IF(Draft2018[[#This Row],[KEEPER]]="K",_xlfn.IFNA(INDEX(Draft2017[Current Contract],MATCH(Draft2018[[#This Row],[PLAYER]],Draft2017[PLAYER],0)),"Undrafted"),"")</f>
        <v/>
      </c>
      <c r="K196" t="str">
        <f>IF(Draft2018[[#This Row],[KEEPER]]="K",Draft2018[[#This Row],[Last Contract]],IF(ISNA(VLOOKUP(Draft2018[[#This Row],[PLAYER]],Rookies2018[Player],1,FALSE)),"Auction","Rookie"))</f>
        <v>Rookie</v>
      </c>
      <c r="L196">
        <f>IF(Draft2018[[#This Row],[KEEPER]]="K",1+_xlfn.IFNA(INDEX(Draft2017[Net Keeper Count],MATCH(Draft2018[[#This Row],[PLAYER]],Draft2017[PLAYER],0)),0),0)</f>
        <v>0</v>
      </c>
    </row>
    <row r="197" spans="1:12" x14ac:dyDescent="0.3">
      <c r="A197">
        <v>10</v>
      </c>
      <c r="B197" t="s">
        <v>10954</v>
      </c>
      <c r="C197">
        <v>196</v>
      </c>
      <c r="D197" t="s">
        <v>11125</v>
      </c>
      <c r="E197" t="s">
        <v>4677</v>
      </c>
      <c r="F197" t="s">
        <v>10714</v>
      </c>
      <c r="G197" t="s">
        <v>311</v>
      </c>
      <c r="H197">
        <v>3</v>
      </c>
      <c r="I197" t="s">
        <v>296</v>
      </c>
      <c r="J197" t="str">
        <f>IF(Draft2018[[#This Row],[KEEPER]]="K",_xlfn.IFNA(INDEX(Draft2017[Current Contract],MATCH(Draft2018[[#This Row],[PLAYER]],Draft2017[PLAYER],0)),"Undrafted"),"")</f>
        <v/>
      </c>
      <c r="K197" t="str">
        <f>IF(Draft2018[[#This Row],[KEEPER]]="K",Draft2018[[#This Row],[Last Contract]],IF(ISNA(VLOOKUP(Draft2018[[#This Row],[PLAYER]],Rookies2018[Player],1,FALSE)),"Auction","Rookie"))</f>
        <v>Rookie</v>
      </c>
      <c r="L197">
        <f>IF(Draft2018[[#This Row],[KEEPER]]="K",1+_xlfn.IFNA(INDEX(Draft2017[Net Keeper Count],MATCH(Draft2018[[#This Row],[PLAYER]],Draft2017[PLAYER],0)),0),0)</f>
        <v>0</v>
      </c>
    </row>
    <row r="198" spans="1:12" x14ac:dyDescent="0.3">
      <c r="A198">
        <v>4</v>
      </c>
      <c r="B198" t="s">
        <v>10799</v>
      </c>
      <c r="C198">
        <v>197</v>
      </c>
      <c r="D198" t="s">
        <v>11070</v>
      </c>
      <c r="E198" t="s">
        <v>2462</v>
      </c>
      <c r="F198" t="s">
        <v>10734</v>
      </c>
      <c r="G198" t="s">
        <v>451</v>
      </c>
      <c r="H198">
        <v>2</v>
      </c>
      <c r="I198" t="s">
        <v>296</v>
      </c>
      <c r="J198" t="str">
        <f>IF(Draft2018[[#This Row],[KEEPER]]="K",_xlfn.IFNA(INDEX(Draft2017[Current Contract],MATCH(Draft2018[[#This Row],[PLAYER]],Draft2017[PLAYER],0)),"Undrafted"),"")</f>
        <v/>
      </c>
      <c r="K198" t="str">
        <f>IF(Draft2018[[#This Row],[KEEPER]]="K",Draft2018[[#This Row],[Last Contract]],IF(ISNA(VLOOKUP(Draft2018[[#This Row],[PLAYER]],Rookies2018[Player],1,FALSE)),"Auction","Rookie"))</f>
        <v>Rookie</v>
      </c>
      <c r="L198">
        <f>IF(Draft2018[[#This Row],[KEEPER]]="K",1+_xlfn.IFNA(INDEX(Draft2017[Net Keeper Count],MATCH(Draft2018[[#This Row],[PLAYER]],Draft2017[PLAYER],0)),0),0)</f>
        <v>0</v>
      </c>
    </row>
    <row r="199" spans="1:12" x14ac:dyDescent="0.3">
      <c r="A199">
        <v>3</v>
      </c>
      <c r="B199" t="s">
        <v>10773</v>
      </c>
      <c r="C199">
        <v>198</v>
      </c>
      <c r="D199" t="s">
        <v>11060</v>
      </c>
      <c r="E199" t="s">
        <v>10178</v>
      </c>
      <c r="F199" t="s">
        <v>10731</v>
      </c>
      <c r="G199" t="s">
        <v>451</v>
      </c>
      <c r="H199">
        <v>2</v>
      </c>
      <c r="I199" t="s">
        <v>296</v>
      </c>
      <c r="J199" t="str">
        <f>IF(Draft2018[[#This Row],[KEEPER]]="K",_xlfn.IFNA(INDEX(Draft2017[Current Contract],MATCH(Draft2018[[#This Row],[PLAYER]],Draft2017[PLAYER],0)),"Undrafted"),"")</f>
        <v/>
      </c>
      <c r="K199" t="str">
        <f>IF(Draft2018[[#This Row],[KEEPER]]="K",Draft2018[[#This Row],[Last Contract]],IF(ISNA(VLOOKUP(Draft2018[[#This Row],[PLAYER]],Rookies2018[Player],1,FALSE)),"Auction","Rookie"))</f>
        <v>Rookie</v>
      </c>
      <c r="L199">
        <f>IF(Draft2018[[#This Row],[KEEPER]]="K",1+_xlfn.IFNA(INDEX(Draft2017[Net Keeper Count],MATCH(Draft2018[[#This Row],[PLAYER]],Draft2017[PLAYER],0)),0),0)</f>
        <v>0</v>
      </c>
    </row>
    <row r="200" spans="1:12" x14ac:dyDescent="0.3">
      <c r="A200">
        <v>5</v>
      </c>
      <c r="B200" t="s">
        <v>10828</v>
      </c>
      <c r="C200">
        <v>199</v>
      </c>
      <c r="D200" t="s">
        <v>11084</v>
      </c>
      <c r="E200" t="s">
        <v>8134</v>
      </c>
      <c r="F200" t="s">
        <v>10712</v>
      </c>
      <c r="G200" t="s">
        <v>321</v>
      </c>
      <c r="H200">
        <v>2</v>
      </c>
      <c r="I200" t="s">
        <v>296</v>
      </c>
      <c r="J200" t="str">
        <f>IF(Draft2018[[#This Row],[KEEPER]]="K",_xlfn.IFNA(INDEX(Draft2017[Current Contract],MATCH(Draft2018[[#This Row],[PLAYER]],Draft2017[PLAYER],0)),"Undrafted"),"")</f>
        <v/>
      </c>
      <c r="K200" t="str">
        <f>IF(Draft2018[[#This Row],[KEEPER]]="K",Draft2018[[#This Row],[Last Contract]],IF(ISNA(VLOOKUP(Draft2018[[#This Row],[PLAYER]],Rookies2018[Player],1,FALSE)),"Auction","Rookie"))</f>
        <v>Rookie</v>
      </c>
      <c r="L200">
        <f>IF(Draft2018[[#This Row],[KEEPER]]="K",1+_xlfn.IFNA(INDEX(Draft2017[Net Keeper Count],MATCH(Draft2018[[#This Row],[PLAYER]],Draft2017[PLAYER],0)),0),0)</f>
        <v>0</v>
      </c>
    </row>
    <row r="201" spans="1:12" x14ac:dyDescent="0.3">
      <c r="A201">
        <v>10</v>
      </c>
      <c r="B201" t="s">
        <v>10954</v>
      </c>
      <c r="C201">
        <v>200</v>
      </c>
      <c r="D201" t="s">
        <v>11126</v>
      </c>
      <c r="E201" t="s">
        <v>4779</v>
      </c>
      <c r="F201" t="s">
        <v>365</v>
      </c>
      <c r="G201" t="s">
        <v>348</v>
      </c>
      <c r="H201">
        <v>3</v>
      </c>
      <c r="I201" t="s">
        <v>296</v>
      </c>
      <c r="J201" t="str">
        <f>IF(Draft2018[[#This Row],[KEEPER]]="K",_xlfn.IFNA(INDEX(Draft2017[Current Contract],MATCH(Draft2018[[#This Row],[PLAYER]],Draft2017[PLAYER],0)),"Undrafted"),"")</f>
        <v/>
      </c>
      <c r="K201" t="str">
        <f>IF(Draft2018[[#This Row],[KEEPER]]="K",Draft2018[[#This Row],[Last Contract]],IF(ISNA(VLOOKUP(Draft2018[[#This Row],[PLAYER]],Rookies2018[Player],1,FALSE)),"Auction","Rookie"))</f>
        <v>Rookie</v>
      </c>
      <c r="L201">
        <f>IF(Draft2018[[#This Row],[KEEPER]]="K",1+_xlfn.IFNA(INDEX(Draft2017[Net Keeper Count],MATCH(Draft2018[[#This Row],[PLAYER]],Draft2017[PLAYER],0)),0),0)</f>
        <v>0</v>
      </c>
    </row>
    <row r="202" spans="1:12" x14ac:dyDescent="0.3">
      <c r="A202">
        <v>7</v>
      </c>
      <c r="B202" t="s">
        <v>10880</v>
      </c>
      <c r="C202">
        <v>201</v>
      </c>
      <c r="D202" t="s">
        <v>10833</v>
      </c>
      <c r="E202" t="s">
        <v>9206</v>
      </c>
      <c r="F202" t="s">
        <v>570</v>
      </c>
      <c r="G202" t="s">
        <v>348</v>
      </c>
      <c r="H202">
        <v>38</v>
      </c>
      <c r="I202" t="s">
        <v>296</v>
      </c>
      <c r="J202" t="str">
        <f>IF(Draft2018[[#This Row],[KEEPER]]="K",_xlfn.IFNA(INDEX(Draft2017[Current Contract],MATCH(Draft2018[[#This Row],[PLAYER]],Draft2017[PLAYER],0)),"Undrafted"),"")</f>
        <v/>
      </c>
      <c r="K202" t="str">
        <f>IF(Draft2018[[#This Row],[KEEPER]]="K",Draft2018[[#This Row],[Last Contract]],IF(ISNA(VLOOKUP(Draft2018[[#This Row],[PLAYER]],Rookies2018[Player],1,FALSE)),"Auction","Rookie"))</f>
        <v>Auction</v>
      </c>
      <c r="L202">
        <f>IF(Draft2018[[#This Row],[KEEPER]]="K",1+_xlfn.IFNA(INDEX(Draft2017[Net Keeper Count],MATCH(Draft2018[[#This Row],[PLAYER]],Draft2017[PLAYER],0)),0),0)</f>
        <v>0</v>
      </c>
    </row>
    <row r="203" spans="1:12" x14ac:dyDescent="0.3">
      <c r="A203">
        <v>9</v>
      </c>
      <c r="B203" t="s">
        <v>10929</v>
      </c>
      <c r="C203">
        <v>202</v>
      </c>
      <c r="D203" t="s">
        <v>10942</v>
      </c>
      <c r="E203" t="s">
        <v>7197</v>
      </c>
      <c r="F203" t="s">
        <v>489</v>
      </c>
      <c r="G203" t="s">
        <v>437</v>
      </c>
      <c r="H203">
        <v>4</v>
      </c>
      <c r="I203" t="s">
        <v>296</v>
      </c>
      <c r="J203" t="str">
        <f>IF(Draft2018[[#This Row],[KEEPER]]="K",_xlfn.IFNA(INDEX(Draft2017[Current Contract],MATCH(Draft2018[[#This Row],[PLAYER]],Draft2017[PLAYER],0)),"Undrafted"),"")</f>
        <v/>
      </c>
      <c r="K203" t="str">
        <f>IF(Draft2018[[#This Row],[KEEPER]]="K",Draft2018[[#This Row],[Last Contract]],IF(ISNA(VLOOKUP(Draft2018[[#This Row],[PLAYER]],Rookies2018[Player],1,FALSE)),"Auction","Rookie"))</f>
        <v>Auction</v>
      </c>
      <c r="L203">
        <f>IF(Draft2018[[#This Row],[KEEPER]]="K",1+_xlfn.IFNA(INDEX(Draft2017[Net Keeper Count],MATCH(Draft2018[[#This Row],[PLAYER]],Draft2017[PLAYER],0)),0),0)</f>
        <v>0</v>
      </c>
    </row>
    <row r="204" spans="1:12" x14ac:dyDescent="0.3">
      <c r="A204">
        <v>7</v>
      </c>
      <c r="B204" t="s">
        <v>10880</v>
      </c>
      <c r="C204">
        <v>203</v>
      </c>
      <c r="D204" t="s">
        <v>11101</v>
      </c>
      <c r="E204" t="s">
        <v>11102</v>
      </c>
      <c r="F204" t="s">
        <v>10716</v>
      </c>
      <c r="G204" t="s">
        <v>348</v>
      </c>
      <c r="H204">
        <v>1</v>
      </c>
      <c r="I204" t="s">
        <v>296</v>
      </c>
      <c r="J204" t="str">
        <f>IF(Draft2018[[#This Row],[KEEPER]]="K",_xlfn.IFNA(INDEX(Draft2017[Current Contract],MATCH(Draft2018[[#This Row],[PLAYER]],Draft2017[PLAYER],0)),"Undrafted"),"")</f>
        <v/>
      </c>
      <c r="K204" t="str">
        <f>IF(Draft2018[[#This Row],[KEEPER]]="K",Draft2018[[#This Row],[Last Contract]],IF(ISNA(VLOOKUP(Draft2018[[#This Row],[PLAYER]],Rookies2018[Player],1,FALSE)),"Auction","Rookie"))</f>
        <v>Rookie</v>
      </c>
      <c r="L204">
        <f>IF(Draft2018[[#This Row],[KEEPER]]="K",1+_xlfn.IFNA(INDEX(Draft2017[Net Keeper Count],MATCH(Draft2018[[#This Row],[PLAYER]],Draft2017[PLAYER],0)),0),0)</f>
        <v>0</v>
      </c>
    </row>
    <row r="205" spans="1:12" x14ac:dyDescent="0.3">
      <c r="A205">
        <v>10</v>
      </c>
      <c r="B205" t="s">
        <v>10954</v>
      </c>
      <c r="C205">
        <v>204</v>
      </c>
      <c r="D205" t="s">
        <v>10830</v>
      </c>
      <c r="E205" t="s">
        <v>9602</v>
      </c>
      <c r="F205" t="s">
        <v>1198</v>
      </c>
      <c r="G205" t="s">
        <v>348</v>
      </c>
      <c r="H205">
        <v>75</v>
      </c>
      <c r="I205" t="s">
        <v>296</v>
      </c>
      <c r="J205" t="str">
        <f>IF(Draft2018[[#This Row],[KEEPER]]="K",_xlfn.IFNA(INDEX(Draft2017[Current Contract],MATCH(Draft2018[[#This Row],[PLAYER]],Draft2017[PLAYER],0)),"Undrafted"),"")</f>
        <v/>
      </c>
      <c r="K205" t="str">
        <f>IF(Draft2018[[#This Row],[KEEPER]]="K",Draft2018[[#This Row],[Last Contract]],IF(ISNA(VLOOKUP(Draft2018[[#This Row],[PLAYER]],Rookies2018[Player],1,FALSE)),"Auction","Rookie"))</f>
        <v>Auction</v>
      </c>
      <c r="L205">
        <f>IF(Draft2018[[#This Row],[KEEPER]]="K",1+_xlfn.IFNA(INDEX(Draft2017[Net Keeper Count],MATCH(Draft2018[[#This Row],[PLAYER]],Draft2017[PLAYER],0)),0),0)</f>
        <v>0</v>
      </c>
    </row>
    <row r="206" spans="1:12" x14ac:dyDescent="0.3">
      <c r="A206">
        <v>7</v>
      </c>
      <c r="B206" t="s">
        <v>10880</v>
      </c>
      <c r="C206">
        <v>205</v>
      </c>
      <c r="D206" t="s">
        <v>10881</v>
      </c>
      <c r="E206" t="s">
        <v>4912</v>
      </c>
      <c r="F206" t="s">
        <v>10744</v>
      </c>
      <c r="G206" t="s">
        <v>348</v>
      </c>
      <c r="H206">
        <v>89</v>
      </c>
      <c r="I206" t="s">
        <v>296</v>
      </c>
      <c r="J206" t="str">
        <f>IF(Draft2018[[#This Row],[KEEPER]]="K",_xlfn.IFNA(INDEX(Draft2017[Current Contract],MATCH(Draft2018[[#This Row],[PLAYER]],Draft2017[PLAYER],0)),"Undrafted"),"")</f>
        <v/>
      </c>
      <c r="K206" t="str">
        <f>IF(Draft2018[[#This Row],[KEEPER]]="K",Draft2018[[#This Row],[Last Contract]],IF(ISNA(VLOOKUP(Draft2018[[#This Row],[PLAYER]],Rookies2018[Player],1,FALSE)),"Auction","Rookie"))</f>
        <v>Auction</v>
      </c>
      <c r="L206">
        <f>IF(Draft2018[[#This Row],[KEEPER]]="K",1+_xlfn.IFNA(INDEX(Draft2017[Net Keeper Count],MATCH(Draft2018[[#This Row],[PLAYER]],Draft2017[PLAYER],0)),0),0)</f>
        <v>0</v>
      </c>
    </row>
    <row r="207" spans="1:12" x14ac:dyDescent="0.3">
      <c r="A207">
        <v>1</v>
      </c>
      <c r="B207" t="s">
        <v>10706</v>
      </c>
      <c r="C207">
        <v>206</v>
      </c>
      <c r="D207" t="s">
        <v>10707</v>
      </c>
      <c r="E207" t="s">
        <v>5230</v>
      </c>
      <c r="F207" t="s">
        <v>10708</v>
      </c>
      <c r="G207" t="s">
        <v>451</v>
      </c>
      <c r="H207">
        <v>75</v>
      </c>
      <c r="I207" t="s">
        <v>296</v>
      </c>
      <c r="J207" t="str">
        <f>IF(Draft2018[[#This Row],[KEEPER]]="K",_xlfn.IFNA(INDEX(Draft2017[Current Contract],MATCH(Draft2018[[#This Row],[PLAYER]],Draft2017[PLAYER],0)),"Undrafted"),"")</f>
        <v/>
      </c>
      <c r="K207" t="str">
        <f>IF(Draft2018[[#This Row],[KEEPER]]="K",Draft2018[[#This Row],[Last Contract]],IF(ISNA(VLOOKUP(Draft2018[[#This Row],[PLAYER]],Rookies2018[Player],1,FALSE)),"Auction","Rookie"))</f>
        <v>Auction</v>
      </c>
      <c r="L207">
        <f>IF(Draft2018[[#This Row],[KEEPER]]="K",1+_xlfn.IFNA(INDEX(Draft2017[Net Keeper Count],MATCH(Draft2018[[#This Row],[PLAYER]],Draft2017[PLAYER],0)),0),0)</f>
        <v>0</v>
      </c>
    </row>
    <row r="208" spans="1:12" x14ac:dyDescent="0.3">
      <c r="A208">
        <v>7</v>
      </c>
      <c r="B208" t="s">
        <v>10880</v>
      </c>
      <c r="C208">
        <v>207</v>
      </c>
      <c r="D208" t="s">
        <v>10882</v>
      </c>
      <c r="E208" t="s">
        <v>2367</v>
      </c>
      <c r="F208" t="s">
        <v>10763</v>
      </c>
      <c r="G208" t="s">
        <v>451</v>
      </c>
      <c r="H208">
        <v>37</v>
      </c>
      <c r="I208" t="s">
        <v>296</v>
      </c>
      <c r="J208" t="str">
        <f>IF(Draft2018[[#This Row],[KEEPER]]="K",_xlfn.IFNA(INDEX(Draft2017[Current Contract],MATCH(Draft2018[[#This Row],[PLAYER]],Draft2017[PLAYER],0)),"Undrafted"),"")</f>
        <v/>
      </c>
      <c r="K208" t="str">
        <f>IF(Draft2018[[#This Row],[KEEPER]]="K",Draft2018[[#This Row],[Last Contract]],IF(ISNA(VLOOKUP(Draft2018[[#This Row],[PLAYER]],Rookies2018[Player],1,FALSE)),"Auction","Rookie"))</f>
        <v>Auction</v>
      </c>
      <c r="L208">
        <f>IF(Draft2018[[#This Row],[KEEPER]]="K",1+_xlfn.IFNA(INDEX(Draft2017[Net Keeper Count],MATCH(Draft2018[[#This Row],[PLAYER]],Draft2017[PLAYER],0)),0),0)</f>
        <v>0</v>
      </c>
    </row>
    <row r="209" spans="1:12" x14ac:dyDescent="0.3">
      <c r="A209">
        <v>9</v>
      </c>
      <c r="B209" t="s">
        <v>10929</v>
      </c>
      <c r="C209">
        <v>208</v>
      </c>
      <c r="D209" t="s">
        <v>10883</v>
      </c>
      <c r="E209" t="s">
        <v>7159</v>
      </c>
      <c r="F209" t="s">
        <v>10714</v>
      </c>
      <c r="G209" t="s">
        <v>348</v>
      </c>
      <c r="H209">
        <v>56</v>
      </c>
      <c r="I209" t="s">
        <v>296</v>
      </c>
      <c r="J209" t="str">
        <f>IF(Draft2018[[#This Row],[KEEPER]]="K",_xlfn.IFNA(INDEX(Draft2017[Current Contract],MATCH(Draft2018[[#This Row],[PLAYER]],Draft2017[PLAYER],0)),"Undrafted"),"")</f>
        <v/>
      </c>
      <c r="K209" t="str">
        <f>IF(Draft2018[[#This Row],[KEEPER]]="K",Draft2018[[#This Row],[Last Contract]],IF(ISNA(VLOOKUP(Draft2018[[#This Row],[PLAYER]],Rookies2018[Player],1,FALSE)),"Auction","Rookie"))</f>
        <v>Auction</v>
      </c>
      <c r="L209">
        <f>IF(Draft2018[[#This Row],[KEEPER]]="K",1+_xlfn.IFNA(INDEX(Draft2017[Net Keeper Count],MATCH(Draft2018[[#This Row],[PLAYER]],Draft2017[PLAYER],0)),0),0)</f>
        <v>0</v>
      </c>
    </row>
    <row r="210" spans="1:12" x14ac:dyDescent="0.3">
      <c r="A210">
        <v>9</v>
      </c>
      <c r="B210" t="s">
        <v>10929</v>
      </c>
      <c r="C210">
        <v>209</v>
      </c>
      <c r="D210" t="s">
        <v>10944</v>
      </c>
      <c r="E210" t="s">
        <v>3714</v>
      </c>
      <c r="F210" t="s">
        <v>10802</v>
      </c>
      <c r="G210" t="s">
        <v>451</v>
      </c>
      <c r="H210">
        <v>55</v>
      </c>
      <c r="I210" t="s">
        <v>296</v>
      </c>
      <c r="J210" t="str">
        <f>IF(Draft2018[[#This Row],[KEEPER]]="K",_xlfn.IFNA(INDEX(Draft2017[Current Contract],MATCH(Draft2018[[#This Row],[PLAYER]],Draft2017[PLAYER],0)),"Undrafted"),"")</f>
        <v/>
      </c>
      <c r="K210" t="str">
        <f>IF(Draft2018[[#This Row],[KEEPER]]="K",Draft2018[[#This Row],[Last Contract]],IF(ISNA(VLOOKUP(Draft2018[[#This Row],[PLAYER]],Rookies2018[Player],1,FALSE)),"Auction","Rookie"))</f>
        <v>Auction</v>
      </c>
      <c r="L210">
        <f>IF(Draft2018[[#This Row],[KEEPER]]="K",1+_xlfn.IFNA(INDEX(Draft2017[Net Keeper Count],MATCH(Draft2018[[#This Row],[PLAYER]],Draft2017[PLAYER],0)),0),0)</f>
        <v>0</v>
      </c>
    </row>
    <row r="211" spans="1:12" x14ac:dyDescent="0.3">
      <c r="A211">
        <v>6</v>
      </c>
      <c r="B211" t="s">
        <v>11085</v>
      </c>
      <c r="C211">
        <v>210</v>
      </c>
      <c r="D211" t="s">
        <v>10877</v>
      </c>
      <c r="E211" t="s">
        <v>3058</v>
      </c>
      <c r="F211" t="s">
        <v>371</v>
      </c>
      <c r="G211" t="s">
        <v>451</v>
      </c>
      <c r="H211">
        <v>56</v>
      </c>
      <c r="I211" t="s">
        <v>296</v>
      </c>
      <c r="J211" t="str">
        <f>IF(Draft2018[[#This Row],[KEEPER]]="K",_xlfn.IFNA(INDEX(Draft2017[Current Contract],MATCH(Draft2018[[#This Row],[PLAYER]],Draft2017[PLAYER],0)),"Undrafted"),"")</f>
        <v/>
      </c>
      <c r="K211" t="str">
        <f>IF(Draft2018[[#This Row],[KEEPER]]="K",Draft2018[[#This Row],[Last Contract]],IF(ISNA(VLOOKUP(Draft2018[[#This Row],[PLAYER]],Rookies2018[Player],1,FALSE)),"Auction","Rookie"))</f>
        <v>Auction</v>
      </c>
      <c r="L211">
        <f>IF(Draft2018[[#This Row],[KEEPER]]="K",1+_xlfn.IFNA(INDEX(Draft2017[Net Keeper Count],MATCH(Draft2018[[#This Row],[PLAYER]],Draft2017[PLAYER],0)),0),0)</f>
        <v>0</v>
      </c>
    </row>
    <row r="212" spans="1:12" x14ac:dyDescent="0.3">
      <c r="A212">
        <v>10</v>
      </c>
      <c r="B212" t="s">
        <v>10954</v>
      </c>
      <c r="C212">
        <v>211</v>
      </c>
      <c r="D212" t="s">
        <v>10974</v>
      </c>
      <c r="E212" t="s">
        <v>3105</v>
      </c>
      <c r="F212" t="s">
        <v>306</v>
      </c>
      <c r="G212" t="s">
        <v>348</v>
      </c>
      <c r="H212">
        <v>37</v>
      </c>
      <c r="I212" t="s">
        <v>296</v>
      </c>
      <c r="J212" t="str">
        <f>IF(Draft2018[[#This Row],[KEEPER]]="K",_xlfn.IFNA(INDEX(Draft2017[Current Contract],MATCH(Draft2018[[#This Row],[PLAYER]],Draft2017[PLAYER],0)),"Undrafted"),"")</f>
        <v/>
      </c>
      <c r="K212" t="str">
        <f>IF(Draft2018[[#This Row],[KEEPER]]="K",Draft2018[[#This Row],[Last Contract]],IF(ISNA(VLOOKUP(Draft2018[[#This Row],[PLAYER]],Rookies2018[Player],1,FALSE)),"Auction","Rookie"))</f>
        <v>Auction</v>
      </c>
      <c r="L212">
        <f>IF(Draft2018[[#This Row],[KEEPER]]="K",1+_xlfn.IFNA(INDEX(Draft2017[Net Keeper Count],MATCH(Draft2018[[#This Row],[PLAYER]],Draft2017[PLAYER],0)),0),0)</f>
        <v>0</v>
      </c>
    </row>
    <row r="213" spans="1:12" x14ac:dyDescent="0.3">
      <c r="A213">
        <v>2</v>
      </c>
      <c r="B213" t="s">
        <v>11042</v>
      </c>
      <c r="C213">
        <v>212</v>
      </c>
      <c r="D213" t="s">
        <v>10809</v>
      </c>
      <c r="E213" t="s">
        <v>6000</v>
      </c>
      <c r="F213" t="s">
        <v>10759</v>
      </c>
      <c r="G213" t="s">
        <v>437</v>
      </c>
      <c r="H213">
        <v>3</v>
      </c>
      <c r="I213" t="s">
        <v>296</v>
      </c>
      <c r="J213" t="str">
        <f>IF(Draft2018[[#This Row],[KEEPER]]="K",_xlfn.IFNA(INDEX(Draft2017[Current Contract],MATCH(Draft2018[[#This Row],[PLAYER]],Draft2017[PLAYER],0)),"Undrafted"),"")</f>
        <v/>
      </c>
      <c r="K213" t="str">
        <f>IF(Draft2018[[#This Row],[KEEPER]]="K",Draft2018[[#This Row],[Last Contract]],IF(ISNA(VLOOKUP(Draft2018[[#This Row],[PLAYER]],Rookies2018[Player],1,FALSE)),"Auction","Rookie"))</f>
        <v>Auction</v>
      </c>
      <c r="L213">
        <f>IF(Draft2018[[#This Row],[KEEPER]]="K",1+_xlfn.IFNA(INDEX(Draft2017[Net Keeper Count],MATCH(Draft2018[[#This Row],[PLAYER]],Draft2017[PLAYER],0)),0),0)</f>
        <v>0</v>
      </c>
    </row>
    <row r="214" spans="1:12" x14ac:dyDescent="0.3">
      <c r="A214">
        <v>3</v>
      </c>
      <c r="B214" t="s">
        <v>10773</v>
      </c>
      <c r="C214">
        <v>213</v>
      </c>
      <c r="D214" t="s">
        <v>11061</v>
      </c>
      <c r="E214" t="s">
        <v>5004</v>
      </c>
      <c r="F214" t="s">
        <v>10740</v>
      </c>
      <c r="G214" t="s">
        <v>451</v>
      </c>
      <c r="H214">
        <v>54</v>
      </c>
      <c r="I214" t="s">
        <v>296</v>
      </c>
      <c r="J214" t="str">
        <f>IF(Draft2018[[#This Row],[KEEPER]]="K",_xlfn.IFNA(INDEX(Draft2017[Current Contract],MATCH(Draft2018[[#This Row],[PLAYER]],Draft2017[PLAYER],0)),"Undrafted"),"")</f>
        <v/>
      </c>
      <c r="K214" t="str">
        <f>IF(Draft2018[[#This Row],[KEEPER]]="K",Draft2018[[#This Row],[Last Contract]],IF(ISNA(VLOOKUP(Draft2018[[#This Row],[PLAYER]],Rookies2018[Player],1,FALSE)),"Auction","Rookie"))</f>
        <v>Auction</v>
      </c>
      <c r="L214">
        <f>IF(Draft2018[[#This Row],[KEEPER]]="K",1+_xlfn.IFNA(INDEX(Draft2017[Net Keeper Count],MATCH(Draft2018[[#This Row],[PLAYER]],Draft2017[PLAYER],0)),0),0)</f>
        <v>0</v>
      </c>
    </row>
    <row r="215" spans="1:12" x14ac:dyDescent="0.3">
      <c r="A215">
        <v>4</v>
      </c>
      <c r="B215" t="s">
        <v>10799</v>
      </c>
      <c r="C215">
        <v>214</v>
      </c>
      <c r="D215" t="s">
        <v>11071</v>
      </c>
      <c r="E215" t="s">
        <v>6678</v>
      </c>
      <c r="F215" t="s">
        <v>10763</v>
      </c>
      <c r="G215" t="s">
        <v>321</v>
      </c>
      <c r="H215">
        <v>1</v>
      </c>
      <c r="I215" t="s">
        <v>296</v>
      </c>
      <c r="J215" t="str">
        <f>IF(Draft2018[[#This Row],[KEEPER]]="K",_xlfn.IFNA(INDEX(Draft2017[Current Contract],MATCH(Draft2018[[#This Row],[PLAYER]],Draft2017[PLAYER],0)),"Undrafted"),"")</f>
        <v/>
      </c>
      <c r="K215" t="str">
        <f>IF(Draft2018[[#This Row],[KEEPER]]="K",Draft2018[[#This Row],[Last Contract]],IF(ISNA(VLOOKUP(Draft2018[[#This Row],[PLAYER]],Rookies2018[Player],1,FALSE)),"Auction","Rookie"))</f>
        <v>Rookie</v>
      </c>
      <c r="L215">
        <f>IF(Draft2018[[#This Row],[KEEPER]]="K",1+_xlfn.IFNA(INDEX(Draft2017[Net Keeper Count],MATCH(Draft2018[[#This Row],[PLAYER]],Draft2017[PLAYER],0)),0),0)</f>
        <v>0</v>
      </c>
    </row>
    <row r="216" spans="1:12" x14ac:dyDescent="0.3">
      <c r="A216">
        <v>9</v>
      </c>
      <c r="B216" t="s">
        <v>10929</v>
      </c>
      <c r="C216">
        <v>215</v>
      </c>
      <c r="D216" t="s">
        <v>10801</v>
      </c>
      <c r="E216" t="s">
        <v>834</v>
      </c>
      <c r="F216" t="s">
        <v>10802</v>
      </c>
      <c r="G216" t="s">
        <v>348</v>
      </c>
      <c r="H216">
        <v>21</v>
      </c>
      <c r="I216" t="s">
        <v>296</v>
      </c>
      <c r="J216" t="str">
        <f>IF(Draft2018[[#This Row],[KEEPER]]="K",_xlfn.IFNA(INDEX(Draft2017[Current Contract],MATCH(Draft2018[[#This Row],[PLAYER]],Draft2017[PLAYER],0)),"Undrafted"),"")</f>
        <v/>
      </c>
      <c r="K216" t="str">
        <f>IF(Draft2018[[#This Row],[KEEPER]]="K",Draft2018[[#This Row],[Last Contract]],IF(ISNA(VLOOKUP(Draft2018[[#This Row],[PLAYER]],Rookies2018[Player],1,FALSE)),"Auction","Rookie"))</f>
        <v>Auction</v>
      </c>
      <c r="L216">
        <f>IF(Draft2018[[#This Row],[KEEPER]]="K",1+_xlfn.IFNA(INDEX(Draft2017[Net Keeper Count],MATCH(Draft2018[[#This Row],[PLAYER]],Draft2017[PLAYER],0)),0),0)</f>
        <v>0</v>
      </c>
    </row>
    <row r="217" spans="1:12" x14ac:dyDescent="0.3">
      <c r="A217">
        <v>10</v>
      </c>
      <c r="B217" t="s">
        <v>10954</v>
      </c>
      <c r="C217">
        <v>216</v>
      </c>
      <c r="D217" t="s">
        <v>10850</v>
      </c>
      <c r="E217" t="s">
        <v>10517</v>
      </c>
      <c r="F217" t="s">
        <v>10748</v>
      </c>
      <c r="G217" t="s">
        <v>451</v>
      </c>
      <c r="H217">
        <v>5</v>
      </c>
      <c r="I217" t="s">
        <v>296</v>
      </c>
      <c r="J217" t="str">
        <f>IF(Draft2018[[#This Row],[KEEPER]]="K",_xlfn.IFNA(INDEX(Draft2017[Current Contract],MATCH(Draft2018[[#This Row],[PLAYER]],Draft2017[PLAYER],0)),"Undrafted"),"")</f>
        <v/>
      </c>
      <c r="K217" t="str">
        <f>IF(Draft2018[[#This Row],[KEEPER]]="K",Draft2018[[#This Row],[Last Contract]],IF(ISNA(VLOOKUP(Draft2018[[#This Row],[PLAYER]],Rookies2018[Player],1,FALSE)),"Auction","Rookie"))</f>
        <v>Auction</v>
      </c>
      <c r="L217">
        <f>IF(Draft2018[[#This Row],[KEEPER]]="K",1+_xlfn.IFNA(INDEX(Draft2017[Net Keeper Count],MATCH(Draft2018[[#This Row],[PLAYER]],Draft2017[PLAYER],0)),0),0)</f>
        <v>0</v>
      </c>
    </row>
    <row r="218" spans="1:12" x14ac:dyDescent="0.3">
      <c r="A218">
        <v>5</v>
      </c>
      <c r="B218" t="s">
        <v>10828</v>
      </c>
      <c r="C218">
        <v>217</v>
      </c>
      <c r="D218" t="s">
        <v>10874</v>
      </c>
      <c r="E218" t="s">
        <v>9914</v>
      </c>
      <c r="F218" t="s">
        <v>10746</v>
      </c>
      <c r="G218" t="s">
        <v>311</v>
      </c>
      <c r="H218">
        <v>23</v>
      </c>
      <c r="I218" t="s">
        <v>296</v>
      </c>
      <c r="J218" t="str">
        <f>IF(Draft2018[[#This Row],[KEEPER]]="K",_xlfn.IFNA(INDEX(Draft2017[Current Contract],MATCH(Draft2018[[#This Row],[PLAYER]],Draft2017[PLAYER],0)),"Undrafted"),"")</f>
        <v/>
      </c>
      <c r="K218" t="str">
        <f>IF(Draft2018[[#This Row],[KEEPER]]="K",Draft2018[[#This Row],[Last Contract]],IF(ISNA(VLOOKUP(Draft2018[[#This Row],[PLAYER]],Rookies2018[Player],1,FALSE)),"Auction","Rookie"))</f>
        <v>Auction</v>
      </c>
      <c r="L218">
        <f>IF(Draft2018[[#This Row],[KEEPER]]="K",1+_xlfn.IFNA(INDEX(Draft2017[Net Keeper Count],MATCH(Draft2018[[#This Row],[PLAYER]],Draft2017[PLAYER],0)),0),0)</f>
        <v>0</v>
      </c>
    </row>
    <row r="219" spans="1:12" x14ac:dyDescent="0.3">
      <c r="A219">
        <v>7</v>
      </c>
      <c r="B219" t="s">
        <v>10880</v>
      </c>
      <c r="C219">
        <v>218</v>
      </c>
      <c r="D219" t="s">
        <v>10857</v>
      </c>
      <c r="E219" t="s">
        <v>4014</v>
      </c>
      <c r="F219" t="s">
        <v>352</v>
      </c>
      <c r="G219" t="s">
        <v>451</v>
      </c>
      <c r="H219">
        <v>7</v>
      </c>
      <c r="I219" t="s">
        <v>296</v>
      </c>
      <c r="J219" t="str">
        <f>IF(Draft2018[[#This Row],[KEEPER]]="K",_xlfn.IFNA(INDEX(Draft2017[Current Contract],MATCH(Draft2018[[#This Row],[PLAYER]],Draft2017[PLAYER],0)),"Undrafted"),"")</f>
        <v/>
      </c>
      <c r="K219" t="str">
        <f>IF(Draft2018[[#This Row],[KEEPER]]="K",Draft2018[[#This Row],[Last Contract]],IF(ISNA(VLOOKUP(Draft2018[[#This Row],[PLAYER]],Rookies2018[Player],1,FALSE)),"Auction","Rookie"))</f>
        <v>Auction</v>
      </c>
      <c r="L219">
        <f>IF(Draft2018[[#This Row],[KEEPER]]="K",1+_xlfn.IFNA(INDEX(Draft2017[Net Keeper Count],MATCH(Draft2018[[#This Row],[PLAYER]],Draft2017[PLAYER],0)),0),0)</f>
        <v>0</v>
      </c>
    </row>
    <row r="220" spans="1:12" x14ac:dyDescent="0.3">
      <c r="A220">
        <v>9</v>
      </c>
      <c r="B220" t="s">
        <v>10929</v>
      </c>
      <c r="C220">
        <v>219</v>
      </c>
      <c r="D220" t="s">
        <v>11114</v>
      </c>
      <c r="E220" t="s">
        <v>7071</v>
      </c>
      <c r="F220" t="s">
        <v>489</v>
      </c>
      <c r="G220" t="s">
        <v>348</v>
      </c>
      <c r="H220">
        <v>3</v>
      </c>
      <c r="I220" t="s">
        <v>296</v>
      </c>
      <c r="J220" t="str">
        <f>IF(Draft2018[[#This Row],[KEEPER]]="K",_xlfn.IFNA(INDEX(Draft2017[Current Contract],MATCH(Draft2018[[#This Row],[PLAYER]],Draft2017[PLAYER],0)),"Undrafted"),"")</f>
        <v/>
      </c>
      <c r="K220" t="str">
        <f>IF(Draft2018[[#This Row],[KEEPER]]="K",Draft2018[[#This Row],[Last Contract]],IF(ISNA(VLOOKUP(Draft2018[[#This Row],[PLAYER]],Rookies2018[Player],1,FALSE)),"Auction","Rookie"))</f>
        <v>Auction</v>
      </c>
      <c r="L220">
        <f>IF(Draft2018[[#This Row],[KEEPER]]="K",1+_xlfn.IFNA(INDEX(Draft2017[Net Keeper Count],MATCH(Draft2018[[#This Row],[PLAYER]],Draft2017[PLAYER],0)),0),0)</f>
        <v>0</v>
      </c>
    </row>
    <row r="221" spans="1:12" x14ac:dyDescent="0.3">
      <c r="A221">
        <v>10</v>
      </c>
      <c r="B221" t="s">
        <v>10954</v>
      </c>
      <c r="C221">
        <v>220</v>
      </c>
      <c r="D221" t="s">
        <v>10771</v>
      </c>
      <c r="E221" t="s">
        <v>10489</v>
      </c>
      <c r="F221" t="s">
        <v>10728</v>
      </c>
      <c r="G221" t="s">
        <v>451</v>
      </c>
      <c r="H221">
        <v>12</v>
      </c>
      <c r="I221" t="s">
        <v>296</v>
      </c>
      <c r="J221" t="str">
        <f>IF(Draft2018[[#This Row],[KEEPER]]="K",_xlfn.IFNA(INDEX(Draft2017[Current Contract],MATCH(Draft2018[[#This Row],[PLAYER]],Draft2017[PLAYER],0)),"Undrafted"),"")</f>
        <v/>
      </c>
      <c r="K221" t="str">
        <f>IF(Draft2018[[#This Row],[KEEPER]]="K",Draft2018[[#This Row],[Last Contract]],IF(ISNA(VLOOKUP(Draft2018[[#This Row],[PLAYER]],Rookies2018[Player],1,FALSE)),"Auction","Rookie"))</f>
        <v>Auction</v>
      </c>
      <c r="L221">
        <f>IF(Draft2018[[#This Row],[KEEPER]]="K",1+_xlfn.IFNA(INDEX(Draft2017[Net Keeper Count],MATCH(Draft2018[[#This Row],[PLAYER]],Draft2017[PLAYER],0)),0),0)</f>
        <v>0</v>
      </c>
    </row>
    <row r="222" spans="1:12" x14ac:dyDescent="0.3">
      <c r="A222">
        <v>4</v>
      </c>
      <c r="B222" t="s">
        <v>10799</v>
      </c>
      <c r="C222">
        <v>221</v>
      </c>
      <c r="D222" t="s">
        <v>11072</v>
      </c>
      <c r="E222" t="s">
        <v>10592</v>
      </c>
      <c r="F222" t="s">
        <v>10712</v>
      </c>
      <c r="G222" t="s">
        <v>451</v>
      </c>
      <c r="H222">
        <v>1</v>
      </c>
      <c r="I222" t="s">
        <v>296</v>
      </c>
      <c r="J222" t="str">
        <f>IF(Draft2018[[#This Row],[KEEPER]]="K",_xlfn.IFNA(INDEX(Draft2017[Current Contract],MATCH(Draft2018[[#This Row],[PLAYER]],Draft2017[PLAYER],0)),"Undrafted"),"")</f>
        <v/>
      </c>
      <c r="K222" t="str">
        <f>IF(Draft2018[[#This Row],[KEEPER]]="K",Draft2018[[#This Row],[Last Contract]],IF(ISNA(VLOOKUP(Draft2018[[#This Row],[PLAYER]],Rookies2018[Player],1,FALSE)),"Auction","Rookie"))</f>
        <v>Rookie</v>
      </c>
      <c r="L222">
        <f>IF(Draft2018[[#This Row],[KEEPER]]="K",1+_xlfn.IFNA(INDEX(Draft2017[Net Keeper Count],MATCH(Draft2018[[#This Row],[PLAYER]],Draft2017[PLAYER],0)),0),0)</f>
        <v>0</v>
      </c>
    </row>
    <row r="223" spans="1:12" x14ac:dyDescent="0.3">
      <c r="A223">
        <v>6</v>
      </c>
      <c r="B223" t="s">
        <v>11085</v>
      </c>
      <c r="C223">
        <v>222</v>
      </c>
      <c r="D223" t="s">
        <v>11317</v>
      </c>
      <c r="E223" t="s">
        <v>4389</v>
      </c>
      <c r="F223" t="s">
        <v>10751</v>
      </c>
      <c r="G223" t="s">
        <v>451</v>
      </c>
      <c r="H223">
        <v>25</v>
      </c>
      <c r="I223" t="s">
        <v>296</v>
      </c>
      <c r="J223" t="str">
        <f>IF(Draft2018[[#This Row],[KEEPER]]="K",_xlfn.IFNA(INDEX(Draft2017[Current Contract],MATCH(Draft2018[[#This Row],[PLAYER]],Draft2017[PLAYER],0)),"Undrafted"),"")</f>
        <v/>
      </c>
      <c r="K223" t="str">
        <f>IF(Draft2018[[#This Row],[KEEPER]]="K",Draft2018[[#This Row],[Last Contract]],IF(ISNA(VLOOKUP(Draft2018[[#This Row],[PLAYER]],Rookies2018[Player],1,FALSE)),"Auction","Rookie"))</f>
        <v>Auction</v>
      </c>
      <c r="L223">
        <f>IF(Draft2018[[#This Row],[KEEPER]]="K",1+_xlfn.IFNA(INDEX(Draft2017[Net Keeper Count],MATCH(Draft2018[[#This Row],[PLAYER]],Draft2017[PLAYER],0)),0),0)</f>
        <v>0</v>
      </c>
    </row>
    <row r="224" spans="1:12" x14ac:dyDescent="0.3">
      <c r="A224">
        <v>6</v>
      </c>
      <c r="B224" t="s">
        <v>11085</v>
      </c>
      <c r="C224">
        <v>223</v>
      </c>
      <c r="D224" t="s">
        <v>11090</v>
      </c>
      <c r="E224" t="s">
        <v>6409</v>
      </c>
      <c r="F224" t="s">
        <v>10805</v>
      </c>
      <c r="G224" t="s">
        <v>348</v>
      </c>
      <c r="H224">
        <v>6</v>
      </c>
      <c r="I224" t="s">
        <v>296</v>
      </c>
      <c r="J224" t="str">
        <f>IF(Draft2018[[#This Row],[KEEPER]]="K",_xlfn.IFNA(INDEX(Draft2017[Current Contract],MATCH(Draft2018[[#This Row],[PLAYER]],Draft2017[PLAYER],0)),"Undrafted"),"")</f>
        <v/>
      </c>
      <c r="K224" t="str">
        <f>IF(Draft2018[[#This Row],[KEEPER]]="K",Draft2018[[#This Row],[Last Contract]],IF(ISNA(VLOOKUP(Draft2018[[#This Row],[PLAYER]],Rookies2018[Player],1,FALSE)),"Auction","Rookie"))</f>
        <v>Auction</v>
      </c>
      <c r="L224">
        <f>IF(Draft2018[[#This Row],[KEEPER]]="K",1+_xlfn.IFNA(INDEX(Draft2017[Net Keeper Count],MATCH(Draft2018[[#This Row],[PLAYER]],Draft2017[PLAYER],0)),0),0)</f>
        <v>0</v>
      </c>
    </row>
    <row r="225" spans="1:12" x14ac:dyDescent="0.3">
      <c r="A225">
        <v>9</v>
      </c>
      <c r="B225" t="s">
        <v>10929</v>
      </c>
      <c r="C225">
        <v>224</v>
      </c>
      <c r="D225" t="s">
        <v>11115</v>
      </c>
      <c r="E225" t="s">
        <v>3326</v>
      </c>
      <c r="F225" t="s">
        <v>371</v>
      </c>
      <c r="G225" t="s">
        <v>348</v>
      </c>
      <c r="H225">
        <v>6</v>
      </c>
      <c r="I225" t="s">
        <v>296</v>
      </c>
      <c r="J225" t="str">
        <f>IF(Draft2018[[#This Row],[KEEPER]]="K",_xlfn.IFNA(INDEX(Draft2017[Current Contract],MATCH(Draft2018[[#This Row],[PLAYER]],Draft2017[PLAYER],0)),"Undrafted"),"")</f>
        <v/>
      </c>
      <c r="K225" t="str">
        <f>IF(Draft2018[[#This Row],[KEEPER]]="K",Draft2018[[#This Row],[Last Contract]],IF(ISNA(VLOOKUP(Draft2018[[#This Row],[PLAYER]],Rookies2018[Player],1,FALSE)),"Auction","Rookie"))</f>
        <v>Auction</v>
      </c>
      <c r="L225">
        <f>IF(Draft2018[[#This Row],[KEEPER]]="K",1+_xlfn.IFNA(INDEX(Draft2017[Net Keeper Count],MATCH(Draft2018[[#This Row],[PLAYER]],Draft2017[PLAYER],0)),0),0)</f>
        <v>0</v>
      </c>
    </row>
    <row r="226" spans="1:12" x14ac:dyDescent="0.3">
      <c r="A226">
        <v>6</v>
      </c>
      <c r="B226" t="s">
        <v>11085</v>
      </c>
      <c r="C226">
        <v>225</v>
      </c>
      <c r="D226" t="s">
        <v>10963</v>
      </c>
      <c r="E226" t="s">
        <v>1704</v>
      </c>
      <c r="F226" t="s">
        <v>10734</v>
      </c>
      <c r="G226" t="s">
        <v>311</v>
      </c>
      <c r="H226">
        <v>6</v>
      </c>
      <c r="I226" t="s">
        <v>296</v>
      </c>
      <c r="J226" t="str">
        <f>IF(Draft2018[[#This Row],[KEEPER]]="K",_xlfn.IFNA(INDEX(Draft2017[Current Contract],MATCH(Draft2018[[#This Row],[PLAYER]],Draft2017[PLAYER],0)),"Undrafted"),"")</f>
        <v/>
      </c>
      <c r="K226" t="str">
        <f>IF(Draft2018[[#This Row],[KEEPER]]="K",Draft2018[[#This Row],[Last Contract]],IF(ISNA(VLOOKUP(Draft2018[[#This Row],[PLAYER]],Rookies2018[Player],1,FALSE)),"Auction","Rookie"))</f>
        <v>Auction</v>
      </c>
      <c r="L226">
        <f>IF(Draft2018[[#This Row],[KEEPER]]="K",1+_xlfn.IFNA(INDEX(Draft2017[Net Keeper Count],MATCH(Draft2018[[#This Row],[PLAYER]],Draft2017[PLAYER],0)),0),0)</f>
        <v>0</v>
      </c>
    </row>
    <row r="227" spans="1:12" x14ac:dyDescent="0.3">
      <c r="A227">
        <v>6</v>
      </c>
      <c r="B227" t="s">
        <v>11085</v>
      </c>
      <c r="C227">
        <v>226</v>
      </c>
      <c r="D227" t="s">
        <v>10807</v>
      </c>
      <c r="E227" t="s">
        <v>10693</v>
      </c>
      <c r="F227" t="s">
        <v>10795</v>
      </c>
      <c r="G227" t="s">
        <v>348</v>
      </c>
      <c r="H227">
        <v>3</v>
      </c>
      <c r="I227" t="s">
        <v>296</v>
      </c>
      <c r="J227" t="str">
        <f>IF(Draft2018[[#This Row],[KEEPER]]="K",_xlfn.IFNA(INDEX(Draft2017[Current Contract],MATCH(Draft2018[[#This Row],[PLAYER]],Draft2017[PLAYER],0)),"Undrafted"),"")</f>
        <v/>
      </c>
      <c r="K227" t="str">
        <f>IF(Draft2018[[#This Row],[KEEPER]]="K",Draft2018[[#This Row],[Last Contract]],IF(ISNA(VLOOKUP(Draft2018[[#This Row],[PLAYER]],Rookies2018[Player],1,FALSE)),"Auction","Rookie"))</f>
        <v>Auction</v>
      </c>
      <c r="L227">
        <f>IF(Draft2018[[#This Row],[KEEPER]]="K",1+_xlfn.IFNA(INDEX(Draft2017[Net Keeper Count],MATCH(Draft2018[[#This Row],[PLAYER]],Draft2017[PLAYER],0)),0),0)</f>
        <v>0</v>
      </c>
    </row>
    <row r="228" spans="1:12" x14ac:dyDescent="0.3">
      <c r="A228">
        <v>6</v>
      </c>
      <c r="B228" t="s">
        <v>11085</v>
      </c>
      <c r="C228">
        <v>227</v>
      </c>
      <c r="D228" t="s">
        <v>11091</v>
      </c>
      <c r="E228" t="s">
        <v>8432</v>
      </c>
      <c r="F228" t="s">
        <v>352</v>
      </c>
      <c r="G228" t="s">
        <v>348</v>
      </c>
      <c r="H228">
        <v>8</v>
      </c>
      <c r="I228" t="s">
        <v>296</v>
      </c>
      <c r="J228" t="str">
        <f>IF(Draft2018[[#This Row],[KEEPER]]="K",_xlfn.IFNA(INDEX(Draft2017[Current Contract],MATCH(Draft2018[[#This Row],[PLAYER]],Draft2017[PLAYER],0)),"Undrafted"),"")</f>
        <v/>
      </c>
      <c r="K228" t="str">
        <f>IF(Draft2018[[#This Row],[KEEPER]]="K",Draft2018[[#This Row],[Last Contract]],IF(ISNA(VLOOKUP(Draft2018[[#This Row],[PLAYER]],Rookies2018[Player],1,FALSE)),"Auction","Rookie"))</f>
        <v>Auction</v>
      </c>
      <c r="L228">
        <f>IF(Draft2018[[#This Row],[KEEPER]]="K",1+_xlfn.IFNA(INDEX(Draft2017[Net Keeper Count],MATCH(Draft2018[[#This Row],[PLAYER]],Draft2017[PLAYER],0)),0),0)</f>
        <v>0</v>
      </c>
    </row>
    <row r="229" spans="1:12" x14ac:dyDescent="0.3">
      <c r="A229">
        <v>4</v>
      </c>
      <c r="B229" t="s">
        <v>10799</v>
      </c>
      <c r="C229">
        <v>228</v>
      </c>
      <c r="D229" t="s">
        <v>11073</v>
      </c>
      <c r="E229" t="s">
        <v>7696</v>
      </c>
      <c r="F229" t="s">
        <v>10710</v>
      </c>
      <c r="G229" t="s">
        <v>451</v>
      </c>
      <c r="H229">
        <v>1</v>
      </c>
      <c r="I229" t="s">
        <v>296</v>
      </c>
      <c r="J229" t="str">
        <f>IF(Draft2018[[#This Row],[KEEPER]]="K",_xlfn.IFNA(INDEX(Draft2017[Current Contract],MATCH(Draft2018[[#This Row],[PLAYER]],Draft2017[PLAYER],0)),"Undrafted"),"")</f>
        <v/>
      </c>
      <c r="K229" t="str">
        <f>IF(Draft2018[[#This Row],[KEEPER]]="K",Draft2018[[#This Row],[Last Contract]],IF(ISNA(VLOOKUP(Draft2018[[#This Row],[PLAYER]],Rookies2018[Player],1,FALSE)),"Auction","Rookie"))</f>
        <v>Rookie</v>
      </c>
      <c r="L229">
        <f>IF(Draft2018[[#This Row],[KEEPER]]="K",1+_xlfn.IFNA(INDEX(Draft2017[Net Keeper Count],MATCH(Draft2018[[#This Row],[PLAYER]],Draft2017[PLAYER],0)),0),0)</f>
        <v>0</v>
      </c>
    </row>
    <row r="230" spans="1:12" x14ac:dyDescent="0.3">
      <c r="A230">
        <v>10</v>
      </c>
      <c r="B230" t="s">
        <v>10954</v>
      </c>
      <c r="C230">
        <v>229</v>
      </c>
      <c r="D230" t="s">
        <v>11127</v>
      </c>
      <c r="E230" t="s">
        <v>2751</v>
      </c>
      <c r="F230" t="s">
        <v>298</v>
      </c>
      <c r="G230" t="s">
        <v>451</v>
      </c>
      <c r="H230">
        <v>1</v>
      </c>
      <c r="I230" t="s">
        <v>296</v>
      </c>
      <c r="J230" t="str">
        <f>IF(Draft2018[[#This Row],[KEEPER]]="K",_xlfn.IFNA(INDEX(Draft2017[Current Contract],MATCH(Draft2018[[#This Row],[PLAYER]],Draft2017[PLAYER],0)),"Undrafted"),"")</f>
        <v/>
      </c>
      <c r="K230" t="str">
        <f>IF(Draft2018[[#This Row],[KEEPER]]="K",Draft2018[[#This Row],[Last Contract]],IF(ISNA(VLOOKUP(Draft2018[[#This Row],[PLAYER]],Rookies2018[Player],1,FALSE)),"Auction","Rookie"))</f>
        <v>Auction</v>
      </c>
      <c r="L230">
        <f>IF(Draft2018[[#This Row],[KEEPER]]="K",1+_xlfn.IFNA(INDEX(Draft2017[Net Keeper Count],MATCH(Draft2018[[#This Row],[PLAYER]],Draft2017[PLAYER],0)),0),0)</f>
        <v>0</v>
      </c>
    </row>
    <row r="231" spans="1:12" x14ac:dyDescent="0.3">
      <c r="A231">
        <v>9</v>
      </c>
      <c r="B231" t="s">
        <v>10929</v>
      </c>
      <c r="C231">
        <v>230</v>
      </c>
      <c r="D231" t="s">
        <v>10842</v>
      </c>
      <c r="E231" t="s">
        <v>6916</v>
      </c>
      <c r="F231" t="s">
        <v>314</v>
      </c>
      <c r="G231" t="s">
        <v>311</v>
      </c>
      <c r="H231">
        <v>1</v>
      </c>
      <c r="I231" t="s">
        <v>296</v>
      </c>
      <c r="J231" t="str">
        <f>IF(Draft2018[[#This Row],[KEEPER]]="K",_xlfn.IFNA(INDEX(Draft2017[Current Contract],MATCH(Draft2018[[#This Row],[PLAYER]],Draft2017[PLAYER],0)),"Undrafted"),"")</f>
        <v/>
      </c>
      <c r="K231" t="str">
        <f>IF(Draft2018[[#This Row],[KEEPER]]="K",Draft2018[[#This Row],[Last Contract]],IF(ISNA(VLOOKUP(Draft2018[[#This Row],[PLAYER]],Rookies2018[Player],1,FALSE)),"Auction","Rookie"))</f>
        <v>Auction</v>
      </c>
      <c r="L231">
        <f>IF(Draft2018[[#This Row],[KEEPER]]="K",1+_xlfn.IFNA(INDEX(Draft2017[Net Keeper Count],MATCH(Draft2018[[#This Row],[PLAYER]],Draft2017[PLAYER],0)),0),0)</f>
        <v>0</v>
      </c>
    </row>
    <row r="232" spans="1:12" x14ac:dyDescent="0.3">
      <c r="A232">
        <v>9</v>
      </c>
      <c r="B232" t="s">
        <v>10929</v>
      </c>
      <c r="C232">
        <v>231</v>
      </c>
      <c r="D232" t="s">
        <v>10958</v>
      </c>
      <c r="E232" t="s">
        <v>7318</v>
      </c>
      <c r="F232" t="s">
        <v>10759</v>
      </c>
      <c r="G232" t="s">
        <v>451</v>
      </c>
      <c r="H232">
        <v>3</v>
      </c>
      <c r="I232" t="s">
        <v>296</v>
      </c>
      <c r="J232" t="str">
        <f>IF(Draft2018[[#This Row],[KEEPER]]="K",_xlfn.IFNA(INDEX(Draft2017[Current Contract],MATCH(Draft2018[[#This Row],[PLAYER]],Draft2017[PLAYER],0)),"Undrafted"),"")</f>
        <v/>
      </c>
      <c r="K232" t="str">
        <f>IF(Draft2018[[#This Row],[KEEPER]]="K",Draft2018[[#This Row],[Last Contract]],IF(ISNA(VLOOKUP(Draft2018[[#This Row],[PLAYER]],Rookies2018[Player],1,FALSE)),"Auction","Rookie"))</f>
        <v>Auction</v>
      </c>
      <c r="L232">
        <f>IF(Draft2018[[#This Row],[KEEPER]]="K",1+_xlfn.IFNA(INDEX(Draft2017[Net Keeper Count],MATCH(Draft2018[[#This Row],[PLAYER]],Draft2017[PLAYER],0)),0),0)</f>
        <v>0</v>
      </c>
    </row>
    <row r="233" spans="1:12" x14ac:dyDescent="0.3">
      <c r="A233">
        <v>9</v>
      </c>
      <c r="B233" t="s">
        <v>10929</v>
      </c>
      <c r="C233">
        <v>232</v>
      </c>
      <c r="D233" t="s">
        <v>10727</v>
      </c>
      <c r="E233" t="s">
        <v>3736</v>
      </c>
      <c r="F233" t="s">
        <v>10728</v>
      </c>
      <c r="G233" t="s">
        <v>348</v>
      </c>
      <c r="H233">
        <v>6</v>
      </c>
      <c r="I233" t="s">
        <v>296</v>
      </c>
      <c r="J233" t="str">
        <f>IF(Draft2018[[#This Row],[KEEPER]]="K",_xlfn.IFNA(INDEX(Draft2017[Current Contract],MATCH(Draft2018[[#This Row],[PLAYER]],Draft2017[PLAYER],0)),"Undrafted"),"")</f>
        <v/>
      </c>
      <c r="K233" t="str">
        <f>IF(Draft2018[[#This Row],[KEEPER]]="K",Draft2018[[#This Row],[Last Contract]],IF(ISNA(VLOOKUP(Draft2018[[#This Row],[PLAYER]],Rookies2018[Player],1,FALSE)),"Auction","Rookie"))</f>
        <v>Auction</v>
      </c>
      <c r="L233">
        <f>IF(Draft2018[[#This Row],[KEEPER]]="K",1+_xlfn.IFNA(INDEX(Draft2017[Net Keeper Count],MATCH(Draft2018[[#This Row],[PLAYER]],Draft2017[PLAYER],0)),0),0)</f>
        <v>0</v>
      </c>
    </row>
    <row r="234" spans="1:12" x14ac:dyDescent="0.3">
      <c r="A234">
        <v>1</v>
      </c>
      <c r="B234" t="s">
        <v>10706</v>
      </c>
      <c r="C234">
        <v>233</v>
      </c>
      <c r="D234" t="s">
        <v>10948</v>
      </c>
      <c r="E234" t="s">
        <v>5579</v>
      </c>
      <c r="F234" t="s">
        <v>10748</v>
      </c>
      <c r="G234" t="s">
        <v>348</v>
      </c>
      <c r="H234">
        <v>1</v>
      </c>
      <c r="I234" t="s">
        <v>296</v>
      </c>
      <c r="J234" t="str">
        <f>IF(Draft2018[[#This Row],[KEEPER]]="K",_xlfn.IFNA(INDEX(Draft2017[Current Contract],MATCH(Draft2018[[#This Row],[PLAYER]],Draft2017[PLAYER],0)),"Undrafted"),"")</f>
        <v/>
      </c>
      <c r="K234" t="str">
        <f>IF(Draft2018[[#This Row],[KEEPER]]="K",Draft2018[[#This Row],[Last Contract]],IF(ISNA(VLOOKUP(Draft2018[[#This Row],[PLAYER]],Rookies2018[Player],1,FALSE)),"Auction","Rookie"))</f>
        <v>Auction</v>
      </c>
      <c r="L234">
        <f>IF(Draft2018[[#This Row],[KEEPER]]="K",1+_xlfn.IFNA(INDEX(Draft2017[Net Keeper Count],MATCH(Draft2018[[#This Row],[PLAYER]],Draft2017[PLAYER],0)),0),0)</f>
        <v>0</v>
      </c>
    </row>
    <row r="235" spans="1:12" x14ac:dyDescent="0.3">
      <c r="A235">
        <v>9</v>
      </c>
      <c r="B235" t="s">
        <v>10929</v>
      </c>
      <c r="C235">
        <v>234</v>
      </c>
      <c r="D235" t="s">
        <v>11116</v>
      </c>
      <c r="E235" t="s">
        <v>1802</v>
      </c>
      <c r="F235" t="s">
        <v>10718</v>
      </c>
      <c r="G235" t="s">
        <v>437</v>
      </c>
      <c r="H235">
        <v>1</v>
      </c>
      <c r="I235" t="s">
        <v>296</v>
      </c>
      <c r="J235" t="str">
        <f>IF(Draft2018[[#This Row],[KEEPER]]="K",_xlfn.IFNA(INDEX(Draft2017[Current Contract],MATCH(Draft2018[[#This Row],[PLAYER]],Draft2017[PLAYER],0)),"Undrafted"),"")</f>
        <v/>
      </c>
      <c r="K235" t="str">
        <f>IF(Draft2018[[#This Row],[KEEPER]]="K",Draft2018[[#This Row],[Last Contract]],IF(ISNA(VLOOKUP(Draft2018[[#This Row],[PLAYER]],Rookies2018[Player],1,FALSE)),"Auction","Rookie"))</f>
        <v>Auction</v>
      </c>
      <c r="L235">
        <f>IF(Draft2018[[#This Row],[KEEPER]]="K",1+_xlfn.IFNA(INDEX(Draft2017[Net Keeper Count],MATCH(Draft2018[[#This Row],[PLAYER]],Draft2017[PLAYER],0)),0),0)</f>
        <v>0</v>
      </c>
    </row>
    <row r="236" spans="1:12" x14ac:dyDescent="0.3">
      <c r="A236">
        <v>3</v>
      </c>
      <c r="B236" t="s">
        <v>10773</v>
      </c>
      <c r="C236">
        <v>235</v>
      </c>
      <c r="D236" t="s">
        <v>10834</v>
      </c>
      <c r="E236" t="s">
        <v>7205</v>
      </c>
      <c r="F236" t="s">
        <v>352</v>
      </c>
      <c r="G236" t="s">
        <v>451</v>
      </c>
      <c r="H236">
        <v>1</v>
      </c>
      <c r="I236" t="s">
        <v>296</v>
      </c>
      <c r="J236" t="str">
        <f>IF(Draft2018[[#This Row],[KEEPER]]="K",_xlfn.IFNA(INDEX(Draft2017[Current Contract],MATCH(Draft2018[[#This Row],[PLAYER]],Draft2017[PLAYER],0)),"Undrafted"),"")</f>
        <v/>
      </c>
      <c r="K236" t="str">
        <f>IF(Draft2018[[#This Row],[KEEPER]]="K",Draft2018[[#This Row],[Last Contract]],IF(ISNA(VLOOKUP(Draft2018[[#This Row],[PLAYER]],Rookies2018[Player],1,FALSE)),"Auction","Rookie"))</f>
        <v>Auction</v>
      </c>
      <c r="L236">
        <f>IF(Draft2018[[#This Row],[KEEPER]]="K",1+_xlfn.IFNA(INDEX(Draft2017[Net Keeper Count],MATCH(Draft2018[[#This Row],[PLAYER]],Draft2017[PLAYER],0)),0),0)</f>
        <v>0</v>
      </c>
    </row>
    <row r="237" spans="1:12" x14ac:dyDescent="0.3">
      <c r="A237">
        <v>9</v>
      </c>
      <c r="B237" t="s">
        <v>10929</v>
      </c>
      <c r="C237">
        <v>236</v>
      </c>
      <c r="D237" t="s">
        <v>10794</v>
      </c>
      <c r="E237" t="s">
        <v>4518</v>
      </c>
      <c r="F237" t="s">
        <v>10795</v>
      </c>
      <c r="G237" t="s">
        <v>348</v>
      </c>
      <c r="H237">
        <v>2</v>
      </c>
      <c r="I237" t="s">
        <v>296</v>
      </c>
      <c r="J237" t="str">
        <f>IF(Draft2018[[#This Row],[KEEPER]]="K",_xlfn.IFNA(INDEX(Draft2017[Current Contract],MATCH(Draft2018[[#This Row],[PLAYER]],Draft2017[PLAYER],0)),"Undrafted"),"")</f>
        <v/>
      </c>
      <c r="K237" t="str">
        <f>IF(Draft2018[[#This Row],[KEEPER]]="K",Draft2018[[#This Row],[Last Contract]],IF(ISNA(VLOOKUP(Draft2018[[#This Row],[PLAYER]],Rookies2018[Player],1,FALSE)),"Auction","Rookie"))</f>
        <v>Auction</v>
      </c>
      <c r="L237">
        <f>IF(Draft2018[[#This Row],[KEEPER]]="K",1+_xlfn.IFNA(INDEX(Draft2017[Net Keeper Count],MATCH(Draft2018[[#This Row],[PLAYER]],Draft2017[PLAYER],0)),0),0)</f>
        <v>0</v>
      </c>
    </row>
    <row r="238" spans="1:12" x14ac:dyDescent="0.3">
      <c r="A238">
        <v>1</v>
      </c>
      <c r="B238" t="s">
        <v>10706</v>
      </c>
      <c r="C238">
        <v>237</v>
      </c>
      <c r="D238" t="s">
        <v>10946</v>
      </c>
      <c r="E238" t="s">
        <v>9273</v>
      </c>
      <c r="F238" t="s">
        <v>10740</v>
      </c>
      <c r="G238" t="s">
        <v>348</v>
      </c>
      <c r="H238">
        <v>2</v>
      </c>
      <c r="I238" t="s">
        <v>296</v>
      </c>
      <c r="J238" t="str">
        <f>IF(Draft2018[[#This Row],[KEEPER]]="K",_xlfn.IFNA(INDEX(Draft2017[Current Contract],MATCH(Draft2018[[#This Row],[PLAYER]],Draft2017[PLAYER],0)),"Undrafted"),"")</f>
        <v/>
      </c>
      <c r="K238" t="str">
        <f>IF(Draft2018[[#This Row],[KEEPER]]="K",Draft2018[[#This Row],[Last Contract]],IF(ISNA(VLOOKUP(Draft2018[[#This Row],[PLAYER]],Rookies2018[Player],1,FALSE)),"Auction","Rookie"))</f>
        <v>Auction</v>
      </c>
      <c r="L238">
        <f>IF(Draft2018[[#This Row],[KEEPER]]="K",1+_xlfn.IFNA(INDEX(Draft2017[Net Keeper Count],MATCH(Draft2018[[#This Row],[PLAYER]],Draft2017[PLAYER],0)),0),0)</f>
        <v>0</v>
      </c>
    </row>
    <row r="239" spans="1:12" x14ac:dyDescent="0.3">
      <c r="A239">
        <v>8</v>
      </c>
      <c r="B239" t="s">
        <v>10904</v>
      </c>
      <c r="C239">
        <v>238</v>
      </c>
      <c r="D239" t="s">
        <v>10978</v>
      </c>
      <c r="E239" t="s">
        <v>5223</v>
      </c>
      <c r="F239" t="s">
        <v>489</v>
      </c>
      <c r="G239" t="s">
        <v>451</v>
      </c>
      <c r="H239">
        <v>1</v>
      </c>
      <c r="I239" t="s">
        <v>296</v>
      </c>
      <c r="J239" t="str">
        <f>IF(Draft2018[[#This Row],[KEEPER]]="K",_xlfn.IFNA(INDEX(Draft2017[Current Contract],MATCH(Draft2018[[#This Row],[PLAYER]],Draft2017[PLAYER],0)),"Undrafted"),"")</f>
        <v/>
      </c>
      <c r="K239" t="str">
        <f>IF(Draft2018[[#This Row],[KEEPER]]="K",Draft2018[[#This Row],[Last Contract]],IF(ISNA(VLOOKUP(Draft2018[[#This Row],[PLAYER]],Rookies2018[Player],1,FALSE)),"Auction","Rookie"))</f>
        <v>Auction</v>
      </c>
      <c r="L239">
        <f>IF(Draft2018[[#This Row],[KEEPER]]="K",1+_xlfn.IFNA(INDEX(Draft2017[Net Keeper Count],MATCH(Draft2018[[#This Row],[PLAYER]],Draft2017[PLAYER],0)),0),0)</f>
        <v>0</v>
      </c>
    </row>
    <row r="240" spans="1:12" x14ac:dyDescent="0.3">
      <c r="A240">
        <v>1</v>
      </c>
      <c r="B240" t="s">
        <v>10706</v>
      </c>
      <c r="C240">
        <v>239</v>
      </c>
      <c r="D240" t="s">
        <v>10732</v>
      </c>
      <c r="E240" t="s">
        <v>9933</v>
      </c>
      <c r="F240" t="s">
        <v>365</v>
      </c>
      <c r="G240" t="s">
        <v>348</v>
      </c>
      <c r="H240">
        <v>1</v>
      </c>
      <c r="I240" t="s">
        <v>296</v>
      </c>
      <c r="J240" t="str">
        <f>IF(Draft2018[[#This Row],[KEEPER]]="K",_xlfn.IFNA(INDEX(Draft2017[Current Contract],MATCH(Draft2018[[#This Row],[PLAYER]],Draft2017[PLAYER],0)),"Undrafted"),"")</f>
        <v/>
      </c>
      <c r="K240" t="str">
        <f>IF(Draft2018[[#This Row],[KEEPER]]="K",Draft2018[[#This Row],[Last Contract]],IF(ISNA(VLOOKUP(Draft2018[[#This Row],[PLAYER]],Rookies2018[Player],1,FALSE)),"Auction","Rookie"))</f>
        <v>Auction</v>
      </c>
      <c r="L240">
        <f>IF(Draft2018[[#This Row],[KEEPER]]="K",1+_xlfn.IFNA(INDEX(Draft2017[Net Keeper Count],MATCH(Draft2018[[#This Row],[PLAYER]],Draft2017[PLAYER],0)),0),0)</f>
        <v>0</v>
      </c>
    </row>
    <row r="241" spans="1:12" x14ac:dyDescent="0.3">
      <c r="A241">
        <v>1</v>
      </c>
      <c r="B241" t="s">
        <v>10706</v>
      </c>
      <c r="C241">
        <v>240</v>
      </c>
      <c r="D241" t="s">
        <v>10899</v>
      </c>
      <c r="E241" t="s">
        <v>5286</v>
      </c>
      <c r="F241" t="s">
        <v>352</v>
      </c>
      <c r="G241" t="s">
        <v>348</v>
      </c>
      <c r="H241">
        <v>1</v>
      </c>
      <c r="I241" t="s">
        <v>296</v>
      </c>
      <c r="J241" t="str">
        <f>IF(Draft2018[[#This Row],[KEEPER]]="K",_xlfn.IFNA(INDEX(Draft2017[Current Contract],MATCH(Draft2018[[#This Row],[PLAYER]],Draft2017[PLAYER],0)),"Undrafted"),"")</f>
        <v/>
      </c>
      <c r="K241" t="str">
        <f>IF(Draft2018[[#This Row],[KEEPER]]="K",Draft2018[[#This Row],[Last Contract]],IF(ISNA(VLOOKUP(Draft2018[[#This Row],[PLAYER]],Rookies2018[Player],1,FALSE)),"Auction","Rookie"))</f>
        <v>Auction</v>
      </c>
      <c r="L241">
        <f>IF(Draft2018[[#This Row],[KEEPER]]="K",1+_xlfn.IFNA(INDEX(Draft2017[Net Keeper Count],MATCH(Draft2018[[#This Row],[PLAYER]],Draft2017[PLAYER],0)),0),0)</f>
        <v>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C651-45AA-4A79-968E-742A4DC6F1DE}">
  <dimension ref="A1:L241"/>
  <sheetViews>
    <sheetView topLeftCell="A156" workbookViewId="0">
      <selection activeCell="E59" sqref="E59"/>
    </sheetView>
  </sheetViews>
  <sheetFormatPr defaultRowHeight="14.4" x14ac:dyDescent="0.3"/>
  <cols>
    <col min="1" max="1" width="9.6640625" bestFit="1" customWidth="1"/>
    <col min="2" max="2" width="24.88671875" bestFit="1" customWidth="1"/>
    <col min="3" max="3" width="7.109375" bestFit="1" customWidth="1"/>
    <col min="4" max="4" width="22.5546875" bestFit="1" customWidth="1"/>
    <col min="5" max="5" width="18.33203125" bestFit="1" customWidth="1"/>
    <col min="6" max="6" width="8.33203125" bestFit="1" customWidth="1"/>
    <col min="7" max="7" width="6.6640625" bestFit="1" customWidth="1"/>
    <col min="8" max="8" width="8.33203125" bestFit="1" customWidth="1"/>
    <col min="9" max="9" width="9.5546875" bestFit="1" customWidth="1"/>
    <col min="10" max="10" width="14.21875" bestFit="1" customWidth="1"/>
    <col min="11" max="11" width="17.21875" bestFit="1" customWidth="1"/>
    <col min="12" max="12" width="18.33203125" bestFit="1" customWidth="1"/>
  </cols>
  <sheetData>
    <row r="1" spans="1:12" x14ac:dyDescent="0.3">
      <c r="A1" t="s">
        <v>10695</v>
      </c>
      <c r="B1" t="s">
        <v>10696</v>
      </c>
      <c r="C1" t="s">
        <v>10697</v>
      </c>
      <c r="D1" t="s">
        <v>10698</v>
      </c>
      <c r="E1" t="s">
        <v>10699</v>
      </c>
      <c r="F1" t="s">
        <v>10700</v>
      </c>
      <c r="G1" t="s">
        <v>10701</v>
      </c>
      <c r="H1" t="s">
        <v>10702</v>
      </c>
      <c r="I1" t="s">
        <v>10703</v>
      </c>
      <c r="J1" t="s">
        <v>10704</v>
      </c>
      <c r="K1" t="s">
        <v>10673</v>
      </c>
      <c r="L1" t="s">
        <v>10705</v>
      </c>
    </row>
    <row r="2" spans="1:12" x14ac:dyDescent="0.3">
      <c r="A2">
        <v>1</v>
      </c>
      <c r="B2" t="s">
        <v>10706</v>
      </c>
      <c r="C2">
        <v>10</v>
      </c>
      <c r="D2" t="s">
        <v>11314</v>
      </c>
      <c r="E2" t="s">
        <v>4043</v>
      </c>
      <c r="F2" t="s">
        <v>314</v>
      </c>
      <c r="G2" t="s">
        <v>348</v>
      </c>
      <c r="H2">
        <v>108</v>
      </c>
      <c r="I2" t="s">
        <v>437</v>
      </c>
      <c r="J2" t="s">
        <v>11128</v>
      </c>
      <c r="K2" t="s">
        <v>11128</v>
      </c>
      <c r="L2">
        <f>IF(Draft2017[[#This Row],[KEEPER]]="K",1,0)</f>
        <v>1</v>
      </c>
    </row>
    <row r="3" spans="1:12" x14ac:dyDescent="0.3">
      <c r="A3">
        <v>1</v>
      </c>
      <c r="B3" t="s">
        <v>10706</v>
      </c>
      <c r="C3">
        <v>20</v>
      </c>
      <c r="D3" t="s">
        <v>10707</v>
      </c>
      <c r="E3" t="s">
        <v>5230</v>
      </c>
      <c r="F3" t="s">
        <v>10708</v>
      </c>
      <c r="G3" t="s">
        <v>451</v>
      </c>
      <c r="H3">
        <v>63</v>
      </c>
      <c r="I3" t="s">
        <v>437</v>
      </c>
      <c r="J3" t="s">
        <v>11128</v>
      </c>
      <c r="K3" t="s">
        <v>11128</v>
      </c>
      <c r="L3">
        <f>IF(Draft2017[[#This Row],[KEEPER]]="K",1,0)</f>
        <v>1</v>
      </c>
    </row>
    <row r="4" spans="1:12" x14ac:dyDescent="0.3">
      <c r="A4">
        <v>1</v>
      </c>
      <c r="B4" t="s">
        <v>10706</v>
      </c>
      <c r="C4">
        <v>30</v>
      </c>
      <c r="D4" t="s">
        <v>10709</v>
      </c>
      <c r="E4" t="s">
        <v>1556</v>
      </c>
      <c r="F4" t="s">
        <v>10710</v>
      </c>
      <c r="G4" t="s">
        <v>451</v>
      </c>
      <c r="H4">
        <v>30</v>
      </c>
      <c r="I4" t="s">
        <v>437</v>
      </c>
      <c r="J4" t="s">
        <v>11128</v>
      </c>
      <c r="K4" t="s">
        <v>11128</v>
      </c>
      <c r="L4">
        <f>IF(Draft2017[[#This Row],[KEEPER]]="K",1,0)</f>
        <v>1</v>
      </c>
    </row>
    <row r="5" spans="1:12" x14ac:dyDescent="0.3">
      <c r="A5">
        <v>1</v>
      </c>
      <c r="B5" t="s">
        <v>10706</v>
      </c>
      <c r="C5">
        <v>40</v>
      </c>
      <c r="D5" t="s">
        <v>10711</v>
      </c>
      <c r="E5" t="s">
        <v>3682</v>
      </c>
      <c r="F5" t="s">
        <v>10712</v>
      </c>
      <c r="G5" t="s">
        <v>451</v>
      </c>
      <c r="H5">
        <v>14</v>
      </c>
      <c r="I5" t="s">
        <v>437</v>
      </c>
      <c r="J5" t="s">
        <v>11128</v>
      </c>
      <c r="K5" t="s">
        <v>11128</v>
      </c>
      <c r="L5">
        <f>IF(Draft2017[[#This Row],[KEEPER]]="K",1,0)</f>
        <v>1</v>
      </c>
    </row>
    <row r="6" spans="1:12" x14ac:dyDescent="0.3">
      <c r="A6">
        <v>1</v>
      </c>
      <c r="B6" t="s">
        <v>10706</v>
      </c>
      <c r="C6">
        <v>50</v>
      </c>
      <c r="D6" t="s">
        <v>10713</v>
      </c>
      <c r="E6" t="s">
        <v>5004</v>
      </c>
      <c r="F6" t="s">
        <v>10714</v>
      </c>
      <c r="G6" t="s">
        <v>451</v>
      </c>
      <c r="H6">
        <v>20</v>
      </c>
      <c r="I6" t="s">
        <v>437</v>
      </c>
      <c r="J6" t="s">
        <v>11128</v>
      </c>
      <c r="K6" t="s">
        <v>11128</v>
      </c>
      <c r="L6">
        <f>IF(Draft2017[[#This Row],[KEEPER]]="K",1,0)</f>
        <v>1</v>
      </c>
    </row>
    <row r="7" spans="1:12" x14ac:dyDescent="0.3">
      <c r="A7">
        <v>1</v>
      </c>
      <c r="B7" t="s">
        <v>10706</v>
      </c>
      <c r="C7">
        <v>60</v>
      </c>
      <c r="D7" t="s">
        <v>10715</v>
      </c>
      <c r="E7" t="s">
        <v>8434</v>
      </c>
      <c r="F7" t="s">
        <v>10716</v>
      </c>
      <c r="G7" t="s">
        <v>348</v>
      </c>
      <c r="H7">
        <v>5</v>
      </c>
      <c r="I7" t="s">
        <v>437</v>
      </c>
      <c r="J7" t="s">
        <v>11128</v>
      </c>
      <c r="K7" t="s">
        <v>11128</v>
      </c>
      <c r="L7">
        <f>IF(Draft2017[[#This Row],[KEEPER]]="K",1,0)</f>
        <v>1</v>
      </c>
    </row>
    <row r="8" spans="1:12" x14ac:dyDescent="0.3">
      <c r="A8">
        <v>1</v>
      </c>
      <c r="B8" t="s">
        <v>10706</v>
      </c>
      <c r="C8">
        <v>70</v>
      </c>
      <c r="D8" t="s">
        <v>10717</v>
      </c>
      <c r="E8" t="s">
        <v>5242</v>
      </c>
      <c r="F8" t="s">
        <v>10718</v>
      </c>
      <c r="G8" t="s">
        <v>348</v>
      </c>
      <c r="H8">
        <v>10</v>
      </c>
      <c r="I8" t="s">
        <v>437</v>
      </c>
      <c r="J8" t="s">
        <v>11128</v>
      </c>
      <c r="K8" t="s">
        <v>11128</v>
      </c>
      <c r="L8">
        <f>IF(Draft2017[[#This Row],[KEEPER]]="K",1,0)</f>
        <v>1</v>
      </c>
    </row>
    <row r="9" spans="1:12" x14ac:dyDescent="0.3">
      <c r="A9">
        <v>1</v>
      </c>
      <c r="B9" t="s">
        <v>10706</v>
      </c>
      <c r="C9">
        <v>80</v>
      </c>
      <c r="D9" t="s">
        <v>10719</v>
      </c>
      <c r="E9" t="s">
        <v>7000</v>
      </c>
      <c r="F9" t="s">
        <v>10718</v>
      </c>
      <c r="G9" t="s">
        <v>348</v>
      </c>
      <c r="H9">
        <v>1</v>
      </c>
      <c r="I9" t="s">
        <v>437</v>
      </c>
      <c r="J9" t="s">
        <v>11129</v>
      </c>
      <c r="K9" t="s">
        <v>11129</v>
      </c>
      <c r="L9">
        <f>IF(Draft2017[[#This Row],[KEEPER]]="K",1,0)</f>
        <v>1</v>
      </c>
    </row>
    <row r="10" spans="1:12" x14ac:dyDescent="0.3">
      <c r="A10">
        <v>1</v>
      </c>
      <c r="B10" t="s">
        <v>10706</v>
      </c>
      <c r="C10">
        <v>90</v>
      </c>
      <c r="D10" t="s">
        <v>10720</v>
      </c>
      <c r="E10" t="s">
        <v>7863</v>
      </c>
      <c r="F10" t="s">
        <v>10710</v>
      </c>
      <c r="G10" t="s">
        <v>321</v>
      </c>
      <c r="H10">
        <v>2</v>
      </c>
      <c r="I10" t="s">
        <v>437</v>
      </c>
      <c r="J10" t="s">
        <v>11128</v>
      </c>
      <c r="K10" t="s">
        <v>11128</v>
      </c>
      <c r="L10">
        <f>IF(Draft2017[[#This Row],[KEEPER]]="K",1,0)</f>
        <v>1</v>
      </c>
    </row>
    <row r="11" spans="1:12" x14ac:dyDescent="0.3">
      <c r="A11">
        <v>1</v>
      </c>
      <c r="B11" t="s">
        <v>10706</v>
      </c>
      <c r="C11">
        <v>99</v>
      </c>
      <c r="D11" t="s">
        <v>10721</v>
      </c>
      <c r="E11" t="s">
        <v>8432</v>
      </c>
      <c r="F11" t="s">
        <v>10710</v>
      </c>
      <c r="G11" t="s">
        <v>348</v>
      </c>
      <c r="H11">
        <v>1</v>
      </c>
      <c r="I11" t="s">
        <v>437</v>
      </c>
      <c r="J11" t="s">
        <v>11128</v>
      </c>
      <c r="K11" t="s">
        <v>11128</v>
      </c>
      <c r="L11">
        <f>IF(Draft2017[[#This Row],[KEEPER]]="K",1,0)</f>
        <v>1</v>
      </c>
    </row>
    <row r="12" spans="1:12" x14ac:dyDescent="0.3">
      <c r="A12">
        <v>1</v>
      </c>
      <c r="B12" t="s">
        <v>10706</v>
      </c>
      <c r="C12">
        <v>108</v>
      </c>
      <c r="D12" t="s">
        <v>10722</v>
      </c>
      <c r="E12" t="s">
        <v>1891</v>
      </c>
      <c r="F12" t="s">
        <v>1198</v>
      </c>
      <c r="G12" t="s">
        <v>311</v>
      </c>
      <c r="H12">
        <v>4</v>
      </c>
      <c r="I12" t="s">
        <v>437</v>
      </c>
      <c r="J12" t="s">
        <v>11128</v>
      </c>
      <c r="K12" t="s">
        <v>11128</v>
      </c>
      <c r="L12">
        <f>IF(Draft2017[[#This Row],[KEEPER]]="K",1,0)</f>
        <v>1</v>
      </c>
    </row>
    <row r="13" spans="1:12" x14ac:dyDescent="0.3">
      <c r="A13">
        <v>1</v>
      </c>
      <c r="B13" t="s">
        <v>10706</v>
      </c>
      <c r="C13">
        <v>117</v>
      </c>
      <c r="D13" t="s">
        <v>10723</v>
      </c>
      <c r="E13" t="s">
        <v>4270</v>
      </c>
      <c r="F13" t="s">
        <v>10724</v>
      </c>
      <c r="G13" t="s">
        <v>348</v>
      </c>
      <c r="H13">
        <v>7</v>
      </c>
      <c r="I13" t="s">
        <v>437</v>
      </c>
      <c r="J13" t="s">
        <v>11130</v>
      </c>
      <c r="K13" t="s">
        <v>11130</v>
      </c>
      <c r="L13">
        <f>IF(Draft2017[[#This Row],[KEEPER]]="K",1,0)</f>
        <v>1</v>
      </c>
    </row>
    <row r="14" spans="1:12" x14ac:dyDescent="0.3">
      <c r="A14">
        <v>1</v>
      </c>
      <c r="B14" t="s">
        <v>10706</v>
      </c>
      <c r="C14">
        <v>123</v>
      </c>
      <c r="D14" t="s">
        <v>10725</v>
      </c>
      <c r="E14" t="s">
        <v>1709</v>
      </c>
      <c r="F14" t="s">
        <v>298</v>
      </c>
      <c r="G14" t="s">
        <v>321</v>
      </c>
      <c r="H14">
        <v>3</v>
      </c>
      <c r="I14" t="s">
        <v>437</v>
      </c>
      <c r="J14" t="s">
        <v>11130</v>
      </c>
      <c r="K14" t="s">
        <v>11130</v>
      </c>
      <c r="L14">
        <f>IF(Draft2017[[#This Row],[KEEPER]]="K",1,0)</f>
        <v>1</v>
      </c>
    </row>
    <row r="15" spans="1:12" x14ac:dyDescent="0.3">
      <c r="A15">
        <v>1</v>
      </c>
      <c r="B15" t="s">
        <v>10706</v>
      </c>
      <c r="C15">
        <v>129</v>
      </c>
      <c r="D15" t="s">
        <v>10726</v>
      </c>
      <c r="E15" t="s">
        <v>1880</v>
      </c>
      <c r="F15" t="s">
        <v>352</v>
      </c>
      <c r="G15" t="s">
        <v>437</v>
      </c>
      <c r="H15">
        <v>1</v>
      </c>
      <c r="I15" t="s">
        <v>437</v>
      </c>
      <c r="J15" t="s">
        <v>11128</v>
      </c>
      <c r="K15" t="s">
        <v>11128</v>
      </c>
      <c r="L15">
        <f>IF(Draft2017[[#This Row],[KEEPER]]="K",1,0)</f>
        <v>1</v>
      </c>
    </row>
    <row r="16" spans="1:12" x14ac:dyDescent="0.3">
      <c r="A16">
        <v>1</v>
      </c>
      <c r="B16" t="s">
        <v>10706</v>
      </c>
      <c r="C16">
        <v>134</v>
      </c>
      <c r="D16" t="s">
        <v>10727</v>
      </c>
      <c r="E16" t="s">
        <v>3736</v>
      </c>
      <c r="F16" t="s">
        <v>10728</v>
      </c>
      <c r="G16" t="s">
        <v>348</v>
      </c>
      <c r="H16">
        <v>4</v>
      </c>
      <c r="I16" t="s">
        <v>437</v>
      </c>
      <c r="J16" t="s">
        <v>11128</v>
      </c>
      <c r="K16" t="s">
        <v>11128</v>
      </c>
      <c r="L16">
        <f>IF(Draft2017[[#This Row],[KEEPER]]="K",1,0)</f>
        <v>1</v>
      </c>
    </row>
    <row r="17" spans="1:12" x14ac:dyDescent="0.3">
      <c r="A17">
        <v>1</v>
      </c>
      <c r="B17" t="s">
        <v>10706</v>
      </c>
      <c r="C17">
        <v>137</v>
      </c>
      <c r="D17" t="s">
        <v>10729</v>
      </c>
      <c r="E17" t="s">
        <v>5254</v>
      </c>
      <c r="F17" t="s">
        <v>352</v>
      </c>
      <c r="G17" t="s">
        <v>348</v>
      </c>
      <c r="H17">
        <v>1</v>
      </c>
      <c r="I17" t="s">
        <v>437</v>
      </c>
      <c r="J17" t="s">
        <v>11129</v>
      </c>
      <c r="K17" t="s">
        <v>11129</v>
      </c>
      <c r="L17">
        <f>IF(Draft2017[[#This Row],[KEEPER]]="K",1,0)</f>
        <v>1</v>
      </c>
    </row>
    <row r="18" spans="1:12" x14ac:dyDescent="0.3">
      <c r="A18">
        <v>1</v>
      </c>
      <c r="B18" t="s">
        <v>10706</v>
      </c>
      <c r="C18">
        <v>140</v>
      </c>
      <c r="D18" t="s">
        <v>10730</v>
      </c>
      <c r="E18" t="s">
        <v>8024</v>
      </c>
      <c r="F18" t="s">
        <v>10731</v>
      </c>
      <c r="G18" t="s">
        <v>348</v>
      </c>
      <c r="H18">
        <v>4</v>
      </c>
      <c r="I18" t="s">
        <v>437</v>
      </c>
      <c r="J18" t="s">
        <v>11130</v>
      </c>
      <c r="K18" t="s">
        <v>11130</v>
      </c>
      <c r="L18">
        <f>IF(Draft2017[[#This Row],[KEEPER]]="K",1,0)</f>
        <v>1</v>
      </c>
    </row>
    <row r="19" spans="1:12" x14ac:dyDescent="0.3">
      <c r="A19">
        <v>1</v>
      </c>
      <c r="B19" t="s">
        <v>10706</v>
      </c>
      <c r="C19">
        <v>143</v>
      </c>
      <c r="D19" t="s">
        <v>10732</v>
      </c>
      <c r="E19" t="s">
        <v>9933</v>
      </c>
      <c r="F19" t="s">
        <v>365</v>
      </c>
      <c r="G19" t="s">
        <v>348</v>
      </c>
      <c r="H19">
        <v>1</v>
      </c>
      <c r="I19" t="s">
        <v>437</v>
      </c>
      <c r="J19" t="s">
        <v>11129</v>
      </c>
      <c r="K19" t="s">
        <v>11129</v>
      </c>
      <c r="L19">
        <f>IF(Draft2017[[#This Row],[KEEPER]]="K",1,0)</f>
        <v>1</v>
      </c>
    </row>
    <row r="20" spans="1:12" x14ac:dyDescent="0.3">
      <c r="A20">
        <v>1</v>
      </c>
      <c r="B20" t="s">
        <v>10706</v>
      </c>
      <c r="C20">
        <v>158</v>
      </c>
      <c r="D20" t="s">
        <v>10733</v>
      </c>
      <c r="E20" t="s">
        <v>10058</v>
      </c>
      <c r="F20" t="s">
        <v>10734</v>
      </c>
      <c r="G20" t="s">
        <v>348</v>
      </c>
      <c r="H20">
        <v>4</v>
      </c>
      <c r="I20" t="s">
        <v>296</v>
      </c>
      <c r="J20" t="s">
        <v>296</v>
      </c>
      <c r="K20" t="s">
        <v>11130</v>
      </c>
      <c r="L20">
        <f>IF(Draft2017[[#This Row],[KEEPER]]="K",1,0)</f>
        <v>0</v>
      </c>
    </row>
    <row r="21" spans="1:12" x14ac:dyDescent="0.3">
      <c r="A21">
        <v>1</v>
      </c>
      <c r="B21" t="s">
        <v>10706</v>
      </c>
      <c r="C21">
        <v>168</v>
      </c>
      <c r="D21" t="s">
        <v>10735</v>
      </c>
      <c r="E21" t="s">
        <v>6893</v>
      </c>
      <c r="F21" t="s">
        <v>298</v>
      </c>
      <c r="G21" t="s">
        <v>348</v>
      </c>
      <c r="H21">
        <v>4</v>
      </c>
      <c r="I21" t="s">
        <v>296</v>
      </c>
      <c r="J21" t="s">
        <v>296</v>
      </c>
      <c r="K21" t="s">
        <v>11130</v>
      </c>
      <c r="L21">
        <f>IF(Draft2017[[#This Row],[KEEPER]]="K",1,0)</f>
        <v>0</v>
      </c>
    </row>
    <row r="22" spans="1:12" x14ac:dyDescent="0.3">
      <c r="A22">
        <v>1</v>
      </c>
      <c r="B22" t="s">
        <v>10706</v>
      </c>
      <c r="C22">
        <v>178</v>
      </c>
      <c r="D22" t="s">
        <v>10736</v>
      </c>
      <c r="E22" t="s">
        <v>6323</v>
      </c>
      <c r="F22" t="s">
        <v>536</v>
      </c>
      <c r="G22" t="s">
        <v>451</v>
      </c>
      <c r="H22">
        <v>3</v>
      </c>
      <c r="I22" t="s">
        <v>296</v>
      </c>
      <c r="J22" t="s">
        <v>296</v>
      </c>
      <c r="K22" t="s">
        <v>11130</v>
      </c>
      <c r="L22">
        <f>IF(Draft2017[[#This Row],[KEEPER]]="K",1,0)</f>
        <v>0</v>
      </c>
    </row>
    <row r="23" spans="1:12" x14ac:dyDescent="0.3">
      <c r="A23">
        <v>1</v>
      </c>
      <c r="B23" t="s">
        <v>10706</v>
      </c>
      <c r="C23">
        <v>222</v>
      </c>
      <c r="D23" t="s">
        <v>10737</v>
      </c>
      <c r="E23" t="s">
        <v>6522</v>
      </c>
      <c r="F23" t="s">
        <v>10714</v>
      </c>
      <c r="G23" t="s">
        <v>311</v>
      </c>
      <c r="H23">
        <v>1</v>
      </c>
      <c r="I23" t="s">
        <v>296</v>
      </c>
      <c r="J23" t="s">
        <v>296</v>
      </c>
      <c r="K23" t="s">
        <v>11128</v>
      </c>
      <c r="L23">
        <f>IF(Draft2017[[#This Row],[KEEPER]]="K",1,0)</f>
        <v>0</v>
      </c>
    </row>
    <row r="24" spans="1:12" x14ac:dyDescent="0.3">
      <c r="A24">
        <v>1</v>
      </c>
      <c r="B24" t="s">
        <v>10706</v>
      </c>
      <c r="C24">
        <v>230</v>
      </c>
      <c r="D24" t="s">
        <v>10738</v>
      </c>
      <c r="E24" t="s">
        <v>2815</v>
      </c>
      <c r="F24" t="s">
        <v>10716</v>
      </c>
      <c r="G24" t="s">
        <v>451</v>
      </c>
      <c r="H24">
        <v>1</v>
      </c>
      <c r="I24" t="s">
        <v>296</v>
      </c>
      <c r="J24" t="s">
        <v>296</v>
      </c>
      <c r="K24" t="s">
        <v>11128</v>
      </c>
      <c r="L24">
        <f>IF(Draft2017[[#This Row],[KEEPER]]="K",1,0)</f>
        <v>0</v>
      </c>
    </row>
    <row r="25" spans="1:12" x14ac:dyDescent="0.3">
      <c r="A25">
        <v>1</v>
      </c>
      <c r="B25" t="s">
        <v>10706</v>
      </c>
      <c r="C25">
        <v>238</v>
      </c>
      <c r="D25" t="s">
        <v>10739</v>
      </c>
      <c r="E25" t="s">
        <v>10688</v>
      </c>
      <c r="F25" t="s">
        <v>10740</v>
      </c>
      <c r="G25" t="s">
        <v>451</v>
      </c>
      <c r="H25">
        <v>1</v>
      </c>
      <c r="I25" t="s">
        <v>296</v>
      </c>
      <c r="J25" t="s">
        <v>296</v>
      </c>
      <c r="K25" t="s">
        <v>11128</v>
      </c>
      <c r="L25">
        <f>IF(Draft2017[[#This Row],[KEEPER]]="K",1,0)</f>
        <v>0</v>
      </c>
    </row>
    <row r="26" spans="1:12" x14ac:dyDescent="0.3">
      <c r="A26">
        <v>2</v>
      </c>
      <c r="B26" t="s">
        <v>10741</v>
      </c>
      <c r="C26">
        <v>9</v>
      </c>
      <c r="D26" t="s">
        <v>10742</v>
      </c>
      <c r="E26" t="s">
        <v>6481</v>
      </c>
      <c r="F26" t="s">
        <v>10734</v>
      </c>
      <c r="G26" t="s">
        <v>348</v>
      </c>
      <c r="H26">
        <v>103</v>
      </c>
      <c r="I26" t="s">
        <v>437</v>
      </c>
      <c r="J26" t="s">
        <v>11128</v>
      </c>
      <c r="K26" t="s">
        <v>11128</v>
      </c>
      <c r="L26">
        <f>IF(Draft2017[[#This Row],[KEEPER]]="K",1,0)</f>
        <v>1</v>
      </c>
    </row>
    <row r="27" spans="1:12" x14ac:dyDescent="0.3">
      <c r="A27">
        <v>2</v>
      </c>
      <c r="B27" t="s">
        <v>10741</v>
      </c>
      <c r="C27">
        <v>19</v>
      </c>
      <c r="D27" t="s">
        <v>10743</v>
      </c>
      <c r="E27" t="s">
        <v>4415</v>
      </c>
      <c r="F27" t="s">
        <v>10744</v>
      </c>
      <c r="G27" t="s">
        <v>451</v>
      </c>
      <c r="H27">
        <v>63</v>
      </c>
      <c r="I27" t="s">
        <v>437</v>
      </c>
      <c r="J27" t="s">
        <v>11128</v>
      </c>
      <c r="K27" t="s">
        <v>11128</v>
      </c>
      <c r="L27">
        <f>IF(Draft2017[[#This Row],[KEEPER]]="K",1,0)</f>
        <v>1</v>
      </c>
    </row>
    <row r="28" spans="1:12" x14ac:dyDescent="0.3">
      <c r="A28">
        <v>2</v>
      </c>
      <c r="B28" t="s">
        <v>10741</v>
      </c>
      <c r="C28">
        <v>29</v>
      </c>
      <c r="D28" t="s">
        <v>10745</v>
      </c>
      <c r="E28" t="s">
        <v>8427</v>
      </c>
      <c r="F28" t="s">
        <v>10746</v>
      </c>
      <c r="G28" t="s">
        <v>348</v>
      </c>
      <c r="H28">
        <v>32</v>
      </c>
      <c r="I28" t="s">
        <v>437</v>
      </c>
      <c r="J28" t="s">
        <v>11128</v>
      </c>
      <c r="K28" t="s">
        <v>11128</v>
      </c>
      <c r="L28">
        <f>IF(Draft2017[[#This Row],[KEEPER]]="K",1,0)</f>
        <v>1</v>
      </c>
    </row>
    <row r="29" spans="1:12" x14ac:dyDescent="0.3">
      <c r="A29">
        <v>2</v>
      </c>
      <c r="B29" t="s">
        <v>10741</v>
      </c>
      <c r="C29">
        <v>39</v>
      </c>
      <c r="D29" t="s">
        <v>10747</v>
      </c>
      <c r="E29" t="s">
        <v>8359</v>
      </c>
      <c r="F29" t="s">
        <v>10748</v>
      </c>
      <c r="G29" t="s">
        <v>348</v>
      </c>
      <c r="H29">
        <v>11</v>
      </c>
      <c r="I29" t="s">
        <v>437</v>
      </c>
      <c r="J29" t="s">
        <v>11128</v>
      </c>
      <c r="K29" t="s">
        <v>11128</v>
      </c>
      <c r="L29">
        <f>IF(Draft2017[[#This Row],[KEEPER]]="K",1,0)</f>
        <v>1</v>
      </c>
    </row>
    <row r="30" spans="1:12" x14ac:dyDescent="0.3">
      <c r="A30">
        <v>2</v>
      </c>
      <c r="B30" t="s">
        <v>10741</v>
      </c>
      <c r="C30">
        <v>49</v>
      </c>
      <c r="D30" t="s">
        <v>10749</v>
      </c>
      <c r="E30" t="s">
        <v>10606</v>
      </c>
      <c r="F30" t="s">
        <v>10708</v>
      </c>
      <c r="G30" t="s">
        <v>348</v>
      </c>
      <c r="H30">
        <v>14</v>
      </c>
      <c r="I30" t="s">
        <v>437</v>
      </c>
      <c r="J30" t="s">
        <v>11128</v>
      </c>
      <c r="K30" t="s">
        <v>11128</v>
      </c>
      <c r="L30">
        <f>IF(Draft2017[[#This Row],[KEEPER]]="K",1,0)</f>
        <v>1</v>
      </c>
    </row>
    <row r="31" spans="1:12" x14ac:dyDescent="0.3">
      <c r="A31">
        <v>2</v>
      </c>
      <c r="B31" t="s">
        <v>10741</v>
      </c>
      <c r="C31">
        <v>59</v>
      </c>
      <c r="D31" t="s">
        <v>10750</v>
      </c>
      <c r="E31" t="s">
        <v>962</v>
      </c>
      <c r="F31" t="s">
        <v>10751</v>
      </c>
      <c r="G31" t="s">
        <v>321</v>
      </c>
      <c r="H31">
        <v>8</v>
      </c>
      <c r="I31" t="s">
        <v>437</v>
      </c>
      <c r="J31" t="s">
        <v>11128</v>
      </c>
      <c r="K31" t="s">
        <v>11128</v>
      </c>
      <c r="L31">
        <f>IF(Draft2017[[#This Row],[KEEPER]]="K",1,0)</f>
        <v>1</v>
      </c>
    </row>
    <row r="32" spans="1:12" x14ac:dyDescent="0.3">
      <c r="A32">
        <v>2</v>
      </c>
      <c r="B32" t="s">
        <v>10741</v>
      </c>
      <c r="C32">
        <v>69</v>
      </c>
      <c r="D32" t="s">
        <v>10752</v>
      </c>
      <c r="E32" t="s">
        <v>2864</v>
      </c>
      <c r="F32" t="s">
        <v>371</v>
      </c>
      <c r="G32" t="s">
        <v>311</v>
      </c>
      <c r="H32">
        <v>13</v>
      </c>
      <c r="I32" t="s">
        <v>437</v>
      </c>
      <c r="J32" t="s">
        <v>11128</v>
      </c>
      <c r="K32" t="s">
        <v>11128</v>
      </c>
      <c r="L32">
        <f>IF(Draft2017[[#This Row],[KEEPER]]="K",1,0)</f>
        <v>1</v>
      </c>
    </row>
    <row r="33" spans="1:12" x14ac:dyDescent="0.3">
      <c r="A33">
        <v>2</v>
      </c>
      <c r="B33" t="s">
        <v>10741</v>
      </c>
      <c r="C33">
        <v>79</v>
      </c>
      <c r="D33" t="s">
        <v>10753</v>
      </c>
      <c r="E33" t="s">
        <v>7635</v>
      </c>
      <c r="F33" t="s">
        <v>314</v>
      </c>
      <c r="G33" t="s">
        <v>451</v>
      </c>
      <c r="H33">
        <v>5</v>
      </c>
      <c r="I33" t="s">
        <v>437</v>
      </c>
      <c r="J33" t="s">
        <v>11130</v>
      </c>
      <c r="K33" t="s">
        <v>11130</v>
      </c>
      <c r="L33">
        <f>IF(Draft2017[[#This Row],[KEEPER]]="K",1,0)</f>
        <v>1</v>
      </c>
    </row>
    <row r="34" spans="1:12" x14ac:dyDescent="0.3">
      <c r="A34">
        <v>2</v>
      </c>
      <c r="B34" t="s">
        <v>10741</v>
      </c>
      <c r="C34">
        <v>89</v>
      </c>
      <c r="D34" t="s">
        <v>10754</v>
      </c>
      <c r="E34" t="s">
        <v>3000</v>
      </c>
      <c r="F34" t="s">
        <v>10724</v>
      </c>
      <c r="G34" t="s">
        <v>451</v>
      </c>
      <c r="H34">
        <v>1</v>
      </c>
      <c r="I34" t="s">
        <v>437</v>
      </c>
      <c r="J34" t="s">
        <v>11129</v>
      </c>
      <c r="K34" t="s">
        <v>11129</v>
      </c>
      <c r="L34">
        <f>IF(Draft2017[[#This Row],[KEEPER]]="K",1,0)</f>
        <v>1</v>
      </c>
    </row>
    <row r="35" spans="1:12" x14ac:dyDescent="0.3">
      <c r="A35">
        <v>2</v>
      </c>
      <c r="B35" t="s">
        <v>10741</v>
      </c>
      <c r="C35">
        <v>98</v>
      </c>
      <c r="D35" t="s">
        <v>10755</v>
      </c>
      <c r="E35" t="s">
        <v>5734</v>
      </c>
      <c r="F35" t="s">
        <v>298</v>
      </c>
      <c r="G35" t="s">
        <v>348</v>
      </c>
      <c r="H35">
        <v>1</v>
      </c>
      <c r="I35" t="s">
        <v>437</v>
      </c>
      <c r="J35" t="s">
        <v>11129</v>
      </c>
      <c r="K35" t="s">
        <v>11129</v>
      </c>
      <c r="L35">
        <f>IF(Draft2017[[#This Row],[KEEPER]]="K",1,0)</f>
        <v>1</v>
      </c>
    </row>
    <row r="36" spans="1:12" x14ac:dyDescent="0.3">
      <c r="A36">
        <v>2</v>
      </c>
      <c r="B36" t="s">
        <v>10741</v>
      </c>
      <c r="C36">
        <v>107</v>
      </c>
      <c r="D36" t="s">
        <v>10756</v>
      </c>
      <c r="E36" t="s">
        <v>6626</v>
      </c>
      <c r="F36" t="s">
        <v>10712</v>
      </c>
      <c r="G36" t="s">
        <v>451</v>
      </c>
      <c r="H36">
        <v>1</v>
      </c>
      <c r="I36" t="s">
        <v>437</v>
      </c>
      <c r="J36" t="s">
        <v>11128</v>
      </c>
      <c r="K36" t="s">
        <v>11128</v>
      </c>
      <c r="L36">
        <f>IF(Draft2017[[#This Row],[KEEPER]]="K",1,0)</f>
        <v>1</v>
      </c>
    </row>
    <row r="37" spans="1:12" x14ac:dyDescent="0.3">
      <c r="A37">
        <v>2</v>
      </c>
      <c r="B37" t="s">
        <v>10741</v>
      </c>
      <c r="C37">
        <v>116</v>
      </c>
      <c r="D37" t="s">
        <v>10757</v>
      </c>
      <c r="E37" t="s">
        <v>8754</v>
      </c>
      <c r="F37" t="s">
        <v>1198</v>
      </c>
      <c r="G37" t="s">
        <v>451</v>
      </c>
      <c r="H37">
        <v>1</v>
      </c>
      <c r="I37" t="s">
        <v>437</v>
      </c>
      <c r="J37" t="s">
        <v>11129</v>
      </c>
      <c r="K37" t="s">
        <v>11129</v>
      </c>
      <c r="L37">
        <f>IF(Draft2017[[#This Row],[KEEPER]]="K",1,0)</f>
        <v>1</v>
      </c>
    </row>
    <row r="38" spans="1:12" x14ac:dyDescent="0.3">
      <c r="A38">
        <v>2</v>
      </c>
      <c r="B38" t="s">
        <v>10741</v>
      </c>
      <c r="C38">
        <v>122</v>
      </c>
      <c r="D38" t="s">
        <v>10758</v>
      </c>
      <c r="E38" t="s">
        <v>5712</v>
      </c>
      <c r="F38" t="s">
        <v>10759</v>
      </c>
      <c r="G38" t="s">
        <v>311</v>
      </c>
      <c r="H38">
        <v>9</v>
      </c>
      <c r="I38" t="s">
        <v>437</v>
      </c>
      <c r="J38" t="s">
        <v>11128</v>
      </c>
      <c r="K38" t="s">
        <v>11128</v>
      </c>
      <c r="L38">
        <f>IF(Draft2017[[#This Row],[KEEPER]]="K",1,0)</f>
        <v>1</v>
      </c>
    </row>
    <row r="39" spans="1:12" x14ac:dyDescent="0.3">
      <c r="A39">
        <v>2</v>
      </c>
      <c r="B39" t="s">
        <v>10741</v>
      </c>
      <c r="C39">
        <v>128</v>
      </c>
      <c r="D39" t="s">
        <v>10760</v>
      </c>
      <c r="E39" t="s">
        <v>4457</v>
      </c>
      <c r="F39" t="s">
        <v>298</v>
      </c>
      <c r="G39" t="s">
        <v>437</v>
      </c>
      <c r="H39">
        <v>1</v>
      </c>
      <c r="I39" t="s">
        <v>437</v>
      </c>
      <c r="J39" t="s">
        <v>11129</v>
      </c>
      <c r="K39" t="s">
        <v>11129</v>
      </c>
      <c r="L39">
        <f>IF(Draft2017[[#This Row],[KEEPER]]="K",1,0)</f>
        <v>1</v>
      </c>
    </row>
    <row r="40" spans="1:12" x14ac:dyDescent="0.3">
      <c r="A40">
        <v>2</v>
      </c>
      <c r="B40" t="s">
        <v>10741</v>
      </c>
      <c r="C40">
        <v>133</v>
      </c>
      <c r="D40" t="s">
        <v>10761</v>
      </c>
      <c r="E40" t="s">
        <v>7835</v>
      </c>
      <c r="F40" t="s">
        <v>10724</v>
      </c>
      <c r="G40" t="s">
        <v>348</v>
      </c>
      <c r="H40">
        <v>1</v>
      </c>
      <c r="I40" t="s">
        <v>437</v>
      </c>
      <c r="J40" t="s">
        <v>11129</v>
      </c>
      <c r="K40" t="s">
        <v>11129</v>
      </c>
      <c r="L40">
        <f>IF(Draft2017[[#This Row],[KEEPER]]="K",1,0)</f>
        <v>1</v>
      </c>
    </row>
    <row r="41" spans="1:12" x14ac:dyDescent="0.3">
      <c r="A41">
        <v>2</v>
      </c>
      <c r="B41" t="s">
        <v>10741</v>
      </c>
      <c r="C41">
        <v>157</v>
      </c>
      <c r="D41" t="s">
        <v>10762</v>
      </c>
      <c r="E41" t="s">
        <v>8037</v>
      </c>
      <c r="F41" t="s">
        <v>10763</v>
      </c>
      <c r="G41" t="s">
        <v>451</v>
      </c>
      <c r="H41">
        <v>4</v>
      </c>
      <c r="I41" t="s">
        <v>296</v>
      </c>
      <c r="J41" t="s">
        <v>296</v>
      </c>
      <c r="K41" t="s">
        <v>11130</v>
      </c>
      <c r="L41">
        <f>IF(Draft2017[[#This Row],[KEEPER]]="K",1,0)</f>
        <v>0</v>
      </c>
    </row>
    <row r="42" spans="1:12" x14ac:dyDescent="0.3">
      <c r="A42">
        <v>2</v>
      </c>
      <c r="B42" t="s">
        <v>10741</v>
      </c>
      <c r="C42">
        <v>163</v>
      </c>
      <c r="D42" t="s">
        <v>10764</v>
      </c>
      <c r="E42" t="s">
        <v>5473</v>
      </c>
      <c r="F42" t="s">
        <v>10716</v>
      </c>
      <c r="G42" t="s">
        <v>321</v>
      </c>
      <c r="H42">
        <v>3</v>
      </c>
      <c r="I42" t="s">
        <v>296</v>
      </c>
      <c r="J42" t="s">
        <v>296</v>
      </c>
      <c r="K42" t="s">
        <v>11130</v>
      </c>
      <c r="L42">
        <f>IF(Draft2017[[#This Row],[KEEPER]]="K",1,0)</f>
        <v>0</v>
      </c>
    </row>
    <row r="43" spans="1:12" x14ac:dyDescent="0.3">
      <c r="A43">
        <v>2</v>
      </c>
      <c r="B43" t="s">
        <v>10741</v>
      </c>
      <c r="C43">
        <v>167</v>
      </c>
      <c r="D43" t="s">
        <v>10765</v>
      </c>
      <c r="E43" t="s">
        <v>8940</v>
      </c>
      <c r="F43" t="s">
        <v>536</v>
      </c>
      <c r="G43" t="s">
        <v>451</v>
      </c>
      <c r="H43">
        <v>4</v>
      </c>
      <c r="I43" t="s">
        <v>296</v>
      </c>
      <c r="J43" t="s">
        <v>296</v>
      </c>
      <c r="K43" t="s">
        <v>11130</v>
      </c>
      <c r="L43">
        <f>IF(Draft2017[[#This Row],[KEEPER]]="K",1,0)</f>
        <v>0</v>
      </c>
    </row>
    <row r="44" spans="1:12" x14ac:dyDescent="0.3">
      <c r="A44">
        <v>2</v>
      </c>
      <c r="B44" t="s">
        <v>10741</v>
      </c>
      <c r="C44">
        <v>177</v>
      </c>
      <c r="D44" t="s">
        <v>10766</v>
      </c>
      <c r="E44" t="s">
        <v>7551</v>
      </c>
      <c r="F44" t="s">
        <v>314</v>
      </c>
      <c r="G44" t="s">
        <v>451</v>
      </c>
      <c r="H44">
        <v>3</v>
      </c>
      <c r="I44" t="s">
        <v>296</v>
      </c>
      <c r="J44" t="s">
        <v>296</v>
      </c>
      <c r="K44" t="s">
        <v>11130</v>
      </c>
      <c r="L44">
        <f>IF(Draft2017[[#This Row],[KEEPER]]="K",1,0)</f>
        <v>0</v>
      </c>
    </row>
    <row r="45" spans="1:12" x14ac:dyDescent="0.3">
      <c r="A45">
        <v>2</v>
      </c>
      <c r="B45" t="s">
        <v>10741</v>
      </c>
      <c r="C45">
        <v>183</v>
      </c>
      <c r="D45" t="s">
        <v>10767</v>
      </c>
      <c r="E45" t="s">
        <v>10768</v>
      </c>
      <c r="F45" t="s">
        <v>352</v>
      </c>
      <c r="G45" t="s">
        <v>348</v>
      </c>
      <c r="H45">
        <v>3</v>
      </c>
      <c r="I45" t="s">
        <v>296</v>
      </c>
      <c r="J45" t="s">
        <v>296</v>
      </c>
      <c r="K45" t="s">
        <v>11130</v>
      </c>
      <c r="L45">
        <f>IF(Draft2017[[#This Row],[KEEPER]]="K",1,0)</f>
        <v>0</v>
      </c>
    </row>
    <row r="46" spans="1:12" x14ac:dyDescent="0.3">
      <c r="A46">
        <v>2</v>
      </c>
      <c r="B46" t="s">
        <v>10741</v>
      </c>
      <c r="C46">
        <v>185</v>
      </c>
      <c r="D46" t="s">
        <v>10769</v>
      </c>
      <c r="E46" t="s">
        <v>8040</v>
      </c>
      <c r="F46" t="s">
        <v>10740</v>
      </c>
      <c r="G46" t="s">
        <v>348</v>
      </c>
      <c r="H46">
        <v>3</v>
      </c>
      <c r="I46" t="s">
        <v>296</v>
      </c>
      <c r="J46" t="s">
        <v>296</v>
      </c>
      <c r="K46" t="s">
        <v>11130</v>
      </c>
      <c r="L46">
        <f>IF(Draft2017[[#This Row],[KEEPER]]="K",1,0)</f>
        <v>0</v>
      </c>
    </row>
    <row r="47" spans="1:12" x14ac:dyDescent="0.3">
      <c r="A47">
        <v>2</v>
      </c>
      <c r="B47" t="s">
        <v>10741</v>
      </c>
      <c r="C47">
        <v>221</v>
      </c>
      <c r="D47" t="s">
        <v>10770</v>
      </c>
      <c r="E47" t="s">
        <v>3754</v>
      </c>
      <c r="F47" t="s">
        <v>10731</v>
      </c>
      <c r="G47" t="s">
        <v>311</v>
      </c>
      <c r="H47">
        <v>3</v>
      </c>
      <c r="I47" t="s">
        <v>296</v>
      </c>
      <c r="J47" t="s">
        <v>296</v>
      </c>
      <c r="K47" t="s">
        <v>11128</v>
      </c>
      <c r="L47">
        <f>IF(Draft2017[[#This Row],[KEEPER]]="K",1,0)</f>
        <v>0</v>
      </c>
    </row>
    <row r="48" spans="1:12" x14ac:dyDescent="0.3">
      <c r="A48">
        <v>2</v>
      </c>
      <c r="B48" t="s">
        <v>10741</v>
      </c>
      <c r="C48">
        <v>229</v>
      </c>
      <c r="D48" t="s">
        <v>10771</v>
      </c>
      <c r="E48" t="s">
        <v>10489</v>
      </c>
      <c r="F48" t="s">
        <v>10728</v>
      </c>
      <c r="G48" t="s">
        <v>451</v>
      </c>
      <c r="H48">
        <v>9</v>
      </c>
      <c r="I48" t="s">
        <v>296</v>
      </c>
      <c r="J48" t="s">
        <v>296</v>
      </c>
      <c r="K48" t="s">
        <v>11128</v>
      </c>
      <c r="L48">
        <f>IF(Draft2017[[#This Row],[KEEPER]]="K",1,0)</f>
        <v>0</v>
      </c>
    </row>
    <row r="49" spans="1:12" x14ac:dyDescent="0.3">
      <c r="A49">
        <v>2</v>
      </c>
      <c r="B49" t="s">
        <v>10741</v>
      </c>
      <c r="C49">
        <v>234</v>
      </c>
      <c r="D49" t="s">
        <v>10772</v>
      </c>
      <c r="E49" t="s">
        <v>3413</v>
      </c>
      <c r="F49" t="s">
        <v>10734</v>
      </c>
      <c r="G49" t="s">
        <v>321</v>
      </c>
      <c r="H49">
        <v>1</v>
      </c>
      <c r="I49" t="s">
        <v>296</v>
      </c>
      <c r="J49" t="s">
        <v>296</v>
      </c>
      <c r="K49" t="s">
        <v>11128</v>
      </c>
      <c r="L49">
        <f>IF(Draft2017[[#This Row],[KEEPER]]="K",1,0)</f>
        <v>0</v>
      </c>
    </row>
    <row r="50" spans="1:12" x14ac:dyDescent="0.3">
      <c r="A50">
        <v>3</v>
      </c>
      <c r="B50" t="s">
        <v>10773</v>
      </c>
      <c r="C50">
        <v>2</v>
      </c>
      <c r="D50" t="s">
        <v>11316</v>
      </c>
      <c r="E50" t="s">
        <v>986</v>
      </c>
      <c r="F50" t="s">
        <v>10731</v>
      </c>
      <c r="G50" t="s">
        <v>348</v>
      </c>
      <c r="H50">
        <v>77</v>
      </c>
      <c r="I50" t="s">
        <v>437</v>
      </c>
      <c r="J50" t="s">
        <v>11128</v>
      </c>
      <c r="K50" t="s">
        <v>11128</v>
      </c>
      <c r="L50">
        <f>IF(Draft2017[[#This Row],[KEEPER]]="K",1,0)</f>
        <v>1</v>
      </c>
    </row>
    <row r="51" spans="1:12" x14ac:dyDescent="0.3">
      <c r="A51">
        <v>3</v>
      </c>
      <c r="B51" t="s">
        <v>10773</v>
      </c>
      <c r="C51">
        <v>12</v>
      </c>
      <c r="D51" t="s">
        <v>10774</v>
      </c>
      <c r="E51" t="s">
        <v>7958</v>
      </c>
      <c r="F51" t="s">
        <v>298</v>
      </c>
      <c r="G51" t="s">
        <v>451</v>
      </c>
      <c r="H51">
        <v>35</v>
      </c>
      <c r="I51" t="s">
        <v>437</v>
      </c>
      <c r="J51" t="s">
        <v>11128</v>
      </c>
      <c r="K51" t="s">
        <v>11128</v>
      </c>
      <c r="L51">
        <f>IF(Draft2017[[#This Row],[KEEPER]]="K",1,0)</f>
        <v>1</v>
      </c>
    </row>
    <row r="52" spans="1:12" x14ac:dyDescent="0.3">
      <c r="A52">
        <v>3</v>
      </c>
      <c r="B52" t="s">
        <v>10773</v>
      </c>
      <c r="C52">
        <v>22</v>
      </c>
      <c r="D52" t="s">
        <v>10775</v>
      </c>
      <c r="E52" t="s">
        <v>7726</v>
      </c>
      <c r="F52" t="s">
        <v>10716</v>
      </c>
      <c r="G52" t="s">
        <v>348</v>
      </c>
      <c r="H52">
        <v>47</v>
      </c>
      <c r="I52" t="s">
        <v>437</v>
      </c>
      <c r="J52" t="s">
        <v>11128</v>
      </c>
      <c r="K52" t="s">
        <v>11128</v>
      </c>
      <c r="L52">
        <f>IF(Draft2017[[#This Row],[KEEPER]]="K",1,0)</f>
        <v>1</v>
      </c>
    </row>
    <row r="53" spans="1:12" x14ac:dyDescent="0.3">
      <c r="A53">
        <v>3</v>
      </c>
      <c r="B53" t="s">
        <v>10773</v>
      </c>
      <c r="C53">
        <v>32</v>
      </c>
      <c r="D53" t="s">
        <v>10776</v>
      </c>
      <c r="E53" t="s">
        <v>9806</v>
      </c>
      <c r="F53" t="s">
        <v>489</v>
      </c>
      <c r="G53" t="s">
        <v>311</v>
      </c>
      <c r="H53">
        <v>14</v>
      </c>
      <c r="I53" t="s">
        <v>437</v>
      </c>
      <c r="J53" t="s">
        <v>11128</v>
      </c>
      <c r="K53" t="s">
        <v>11128</v>
      </c>
      <c r="L53">
        <f>IF(Draft2017[[#This Row],[KEEPER]]="K",1,0)</f>
        <v>1</v>
      </c>
    </row>
    <row r="54" spans="1:12" x14ac:dyDescent="0.3">
      <c r="A54">
        <v>3</v>
      </c>
      <c r="B54" t="s">
        <v>10773</v>
      </c>
      <c r="C54">
        <v>42</v>
      </c>
      <c r="D54" t="s">
        <v>10777</v>
      </c>
      <c r="E54" t="s">
        <v>1603</v>
      </c>
      <c r="F54" t="s">
        <v>10724</v>
      </c>
      <c r="G54" t="s">
        <v>348</v>
      </c>
      <c r="H54">
        <v>3</v>
      </c>
      <c r="I54" t="s">
        <v>437</v>
      </c>
      <c r="J54" t="s">
        <v>11128</v>
      </c>
      <c r="K54" t="s">
        <v>11128</v>
      </c>
      <c r="L54">
        <f>IF(Draft2017[[#This Row],[KEEPER]]="K",1,0)</f>
        <v>1</v>
      </c>
    </row>
    <row r="55" spans="1:12" x14ac:dyDescent="0.3">
      <c r="A55">
        <v>3</v>
      </c>
      <c r="B55" t="s">
        <v>10773</v>
      </c>
      <c r="C55">
        <v>52</v>
      </c>
      <c r="D55" t="s">
        <v>10778</v>
      </c>
      <c r="E55" t="s">
        <v>7930</v>
      </c>
      <c r="F55" t="s">
        <v>489</v>
      </c>
      <c r="G55" t="s">
        <v>451</v>
      </c>
      <c r="H55">
        <v>1</v>
      </c>
      <c r="I55" t="s">
        <v>437</v>
      </c>
      <c r="J55" t="s">
        <v>11129</v>
      </c>
      <c r="K55" t="s">
        <v>11129</v>
      </c>
      <c r="L55">
        <f>IF(Draft2017[[#This Row],[KEEPER]]="K",1,0)</f>
        <v>1</v>
      </c>
    </row>
    <row r="56" spans="1:12" x14ac:dyDescent="0.3">
      <c r="A56">
        <v>3</v>
      </c>
      <c r="B56" t="s">
        <v>10773</v>
      </c>
      <c r="C56">
        <v>62</v>
      </c>
      <c r="D56" t="s">
        <v>10779</v>
      </c>
      <c r="E56" t="s">
        <v>6700</v>
      </c>
      <c r="F56" t="s">
        <v>489</v>
      </c>
      <c r="G56" t="s">
        <v>348</v>
      </c>
      <c r="H56">
        <v>1</v>
      </c>
      <c r="I56" t="s">
        <v>437</v>
      </c>
      <c r="J56" t="s">
        <v>11129</v>
      </c>
      <c r="K56" t="s">
        <v>11129</v>
      </c>
      <c r="L56">
        <f>IF(Draft2017[[#This Row],[KEEPER]]="K",1,0)</f>
        <v>1</v>
      </c>
    </row>
    <row r="57" spans="1:12" x14ac:dyDescent="0.3">
      <c r="A57">
        <v>3</v>
      </c>
      <c r="B57" t="s">
        <v>10773</v>
      </c>
      <c r="C57">
        <v>72</v>
      </c>
      <c r="D57" t="s">
        <v>10780</v>
      </c>
      <c r="E57" t="s">
        <v>5778</v>
      </c>
      <c r="F57" t="s">
        <v>489</v>
      </c>
      <c r="G57" t="s">
        <v>321</v>
      </c>
      <c r="H57">
        <v>1</v>
      </c>
      <c r="I57" t="s">
        <v>437</v>
      </c>
      <c r="J57" t="s">
        <v>11128</v>
      </c>
      <c r="K57" t="s">
        <v>11128</v>
      </c>
      <c r="L57">
        <f>IF(Draft2017[[#This Row],[KEEPER]]="K",1,0)</f>
        <v>1</v>
      </c>
    </row>
    <row r="58" spans="1:12" x14ac:dyDescent="0.3">
      <c r="A58">
        <v>3</v>
      </c>
      <c r="B58" t="s">
        <v>10773</v>
      </c>
      <c r="C58">
        <v>82</v>
      </c>
      <c r="D58" t="s">
        <v>10781</v>
      </c>
      <c r="E58" t="s">
        <v>9618</v>
      </c>
      <c r="F58" t="s">
        <v>10744</v>
      </c>
      <c r="G58" t="s">
        <v>437</v>
      </c>
      <c r="H58">
        <v>1</v>
      </c>
      <c r="I58" t="s">
        <v>437</v>
      </c>
      <c r="J58" t="s">
        <v>11129</v>
      </c>
      <c r="K58" t="s">
        <v>11129</v>
      </c>
      <c r="L58">
        <f>IF(Draft2017[[#This Row],[KEEPER]]="K",1,0)</f>
        <v>1</v>
      </c>
    </row>
    <row r="59" spans="1:12" x14ac:dyDescent="0.3">
      <c r="A59">
        <v>3</v>
      </c>
      <c r="B59" t="s">
        <v>10773</v>
      </c>
      <c r="C59">
        <v>92</v>
      </c>
      <c r="D59" t="s">
        <v>10782</v>
      </c>
      <c r="E59" t="s">
        <v>8919</v>
      </c>
      <c r="F59" t="s">
        <v>10712</v>
      </c>
      <c r="G59" t="s">
        <v>348</v>
      </c>
      <c r="H59">
        <v>1</v>
      </c>
      <c r="I59" t="s">
        <v>437</v>
      </c>
      <c r="J59" t="s">
        <v>11128</v>
      </c>
      <c r="K59" t="s">
        <v>11128</v>
      </c>
      <c r="L59">
        <f>IF(Draft2017[[#This Row],[KEEPER]]="K",1,0)</f>
        <v>1</v>
      </c>
    </row>
    <row r="60" spans="1:12" x14ac:dyDescent="0.3">
      <c r="A60">
        <v>3</v>
      </c>
      <c r="B60" t="s">
        <v>10773</v>
      </c>
      <c r="C60">
        <v>101</v>
      </c>
      <c r="D60" t="s">
        <v>11322</v>
      </c>
      <c r="E60" t="s">
        <v>8759</v>
      </c>
      <c r="F60" t="s">
        <v>10763</v>
      </c>
      <c r="G60" t="s">
        <v>348</v>
      </c>
      <c r="H60">
        <v>1</v>
      </c>
      <c r="I60" t="s">
        <v>437</v>
      </c>
      <c r="J60" t="s">
        <v>11130</v>
      </c>
      <c r="K60" t="s">
        <v>11130</v>
      </c>
      <c r="L60">
        <f>IF(Draft2017[[#This Row],[KEEPER]]="K",1,0)</f>
        <v>1</v>
      </c>
    </row>
    <row r="61" spans="1:12" x14ac:dyDescent="0.3">
      <c r="A61">
        <v>3</v>
      </c>
      <c r="B61" t="s">
        <v>10773</v>
      </c>
      <c r="C61">
        <v>110</v>
      </c>
      <c r="D61" t="s">
        <v>10784</v>
      </c>
      <c r="E61" t="s">
        <v>8044</v>
      </c>
      <c r="F61" t="s">
        <v>570</v>
      </c>
      <c r="G61" t="s">
        <v>348</v>
      </c>
      <c r="H61">
        <v>2</v>
      </c>
      <c r="I61" t="s">
        <v>437</v>
      </c>
      <c r="J61" t="s">
        <v>11128</v>
      </c>
      <c r="K61" t="s">
        <v>11128</v>
      </c>
      <c r="L61">
        <f>IF(Draft2017[[#This Row],[KEEPER]]="K",1,0)</f>
        <v>1</v>
      </c>
    </row>
    <row r="62" spans="1:12" x14ac:dyDescent="0.3">
      <c r="A62">
        <v>3</v>
      </c>
      <c r="B62" t="s">
        <v>10773</v>
      </c>
      <c r="C62">
        <v>118</v>
      </c>
      <c r="D62" t="s">
        <v>10785</v>
      </c>
      <c r="E62" t="s">
        <v>7607</v>
      </c>
      <c r="F62" t="s">
        <v>10740</v>
      </c>
      <c r="G62" t="s">
        <v>348</v>
      </c>
      <c r="H62">
        <v>1</v>
      </c>
      <c r="I62" t="s">
        <v>437</v>
      </c>
      <c r="J62" t="s">
        <v>11128</v>
      </c>
      <c r="K62" t="s">
        <v>11128</v>
      </c>
      <c r="L62">
        <f>IF(Draft2017[[#This Row],[KEEPER]]="K",1,0)</f>
        <v>1</v>
      </c>
    </row>
    <row r="63" spans="1:12" x14ac:dyDescent="0.3">
      <c r="A63">
        <v>3</v>
      </c>
      <c r="B63" t="s">
        <v>10773</v>
      </c>
      <c r="C63">
        <v>124</v>
      </c>
      <c r="D63" t="s">
        <v>10786</v>
      </c>
      <c r="E63" t="s">
        <v>4147</v>
      </c>
      <c r="F63" t="s">
        <v>371</v>
      </c>
      <c r="G63" t="s">
        <v>348</v>
      </c>
      <c r="H63">
        <v>1</v>
      </c>
      <c r="I63" t="s">
        <v>437</v>
      </c>
      <c r="J63" t="s">
        <v>11129</v>
      </c>
      <c r="K63" t="s">
        <v>11129</v>
      </c>
      <c r="L63">
        <f>IF(Draft2017[[#This Row],[KEEPER]]="K",1,0)</f>
        <v>1</v>
      </c>
    </row>
    <row r="64" spans="1:12" x14ac:dyDescent="0.3">
      <c r="A64">
        <v>3</v>
      </c>
      <c r="B64" t="s">
        <v>10773</v>
      </c>
      <c r="C64">
        <v>150</v>
      </c>
      <c r="D64" t="s">
        <v>10787</v>
      </c>
      <c r="E64" t="s">
        <v>9996</v>
      </c>
      <c r="F64" t="s">
        <v>10731</v>
      </c>
      <c r="G64" t="s">
        <v>348</v>
      </c>
      <c r="H64">
        <v>5</v>
      </c>
      <c r="I64" t="s">
        <v>296</v>
      </c>
      <c r="J64" t="s">
        <v>296</v>
      </c>
      <c r="K64" t="s">
        <v>11130</v>
      </c>
      <c r="L64">
        <f>IF(Draft2017[[#This Row],[KEEPER]]="K",1,0)</f>
        <v>0</v>
      </c>
    </row>
    <row r="65" spans="1:12" x14ac:dyDescent="0.3">
      <c r="A65">
        <v>3</v>
      </c>
      <c r="B65" t="s">
        <v>10773</v>
      </c>
      <c r="C65">
        <v>160</v>
      </c>
      <c r="D65" t="s">
        <v>10788</v>
      </c>
      <c r="E65" t="s">
        <v>8637</v>
      </c>
      <c r="F65" t="s">
        <v>10714</v>
      </c>
      <c r="G65" t="s">
        <v>321</v>
      </c>
      <c r="H65">
        <v>4</v>
      </c>
      <c r="I65" t="s">
        <v>296</v>
      </c>
      <c r="J65" t="s">
        <v>296</v>
      </c>
      <c r="K65" t="s">
        <v>11130</v>
      </c>
      <c r="L65">
        <f>IF(Draft2017[[#This Row],[KEEPER]]="K",1,0)</f>
        <v>0</v>
      </c>
    </row>
    <row r="66" spans="1:12" x14ac:dyDescent="0.3">
      <c r="A66">
        <v>3</v>
      </c>
      <c r="B66" t="s">
        <v>10773</v>
      </c>
      <c r="C66">
        <v>170</v>
      </c>
      <c r="D66" t="s">
        <v>10789</v>
      </c>
      <c r="E66" t="s">
        <v>5674</v>
      </c>
      <c r="F66" t="s">
        <v>10763</v>
      </c>
      <c r="G66" t="s">
        <v>311</v>
      </c>
      <c r="H66">
        <v>3</v>
      </c>
      <c r="I66" t="s">
        <v>296</v>
      </c>
      <c r="J66" t="s">
        <v>296</v>
      </c>
      <c r="K66" t="s">
        <v>11130</v>
      </c>
      <c r="L66">
        <f>IF(Draft2017[[#This Row],[KEEPER]]="K",1,0)</f>
        <v>0</v>
      </c>
    </row>
    <row r="67" spans="1:12" x14ac:dyDescent="0.3">
      <c r="A67">
        <v>3</v>
      </c>
      <c r="B67" t="s">
        <v>10773</v>
      </c>
      <c r="C67">
        <v>200</v>
      </c>
      <c r="D67" t="s">
        <v>10790</v>
      </c>
      <c r="E67" t="s">
        <v>6376</v>
      </c>
      <c r="F67" t="s">
        <v>10791</v>
      </c>
      <c r="G67" t="s">
        <v>451</v>
      </c>
      <c r="H67">
        <v>5</v>
      </c>
      <c r="I67" t="s">
        <v>296</v>
      </c>
      <c r="J67" t="s">
        <v>296</v>
      </c>
      <c r="K67" t="s">
        <v>11128</v>
      </c>
      <c r="L67">
        <f>IF(Draft2017[[#This Row],[KEEPER]]="K",1,0)</f>
        <v>0</v>
      </c>
    </row>
    <row r="68" spans="1:12" x14ac:dyDescent="0.3">
      <c r="A68">
        <v>3</v>
      </c>
      <c r="B68" t="s">
        <v>10773</v>
      </c>
      <c r="C68">
        <v>205</v>
      </c>
      <c r="D68" t="s">
        <v>10792</v>
      </c>
      <c r="E68" t="s">
        <v>1083</v>
      </c>
      <c r="F68" t="s">
        <v>10751</v>
      </c>
      <c r="G68" t="s">
        <v>311</v>
      </c>
      <c r="H68">
        <v>18</v>
      </c>
      <c r="I68" t="s">
        <v>296</v>
      </c>
      <c r="J68" t="s">
        <v>296</v>
      </c>
      <c r="K68" t="s">
        <v>11128</v>
      </c>
      <c r="L68">
        <f>IF(Draft2017[[#This Row],[KEEPER]]="K",1,0)</f>
        <v>0</v>
      </c>
    </row>
    <row r="69" spans="1:12" x14ac:dyDescent="0.3">
      <c r="A69">
        <v>3</v>
      </c>
      <c r="B69" t="s">
        <v>10773</v>
      </c>
      <c r="C69">
        <v>209</v>
      </c>
      <c r="D69" t="s">
        <v>10793</v>
      </c>
      <c r="E69" t="s">
        <v>1206</v>
      </c>
      <c r="F69" t="s">
        <v>352</v>
      </c>
      <c r="G69" t="s">
        <v>451</v>
      </c>
      <c r="H69">
        <v>24</v>
      </c>
      <c r="I69" t="s">
        <v>296</v>
      </c>
      <c r="J69" t="s">
        <v>296</v>
      </c>
      <c r="K69" t="s">
        <v>11128</v>
      </c>
      <c r="L69">
        <f>IF(Draft2017[[#This Row],[KEEPER]]="K",1,0)</f>
        <v>0</v>
      </c>
    </row>
    <row r="70" spans="1:12" x14ac:dyDescent="0.3">
      <c r="A70">
        <v>3</v>
      </c>
      <c r="B70" t="s">
        <v>10773</v>
      </c>
      <c r="C70">
        <v>213</v>
      </c>
      <c r="D70" t="s">
        <v>10794</v>
      </c>
      <c r="E70" t="s">
        <v>4518</v>
      </c>
      <c r="F70" t="s">
        <v>10795</v>
      </c>
      <c r="G70" t="s">
        <v>348</v>
      </c>
      <c r="H70">
        <v>4</v>
      </c>
      <c r="I70" t="s">
        <v>296</v>
      </c>
      <c r="J70" t="s">
        <v>296</v>
      </c>
      <c r="K70" t="s">
        <v>11128</v>
      </c>
      <c r="L70">
        <f>IF(Draft2017[[#This Row],[KEEPER]]="K",1,0)</f>
        <v>0</v>
      </c>
    </row>
    <row r="71" spans="1:12" x14ac:dyDescent="0.3">
      <c r="A71">
        <v>3</v>
      </c>
      <c r="B71" t="s">
        <v>10773</v>
      </c>
      <c r="C71">
        <v>214</v>
      </c>
      <c r="D71" t="s">
        <v>10796</v>
      </c>
      <c r="E71" t="s">
        <v>5748</v>
      </c>
      <c r="F71" t="s">
        <v>314</v>
      </c>
      <c r="G71" t="s">
        <v>451</v>
      </c>
      <c r="H71">
        <v>21</v>
      </c>
      <c r="I71" t="s">
        <v>296</v>
      </c>
      <c r="J71" t="s">
        <v>296</v>
      </c>
      <c r="K71" t="s">
        <v>11128</v>
      </c>
      <c r="L71">
        <f>IF(Draft2017[[#This Row],[KEEPER]]="K",1,0)</f>
        <v>0</v>
      </c>
    </row>
    <row r="72" spans="1:12" x14ac:dyDescent="0.3">
      <c r="A72">
        <v>3</v>
      </c>
      <c r="B72" t="s">
        <v>10773</v>
      </c>
      <c r="C72">
        <v>216</v>
      </c>
      <c r="D72" t="s">
        <v>10797</v>
      </c>
      <c r="E72" t="s">
        <v>1654</v>
      </c>
      <c r="F72" t="s">
        <v>365</v>
      </c>
      <c r="G72" t="s">
        <v>348</v>
      </c>
      <c r="H72">
        <v>5</v>
      </c>
      <c r="I72" t="s">
        <v>296</v>
      </c>
      <c r="J72" t="s">
        <v>296</v>
      </c>
      <c r="K72" t="s">
        <v>11128</v>
      </c>
      <c r="L72">
        <f>IF(Draft2017[[#This Row],[KEEPER]]="K",1,0)</f>
        <v>0</v>
      </c>
    </row>
    <row r="73" spans="1:12" x14ac:dyDescent="0.3">
      <c r="A73">
        <v>3</v>
      </c>
      <c r="B73" t="s">
        <v>10773</v>
      </c>
      <c r="C73">
        <v>224</v>
      </c>
      <c r="D73" t="s">
        <v>10798</v>
      </c>
      <c r="E73" t="s">
        <v>9124</v>
      </c>
      <c r="F73" t="s">
        <v>10718</v>
      </c>
      <c r="G73" t="s">
        <v>451</v>
      </c>
      <c r="H73">
        <v>3</v>
      </c>
      <c r="I73" t="s">
        <v>296</v>
      </c>
      <c r="J73" t="s">
        <v>296</v>
      </c>
      <c r="K73" t="s">
        <v>11128</v>
      </c>
      <c r="L73">
        <f>IF(Draft2017[[#This Row],[KEEPER]]="K",1,0)</f>
        <v>0</v>
      </c>
    </row>
    <row r="74" spans="1:12" x14ac:dyDescent="0.3">
      <c r="A74">
        <v>4</v>
      </c>
      <c r="B74" t="s">
        <v>10799</v>
      </c>
      <c r="C74">
        <v>1</v>
      </c>
      <c r="D74" t="s">
        <v>10800</v>
      </c>
      <c r="E74" t="s">
        <v>10080</v>
      </c>
      <c r="F74" t="s">
        <v>10734</v>
      </c>
      <c r="G74" t="s">
        <v>451</v>
      </c>
      <c r="H74">
        <v>84</v>
      </c>
      <c r="I74" t="s">
        <v>437</v>
      </c>
      <c r="J74" t="s">
        <v>11128</v>
      </c>
      <c r="K74" t="s">
        <v>11128</v>
      </c>
      <c r="L74">
        <f>IF(Draft2017[[#This Row],[KEEPER]]="K",1,0)</f>
        <v>1</v>
      </c>
    </row>
    <row r="75" spans="1:12" x14ac:dyDescent="0.3">
      <c r="A75">
        <v>4</v>
      </c>
      <c r="B75" t="s">
        <v>10799</v>
      </c>
      <c r="C75">
        <v>11</v>
      </c>
      <c r="D75" t="s">
        <v>10801</v>
      </c>
      <c r="E75" t="s">
        <v>834</v>
      </c>
      <c r="F75" t="s">
        <v>10802</v>
      </c>
      <c r="G75" t="s">
        <v>348</v>
      </c>
      <c r="H75">
        <v>68</v>
      </c>
      <c r="I75" t="s">
        <v>437</v>
      </c>
      <c r="J75" t="s">
        <v>11128</v>
      </c>
      <c r="K75" t="s">
        <v>11128</v>
      </c>
      <c r="L75">
        <f>IF(Draft2017[[#This Row],[KEEPER]]="K",1,0)</f>
        <v>1</v>
      </c>
    </row>
    <row r="76" spans="1:12" x14ac:dyDescent="0.3">
      <c r="A76">
        <v>4</v>
      </c>
      <c r="B76" t="s">
        <v>10799</v>
      </c>
      <c r="C76">
        <v>21</v>
      </c>
      <c r="D76" t="s">
        <v>10803</v>
      </c>
      <c r="E76" t="s">
        <v>372</v>
      </c>
      <c r="F76" t="s">
        <v>371</v>
      </c>
      <c r="G76" t="s">
        <v>348</v>
      </c>
      <c r="H76">
        <v>15</v>
      </c>
      <c r="I76" t="s">
        <v>437</v>
      </c>
      <c r="J76" t="s">
        <v>11130</v>
      </c>
      <c r="K76" t="s">
        <v>11130</v>
      </c>
      <c r="L76">
        <f>IF(Draft2017[[#This Row],[KEEPER]]="K",1,0)</f>
        <v>1</v>
      </c>
    </row>
    <row r="77" spans="1:12" x14ac:dyDescent="0.3">
      <c r="A77">
        <v>4</v>
      </c>
      <c r="B77" t="s">
        <v>10799</v>
      </c>
      <c r="C77">
        <v>31</v>
      </c>
      <c r="D77" t="s">
        <v>10804</v>
      </c>
      <c r="E77" t="s">
        <v>4811</v>
      </c>
      <c r="F77" t="s">
        <v>10805</v>
      </c>
      <c r="G77" t="s">
        <v>451</v>
      </c>
      <c r="H77">
        <v>22</v>
      </c>
      <c r="I77" t="s">
        <v>437</v>
      </c>
      <c r="J77" t="s">
        <v>11130</v>
      </c>
      <c r="K77" t="s">
        <v>11130</v>
      </c>
      <c r="L77">
        <f>IF(Draft2017[[#This Row],[KEEPER]]="K",1,0)</f>
        <v>1</v>
      </c>
    </row>
    <row r="78" spans="1:12" x14ac:dyDescent="0.3">
      <c r="A78">
        <v>4</v>
      </c>
      <c r="B78" t="s">
        <v>10799</v>
      </c>
      <c r="C78">
        <v>41</v>
      </c>
      <c r="D78" t="s">
        <v>10806</v>
      </c>
      <c r="E78" t="s">
        <v>3023</v>
      </c>
      <c r="F78" t="s">
        <v>365</v>
      </c>
      <c r="G78" t="s">
        <v>348</v>
      </c>
      <c r="H78">
        <v>4</v>
      </c>
      <c r="I78" t="s">
        <v>437</v>
      </c>
      <c r="J78" t="s">
        <v>11128</v>
      </c>
      <c r="K78" t="s">
        <v>11128</v>
      </c>
      <c r="L78">
        <f>IF(Draft2017[[#This Row],[KEEPER]]="K",1,0)</f>
        <v>1</v>
      </c>
    </row>
    <row r="79" spans="1:12" x14ac:dyDescent="0.3">
      <c r="A79">
        <v>4</v>
      </c>
      <c r="B79" t="s">
        <v>10799</v>
      </c>
      <c r="C79">
        <v>51</v>
      </c>
      <c r="D79" t="s">
        <v>10807</v>
      </c>
      <c r="E79" t="s">
        <v>10693</v>
      </c>
      <c r="F79" t="s">
        <v>10795</v>
      </c>
      <c r="G79" t="s">
        <v>348</v>
      </c>
      <c r="H79">
        <v>12</v>
      </c>
      <c r="I79" t="s">
        <v>437</v>
      </c>
      <c r="J79" t="s">
        <v>11128</v>
      </c>
      <c r="K79" t="s">
        <v>11128</v>
      </c>
      <c r="L79">
        <f>IF(Draft2017[[#This Row],[KEEPER]]="K",1,0)</f>
        <v>1</v>
      </c>
    </row>
    <row r="80" spans="1:12" x14ac:dyDescent="0.3">
      <c r="A80">
        <v>4</v>
      </c>
      <c r="B80" t="s">
        <v>10799</v>
      </c>
      <c r="C80">
        <v>61</v>
      </c>
      <c r="D80" t="s">
        <v>10808</v>
      </c>
      <c r="E80" t="s">
        <v>4474</v>
      </c>
      <c r="F80" t="s">
        <v>489</v>
      </c>
      <c r="G80" t="s">
        <v>451</v>
      </c>
      <c r="H80">
        <v>1</v>
      </c>
      <c r="I80" t="s">
        <v>437</v>
      </c>
      <c r="J80" t="s">
        <v>11129</v>
      </c>
      <c r="K80" t="s">
        <v>11129</v>
      </c>
      <c r="L80">
        <f>IF(Draft2017[[#This Row],[KEEPER]]="K",1,0)</f>
        <v>1</v>
      </c>
    </row>
    <row r="81" spans="1:12" x14ac:dyDescent="0.3">
      <c r="A81">
        <v>4</v>
      </c>
      <c r="B81" t="s">
        <v>10799</v>
      </c>
      <c r="C81">
        <v>71</v>
      </c>
      <c r="D81" t="s">
        <v>10809</v>
      </c>
      <c r="E81" t="s">
        <v>6000</v>
      </c>
      <c r="F81" t="s">
        <v>10759</v>
      </c>
      <c r="G81" t="s">
        <v>437</v>
      </c>
      <c r="H81">
        <v>1</v>
      </c>
      <c r="I81" t="s">
        <v>437</v>
      </c>
      <c r="J81" t="s">
        <v>11129</v>
      </c>
      <c r="K81" t="s">
        <v>11129</v>
      </c>
      <c r="L81">
        <f>IF(Draft2017[[#This Row],[KEEPER]]="K",1,0)</f>
        <v>1</v>
      </c>
    </row>
    <row r="82" spans="1:12" x14ac:dyDescent="0.3">
      <c r="A82">
        <v>4</v>
      </c>
      <c r="B82" t="s">
        <v>10799</v>
      </c>
      <c r="C82">
        <v>81</v>
      </c>
      <c r="D82" t="s">
        <v>10810</v>
      </c>
      <c r="E82" t="s">
        <v>9585</v>
      </c>
      <c r="F82" t="s">
        <v>10740</v>
      </c>
      <c r="G82" t="s">
        <v>348</v>
      </c>
      <c r="H82">
        <v>1</v>
      </c>
      <c r="I82" t="s">
        <v>437</v>
      </c>
      <c r="J82" t="s">
        <v>11129</v>
      </c>
      <c r="K82" t="s">
        <v>11129</v>
      </c>
      <c r="L82">
        <f>IF(Draft2017[[#This Row],[KEEPER]]="K",1,0)</f>
        <v>1</v>
      </c>
    </row>
    <row r="83" spans="1:12" x14ac:dyDescent="0.3">
      <c r="A83">
        <v>4</v>
      </c>
      <c r="B83" t="s">
        <v>10799</v>
      </c>
      <c r="C83">
        <v>91</v>
      </c>
      <c r="D83" t="s">
        <v>10811</v>
      </c>
      <c r="E83" t="s">
        <v>7104</v>
      </c>
      <c r="F83" t="s">
        <v>1198</v>
      </c>
      <c r="G83" t="s">
        <v>321</v>
      </c>
      <c r="H83">
        <v>1</v>
      </c>
      <c r="I83" t="s">
        <v>437</v>
      </c>
      <c r="J83" t="s">
        <v>11129</v>
      </c>
      <c r="K83" t="s">
        <v>11129</v>
      </c>
      <c r="L83">
        <f>IF(Draft2017[[#This Row],[KEEPER]]="K",1,0)</f>
        <v>1</v>
      </c>
    </row>
    <row r="84" spans="1:12" x14ac:dyDescent="0.3">
      <c r="A84">
        <v>4</v>
      </c>
      <c r="B84" t="s">
        <v>10799</v>
      </c>
      <c r="C84">
        <v>100</v>
      </c>
      <c r="D84" t="s">
        <v>10812</v>
      </c>
      <c r="E84" t="s">
        <v>8795</v>
      </c>
      <c r="F84" t="s">
        <v>10802</v>
      </c>
      <c r="G84" t="s">
        <v>321</v>
      </c>
      <c r="H84">
        <v>1</v>
      </c>
      <c r="I84" t="s">
        <v>437</v>
      </c>
      <c r="J84" t="s">
        <v>11128</v>
      </c>
      <c r="K84" t="s">
        <v>11128</v>
      </c>
      <c r="L84">
        <f>IF(Draft2017[[#This Row],[KEEPER]]="K",1,0)</f>
        <v>1</v>
      </c>
    </row>
    <row r="85" spans="1:12" x14ac:dyDescent="0.3">
      <c r="A85">
        <v>4</v>
      </c>
      <c r="B85" t="s">
        <v>10799</v>
      </c>
      <c r="C85">
        <v>109</v>
      </c>
      <c r="D85" t="s">
        <v>10813</v>
      </c>
      <c r="E85" t="s">
        <v>3112</v>
      </c>
      <c r="F85" t="s">
        <v>10734</v>
      </c>
      <c r="G85" t="s">
        <v>348</v>
      </c>
      <c r="H85">
        <v>1</v>
      </c>
      <c r="I85" t="s">
        <v>437</v>
      </c>
      <c r="J85" t="s">
        <v>11129</v>
      </c>
      <c r="K85" t="s">
        <v>11129</v>
      </c>
      <c r="L85">
        <f>IF(Draft2017[[#This Row],[KEEPER]]="K",1,0)</f>
        <v>1</v>
      </c>
    </row>
    <row r="86" spans="1:12" x14ac:dyDescent="0.3">
      <c r="A86">
        <v>4</v>
      </c>
      <c r="B86" t="s">
        <v>10799</v>
      </c>
      <c r="C86">
        <v>149</v>
      </c>
      <c r="D86" t="s">
        <v>11315</v>
      </c>
      <c r="E86" t="s">
        <v>5109</v>
      </c>
      <c r="F86" t="s">
        <v>1198</v>
      </c>
      <c r="G86" t="s">
        <v>321</v>
      </c>
      <c r="H86">
        <v>5</v>
      </c>
      <c r="I86" t="s">
        <v>296</v>
      </c>
      <c r="J86" t="s">
        <v>296</v>
      </c>
      <c r="K86" t="s">
        <v>11130</v>
      </c>
      <c r="L86">
        <f>IF(Draft2017[[#This Row],[KEEPER]]="K",1,0)</f>
        <v>0</v>
      </c>
    </row>
    <row r="87" spans="1:12" x14ac:dyDescent="0.3">
      <c r="A87">
        <v>4</v>
      </c>
      <c r="B87" t="s">
        <v>10799</v>
      </c>
      <c r="C87">
        <v>159</v>
      </c>
      <c r="D87" t="s">
        <v>10815</v>
      </c>
      <c r="E87" t="s">
        <v>6759</v>
      </c>
      <c r="F87" t="s">
        <v>10746</v>
      </c>
      <c r="G87" t="s">
        <v>451</v>
      </c>
      <c r="H87">
        <v>4</v>
      </c>
      <c r="I87" t="s">
        <v>296</v>
      </c>
      <c r="J87" t="s">
        <v>296</v>
      </c>
      <c r="K87" t="s">
        <v>11130</v>
      </c>
      <c r="L87">
        <f>IF(Draft2017[[#This Row],[KEEPER]]="K",1,0)</f>
        <v>0</v>
      </c>
    </row>
    <row r="88" spans="1:12" x14ac:dyDescent="0.3">
      <c r="A88">
        <v>4</v>
      </c>
      <c r="B88" t="s">
        <v>10799</v>
      </c>
      <c r="C88">
        <v>169</v>
      </c>
      <c r="D88" t="s">
        <v>11326</v>
      </c>
      <c r="E88" t="s">
        <v>5806</v>
      </c>
      <c r="F88" t="s">
        <v>10817</v>
      </c>
      <c r="G88" t="s">
        <v>311</v>
      </c>
      <c r="H88">
        <v>3</v>
      </c>
      <c r="I88" t="s">
        <v>296</v>
      </c>
      <c r="J88" t="s">
        <v>296</v>
      </c>
      <c r="K88" t="s">
        <v>11130</v>
      </c>
      <c r="L88">
        <f>IF(Draft2017[[#This Row],[KEEPER]]="K",1,0)</f>
        <v>0</v>
      </c>
    </row>
    <row r="89" spans="1:12" x14ac:dyDescent="0.3">
      <c r="A89">
        <v>4</v>
      </c>
      <c r="B89" t="s">
        <v>10799</v>
      </c>
      <c r="C89">
        <v>173</v>
      </c>
      <c r="D89" t="s">
        <v>10818</v>
      </c>
      <c r="E89" t="s">
        <v>9556</v>
      </c>
      <c r="F89" t="s">
        <v>10734</v>
      </c>
      <c r="G89" t="s">
        <v>451</v>
      </c>
      <c r="H89">
        <v>3</v>
      </c>
      <c r="I89" t="s">
        <v>296</v>
      </c>
      <c r="J89" t="s">
        <v>296</v>
      </c>
      <c r="K89" t="s">
        <v>11130</v>
      </c>
      <c r="L89">
        <f>IF(Draft2017[[#This Row],[KEEPER]]="K",1,0)</f>
        <v>0</v>
      </c>
    </row>
    <row r="90" spans="1:12" x14ac:dyDescent="0.3">
      <c r="A90">
        <v>4</v>
      </c>
      <c r="B90" t="s">
        <v>10799</v>
      </c>
      <c r="C90">
        <v>179</v>
      </c>
      <c r="D90" t="s">
        <v>10819</v>
      </c>
      <c r="E90" t="s">
        <v>4332</v>
      </c>
      <c r="F90" t="s">
        <v>1198</v>
      </c>
      <c r="G90" t="s">
        <v>348</v>
      </c>
      <c r="H90">
        <v>3</v>
      </c>
      <c r="I90" t="s">
        <v>296</v>
      </c>
      <c r="J90" t="s">
        <v>296</v>
      </c>
      <c r="K90" t="s">
        <v>11130</v>
      </c>
      <c r="L90">
        <f>IF(Draft2017[[#This Row],[KEEPER]]="K",1,0)</f>
        <v>0</v>
      </c>
    </row>
    <row r="91" spans="1:12" x14ac:dyDescent="0.3">
      <c r="A91">
        <v>4</v>
      </c>
      <c r="B91" t="s">
        <v>10799</v>
      </c>
      <c r="C91">
        <v>197</v>
      </c>
      <c r="D91" t="s">
        <v>10820</v>
      </c>
      <c r="E91" t="s">
        <v>2754</v>
      </c>
      <c r="F91" t="s">
        <v>298</v>
      </c>
      <c r="G91" t="s">
        <v>348</v>
      </c>
      <c r="H91">
        <v>46</v>
      </c>
      <c r="I91" t="s">
        <v>296</v>
      </c>
      <c r="J91" t="s">
        <v>296</v>
      </c>
      <c r="K91" t="s">
        <v>11128</v>
      </c>
      <c r="L91">
        <f>IF(Draft2017[[#This Row],[KEEPER]]="K",1,0)</f>
        <v>0</v>
      </c>
    </row>
    <row r="92" spans="1:12" x14ac:dyDescent="0.3">
      <c r="A92">
        <v>4</v>
      </c>
      <c r="B92" t="s">
        <v>10799</v>
      </c>
      <c r="C92">
        <v>219</v>
      </c>
      <c r="D92" t="s">
        <v>10821</v>
      </c>
      <c r="E92" t="s">
        <v>2147</v>
      </c>
      <c r="F92" t="s">
        <v>10746</v>
      </c>
      <c r="G92" t="s">
        <v>321</v>
      </c>
      <c r="H92">
        <v>2</v>
      </c>
      <c r="I92" t="s">
        <v>296</v>
      </c>
      <c r="J92" t="s">
        <v>296</v>
      </c>
      <c r="K92" t="s">
        <v>11128</v>
      </c>
      <c r="L92">
        <f>IF(Draft2017[[#This Row],[KEEPER]]="K",1,0)</f>
        <v>0</v>
      </c>
    </row>
    <row r="93" spans="1:12" x14ac:dyDescent="0.3">
      <c r="A93">
        <v>4</v>
      </c>
      <c r="B93" t="s">
        <v>10799</v>
      </c>
      <c r="C93">
        <v>223</v>
      </c>
      <c r="D93" t="s">
        <v>10822</v>
      </c>
      <c r="E93" t="s">
        <v>4182</v>
      </c>
      <c r="F93" t="s">
        <v>365</v>
      </c>
      <c r="G93" t="s">
        <v>451</v>
      </c>
      <c r="H93">
        <v>3</v>
      </c>
      <c r="I93" t="s">
        <v>296</v>
      </c>
      <c r="J93" t="s">
        <v>296</v>
      </c>
      <c r="K93" t="s">
        <v>11128</v>
      </c>
      <c r="L93">
        <f>IF(Draft2017[[#This Row],[KEEPER]]="K",1,0)</f>
        <v>0</v>
      </c>
    </row>
    <row r="94" spans="1:12" x14ac:dyDescent="0.3">
      <c r="A94">
        <v>4</v>
      </c>
      <c r="B94" t="s">
        <v>10799</v>
      </c>
      <c r="C94">
        <v>231</v>
      </c>
      <c r="D94" t="s">
        <v>10823</v>
      </c>
      <c r="E94" t="s">
        <v>10025</v>
      </c>
      <c r="F94" t="s">
        <v>10714</v>
      </c>
      <c r="G94" t="s">
        <v>348</v>
      </c>
      <c r="H94">
        <v>1</v>
      </c>
      <c r="I94" t="s">
        <v>296</v>
      </c>
      <c r="J94" t="s">
        <v>296</v>
      </c>
      <c r="K94" t="s">
        <v>11128</v>
      </c>
      <c r="L94">
        <f>IF(Draft2017[[#This Row],[KEEPER]]="K",1,0)</f>
        <v>0</v>
      </c>
    </row>
    <row r="95" spans="1:12" x14ac:dyDescent="0.3">
      <c r="A95">
        <v>4</v>
      </c>
      <c r="B95" t="s">
        <v>10799</v>
      </c>
      <c r="C95">
        <v>236</v>
      </c>
      <c r="D95" t="s">
        <v>10824</v>
      </c>
      <c r="E95" t="s">
        <v>1300</v>
      </c>
      <c r="F95" t="s">
        <v>536</v>
      </c>
      <c r="G95" t="s">
        <v>451</v>
      </c>
      <c r="H95">
        <v>1</v>
      </c>
      <c r="I95" t="s">
        <v>296</v>
      </c>
      <c r="J95" t="s">
        <v>296</v>
      </c>
      <c r="K95" t="s">
        <v>11128</v>
      </c>
      <c r="L95">
        <f>IF(Draft2017[[#This Row],[KEEPER]]="K",1,0)</f>
        <v>0</v>
      </c>
    </row>
    <row r="96" spans="1:12" x14ac:dyDescent="0.3">
      <c r="A96">
        <v>4</v>
      </c>
      <c r="B96" t="s">
        <v>10799</v>
      </c>
      <c r="C96">
        <v>239</v>
      </c>
      <c r="D96" t="s">
        <v>10825</v>
      </c>
      <c r="E96" t="s">
        <v>4507</v>
      </c>
      <c r="F96" t="s">
        <v>10817</v>
      </c>
      <c r="G96" t="s">
        <v>451</v>
      </c>
      <c r="H96">
        <v>1</v>
      </c>
      <c r="I96" t="s">
        <v>296</v>
      </c>
      <c r="J96" t="s">
        <v>296</v>
      </c>
      <c r="K96" t="s">
        <v>11128</v>
      </c>
      <c r="L96">
        <f>IF(Draft2017[[#This Row],[KEEPER]]="K",1,0)</f>
        <v>0</v>
      </c>
    </row>
    <row r="97" spans="1:12" x14ac:dyDescent="0.3">
      <c r="A97">
        <v>4</v>
      </c>
      <c r="B97" t="s">
        <v>10799</v>
      </c>
      <c r="C97">
        <v>240</v>
      </c>
      <c r="D97" t="s">
        <v>10826</v>
      </c>
      <c r="E97" t="s">
        <v>10827</v>
      </c>
      <c r="F97" t="s">
        <v>365</v>
      </c>
      <c r="G97" t="s">
        <v>311</v>
      </c>
      <c r="H97">
        <v>1</v>
      </c>
      <c r="I97" t="s">
        <v>296</v>
      </c>
      <c r="J97" t="s">
        <v>296</v>
      </c>
      <c r="K97" t="s">
        <v>11128</v>
      </c>
      <c r="L97">
        <f>IF(Draft2017[[#This Row],[KEEPER]]="K",1,0)</f>
        <v>0</v>
      </c>
    </row>
    <row r="98" spans="1:12" x14ac:dyDescent="0.3">
      <c r="A98">
        <v>5</v>
      </c>
      <c r="B98" t="s">
        <v>10828</v>
      </c>
      <c r="C98">
        <v>5</v>
      </c>
      <c r="D98" t="s">
        <v>10829</v>
      </c>
      <c r="E98" t="s">
        <v>1224</v>
      </c>
      <c r="F98" t="s">
        <v>10791</v>
      </c>
      <c r="G98" t="s">
        <v>451</v>
      </c>
      <c r="H98">
        <v>97</v>
      </c>
      <c r="I98" t="s">
        <v>437</v>
      </c>
      <c r="J98" t="s">
        <v>11128</v>
      </c>
      <c r="K98" t="s">
        <v>11128</v>
      </c>
      <c r="L98">
        <f>IF(Draft2017[[#This Row],[KEEPER]]="K",1,0)</f>
        <v>1</v>
      </c>
    </row>
    <row r="99" spans="1:12" x14ac:dyDescent="0.3">
      <c r="A99">
        <v>5</v>
      </c>
      <c r="B99" t="s">
        <v>10828</v>
      </c>
      <c r="C99">
        <v>15</v>
      </c>
      <c r="D99" t="s">
        <v>10830</v>
      </c>
      <c r="E99" t="s">
        <v>9602</v>
      </c>
      <c r="F99" t="s">
        <v>1198</v>
      </c>
      <c r="G99" t="s">
        <v>348</v>
      </c>
      <c r="H99">
        <v>78</v>
      </c>
      <c r="I99" t="s">
        <v>437</v>
      </c>
      <c r="J99" t="s">
        <v>11128</v>
      </c>
      <c r="K99" t="s">
        <v>11128</v>
      </c>
      <c r="L99">
        <f>IF(Draft2017[[#This Row],[KEEPER]]="K",1,0)</f>
        <v>1</v>
      </c>
    </row>
    <row r="100" spans="1:12" x14ac:dyDescent="0.3">
      <c r="A100">
        <v>5</v>
      </c>
      <c r="B100" t="s">
        <v>10828</v>
      </c>
      <c r="C100">
        <v>25</v>
      </c>
      <c r="D100" t="s">
        <v>10831</v>
      </c>
      <c r="E100" t="s">
        <v>6080</v>
      </c>
      <c r="F100" t="s">
        <v>10817</v>
      </c>
      <c r="G100" t="s">
        <v>451</v>
      </c>
      <c r="H100">
        <v>13</v>
      </c>
      <c r="I100" t="s">
        <v>437</v>
      </c>
      <c r="J100" t="s">
        <v>11130</v>
      </c>
      <c r="K100" t="s">
        <v>11130</v>
      </c>
      <c r="L100">
        <f>IF(Draft2017[[#This Row],[KEEPER]]="K",1,0)</f>
        <v>1</v>
      </c>
    </row>
    <row r="101" spans="1:12" x14ac:dyDescent="0.3">
      <c r="A101">
        <v>5</v>
      </c>
      <c r="B101" t="s">
        <v>10828</v>
      </c>
      <c r="C101">
        <v>35</v>
      </c>
      <c r="D101" t="s">
        <v>10832</v>
      </c>
      <c r="E101" t="s">
        <v>7161</v>
      </c>
      <c r="F101" t="s">
        <v>10728</v>
      </c>
      <c r="G101" t="s">
        <v>348</v>
      </c>
      <c r="H101">
        <v>15</v>
      </c>
      <c r="I101" t="s">
        <v>437</v>
      </c>
      <c r="J101" t="s">
        <v>11128</v>
      </c>
      <c r="K101" t="s">
        <v>11128</v>
      </c>
      <c r="L101">
        <f>IF(Draft2017[[#This Row],[KEEPER]]="K",1,0)</f>
        <v>1</v>
      </c>
    </row>
    <row r="102" spans="1:12" x14ac:dyDescent="0.3">
      <c r="A102">
        <v>5</v>
      </c>
      <c r="B102" t="s">
        <v>10828</v>
      </c>
      <c r="C102">
        <v>45</v>
      </c>
      <c r="D102" t="s">
        <v>10833</v>
      </c>
      <c r="E102" t="s">
        <v>9206</v>
      </c>
      <c r="F102" t="s">
        <v>570</v>
      </c>
      <c r="G102" t="s">
        <v>348</v>
      </c>
      <c r="H102">
        <v>50</v>
      </c>
      <c r="I102" t="s">
        <v>437</v>
      </c>
      <c r="J102" t="s">
        <v>11128</v>
      </c>
      <c r="K102" t="s">
        <v>11128</v>
      </c>
      <c r="L102">
        <f>IF(Draft2017[[#This Row],[KEEPER]]="K",1,0)</f>
        <v>1</v>
      </c>
    </row>
    <row r="103" spans="1:12" x14ac:dyDescent="0.3">
      <c r="A103">
        <v>5</v>
      </c>
      <c r="B103" t="s">
        <v>10828</v>
      </c>
      <c r="C103">
        <v>55</v>
      </c>
      <c r="D103" t="s">
        <v>10834</v>
      </c>
      <c r="E103" t="s">
        <v>7205</v>
      </c>
      <c r="F103" t="s">
        <v>352</v>
      </c>
      <c r="G103" t="s">
        <v>451</v>
      </c>
      <c r="H103">
        <v>3</v>
      </c>
      <c r="I103" t="s">
        <v>437</v>
      </c>
      <c r="J103" t="s">
        <v>11128</v>
      </c>
      <c r="K103" t="s">
        <v>11128</v>
      </c>
      <c r="L103">
        <f>IF(Draft2017[[#This Row],[KEEPER]]="K",1,0)</f>
        <v>1</v>
      </c>
    </row>
    <row r="104" spans="1:12" x14ac:dyDescent="0.3">
      <c r="A104">
        <v>5</v>
      </c>
      <c r="B104" t="s">
        <v>10828</v>
      </c>
      <c r="C104">
        <v>65</v>
      </c>
      <c r="D104" t="s">
        <v>10835</v>
      </c>
      <c r="E104" t="s">
        <v>3069</v>
      </c>
      <c r="F104" t="s">
        <v>10734</v>
      </c>
      <c r="G104" t="s">
        <v>348</v>
      </c>
      <c r="H104">
        <v>2</v>
      </c>
      <c r="I104" t="s">
        <v>437</v>
      </c>
      <c r="J104" t="s">
        <v>11128</v>
      </c>
      <c r="K104" t="s">
        <v>11128</v>
      </c>
      <c r="L104">
        <f>IF(Draft2017[[#This Row],[KEEPER]]="K",1,0)</f>
        <v>1</v>
      </c>
    </row>
    <row r="105" spans="1:12" x14ac:dyDescent="0.3">
      <c r="A105">
        <v>5</v>
      </c>
      <c r="B105" t="s">
        <v>10828</v>
      </c>
      <c r="C105">
        <v>75</v>
      </c>
      <c r="D105" t="s">
        <v>10836</v>
      </c>
      <c r="E105" t="s">
        <v>9305</v>
      </c>
      <c r="F105" t="s">
        <v>10795</v>
      </c>
      <c r="G105" t="s">
        <v>451</v>
      </c>
      <c r="H105">
        <v>7</v>
      </c>
      <c r="I105" t="s">
        <v>437</v>
      </c>
      <c r="J105" t="s">
        <v>11128</v>
      </c>
      <c r="K105" t="s">
        <v>11128</v>
      </c>
      <c r="L105">
        <f>IF(Draft2017[[#This Row],[KEEPER]]="K",1,0)</f>
        <v>1</v>
      </c>
    </row>
    <row r="106" spans="1:12" x14ac:dyDescent="0.3">
      <c r="A106">
        <v>5</v>
      </c>
      <c r="B106" t="s">
        <v>10828</v>
      </c>
      <c r="C106">
        <v>85</v>
      </c>
      <c r="D106" t="s">
        <v>10837</v>
      </c>
      <c r="E106" t="s">
        <v>10354</v>
      </c>
      <c r="F106" t="s">
        <v>371</v>
      </c>
      <c r="G106" t="s">
        <v>348</v>
      </c>
      <c r="H106">
        <v>3</v>
      </c>
      <c r="I106" t="s">
        <v>437</v>
      </c>
      <c r="J106" t="s">
        <v>11128</v>
      </c>
      <c r="K106" t="s">
        <v>11128</v>
      </c>
      <c r="L106">
        <f>IF(Draft2017[[#This Row],[KEEPER]]="K",1,0)</f>
        <v>1</v>
      </c>
    </row>
    <row r="107" spans="1:12" x14ac:dyDescent="0.3">
      <c r="A107">
        <v>5</v>
      </c>
      <c r="B107" t="s">
        <v>10828</v>
      </c>
      <c r="C107">
        <v>95</v>
      </c>
      <c r="D107" t="s">
        <v>10838</v>
      </c>
      <c r="E107" t="s">
        <v>1463</v>
      </c>
      <c r="F107" t="s">
        <v>10718</v>
      </c>
      <c r="G107" t="s">
        <v>311</v>
      </c>
      <c r="H107">
        <v>2</v>
      </c>
      <c r="I107" t="s">
        <v>437</v>
      </c>
      <c r="J107" t="s">
        <v>11128</v>
      </c>
      <c r="K107" t="s">
        <v>11128</v>
      </c>
      <c r="L107">
        <f>IF(Draft2017[[#This Row],[KEEPER]]="K",1,0)</f>
        <v>1</v>
      </c>
    </row>
    <row r="108" spans="1:12" x14ac:dyDescent="0.3">
      <c r="A108">
        <v>5</v>
      </c>
      <c r="B108" t="s">
        <v>10828</v>
      </c>
      <c r="C108">
        <v>104</v>
      </c>
      <c r="D108" t="s">
        <v>10839</v>
      </c>
      <c r="E108" t="s">
        <v>1077</v>
      </c>
      <c r="F108" t="s">
        <v>10712</v>
      </c>
      <c r="G108" t="s">
        <v>321</v>
      </c>
      <c r="H108">
        <v>3</v>
      </c>
      <c r="I108" t="s">
        <v>437</v>
      </c>
      <c r="J108" t="s">
        <v>11128</v>
      </c>
      <c r="K108" t="s">
        <v>11128</v>
      </c>
      <c r="L108">
        <f>IF(Draft2017[[#This Row],[KEEPER]]="K",1,0)</f>
        <v>1</v>
      </c>
    </row>
    <row r="109" spans="1:12" x14ac:dyDescent="0.3">
      <c r="A109">
        <v>5</v>
      </c>
      <c r="B109" t="s">
        <v>10828</v>
      </c>
      <c r="C109">
        <v>113</v>
      </c>
      <c r="D109" t="s">
        <v>10840</v>
      </c>
      <c r="E109" t="s">
        <v>5826</v>
      </c>
      <c r="F109" t="s">
        <v>10724</v>
      </c>
      <c r="G109" t="s">
        <v>437</v>
      </c>
      <c r="H109">
        <v>1</v>
      </c>
      <c r="I109" t="s">
        <v>437</v>
      </c>
      <c r="J109" t="s">
        <v>11129</v>
      </c>
      <c r="K109" t="s">
        <v>11129</v>
      </c>
      <c r="L109">
        <f>IF(Draft2017[[#This Row],[KEEPER]]="K",1,0)</f>
        <v>1</v>
      </c>
    </row>
    <row r="110" spans="1:12" x14ac:dyDescent="0.3">
      <c r="A110">
        <v>5</v>
      </c>
      <c r="B110" t="s">
        <v>10828</v>
      </c>
      <c r="C110">
        <v>119</v>
      </c>
      <c r="D110" t="s">
        <v>10841</v>
      </c>
      <c r="E110" t="s">
        <v>7686</v>
      </c>
      <c r="F110" t="s">
        <v>10795</v>
      </c>
      <c r="G110" t="s">
        <v>348</v>
      </c>
      <c r="H110">
        <v>1</v>
      </c>
      <c r="I110" t="s">
        <v>437</v>
      </c>
      <c r="J110" t="s">
        <v>11128</v>
      </c>
      <c r="K110" t="s">
        <v>11128</v>
      </c>
      <c r="L110">
        <f>IF(Draft2017[[#This Row],[KEEPER]]="K",1,0)</f>
        <v>1</v>
      </c>
    </row>
    <row r="111" spans="1:12" x14ac:dyDescent="0.3">
      <c r="A111">
        <v>5</v>
      </c>
      <c r="B111" t="s">
        <v>10828</v>
      </c>
      <c r="C111">
        <v>125</v>
      </c>
      <c r="D111" t="s">
        <v>10842</v>
      </c>
      <c r="E111" t="s">
        <v>6916</v>
      </c>
      <c r="F111" t="s">
        <v>314</v>
      </c>
      <c r="G111" t="s">
        <v>311</v>
      </c>
      <c r="H111">
        <v>1</v>
      </c>
      <c r="I111" t="s">
        <v>437</v>
      </c>
      <c r="J111" t="s">
        <v>11128</v>
      </c>
      <c r="K111" t="s">
        <v>11128</v>
      </c>
      <c r="L111">
        <f>IF(Draft2017[[#This Row],[KEEPER]]="K",1,0)</f>
        <v>1</v>
      </c>
    </row>
    <row r="112" spans="1:12" x14ac:dyDescent="0.3">
      <c r="A112">
        <v>5</v>
      </c>
      <c r="B112" t="s">
        <v>10828</v>
      </c>
      <c r="C112">
        <v>130</v>
      </c>
      <c r="D112" t="s">
        <v>10843</v>
      </c>
      <c r="E112" t="s">
        <v>8710</v>
      </c>
      <c r="F112" t="s">
        <v>10748</v>
      </c>
      <c r="G112" t="s">
        <v>348</v>
      </c>
      <c r="H112">
        <v>2</v>
      </c>
      <c r="I112" t="s">
        <v>437</v>
      </c>
      <c r="J112" t="s">
        <v>11128</v>
      </c>
      <c r="K112" t="s">
        <v>11128</v>
      </c>
      <c r="L112">
        <f>IF(Draft2017[[#This Row],[KEEPER]]="K",1,0)</f>
        <v>1</v>
      </c>
    </row>
    <row r="113" spans="1:12" x14ac:dyDescent="0.3">
      <c r="A113">
        <v>5</v>
      </c>
      <c r="B113" t="s">
        <v>10828</v>
      </c>
      <c r="C113">
        <v>135</v>
      </c>
      <c r="D113" t="s">
        <v>10844</v>
      </c>
      <c r="E113" t="s">
        <v>1618</v>
      </c>
      <c r="F113" t="s">
        <v>10817</v>
      </c>
      <c r="G113" t="s">
        <v>348</v>
      </c>
      <c r="H113">
        <v>1</v>
      </c>
      <c r="I113" t="s">
        <v>437</v>
      </c>
      <c r="J113" t="s">
        <v>11129</v>
      </c>
      <c r="K113" t="s">
        <v>11129</v>
      </c>
      <c r="L113">
        <f>IF(Draft2017[[#This Row],[KEEPER]]="K",1,0)</f>
        <v>1</v>
      </c>
    </row>
    <row r="114" spans="1:12" x14ac:dyDescent="0.3">
      <c r="A114">
        <v>5</v>
      </c>
      <c r="B114" t="s">
        <v>10828</v>
      </c>
      <c r="C114">
        <v>138</v>
      </c>
      <c r="D114" t="s">
        <v>10845</v>
      </c>
      <c r="E114" t="s">
        <v>10846</v>
      </c>
      <c r="F114" t="s">
        <v>10763</v>
      </c>
      <c r="G114" t="s">
        <v>321</v>
      </c>
      <c r="H114">
        <v>1</v>
      </c>
      <c r="I114" t="s">
        <v>437</v>
      </c>
      <c r="J114" t="s">
        <v>11129</v>
      </c>
      <c r="K114" t="s">
        <v>11129</v>
      </c>
      <c r="L114">
        <f>IF(Draft2017[[#This Row],[KEEPER]]="K",1,0)</f>
        <v>1</v>
      </c>
    </row>
    <row r="115" spans="1:12" x14ac:dyDescent="0.3">
      <c r="A115">
        <v>5</v>
      </c>
      <c r="B115" t="s">
        <v>10828</v>
      </c>
      <c r="C115">
        <v>141</v>
      </c>
      <c r="D115" t="s">
        <v>10847</v>
      </c>
      <c r="E115" t="s">
        <v>8163</v>
      </c>
      <c r="F115" t="s">
        <v>352</v>
      </c>
      <c r="G115" t="s">
        <v>348</v>
      </c>
      <c r="H115">
        <v>1</v>
      </c>
      <c r="I115" t="s">
        <v>437</v>
      </c>
      <c r="J115" t="s">
        <v>11129</v>
      </c>
      <c r="K115" t="s">
        <v>11129</v>
      </c>
      <c r="L115">
        <f>IF(Draft2017[[#This Row],[KEEPER]]="K",1,0)</f>
        <v>1</v>
      </c>
    </row>
    <row r="116" spans="1:12" x14ac:dyDescent="0.3">
      <c r="A116">
        <v>5</v>
      </c>
      <c r="B116" t="s">
        <v>10828</v>
      </c>
      <c r="C116">
        <v>144</v>
      </c>
      <c r="D116" t="s">
        <v>10848</v>
      </c>
      <c r="E116" t="s">
        <v>9834</v>
      </c>
      <c r="F116" t="s">
        <v>10791</v>
      </c>
      <c r="G116" t="s">
        <v>321</v>
      </c>
      <c r="H116">
        <v>1</v>
      </c>
      <c r="I116" t="s">
        <v>437</v>
      </c>
      <c r="J116" t="s">
        <v>11129</v>
      </c>
      <c r="K116" t="s">
        <v>11129</v>
      </c>
      <c r="L116">
        <f>IF(Draft2017[[#This Row],[KEEPER]]="K",1,0)</f>
        <v>1</v>
      </c>
    </row>
    <row r="117" spans="1:12" x14ac:dyDescent="0.3">
      <c r="A117">
        <v>5</v>
      </c>
      <c r="B117" t="s">
        <v>10828</v>
      </c>
      <c r="C117">
        <v>146</v>
      </c>
      <c r="D117" t="s">
        <v>10849</v>
      </c>
      <c r="E117" t="s">
        <v>7534</v>
      </c>
      <c r="F117" t="s">
        <v>1198</v>
      </c>
      <c r="G117" t="s">
        <v>348</v>
      </c>
      <c r="H117">
        <v>1</v>
      </c>
      <c r="I117" t="s">
        <v>437</v>
      </c>
      <c r="J117" t="s">
        <v>11129</v>
      </c>
      <c r="K117" t="s">
        <v>11129</v>
      </c>
      <c r="L117">
        <f>IF(Draft2017[[#This Row],[KEEPER]]="K",1,0)</f>
        <v>1</v>
      </c>
    </row>
    <row r="118" spans="1:12" x14ac:dyDescent="0.3">
      <c r="A118">
        <v>5</v>
      </c>
      <c r="B118" t="s">
        <v>10828</v>
      </c>
      <c r="C118">
        <v>148</v>
      </c>
      <c r="D118" t="s">
        <v>10850</v>
      </c>
      <c r="E118" t="s">
        <v>10517</v>
      </c>
      <c r="F118" t="s">
        <v>10748</v>
      </c>
      <c r="G118" t="s">
        <v>451</v>
      </c>
      <c r="H118">
        <v>4</v>
      </c>
      <c r="I118" t="s">
        <v>437</v>
      </c>
      <c r="J118" t="s">
        <v>11130</v>
      </c>
      <c r="K118" t="s">
        <v>11130</v>
      </c>
      <c r="L118">
        <f>IF(Draft2017[[#This Row],[KEEPER]]="K",1,0)</f>
        <v>1</v>
      </c>
    </row>
    <row r="119" spans="1:12" x14ac:dyDescent="0.3">
      <c r="A119">
        <v>5</v>
      </c>
      <c r="B119" t="s">
        <v>10828</v>
      </c>
      <c r="C119">
        <v>153</v>
      </c>
      <c r="D119" t="s">
        <v>10851</v>
      </c>
      <c r="E119" t="s">
        <v>6261</v>
      </c>
      <c r="F119" t="s">
        <v>371</v>
      </c>
      <c r="G119" t="s">
        <v>451</v>
      </c>
      <c r="H119">
        <v>5</v>
      </c>
      <c r="I119" t="s">
        <v>296</v>
      </c>
      <c r="J119" t="s">
        <v>296</v>
      </c>
      <c r="K119" t="s">
        <v>11130</v>
      </c>
      <c r="L119">
        <f>IF(Draft2017[[#This Row],[KEEPER]]="K",1,0)</f>
        <v>0</v>
      </c>
    </row>
    <row r="120" spans="1:12" x14ac:dyDescent="0.3">
      <c r="A120">
        <v>5</v>
      </c>
      <c r="B120" t="s">
        <v>10828</v>
      </c>
      <c r="C120">
        <v>235</v>
      </c>
      <c r="D120" t="s">
        <v>10852</v>
      </c>
      <c r="E120" t="s">
        <v>7295</v>
      </c>
      <c r="F120" t="s">
        <v>10712</v>
      </c>
      <c r="G120" t="s">
        <v>451</v>
      </c>
      <c r="H120">
        <v>6</v>
      </c>
      <c r="I120" t="s">
        <v>296</v>
      </c>
      <c r="J120" t="s">
        <v>296</v>
      </c>
      <c r="K120" t="s">
        <v>11128</v>
      </c>
      <c r="L120">
        <f>IF(Draft2017[[#This Row],[KEEPER]]="K",1,0)</f>
        <v>0</v>
      </c>
    </row>
    <row r="121" spans="1:12" x14ac:dyDescent="0.3">
      <c r="A121">
        <v>5</v>
      </c>
      <c r="B121" t="s">
        <v>10828</v>
      </c>
      <c r="C121">
        <v>237</v>
      </c>
      <c r="D121" t="s">
        <v>10853</v>
      </c>
      <c r="E121" t="s">
        <v>6167</v>
      </c>
      <c r="F121" t="s">
        <v>10746</v>
      </c>
      <c r="G121" t="s">
        <v>348</v>
      </c>
      <c r="H121">
        <v>1</v>
      </c>
      <c r="I121" t="s">
        <v>296</v>
      </c>
      <c r="J121" t="s">
        <v>296</v>
      </c>
      <c r="K121" t="s">
        <v>11128</v>
      </c>
      <c r="L121">
        <f>IF(Draft2017[[#This Row],[KEEPER]]="K",1,0)</f>
        <v>0</v>
      </c>
    </row>
    <row r="122" spans="1:12" x14ac:dyDescent="0.3">
      <c r="A122">
        <v>6</v>
      </c>
      <c r="B122" t="s">
        <v>10854</v>
      </c>
      <c r="C122">
        <v>7</v>
      </c>
      <c r="D122" t="s">
        <v>10855</v>
      </c>
      <c r="E122" t="s">
        <v>3326</v>
      </c>
      <c r="F122" t="s">
        <v>10805</v>
      </c>
      <c r="G122" t="s">
        <v>348</v>
      </c>
      <c r="H122">
        <v>72</v>
      </c>
      <c r="I122" t="s">
        <v>437</v>
      </c>
      <c r="J122" t="s">
        <v>11128</v>
      </c>
      <c r="K122" t="s">
        <v>11128</v>
      </c>
      <c r="L122">
        <f>IF(Draft2017[[#This Row],[KEEPER]]="K",1,0)</f>
        <v>1</v>
      </c>
    </row>
    <row r="123" spans="1:12" x14ac:dyDescent="0.3">
      <c r="A123">
        <v>6</v>
      </c>
      <c r="B123" t="s">
        <v>10854</v>
      </c>
      <c r="C123">
        <v>17</v>
      </c>
      <c r="D123" t="s">
        <v>10856</v>
      </c>
      <c r="E123" s="2" t="s">
        <v>1089</v>
      </c>
      <c r="F123" t="s">
        <v>352</v>
      </c>
      <c r="G123" t="s">
        <v>348</v>
      </c>
      <c r="H123">
        <v>4</v>
      </c>
      <c r="I123" t="s">
        <v>437</v>
      </c>
      <c r="J123" t="s">
        <v>11128</v>
      </c>
      <c r="K123" t="s">
        <v>11128</v>
      </c>
      <c r="L123">
        <f>IF(Draft2017[[#This Row],[KEEPER]]="K",1,0)</f>
        <v>1</v>
      </c>
    </row>
    <row r="124" spans="1:12" x14ac:dyDescent="0.3">
      <c r="A124">
        <v>6</v>
      </c>
      <c r="B124" t="s">
        <v>10854</v>
      </c>
      <c r="C124">
        <v>27</v>
      </c>
      <c r="D124" t="s">
        <v>10857</v>
      </c>
      <c r="E124" t="s">
        <v>4014</v>
      </c>
      <c r="F124" t="s">
        <v>352</v>
      </c>
      <c r="G124" t="s">
        <v>451</v>
      </c>
      <c r="H124">
        <v>11</v>
      </c>
      <c r="I124" t="s">
        <v>437</v>
      </c>
      <c r="J124" t="s">
        <v>11128</v>
      </c>
      <c r="K124" t="s">
        <v>11128</v>
      </c>
      <c r="L124">
        <f>IF(Draft2017[[#This Row],[KEEPER]]="K",1,0)</f>
        <v>1</v>
      </c>
    </row>
    <row r="125" spans="1:12" x14ac:dyDescent="0.3">
      <c r="A125">
        <v>6</v>
      </c>
      <c r="B125" t="s">
        <v>10854</v>
      </c>
      <c r="C125">
        <v>37</v>
      </c>
      <c r="D125" t="s">
        <v>10858</v>
      </c>
      <c r="E125" t="s">
        <v>5210</v>
      </c>
      <c r="F125" t="s">
        <v>10759</v>
      </c>
      <c r="G125" t="s">
        <v>348</v>
      </c>
      <c r="H125">
        <v>14</v>
      </c>
      <c r="I125" t="s">
        <v>437</v>
      </c>
      <c r="J125" t="s">
        <v>11128</v>
      </c>
      <c r="K125" t="s">
        <v>11128</v>
      </c>
      <c r="L125">
        <f>IF(Draft2017[[#This Row],[KEEPER]]="K",1,0)</f>
        <v>1</v>
      </c>
    </row>
    <row r="126" spans="1:12" x14ac:dyDescent="0.3">
      <c r="A126">
        <v>6</v>
      </c>
      <c r="B126" t="s">
        <v>10854</v>
      </c>
      <c r="C126">
        <v>47</v>
      </c>
      <c r="D126" t="s">
        <v>10859</v>
      </c>
      <c r="E126" t="s">
        <v>3980</v>
      </c>
      <c r="F126" t="s">
        <v>306</v>
      </c>
      <c r="G126" t="s">
        <v>321</v>
      </c>
      <c r="H126">
        <v>23</v>
      </c>
      <c r="I126" t="s">
        <v>437</v>
      </c>
      <c r="J126" t="s">
        <v>11128</v>
      </c>
      <c r="K126" t="s">
        <v>11128</v>
      </c>
      <c r="L126">
        <f>IF(Draft2017[[#This Row],[KEEPER]]="K",1,0)</f>
        <v>1</v>
      </c>
    </row>
    <row r="127" spans="1:12" x14ac:dyDescent="0.3">
      <c r="A127">
        <v>6</v>
      </c>
      <c r="B127" t="s">
        <v>10854</v>
      </c>
      <c r="C127">
        <v>57</v>
      </c>
      <c r="D127" t="s">
        <v>10860</v>
      </c>
      <c r="E127" t="s">
        <v>9987</v>
      </c>
      <c r="F127" t="s">
        <v>306</v>
      </c>
      <c r="G127" t="s">
        <v>348</v>
      </c>
      <c r="H127">
        <v>2</v>
      </c>
      <c r="I127" t="s">
        <v>437</v>
      </c>
      <c r="J127" t="s">
        <v>11129</v>
      </c>
      <c r="K127" t="s">
        <v>11129</v>
      </c>
      <c r="L127">
        <f>IF(Draft2017[[#This Row],[KEEPER]]="K",1,0)</f>
        <v>1</v>
      </c>
    </row>
    <row r="128" spans="1:12" x14ac:dyDescent="0.3">
      <c r="A128">
        <v>6</v>
      </c>
      <c r="B128" t="s">
        <v>10854</v>
      </c>
      <c r="C128">
        <v>67</v>
      </c>
      <c r="D128" t="s">
        <v>10861</v>
      </c>
      <c r="E128" t="s">
        <v>10692</v>
      </c>
      <c r="F128" t="s">
        <v>10714</v>
      </c>
      <c r="G128" t="s">
        <v>451</v>
      </c>
      <c r="H128">
        <v>7</v>
      </c>
      <c r="I128" t="s">
        <v>437</v>
      </c>
      <c r="J128" t="s">
        <v>11128</v>
      </c>
      <c r="K128" t="s">
        <v>11128</v>
      </c>
      <c r="L128">
        <f>IF(Draft2017[[#This Row],[KEEPER]]="K",1,0)</f>
        <v>1</v>
      </c>
    </row>
    <row r="129" spans="1:12" x14ac:dyDescent="0.3">
      <c r="A129">
        <v>6</v>
      </c>
      <c r="B129" t="s">
        <v>10854</v>
      </c>
      <c r="C129">
        <v>77</v>
      </c>
      <c r="D129" t="s">
        <v>10862</v>
      </c>
      <c r="E129" t="s">
        <v>10366</v>
      </c>
      <c r="F129" t="s">
        <v>489</v>
      </c>
      <c r="G129" t="s">
        <v>348</v>
      </c>
      <c r="H129">
        <v>1</v>
      </c>
      <c r="I129" t="s">
        <v>437</v>
      </c>
      <c r="J129" t="s">
        <v>11128</v>
      </c>
      <c r="K129" t="s">
        <v>11128</v>
      </c>
      <c r="L129">
        <f>IF(Draft2017[[#This Row],[KEEPER]]="K",1,0)</f>
        <v>1</v>
      </c>
    </row>
    <row r="130" spans="1:12" x14ac:dyDescent="0.3">
      <c r="A130">
        <v>6</v>
      </c>
      <c r="B130" t="s">
        <v>10854</v>
      </c>
      <c r="C130">
        <v>87</v>
      </c>
      <c r="D130" t="s">
        <v>10863</v>
      </c>
      <c r="E130" t="s">
        <v>1130</v>
      </c>
      <c r="F130" t="s">
        <v>489</v>
      </c>
      <c r="G130" t="s">
        <v>451</v>
      </c>
      <c r="H130">
        <v>1</v>
      </c>
      <c r="I130" t="s">
        <v>437</v>
      </c>
      <c r="J130" t="s">
        <v>11128</v>
      </c>
      <c r="K130" t="s">
        <v>11128</v>
      </c>
      <c r="L130">
        <f>IF(Draft2017[[#This Row],[KEEPER]]="K",1,0)</f>
        <v>1</v>
      </c>
    </row>
    <row r="131" spans="1:12" x14ac:dyDescent="0.3">
      <c r="A131">
        <v>6</v>
      </c>
      <c r="B131" t="s">
        <v>10854</v>
      </c>
      <c r="C131">
        <v>97</v>
      </c>
      <c r="D131" t="s">
        <v>10864</v>
      </c>
      <c r="E131" t="s">
        <v>10694</v>
      </c>
      <c r="F131" t="s">
        <v>371</v>
      </c>
      <c r="G131" t="s">
        <v>348</v>
      </c>
      <c r="H131">
        <v>1</v>
      </c>
      <c r="I131" t="s">
        <v>437</v>
      </c>
      <c r="J131" t="s">
        <v>11128</v>
      </c>
      <c r="K131" t="s">
        <v>11128</v>
      </c>
      <c r="L131">
        <f>IF(Draft2017[[#This Row],[KEEPER]]="K",1,0)</f>
        <v>1</v>
      </c>
    </row>
    <row r="132" spans="1:12" x14ac:dyDescent="0.3">
      <c r="A132">
        <v>6</v>
      </c>
      <c r="B132" t="s">
        <v>10854</v>
      </c>
      <c r="C132">
        <v>106</v>
      </c>
      <c r="D132" t="s">
        <v>10865</v>
      </c>
      <c r="E132" t="s">
        <v>3258</v>
      </c>
      <c r="F132" t="s">
        <v>10748</v>
      </c>
      <c r="G132" t="s">
        <v>437</v>
      </c>
      <c r="H132">
        <v>4</v>
      </c>
      <c r="I132" t="s">
        <v>437</v>
      </c>
      <c r="J132" t="s">
        <v>11128</v>
      </c>
      <c r="K132" t="s">
        <v>11128</v>
      </c>
      <c r="L132">
        <f>IF(Draft2017[[#This Row],[KEEPER]]="K",1,0)</f>
        <v>1</v>
      </c>
    </row>
    <row r="133" spans="1:12" x14ac:dyDescent="0.3">
      <c r="A133">
        <v>6</v>
      </c>
      <c r="B133" t="s">
        <v>10854</v>
      </c>
      <c r="C133">
        <v>115</v>
      </c>
      <c r="D133" t="s">
        <v>10866</v>
      </c>
      <c r="E133" t="s">
        <v>9222</v>
      </c>
      <c r="F133" t="s">
        <v>10712</v>
      </c>
      <c r="G133" t="s">
        <v>311</v>
      </c>
      <c r="H133">
        <v>3</v>
      </c>
      <c r="I133" t="s">
        <v>437</v>
      </c>
      <c r="J133" t="s">
        <v>11130</v>
      </c>
      <c r="K133" t="s">
        <v>11130</v>
      </c>
      <c r="L133">
        <f>IF(Draft2017[[#This Row],[KEEPER]]="K",1,0)</f>
        <v>1</v>
      </c>
    </row>
    <row r="134" spans="1:12" x14ac:dyDescent="0.3">
      <c r="A134">
        <v>6</v>
      </c>
      <c r="B134" t="s">
        <v>10854</v>
      </c>
      <c r="C134">
        <v>121</v>
      </c>
      <c r="D134" t="s">
        <v>10867</v>
      </c>
      <c r="E134" t="s">
        <v>7321</v>
      </c>
      <c r="F134" t="s">
        <v>10805</v>
      </c>
      <c r="G134" t="s">
        <v>348</v>
      </c>
      <c r="H134">
        <v>1</v>
      </c>
      <c r="I134" t="s">
        <v>437</v>
      </c>
      <c r="J134" t="s">
        <v>11128</v>
      </c>
      <c r="K134" t="s">
        <v>11128</v>
      </c>
      <c r="L134">
        <f>IF(Draft2017[[#This Row],[KEEPER]]="K",1,0)</f>
        <v>1</v>
      </c>
    </row>
    <row r="135" spans="1:12" x14ac:dyDescent="0.3">
      <c r="A135">
        <v>6</v>
      </c>
      <c r="B135" t="s">
        <v>10854</v>
      </c>
      <c r="C135">
        <v>127</v>
      </c>
      <c r="D135" t="s">
        <v>10868</v>
      </c>
      <c r="E135" t="s">
        <v>8008</v>
      </c>
      <c r="F135" t="s">
        <v>10718</v>
      </c>
      <c r="G135" t="s">
        <v>348</v>
      </c>
      <c r="H135">
        <v>9</v>
      </c>
      <c r="I135" t="s">
        <v>437</v>
      </c>
      <c r="J135" t="s">
        <v>11130</v>
      </c>
      <c r="K135" t="s">
        <v>11130</v>
      </c>
      <c r="L135">
        <f>IF(Draft2017[[#This Row],[KEEPER]]="K",1,0)</f>
        <v>1</v>
      </c>
    </row>
    <row r="136" spans="1:12" x14ac:dyDescent="0.3">
      <c r="A136">
        <v>6</v>
      </c>
      <c r="B136" t="s">
        <v>10854</v>
      </c>
      <c r="C136">
        <v>132</v>
      </c>
      <c r="D136" t="s">
        <v>10869</v>
      </c>
      <c r="E136" t="s">
        <v>5495</v>
      </c>
      <c r="F136" t="s">
        <v>10708</v>
      </c>
      <c r="G136" t="s">
        <v>321</v>
      </c>
      <c r="H136">
        <v>1</v>
      </c>
      <c r="I136" t="s">
        <v>437</v>
      </c>
      <c r="J136" t="s">
        <v>11128</v>
      </c>
      <c r="K136" t="s">
        <v>11128</v>
      </c>
      <c r="L136">
        <f>IF(Draft2017[[#This Row],[KEEPER]]="K",1,0)</f>
        <v>1</v>
      </c>
    </row>
    <row r="137" spans="1:12" x14ac:dyDescent="0.3">
      <c r="A137">
        <v>6</v>
      </c>
      <c r="B137" t="s">
        <v>10854</v>
      </c>
      <c r="C137">
        <v>155</v>
      </c>
      <c r="D137" t="s">
        <v>10870</v>
      </c>
      <c r="E137" t="s">
        <v>7671</v>
      </c>
      <c r="F137" t="s">
        <v>10751</v>
      </c>
      <c r="G137" t="s">
        <v>451</v>
      </c>
      <c r="H137">
        <v>6</v>
      </c>
      <c r="I137" t="s">
        <v>296</v>
      </c>
      <c r="J137" t="s">
        <v>296</v>
      </c>
      <c r="K137" t="s">
        <v>11130</v>
      </c>
      <c r="L137">
        <f>IF(Draft2017[[#This Row],[KEEPER]]="K",1,0)</f>
        <v>0</v>
      </c>
    </row>
    <row r="138" spans="1:12" x14ac:dyDescent="0.3">
      <c r="A138">
        <v>6</v>
      </c>
      <c r="B138" t="s">
        <v>10854</v>
      </c>
      <c r="C138">
        <v>165</v>
      </c>
      <c r="D138" t="s">
        <v>10871</v>
      </c>
      <c r="E138" t="s">
        <v>10549</v>
      </c>
      <c r="F138" t="s">
        <v>10716</v>
      </c>
      <c r="G138" t="s">
        <v>348</v>
      </c>
      <c r="H138">
        <v>3</v>
      </c>
      <c r="I138" t="s">
        <v>296</v>
      </c>
      <c r="J138" t="s">
        <v>296</v>
      </c>
      <c r="K138" t="s">
        <v>11130</v>
      </c>
      <c r="L138">
        <f>IF(Draft2017[[#This Row],[KEEPER]]="K",1,0)</f>
        <v>0</v>
      </c>
    </row>
    <row r="139" spans="1:12" x14ac:dyDescent="0.3">
      <c r="A139">
        <v>6</v>
      </c>
      <c r="B139" t="s">
        <v>10854</v>
      </c>
      <c r="C139">
        <v>175</v>
      </c>
      <c r="D139" t="s">
        <v>10872</v>
      </c>
      <c r="E139" t="s">
        <v>1815</v>
      </c>
      <c r="F139" t="s">
        <v>10728</v>
      </c>
      <c r="G139" t="s">
        <v>348</v>
      </c>
      <c r="H139">
        <v>3</v>
      </c>
      <c r="I139" t="s">
        <v>296</v>
      </c>
      <c r="J139" t="s">
        <v>296</v>
      </c>
      <c r="K139" t="s">
        <v>11130</v>
      </c>
      <c r="L139">
        <f>IF(Draft2017[[#This Row],[KEEPER]]="K",1,0)</f>
        <v>0</v>
      </c>
    </row>
    <row r="140" spans="1:12" x14ac:dyDescent="0.3">
      <c r="A140">
        <v>6</v>
      </c>
      <c r="B140" t="s">
        <v>10854</v>
      </c>
      <c r="C140">
        <v>192</v>
      </c>
      <c r="D140" t="s">
        <v>10873</v>
      </c>
      <c r="E140" t="s">
        <v>10127</v>
      </c>
      <c r="F140" t="s">
        <v>10805</v>
      </c>
      <c r="G140" t="s">
        <v>451</v>
      </c>
      <c r="H140">
        <v>12</v>
      </c>
      <c r="I140" t="s">
        <v>296</v>
      </c>
      <c r="J140" t="s">
        <v>296</v>
      </c>
      <c r="K140" t="s">
        <v>11128</v>
      </c>
      <c r="L140">
        <f>IF(Draft2017[[#This Row],[KEEPER]]="K",1,0)</f>
        <v>0</v>
      </c>
    </row>
    <row r="141" spans="1:12" x14ac:dyDescent="0.3">
      <c r="A141">
        <v>6</v>
      </c>
      <c r="B141" t="s">
        <v>10854</v>
      </c>
      <c r="C141">
        <v>194</v>
      </c>
      <c r="D141" t="s">
        <v>10874</v>
      </c>
      <c r="E141" t="s">
        <v>9914</v>
      </c>
      <c r="F141" t="s">
        <v>10746</v>
      </c>
      <c r="G141" t="s">
        <v>311</v>
      </c>
      <c r="H141">
        <v>20</v>
      </c>
      <c r="I141" t="s">
        <v>296</v>
      </c>
      <c r="J141" t="s">
        <v>296</v>
      </c>
      <c r="K141" t="s">
        <v>11128</v>
      </c>
      <c r="L141">
        <f>IF(Draft2017[[#This Row],[KEEPER]]="K",1,0)</f>
        <v>0</v>
      </c>
    </row>
    <row r="142" spans="1:12" x14ac:dyDescent="0.3">
      <c r="A142">
        <v>6</v>
      </c>
      <c r="B142" t="s">
        <v>10854</v>
      </c>
      <c r="C142">
        <v>198</v>
      </c>
      <c r="D142" t="s">
        <v>10875</v>
      </c>
      <c r="E142" t="s">
        <v>10136</v>
      </c>
      <c r="F142" t="s">
        <v>10817</v>
      </c>
      <c r="G142" t="s">
        <v>348</v>
      </c>
      <c r="H142">
        <v>30</v>
      </c>
      <c r="I142" t="s">
        <v>296</v>
      </c>
      <c r="J142" t="s">
        <v>296</v>
      </c>
      <c r="K142" t="s">
        <v>11128</v>
      </c>
      <c r="L142">
        <f>IF(Draft2017[[#This Row],[KEEPER]]="K",1,0)</f>
        <v>0</v>
      </c>
    </row>
    <row r="143" spans="1:12" x14ac:dyDescent="0.3">
      <c r="A143">
        <v>6</v>
      </c>
      <c r="B143" t="s">
        <v>10854</v>
      </c>
      <c r="C143">
        <v>203</v>
      </c>
      <c r="D143" t="s">
        <v>10876</v>
      </c>
      <c r="E143" t="s">
        <v>10689</v>
      </c>
      <c r="F143" t="s">
        <v>10728</v>
      </c>
      <c r="G143" t="s">
        <v>451</v>
      </c>
      <c r="H143">
        <v>3</v>
      </c>
      <c r="I143" t="s">
        <v>296</v>
      </c>
      <c r="J143" t="s">
        <v>296</v>
      </c>
      <c r="K143" t="s">
        <v>11128</v>
      </c>
      <c r="L143">
        <f>IF(Draft2017[[#This Row],[KEEPER]]="K",1,0)</f>
        <v>0</v>
      </c>
    </row>
    <row r="144" spans="1:12" x14ac:dyDescent="0.3">
      <c r="A144">
        <v>6</v>
      </c>
      <c r="B144" t="s">
        <v>10854</v>
      </c>
      <c r="C144">
        <v>204</v>
      </c>
      <c r="D144" t="s">
        <v>10877</v>
      </c>
      <c r="E144" s="2" t="s">
        <v>3058</v>
      </c>
      <c r="F144" t="s">
        <v>371</v>
      </c>
      <c r="G144" t="s">
        <v>451</v>
      </c>
      <c r="H144">
        <v>35</v>
      </c>
      <c r="I144" t="s">
        <v>296</v>
      </c>
      <c r="J144" t="s">
        <v>296</v>
      </c>
      <c r="K144" t="s">
        <v>11128</v>
      </c>
      <c r="L144">
        <f>IF(Draft2017[[#This Row],[KEEPER]]="K",1,0)</f>
        <v>0</v>
      </c>
    </row>
    <row r="145" spans="1:12" x14ac:dyDescent="0.3">
      <c r="A145">
        <v>6</v>
      </c>
      <c r="B145" t="s">
        <v>10854</v>
      </c>
      <c r="C145">
        <v>211</v>
      </c>
      <c r="D145" t="s">
        <v>10879</v>
      </c>
      <c r="E145" t="s">
        <v>10569</v>
      </c>
      <c r="F145" t="s">
        <v>298</v>
      </c>
      <c r="G145" t="s">
        <v>311</v>
      </c>
      <c r="H145">
        <v>5</v>
      </c>
      <c r="I145" t="s">
        <v>296</v>
      </c>
      <c r="J145" t="s">
        <v>296</v>
      </c>
      <c r="K145" t="s">
        <v>11128</v>
      </c>
      <c r="L145">
        <f>IF(Draft2017[[#This Row],[KEEPER]]="K",1,0)</f>
        <v>0</v>
      </c>
    </row>
    <row r="146" spans="1:12" x14ac:dyDescent="0.3">
      <c r="A146">
        <v>7</v>
      </c>
      <c r="B146" t="s">
        <v>10880</v>
      </c>
      <c r="C146">
        <v>6</v>
      </c>
      <c r="D146" t="s">
        <v>10881</v>
      </c>
      <c r="E146" t="s">
        <v>4912</v>
      </c>
      <c r="F146" t="s">
        <v>10744</v>
      </c>
      <c r="G146" t="s">
        <v>348</v>
      </c>
      <c r="H146">
        <v>109</v>
      </c>
      <c r="I146" t="s">
        <v>437</v>
      </c>
      <c r="J146" t="s">
        <v>11128</v>
      </c>
      <c r="K146" t="s">
        <v>11128</v>
      </c>
      <c r="L146">
        <f>IF(Draft2017[[#This Row],[KEEPER]]="K",1,0)</f>
        <v>1</v>
      </c>
    </row>
    <row r="147" spans="1:12" x14ac:dyDescent="0.3">
      <c r="A147">
        <v>7</v>
      </c>
      <c r="B147" t="s">
        <v>10880</v>
      </c>
      <c r="C147">
        <v>16</v>
      </c>
      <c r="D147" t="s">
        <v>10882</v>
      </c>
      <c r="E147" t="s">
        <v>2367</v>
      </c>
      <c r="F147" t="s">
        <v>10763</v>
      </c>
      <c r="G147" t="s">
        <v>451</v>
      </c>
      <c r="H147">
        <v>79</v>
      </c>
      <c r="I147" t="s">
        <v>437</v>
      </c>
      <c r="J147" t="s">
        <v>11128</v>
      </c>
      <c r="K147" t="s">
        <v>11128</v>
      </c>
      <c r="L147">
        <f>IF(Draft2017[[#This Row],[KEEPER]]="K",1,0)</f>
        <v>1</v>
      </c>
    </row>
    <row r="148" spans="1:12" x14ac:dyDescent="0.3">
      <c r="A148">
        <v>7</v>
      </c>
      <c r="B148" t="s">
        <v>10880</v>
      </c>
      <c r="C148">
        <v>26</v>
      </c>
      <c r="D148" t="s">
        <v>10883</v>
      </c>
      <c r="E148" t="s">
        <v>7159</v>
      </c>
      <c r="F148" t="s">
        <v>10714</v>
      </c>
      <c r="G148" t="s">
        <v>348</v>
      </c>
      <c r="H148">
        <v>22</v>
      </c>
      <c r="I148" t="s">
        <v>437</v>
      </c>
      <c r="J148" t="s">
        <v>11128</v>
      </c>
      <c r="K148" t="s">
        <v>11128</v>
      </c>
      <c r="L148">
        <f>IF(Draft2017[[#This Row],[KEEPER]]="K",1,0)</f>
        <v>1</v>
      </c>
    </row>
    <row r="149" spans="1:12" x14ac:dyDescent="0.3">
      <c r="A149">
        <v>7</v>
      </c>
      <c r="B149" t="s">
        <v>10880</v>
      </c>
      <c r="C149">
        <v>36</v>
      </c>
      <c r="D149" t="s">
        <v>11318</v>
      </c>
      <c r="E149" t="s">
        <v>4389</v>
      </c>
      <c r="F149" t="s">
        <v>10716</v>
      </c>
      <c r="G149" t="s">
        <v>451</v>
      </c>
      <c r="H149">
        <v>31</v>
      </c>
      <c r="I149" t="s">
        <v>437</v>
      </c>
      <c r="J149" t="s">
        <v>11128</v>
      </c>
      <c r="K149" t="s">
        <v>11128</v>
      </c>
      <c r="L149">
        <f>IF(Draft2017[[#This Row],[KEEPER]]="K",1,0)</f>
        <v>1</v>
      </c>
    </row>
    <row r="150" spans="1:12" x14ac:dyDescent="0.3">
      <c r="A150">
        <v>7</v>
      </c>
      <c r="B150" t="s">
        <v>10880</v>
      </c>
      <c r="C150">
        <v>46</v>
      </c>
      <c r="D150" t="s">
        <v>10884</v>
      </c>
      <c r="E150" t="s">
        <v>8768</v>
      </c>
      <c r="F150" t="s">
        <v>10805</v>
      </c>
      <c r="G150" t="s">
        <v>311</v>
      </c>
      <c r="H150">
        <v>4</v>
      </c>
      <c r="I150" t="s">
        <v>437</v>
      </c>
      <c r="J150" t="s">
        <v>11128</v>
      </c>
      <c r="K150" t="s">
        <v>11128</v>
      </c>
      <c r="L150">
        <f>IF(Draft2017[[#This Row],[KEEPER]]="K",1,0)</f>
        <v>1</v>
      </c>
    </row>
    <row r="151" spans="1:12" x14ac:dyDescent="0.3">
      <c r="A151">
        <v>7</v>
      </c>
      <c r="B151" t="s">
        <v>10880</v>
      </c>
      <c r="C151">
        <v>56</v>
      </c>
      <c r="D151" t="s">
        <v>10885</v>
      </c>
      <c r="E151" t="s">
        <v>10483</v>
      </c>
      <c r="F151" t="s">
        <v>10714</v>
      </c>
      <c r="G151" t="s">
        <v>348</v>
      </c>
      <c r="H151">
        <v>8</v>
      </c>
      <c r="I151" t="s">
        <v>437</v>
      </c>
      <c r="J151" t="s">
        <v>11130</v>
      </c>
      <c r="K151" t="s">
        <v>11130</v>
      </c>
      <c r="L151">
        <f>IF(Draft2017[[#This Row],[KEEPER]]="K",1,0)</f>
        <v>1</v>
      </c>
    </row>
    <row r="152" spans="1:12" x14ac:dyDescent="0.3">
      <c r="A152">
        <v>7</v>
      </c>
      <c r="B152" t="s">
        <v>10880</v>
      </c>
      <c r="C152">
        <v>66</v>
      </c>
      <c r="D152" t="s">
        <v>10886</v>
      </c>
      <c r="E152" t="s">
        <v>3669</v>
      </c>
      <c r="F152" t="s">
        <v>10802</v>
      </c>
      <c r="G152" t="s">
        <v>311</v>
      </c>
      <c r="H152">
        <v>4</v>
      </c>
      <c r="I152" t="s">
        <v>437</v>
      </c>
      <c r="J152" t="s">
        <v>11128</v>
      </c>
      <c r="K152" t="s">
        <v>11128</v>
      </c>
      <c r="L152">
        <f>IF(Draft2017[[#This Row],[KEEPER]]="K",1,0)</f>
        <v>1</v>
      </c>
    </row>
    <row r="153" spans="1:12" x14ac:dyDescent="0.3">
      <c r="A153">
        <v>7</v>
      </c>
      <c r="B153" t="s">
        <v>10880</v>
      </c>
      <c r="C153">
        <v>76</v>
      </c>
      <c r="D153" t="s">
        <v>10887</v>
      </c>
      <c r="E153" t="s">
        <v>4999</v>
      </c>
      <c r="F153" t="s">
        <v>10817</v>
      </c>
      <c r="G153" t="s">
        <v>348</v>
      </c>
      <c r="H153">
        <v>4</v>
      </c>
      <c r="I153" t="s">
        <v>437</v>
      </c>
      <c r="J153" t="s">
        <v>11128</v>
      </c>
      <c r="K153" t="s">
        <v>11128</v>
      </c>
      <c r="L153">
        <f>IF(Draft2017[[#This Row],[KEEPER]]="K",1,0)</f>
        <v>1</v>
      </c>
    </row>
    <row r="154" spans="1:12" x14ac:dyDescent="0.3">
      <c r="A154">
        <v>7</v>
      </c>
      <c r="B154" t="s">
        <v>10880</v>
      </c>
      <c r="C154">
        <v>86</v>
      </c>
      <c r="D154" t="s">
        <v>10888</v>
      </c>
      <c r="E154" t="s">
        <v>6065</v>
      </c>
      <c r="F154" t="s">
        <v>10746</v>
      </c>
      <c r="G154" t="s">
        <v>321</v>
      </c>
      <c r="H154">
        <v>1</v>
      </c>
      <c r="I154" t="s">
        <v>437</v>
      </c>
      <c r="J154" t="s">
        <v>11129</v>
      </c>
      <c r="K154" t="s">
        <v>11129</v>
      </c>
      <c r="L154">
        <f>IF(Draft2017[[#This Row],[KEEPER]]="K",1,0)</f>
        <v>1</v>
      </c>
    </row>
    <row r="155" spans="1:12" x14ac:dyDescent="0.3">
      <c r="A155">
        <v>7</v>
      </c>
      <c r="B155" t="s">
        <v>10880</v>
      </c>
      <c r="C155">
        <v>96</v>
      </c>
      <c r="D155" t="s">
        <v>10889</v>
      </c>
      <c r="E155" t="s">
        <v>1228</v>
      </c>
      <c r="F155" t="s">
        <v>570</v>
      </c>
      <c r="G155" t="s">
        <v>348</v>
      </c>
      <c r="H155">
        <v>1</v>
      </c>
      <c r="I155" t="s">
        <v>437</v>
      </c>
      <c r="J155" t="s">
        <v>11129</v>
      </c>
      <c r="K155" t="s">
        <v>11129</v>
      </c>
      <c r="L155">
        <f>IF(Draft2017[[#This Row],[KEEPER]]="K",1,0)</f>
        <v>1</v>
      </c>
    </row>
    <row r="156" spans="1:12" x14ac:dyDescent="0.3">
      <c r="A156">
        <v>7</v>
      </c>
      <c r="B156" t="s">
        <v>10880</v>
      </c>
      <c r="C156">
        <v>105</v>
      </c>
      <c r="D156" t="s">
        <v>10890</v>
      </c>
      <c r="E156" t="s">
        <v>10685</v>
      </c>
      <c r="F156" t="s">
        <v>10802</v>
      </c>
      <c r="G156" t="s">
        <v>451</v>
      </c>
      <c r="H156">
        <v>5</v>
      </c>
      <c r="I156" t="s">
        <v>437</v>
      </c>
      <c r="J156" t="s">
        <v>11128</v>
      </c>
      <c r="K156" t="s">
        <v>11128</v>
      </c>
      <c r="L156">
        <f>IF(Draft2017[[#This Row],[KEEPER]]="K",1,0)</f>
        <v>1</v>
      </c>
    </row>
    <row r="157" spans="1:12" x14ac:dyDescent="0.3">
      <c r="A157">
        <v>7</v>
      </c>
      <c r="B157" t="s">
        <v>10880</v>
      </c>
      <c r="C157">
        <v>114</v>
      </c>
      <c r="D157" t="s">
        <v>10891</v>
      </c>
      <c r="E157" t="s">
        <v>8018</v>
      </c>
      <c r="F157" t="s">
        <v>10805</v>
      </c>
      <c r="G157" t="s">
        <v>348</v>
      </c>
      <c r="H157">
        <v>1</v>
      </c>
      <c r="I157" t="s">
        <v>437</v>
      </c>
      <c r="J157" t="s">
        <v>11129</v>
      </c>
      <c r="K157" t="s">
        <v>11129</v>
      </c>
      <c r="L157">
        <f>IF(Draft2017[[#This Row],[KEEPER]]="K",1,0)</f>
        <v>1</v>
      </c>
    </row>
    <row r="158" spans="1:12" x14ac:dyDescent="0.3">
      <c r="A158">
        <v>7</v>
      </c>
      <c r="B158" t="s">
        <v>10880</v>
      </c>
      <c r="C158">
        <v>120</v>
      </c>
      <c r="D158" t="s">
        <v>10892</v>
      </c>
      <c r="E158" t="s">
        <v>1639</v>
      </c>
      <c r="F158" t="s">
        <v>10716</v>
      </c>
      <c r="G158" t="s">
        <v>451</v>
      </c>
      <c r="H158">
        <v>5</v>
      </c>
      <c r="I158" t="s">
        <v>437</v>
      </c>
      <c r="J158" t="s">
        <v>11130</v>
      </c>
      <c r="K158" t="s">
        <v>11130</v>
      </c>
      <c r="L158">
        <f>IF(Draft2017[[#This Row],[KEEPER]]="K",1,0)</f>
        <v>1</v>
      </c>
    </row>
    <row r="159" spans="1:12" x14ac:dyDescent="0.3">
      <c r="A159">
        <v>7</v>
      </c>
      <c r="B159" t="s">
        <v>10880</v>
      </c>
      <c r="C159">
        <v>126</v>
      </c>
      <c r="D159" t="s">
        <v>10893</v>
      </c>
      <c r="E159" t="s">
        <v>7044</v>
      </c>
      <c r="F159" t="s">
        <v>536</v>
      </c>
      <c r="G159" t="s">
        <v>451</v>
      </c>
      <c r="H159">
        <v>1</v>
      </c>
      <c r="I159" t="s">
        <v>437</v>
      </c>
      <c r="J159" t="s">
        <v>11128</v>
      </c>
      <c r="K159" t="s">
        <v>11128</v>
      </c>
      <c r="L159">
        <f>IF(Draft2017[[#This Row],[KEEPER]]="K",1,0)</f>
        <v>1</v>
      </c>
    </row>
    <row r="160" spans="1:12" x14ac:dyDescent="0.3">
      <c r="A160">
        <v>7</v>
      </c>
      <c r="B160" t="s">
        <v>10880</v>
      </c>
      <c r="C160">
        <v>131</v>
      </c>
      <c r="D160" t="s">
        <v>10894</v>
      </c>
      <c r="E160" t="s">
        <v>7121</v>
      </c>
      <c r="F160" t="s">
        <v>371</v>
      </c>
      <c r="G160" t="s">
        <v>437</v>
      </c>
      <c r="H160">
        <v>1</v>
      </c>
      <c r="I160" t="s">
        <v>437</v>
      </c>
      <c r="J160" t="s">
        <v>11129</v>
      </c>
      <c r="K160" t="s">
        <v>11129</v>
      </c>
      <c r="L160">
        <f>IF(Draft2017[[#This Row],[KEEPER]]="K",1,0)</f>
        <v>1</v>
      </c>
    </row>
    <row r="161" spans="1:12" x14ac:dyDescent="0.3">
      <c r="A161">
        <v>7</v>
      </c>
      <c r="B161" t="s">
        <v>10880</v>
      </c>
      <c r="C161">
        <v>136</v>
      </c>
      <c r="D161" t="s">
        <v>10895</v>
      </c>
      <c r="E161" t="s">
        <v>8888</v>
      </c>
      <c r="F161" t="s">
        <v>371</v>
      </c>
      <c r="G161" t="s">
        <v>451</v>
      </c>
      <c r="H161">
        <v>1</v>
      </c>
      <c r="I161" t="s">
        <v>437</v>
      </c>
      <c r="J161" t="s">
        <v>11129</v>
      </c>
      <c r="K161" t="s">
        <v>11129</v>
      </c>
      <c r="L161">
        <f>IF(Draft2017[[#This Row],[KEEPER]]="K",1,0)</f>
        <v>1</v>
      </c>
    </row>
    <row r="162" spans="1:12" x14ac:dyDescent="0.3">
      <c r="A162">
        <v>7</v>
      </c>
      <c r="B162" t="s">
        <v>10880</v>
      </c>
      <c r="C162">
        <v>139</v>
      </c>
      <c r="D162" t="s">
        <v>10896</v>
      </c>
      <c r="E162" t="s">
        <v>3551</v>
      </c>
      <c r="F162" t="s">
        <v>371</v>
      </c>
      <c r="G162" t="s">
        <v>321</v>
      </c>
      <c r="H162">
        <v>2</v>
      </c>
      <c r="I162" t="s">
        <v>437</v>
      </c>
      <c r="J162" t="s">
        <v>11128</v>
      </c>
      <c r="K162" t="s">
        <v>11128</v>
      </c>
      <c r="L162">
        <f>IF(Draft2017[[#This Row],[KEEPER]]="K",1,0)</f>
        <v>1</v>
      </c>
    </row>
    <row r="163" spans="1:12" x14ac:dyDescent="0.3">
      <c r="A163">
        <v>7</v>
      </c>
      <c r="B163" t="s">
        <v>10880</v>
      </c>
      <c r="C163">
        <v>142</v>
      </c>
      <c r="D163" t="s">
        <v>10897</v>
      </c>
      <c r="E163" t="s">
        <v>7734</v>
      </c>
      <c r="F163" t="s">
        <v>10763</v>
      </c>
      <c r="G163" t="s">
        <v>348</v>
      </c>
      <c r="H163">
        <v>3</v>
      </c>
      <c r="I163" t="s">
        <v>437</v>
      </c>
      <c r="J163" t="s">
        <v>11130</v>
      </c>
      <c r="K163" t="s">
        <v>11130</v>
      </c>
      <c r="L163">
        <f>IF(Draft2017[[#This Row],[KEEPER]]="K",1,0)</f>
        <v>1</v>
      </c>
    </row>
    <row r="164" spans="1:12" x14ac:dyDescent="0.3">
      <c r="A164">
        <v>7</v>
      </c>
      <c r="B164" t="s">
        <v>10880</v>
      </c>
      <c r="C164">
        <v>145</v>
      </c>
      <c r="D164" t="s">
        <v>10898</v>
      </c>
      <c r="E164" t="s">
        <v>3223</v>
      </c>
      <c r="F164" t="s">
        <v>10795</v>
      </c>
      <c r="G164" t="s">
        <v>451</v>
      </c>
      <c r="H164">
        <v>1</v>
      </c>
      <c r="I164" t="s">
        <v>437</v>
      </c>
      <c r="J164" t="s">
        <v>11128</v>
      </c>
      <c r="K164" t="s">
        <v>11128</v>
      </c>
      <c r="L164">
        <f>IF(Draft2017[[#This Row],[KEEPER]]="K",1,0)</f>
        <v>1</v>
      </c>
    </row>
    <row r="165" spans="1:12" x14ac:dyDescent="0.3">
      <c r="A165">
        <v>7</v>
      </c>
      <c r="B165" t="s">
        <v>10880</v>
      </c>
      <c r="C165">
        <v>147</v>
      </c>
      <c r="D165" t="s">
        <v>10899</v>
      </c>
      <c r="E165" t="s">
        <v>5286</v>
      </c>
      <c r="F165" t="s">
        <v>352</v>
      </c>
      <c r="G165" t="s">
        <v>348</v>
      </c>
      <c r="H165">
        <v>1</v>
      </c>
      <c r="I165" t="s">
        <v>437</v>
      </c>
      <c r="J165" t="s">
        <v>11129</v>
      </c>
      <c r="K165" t="s">
        <v>11129</v>
      </c>
      <c r="L165">
        <f>IF(Draft2017[[#This Row],[KEEPER]]="K",1,0)</f>
        <v>1</v>
      </c>
    </row>
    <row r="166" spans="1:12" x14ac:dyDescent="0.3">
      <c r="A166">
        <v>7</v>
      </c>
      <c r="B166" t="s">
        <v>10880</v>
      </c>
      <c r="C166">
        <v>154</v>
      </c>
      <c r="D166" t="s">
        <v>10900</v>
      </c>
      <c r="E166" t="s">
        <v>841</v>
      </c>
      <c r="F166" t="s">
        <v>10710</v>
      </c>
      <c r="G166" t="s">
        <v>348</v>
      </c>
      <c r="H166">
        <v>6</v>
      </c>
      <c r="I166" t="s">
        <v>296</v>
      </c>
      <c r="J166" t="s">
        <v>296</v>
      </c>
      <c r="K166" t="s">
        <v>11130</v>
      </c>
      <c r="L166">
        <f>IF(Draft2017[[#This Row],[KEEPER]]="K",1,0)</f>
        <v>0</v>
      </c>
    </row>
    <row r="167" spans="1:12" x14ac:dyDescent="0.3">
      <c r="A167">
        <v>7</v>
      </c>
      <c r="B167" t="s">
        <v>10880</v>
      </c>
      <c r="C167">
        <v>164</v>
      </c>
      <c r="D167" t="s">
        <v>10901</v>
      </c>
      <c r="E167" t="s">
        <v>8761</v>
      </c>
      <c r="F167" t="s">
        <v>306</v>
      </c>
      <c r="G167" t="s">
        <v>451</v>
      </c>
      <c r="H167">
        <v>4</v>
      </c>
      <c r="I167" t="s">
        <v>296</v>
      </c>
      <c r="J167" t="s">
        <v>296</v>
      </c>
      <c r="K167" t="s">
        <v>11130</v>
      </c>
      <c r="L167">
        <f>IF(Draft2017[[#This Row],[KEEPER]]="K",1,0)</f>
        <v>0</v>
      </c>
    </row>
    <row r="168" spans="1:12" x14ac:dyDescent="0.3">
      <c r="A168">
        <v>7</v>
      </c>
      <c r="B168" t="s">
        <v>10880</v>
      </c>
      <c r="C168">
        <v>174</v>
      </c>
      <c r="D168" t="s">
        <v>10902</v>
      </c>
      <c r="E168" t="s">
        <v>737</v>
      </c>
      <c r="F168" t="s">
        <v>570</v>
      </c>
      <c r="G168" t="s">
        <v>321</v>
      </c>
      <c r="H168">
        <v>3</v>
      </c>
      <c r="I168" t="s">
        <v>296</v>
      </c>
      <c r="J168" t="s">
        <v>296</v>
      </c>
      <c r="K168" t="s">
        <v>11130</v>
      </c>
      <c r="L168">
        <f>IF(Draft2017[[#This Row],[KEEPER]]="K",1,0)</f>
        <v>0</v>
      </c>
    </row>
    <row r="169" spans="1:12" x14ac:dyDescent="0.3">
      <c r="A169">
        <v>7</v>
      </c>
      <c r="B169" t="s">
        <v>10880</v>
      </c>
      <c r="C169">
        <v>184</v>
      </c>
      <c r="D169" t="s">
        <v>10903</v>
      </c>
      <c r="E169" t="s">
        <v>5957</v>
      </c>
      <c r="F169" t="s">
        <v>352</v>
      </c>
      <c r="G169" t="s">
        <v>451</v>
      </c>
      <c r="H169">
        <v>3</v>
      </c>
      <c r="I169" t="s">
        <v>296</v>
      </c>
      <c r="J169" t="s">
        <v>296</v>
      </c>
      <c r="K169" t="s">
        <v>11130</v>
      </c>
      <c r="L169">
        <f>IF(Draft2017[[#This Row],[KEEPER]]="K",1,0)</f>
        <v>0</v>
      </c>
    </row>
    <row r="170" spans="1:12" x14ac:dyDescent="0.3">
      <c r="A170">
        <v>8</v>
      </c>
      <c r="B170" t="s">
        <v>10904</v>
      </c>
      <c r="C170">
        <v>3</v>
      </c>
      <c r="D170" t="s">
        <v>10905</v>
      </c>
      <c r="E170" t="s">
        <v>10396</v>
      </c>
      <c r="F170" t="s">
        <v>536</v>
      </c>
      <c r="G170" t="s">
        <v>348</v>
      </c>
      <c r="H170">
        <v>2</v>
      </c>
      <c r="I170" t="s">
        <v>437</v>
      </c>
      <c r="J170" t="s">
        <v>11128</v>
      </c>
      <c r="K170" t="s">
        <v>11128</v>
      </c>
      <c r="L170">
        <f>IF(Draft2017[[#This Row],[KEEPER]]="K",1,0)</f>
        <v>1</v>
      </c>
    </row>
    <row r="171" spans="1:12" x14ac:dyDescent="0.3">
      <c r="A171">
        <v>8</v>
      </c>
      <c r="B171" t="s">
        <v>10904</v>
      </c>
      <c r="C171">
        <v>13</v>
      </c>
      <c r="D171" t="s">
        <v>10906</v>
      </c>
      <c r="E171" t="s">
        <v>7262</v>
      </c>
      <c r="F171" t="s">
        <v>10748</v>
      </c>
      <c r="G171" t="s">
        <v>451</v>
      </c>
      <c r="H171">
        <v>1</v>
      </c>
      <c r="I171" t="s">
        <v>437</v>
      </c>
      <c r="J171" t="s">
        <v>11128</v>
      </c>
      <c r="K171" t="s">
        <v>11128</v>
      </c>
      <c r="L171">
        <f>IF(Draft2017[[#This Row],[KEEPER]]="K",1,0)</f>
        <v>1</v>
      </c>
    </row>
    <row r="172" spans="1:12" x14ac:dyDescent="0.3">
      <c r="A172">
        <v>8</v>
      </c>
      <c r="B172" t="s">
        <v>10904</v>
      </c>
      <c r="C172">
        <v>23</v>
      </c>
      <c r="D172" t="s">
        <v>10907</v>
      </c>
      <c r="E172" t="s">
        <v>5996</v>
      </c>
      <c r="F172" t="s">
        <v>10712</v>
      </c>
      <c r="G172" t="s">
        <v>348</v>
      </c>
      <c r="H172">
        <v>1</v>
      </c>
      <c r="I172" t="s">
        <v>437</v>
      </c>
      <c r="J172" t="s">
        <v>11128</v>
      </c>
      <c r="K172" t="s">
        <v>11128</v>
      </c>
      <c r="L172">
        <f>IF(Draft2017[[#This Row],[KEEPER]]="K",1,0)</f>
        <v>1</v>
      </c>
    </row>
    <row r="173" spans="1:12" x14ac:dyDescent="0.3">
      <c r="A173">
        <v>8</v>
      </c>
      <c r="B173" t="s">
        <v>10904</v>
      </c>
      <c r="C173">
        <v>33</v>
      </c>
      <c r="D173" t="s">
        <v>10908</v>
      </c>
      <c r="E173" t="s">
        <v>5426</v>
      </c>
      <c r="F173" t="s">
        <v>10718</v>
      </c>
      <c r="G173" t="s">
        <v>321</v>
      </c>
      <c r="H173">
        <v>2</v>
      </c>
      <c r="I173" t="s">
        <v>437</v>
      </c>
      <c r="J173" t="s">
        <v>11128</v>
      </c>
      <c r="K173" t="s">
        <v>11128</v>
      </c>
      <c r="L173">
        <f>IF(Draft2017[[#This Row],[KEEPER]]="K",1,0)</f>
        <v>1</v>
      </c>
    </row>
    <row r="174" spans="1:12" x14ac:dyDescent="0.3">
      <c r="A174">
        <v>8</v>
      </c>
      <c r="B174" t="s">
        <v>10904</v>
      </c>
      <c r="C174">
        <v>43</v>
      </c>
      <c r="D174" t="s">
        <v>10909</v>
      </c>
      <c r="E174" t="s">
        <v>8342</v>
      </c>
      <c r="F174" t="s">
        <v>10759</v>
      </c>
      <c r="G174" t="s">
        <v>451</v>
      </c>
      <c r="H174">
        <v>2</v>
      </c>
      <c r="I174" t="s">
        <v>437</v>
      </c>
      <c r="J174" t="s">
        <v>11128</v>
      </c>
      <c r="K174" t="s">
        <v>11128</v>
      </c>
      <c r="L174">
        <f>IF(Draft2017[[#This Row],[KEEPER]]="K",1,0)</f>
        <v>1</v>
      </c>
    </row>
    <row r="175" spans="1:12" x14ac:dyDescent="0.3">
      <c r="A175">
        <v>8</v>
      </c>
      <c r="B175" t="s">
        <v>10904</v>
      </c>
      <c r="C175">
        <v>53</v>
      </c>
      <c r="D175" t="s">
        <v>10910</v>
      </c>
      <c r="E175" t="s">
        <v>7584</v>
      </c>
      <c r="F175" t="s">
        <v>10710</v>
      </c>
      <c r="G175" t="s">
        <v>451</v>
      </c>
      <c r="H175">
        <v>9</v>
      </c>
      <c r="I175" t="s">
        <v>437</v>
      </c>
      <c r="J175" t="s">
        <v>11130</v>
      </c>
      <c r="K175" t="s">
        <v>11130</v>
      </c>
      <c r="L175">
        <f>IF(Draft2017[[#This Row],[KEEPER]]="K",1,0)</f>
        <v>1</v>
      </c>
    </row>
    <row r="176" spans="1:12" x14ac:dyDescent="0.3">
      <c r="A176">
        <v>8</v>
      </c>
      <c r="B176" t="s">
        <v>10904</v>
      </c>
      <c r="C176">
        <v>63</v>
      </c>
      <c r="D176" t="s">
        <v>10911</v>
      </c>
      <c r="E176" t="s">
        <v>7244</v>
      </c>
      <c r="F176" t="s">
        <v>10805</v>
      </c>
      <c r="G176" t="s">
        <v>321</v>
      </c>
      <c r="H176">
        <v>1</v>
      </c>
      <c r="I176" t="s">
        <v>437</v>
      </c>
      <c r="J176" t="s">
        <v>11128</v>
      </c>
      <c r="K176" t="s">
        <v>11128</v>
      </c>
      <c r="L176">
        <f>IF(Draft2017[[#This Row],[KEEPER]]="K",1,0)</f>
        <v>1</v>
      </c>
    </row>
    <row r="177" spans="1:12" x14ac:dyDescent="0.3">
      <c r="A177">
        <v>8</v>
      </c>
      <c r="B177" t="s">
        <v>10904</v>
      </c>
      <c r="C177">
        <v>73</v>
      </c>
      <c r="D177" t="s">
        <v>10912</v>
      </c>
      <c r="E177" t="s">
        <v>4119</v>
      </c>
      <c r="F177" t="s">
        <v>10748</v>
      </c>
      <c r="G177" t="s">
        <v>311</v>
      </c>
      <c r="H177">
        <v>1</v>
      </c>
      <c r="I177" t="s">
        <v>437</v>
      </c>
      <c r="J177" t="s">
        <v>11129</v>
      </c>
      <c r="K177" t="s">
        <v>11129</v>
      </c>
      <c r="L177">
        <f>IF(Draft2017[[#This Row],[KEEPER]]="K",1,0)</f>
        <v>1</v>
      </c>
    </row>
    <row r="178" spans="1:12" x14ac:dyDescent="0.3">
      <c r="A178">
        <v>8</v>
      </c>
      <c r="B178" t="s">
        <v>10904</v>
      </c>
      <c r="C178">
        <v>83</v>
      </c>
      <c r="D178" t="s">
        <v>10913</v>
      </c>
      <c r="E178" t="s">
        <v>3285</v>
      </c>
      <c r="F178" t="s">
        <v>489</v>
      </c>
      <c r="G178" t="s">
        <v>348</v>
      </c>
      <c r="H178">
        <v>3</v>
      </c>
      <c r="I178" t="s">
        <v>437</v>
      </c>
      <c r="J178" t="s">
        <v>11130</v>
      </c>
      <c r="K178" t="s">
        <v>11130</v>
      </c>
      <c r="L178">
        <f>IF(Draft2017[[#This Row],[KEEPER]]="K",1,0)</f>
        <v>1</v>
      </c>
    </row>
    <row r="179" spans="1:12" x14ac:dyDescent="0.3">
      <c r="A179">
        <v>8</v>
      </c>
      <c r="B179" t="s">
        <v>10904</v>
      </c>
      <c r="C179">
        <v>93</v>
      </c>
      <c r="D179" t="s">
        <v>10914</v>
      </c>
      <c r="E179" t="s">
        <v>4864</v>
      </c>
      <c r="F179" t="s">
        <v>536</v>
      </c>
      <c r="G179" t="s">
        <v>311</v>
      </c>
      <c r="H179">
        <v>1</v>
      </c>
      <c r="I179" t="s">
        <v>437</v>
      </c>
      <c r="J179" t="s">
        <v>11128</v>
      </c>
      <c r="K179" t="s">
        <v>11128</v>
      </c>
      <c r="L179">
        <f>IF(Draft2017[[#This Row],[KEEPER]]="K",1,0)</f>
        <v>1</v>
      </c>
    </row>
    <row r="180" spans="1:12" x14ac:dyDescent="0.3">
      <c r="A180">
        <v>8</v>
      </c>
      <c r="B180" t="s">
        <v>10904</v>
      </c>
      <c r="C180">
        <v>102</v>
      </c>
      <c r="D180" t="s">
        <v>10915</v>
      </c>
      <c r="E180" t="s">
        <v>10393</v>
      </c>
      <c r="F180" t="s">
        <v>306</v>
      </c>
      <c r="G180" t="s">
        <v>451</v>
      </c>
      <c r="H180">
        <v>3</v>
      </c>
      <c r="I180" t="s">
        <v>437</v>
      </c>
      <c r="J180" t="s">
        <v>11128</v>
      </c>
      <c r="K180" t="s">
        <v>11128</v>
      </c>
      <c r="L180">
        <f>IF(Draft2017[[#This Row],[KEEPER]]="K",1,0)</f>
        <v>1</v>
      </c>
    </row>
    <row r="181" spans="1:12" x14ac:dyDescent="0.3">
      <c r="A181">
        <v>8</v>
      </c>
      <c r="B181" t="s">
        <v>10904</v>
      </c>
      <c r="C181">
        <v>111</v>
      </c>
      <c r="D181" t="s">
        <v>10916</v>
      </c>
      <c r="E181" t="s">
        <v>6646</v>
      </c>
      <c r="F181" t="s">
        <v>10751</v>
      </c>
      <c r="G181" t="s">
        <v>437</v>
      </c>
      <c r="H181">
        <v>1</v>
      </c>
      <c r="I181" t="s">
        <v>437</v>
      </c>
      <c r="J181" t="s">
        <v>11128</v>
      </c>
      <c r="K181" t="s">
        <v>11128</v>
      </c>
      <c r="L181">
        <f>IF(Draft2017[[#This Row],[KEEPER]]="K",1,0)</f>
        <v>1</v>
      </c>
    </row>
    <row r="182" spans="1:12" x14ac:dyDescent="0.3">
      <c r="A182">
        <v>8</v>
      </c>
      <c r="B182" t="s">
        <v>10904</v>
      </c>
      <c r="C182">
        <v>151</v>
      </c>
      <c r="D182" t="s">
        <v>10917</v>
      </c>
      <c r="E182" t="s">
        <v>9599</v>
      </c>
      <c r="F182" t="s">
        <v>10718</v>
      </c>
      <c r="G182" t="s">
        <v>451</v>
      </c>
      <c r="H182">
        <v>6</v>
      </c>
      <c r="I182" t="s">
        <v>296</v>
      </c>
      <c r="J182" t="s">
        <v>296</v>
      </c>
      <c r="K182" t="s">
        <v>11130</v>
      </c>
      <c r="L182">
        <f>IF(Draft2017[[#This Row],[KEEPER]]="K",1,0)</f>
        <v>0</v>
      </c>
    </row>
    <row r="183" spans="1:12" x14ac:dyDescent="0.3">
      <c r="A183">
        <v>8</v>
      </c>
      <c r="B183" t="s">
        <v>10904</v>
      </c>
      <c r="C183">
        <v>161</v>
      </c>
      <c r="D183" t="s">
        <v>10918</v>
      </c>
      <c r="E183" t="s">
        <v>5863</v>
      </c>
      <c r="F183" t="s">
        <v>10708</v>
      </c>
      <c r="G183" t="s">
        <v>348</v>
      </c>
      <c r="H183">
        <v>4</v>
      </c>
      <c r="I183" t="s">
        <v>296</v>
      </c>
      <c r="J183" t="s">
        <v>296</v>
      </c>
      <c r="K183" t="s">
        <v>11130</v>
      </c>
      <c r="L183">
        <f>IF(Draft2017[[#This Row],[KEEPER]]="K",1,0)</f>
        <v>0</v>
      </c>
    </row>
    <row r="184" spans="1:12" x14ac:dyDescent="0.3">
      <c r="A184">
        <v>8</v>
      </c>
      <c r="B184" t="s">
        <v>10904</v>
      </c>
      <c r="C184">
        <v>171</v>
      </c>
      <c r="D184" t="s">
        <v>10919</v>
      </c>
      <c r="E184" t="s">
        <v>2023</v>
      </c>
      <c r="F184" t="s">
        <v>306</v>
      </c>
      <c r="G184" t="s">
        <v>311</v>
      </c>
      <c r="H184">
        <v>3</v>
      </c>
      <c r="I184" t="s">
        <v>296</v>
      </c>
      <c r="J184" t="s">
        <v>296</v>
      </c>
      <c r="K184" t="s">
        <v>11130</v>
      </c>
      <c r="L184">
        <f>IF(Draft2017[[#This Row],[KEEPER]]="K",1,0)</f>
        <v>0</v>
      </c>
    </row>
    <row r="185" spans="1:12" x14ac:dyDescent="0.3">
      <c r="A185">
        <v>8</v>
      </c>
      <c r="B185" t="s">
        <v>10904</v>
      </c>
      <c r="C185">
        <v>181</v>
      </c>
      <c r="D185" t="s">
        <v>10920</v>
      </c>
      <c r="E185" t="s">
        <v>2647</v>
      </c>
      <c r="F185" t="s">
        <v>10710</v>
      </c>
      <c r="G185" t="s">
        <v>348</v>
      </c>
      <c r="H185">
        <v>3</v>
      </c>
      <c r="I185" t="s">
        <v>296</v>
      </c>
      <c r="J185" t="s">
        <v>296</v>
      </c>
      <c r="K185" t="s">
        <v>11130</v>
      </c>
      <c r="L185">
        <f>IF(Draft2017[[#This Row],[KEEPER]]="K",1,0)</f>
        <v>0</v>
      </c>
    </row>
    <row r="186" spans="1:12" x14ac:dyDescent="0.3">
      <c r="A186">
        <v>8</v>
      </c>
      <c r="B186" t="s">
        <v>10904</v>
      </c>
      <c r="C186">
        <v>188</v>
      </c>
      <c r="D186" t="s">
        <v>10921</v>
      </c>
      <c r="E186" t="s">
        <v>7818</v>
      </c>
      <c r="F186" t="s">
        <v>489</v>
      </c>
      <c r="G186" t="s">
        <v>321</v>
      </c>
      <c r="H186">
        <v>52</v>
      </c>
      <c r="I186" t="s">
        <v>296</v>
      </c>
      <c r="J186" t="s">
        <v>296</v>
      </c>
      <c r="K186" t="s">
        <v>11128</v>
      </c>
      <c r="L186">
        <f>IF(Draft2017[[#This Row],[KEEPER]]="K",1,0)</f>
        <v>0</v>
      </c>
    </row>
    <row r="187" spans="1:12" x14ac:dyDescent="0.3">
      <c r="A187">
        <v>8</v>
      </c>
      <c r="B187" t="s">
        <v>10904</v>
      </c>
      <c r="C187">
        <v>189</v>
      </c>
      <c r="D187" t="s">
        <v>10922</v>
      </c>
      <c r="E187" t="s">
        <v>4094</v>
      </c>
      <c r="F187" t="s">
        <v>10802</v>
      </c>
      <c r="G187" t="s">
        <v>348</v>
      </c>
      <c r="H187">
        <v>72</v>
      </c>
      <c r="I187" t="s">
        <v>296</v>
      </c>
      <c r="J187" t="s">
        <v>296</v>
      </c>
      <c r="K187" t="s">
        <v>11128</v>
      </c>
      <c r="L187">
        <f>IF(Draft2017[[#This Row],[KEEPER]]="K",1,0)</f>
        <v>0</v>
      </c>
    </row>
    <row r="188" spans="1:12" x14ac:dyDescent="0.3">
      <c r="A188">
        <v>8</v>
      </c>
      <c r="B188" t="s">
        <v>10904</v>
      </c>
      <c r="C188">
        <v>190</v>
      </c>
      <c r="D188" t="s">
        <v>10923</v>
      </c>
      <c r="E188" t="s">
        <v>7371</v>
      </c>
      <c r="F188" t="s">
        <v>10712</v>
      </c>
      <c r="G188" t="s">
        <v>348</v>
      </c>
      <c r="H188">
        <v>32</v>
      </c>
      <c r="I188" t="s">
        <v>296</v>
      </c>
      <c r="J188" t="s">
        <v>296</v>
      </c>
      <c r="K188" t="s">
        <v>11128</v>
      </c>
      <c r="L188">
        <f>IF(Draft2017[[#This Row],[KEEPER]]="K",1,0)</f>
        <v>0</v>
      </c>
    </row>
    <row r="189" spans="1:12" x14ac:dyDescent="0.3">
      <c r="A189">
        <v>8</v>
      </c>
      <c r="B189" t="s">
        <v>10904</v>
      </c>
      <c r="C189">
        <v>191</v>
      </c>
      <c r="D189" t="s">
        <v>10924</v>
      </c>
      <c r="E189" t="s">
        <v>10634</v>
      </c>
      <c r="F189" t="s">
        <v>10728</v>
      </c>
      <c r="G189" t="s">
        <v>311</v>
      </c>
      <c r="H189">
        <v>16</v>
      </c>
      <c r="I189" t="s">
        <v>296</v>
      </c>
      <c r="J189" t="s">
        <v>296</v>
      </c>
      <c r="K189" t="s">
        <v>11128</v>
      </c>
      <c r="L189">
        <f>IF(Draft2017[[#This Row],[KEEPER]]="K",1,0)</f>
        <v>0</v>
      </c>
    </row>
    <row r="190" spans="1:12" x14ac:dyDescent="0.3">
      <c r="A190">
        <v>8</v>
      </c>
      <c r="B190" t="s">
        <v>10904</v>
      </c>
      <c r="C190">
        <v>206</v>
      </c>
      <c r="D190" t="s">
        <v>10925</v>
      </c>
      <c r="E190" t="s">
        <v>5849</v>
      </c>
      <c r="F190" t="s">
        <v>314</v>
      </c>
      <c r="G190" t="s">
        <v>348</v>
      </c>
      <c r="H190">
        <v>28</v>
      </c>
      <c r="I190" t="s">
        <v>296</v>
      </c>
      <c r="J190" t="s">
        <v>296</v>
      </c>
      <c r="K190" t="s">
        <v>11128</v>
      </c>
      <c r="L190">
        <f>IF(Draft2017[[#This Row],[KEEPER]]="K",1,0)</f>
        <v>0</v>
      </c>
    </row>
    <row r="191" spans="1:12" x14ac:dyDescent="0.3">
      <c r="A191">
        <v>8</v>
      </c>
      <c r="B191" t="s">
        <v>10904</v>
      </c>
      <c r="C191">
        <v>215</v>
      </c>
      <c r="D191" t="s">
        <v>10926</v>
      </c>
      <c r="E191" t="s">
        <v>7314</v>
      </c>
      <c r="F191" t="s">
        <v>10731</v>
      </c>
      <c r="G191" t="s">
        <v>451</v>
      </c>
      <c r="H191">
        <v>4</v>
      </c>
      <c r="I191" t="s">
        <v>296</v>
      </c>
      <c r="J191" t="s">
        <v>296</v>
      </c>
      <c r="K191" t="s">
        <v>11128</v>
      </c>
      <c r="L191">
        <f>IF(Draft2017[[#This Row],[KEEPER]]="K",1,0)</f>
        <v>0</v>
      </c>
    </row>
    <row r="192" spans="1:12" x14ac:dyDescent="0.3">
      <c r="A192">
        <v>8</v>
      </c>
      <c r="B192" t="s">
        <v>10904</v>
      </c>
      <c r="C192">
        <v>217</v>
      </c>
      <c r="D192" t="s">
        <v>10927</v>
      </c>
      <c r="E192" t="s">
        <v>3318</v>
      </c>
      <c r="F192" t="s">
        <v>306</v>
      </c>
      <c r="G192" t="s">
        <v>451</v>
      </c>
      <c r="H192">
        <v>3</v>
      </c>
      <c r="I192" t="s">
        <v>296</v>
      </c>
      <c r="J192" t="s">
        <v>296</v>
      </c>
      <c r="K192" t="s">
        <v>11128</v>
      </c>
      <c r="L192">
        <f>IF(Draft2017[[#This Row],[KEEPER]]="K",1,0)</f>
        <v>0</v>
      </c>
    </row>
    <row r="193" spans="1:12" x14ac:dyDescent="0.3">
      <c r="A193">
        <v>8</v>
      </c>
      <c r="B193" t="s">
        <v>10904</v>
      </c>
      <c r="C193">
        <v>225</v>
      </c>
      <c r="D193" t="s">
        <v>11320</v>
      </c>
      <c r="E193" t="s">
        <v>3872</v>
      </c>
      <c r="F193" t="s">
        <v>10759</v>
      </c>
      <c r="G193" t="s">
        <v>348</v>
      </c>
      <c r="H193">
        <v>7</v>
      </c>
      <c r="I193" t="s">
        <v>296</v>
      </c>
      <c r="J193" t="s">
        <v>296</v>
      </c>
      <c r="K193" t="s">
        <v>11128</v>
      </c>
      <c r="L193">
        <f>IF(Draft2017[[#This Row],[KEEPER]]="K",1,0)</f>
        <v>0</v>
      </c>
    </row>
    <row r="194" spans="1:12" x14ac:dyDescent="0.3">
      <c r="A194">
        <v>9</v>
      </c>
      <c r="B194" t="s">
        <v>10929</v>
      </c>
      <c r="C194">
        <v>8</v>
      </c>
      <c r="D194" t="s">
        <v>10930</v>
      </c>
      <c r="E194" t="s">
        <v>1766</v>
      </c>
      <c r="F194" t="s">
        <v>365</v>
      </c>
      <c r="G194" t="s">
        <v>311</v>
      </c>
      <c r="H194">
        <v>48</v>
      </c>
      <c r="I194" t="s">
        <v>437</v>
      </c>
      <c r="J194" t="s">
        <v>11128</v>
      </c>
      <c r="K194" t="s">
        <v>11128</v>
      </c>
      <c r="L194">
        <f>IF(Draft2017[[#This Row],[KEEPER]]="K",1,0)</f>
        <v>1</v>
      </c>
    </row>
    <row r="195" spans="1:12" x14ac:dyDescent="0.3">
      <c r="A195">
        <v>9</v>
      </c>
      <c r="B195" t="s">
        <v>10929</v>
      </c>
      <c r="C195">
        <v>18</v>
      </c>
      <c r="D195" t="s">
        <v>10931</v>
      </c>
      <c r="E195" t="s">
        <v>1664</v>
      </c>
      <c r="F195" t="s">
        <v>10744</v>
      </c>
      <c r="G195" t="s">
        <v>311</v>
      </c>
      <c r="H195">
        <v>3</v>
      </c>
      <c r="I195" t="s">
        <v>437</v>
      </c>
      <c r="J195" t="s">
        <v>11128</v>
      </c>
      <c r="K195" t="s">
        <v>11128</v>
      </c>
      <c r="L195">
        <f>IF(Draft2017[[#This Row],[KEEPER]]="K",1,0)</f>
        <v>1</v>
      </c>
    </row>
    <row r="196" spans="1:12" x14ac:dyDescent="0.3">
      <c r="A196">
        <v>9</v>
      </c>
      <c r="B196" t="s">
        <v>10929</v>
      </c>
      <c r="C196">
        <v>28</v>
      </c>
      <c r="D196" t="s">
        <v>10932</v>
      </c>
      <c r="E196" t="s">
        <v>4025</v>
      </c>
      <c r="F196" t="s">
        <v>10748</v>
      </c>
      <c r="G196" t="s">
        <v>348</v>
      </c>
      <c r="H196">
        <v>10</v>
      </c>
      <c r="I196" t="s">
        <v>437</v>
      </c>
      <c r="J196" t="s">
        <v>11128</v>
      </c>
      <c r="K196" t="s">
        <v>11128</v>
      </c>
      <c r="L196">
        <f>IF(Draft2017[[#This Row],[KEEPER]]="K",1,0)</f>
        <v>1</v>
      </c>
    </row>
    <row r="197" spans="1:12" x14ac:dyDescent="0.3">
      <c r="A197">
        <v>9</v>
      </c>
      <c r="B197" t="s">
        <v>10929</v>
      </c>
      <c r="C197">
        <v>38</v>
      </c>
      <c r="D197" t="s">
        <v>10933</v>
      </c>
      <c r="E197" t="s">
        <v>7873</v>
      </c>
      <c r="F197" t="s">
        <v>365</v>
      </c>
      <c r="G197" t="s">
        <v>321</v>
      </c>
      <c r="H197">
        <v>2</v>
      </c>
      <c r="I197" t="s">
        <v>437</v>
      </c>
      <c r="J197" t="s">
        <v>11128</v>
      </c>
      <c r="K197" t="s">
        <v>11128</v>
      </c>
      <c r="L197">
        <f>IF(Draft2017[[#This Row],[KEEPER]]="K",1,0)</f>
        <v>1</v>
      </c>
    </row>
    <row r="198" spans="1:12" x14ac:dyDescent="0.3">
      <c r="A198">
        <v>9</v>
      </c>
      <c r="B198" t="s">
        <v>10929</v>
      </c>
      <c r="C198">
        <v>48</v>
      </c>
      <c r="D198" t="s">
        <v>10934</v>
      </c>
      <c r="E198" t="s">
        <v>9775</v>
      </c>
      <c r="F198" t="s">
        <v>10744</v>
      </c>
      <c r="G198" t="s">
        <v>451</v>
      </c>
      <c r="H198">
        <v>8</v>
      </c>
      <c r="I198" t="s">
        <v>437</v>
      </c>
      <c r="J198" t="s">
        <v>11128</v>
      </c>
      <c r="K198" t="s">
        <v>11128</v>
      </c>
      <c r="L198">
        <f>IF(Draft2017[[#This Row],[KEEPER]]="K",1,0)</f>
        <v>1</v>
      </c>
    </row>
    <row r="199" spans="1:12" x14ac:dyDescent="0.3">
      <c r="A199">
        <v>9</v>
      </c>
      <c r="B199" t="s">
        <v>10929</v>
      </c>
      <c r="C199">
        <v>58</v>
      </c>
      <c r="D199" t="s">
        <v>10935</v>
      </c>
      <c r="E199" t="s">
        <v>3536</v>
      </c>
      <c r="F199" t="s">
        <v>489</v>
      </c>
      <c r="G199" t="s">
        <v>348</v>
      </c>
      <c r="H199">
        <v>7</v>
      </c>
      <c r="I199" t="s">
        <v>437</v>
      </c>
      <c r="J199" t="s">
        <v>11128</v>
      </c>
      <c r="K199" t="s">
        <v>11128</v>
      </c>
      <c r="L199">
        <f>IF(Draft2017[[#This Row],[KEEPER]]="K",1,0)</f>
        <v>1</v>
      </c>
    </row>
    <row r="200" spans="1:12" x14ac:dyDescent="0.3">
      <c r="A200">
        <v>9</v>
      </c>
      <c r="B200" t="s">
        <v>10929</v>
      </c>
      <c r="C200">
        <v>68</v>
      </c>
      <c r="D200" t="s">
        <v>10936</v>
      </c>
      <c r="E200" t="s">
        <v>4768</v>
      </c>
      <c r="F200" t="s">
        <v>10718</v>
      </c>
      <c r="G200" t="s">
        <v>348</v>
      </c>
      <c r="H200">
        <v>1</v>
      </c>
      <c r="I200" t="s">
        <v>437</v>
      </c>
      <c r="J200" t="s">
        <v>11128</v>
      </c>
      <c r="K200" t="s">
        <v>11128</v>
      </c>
      <c r="L200">
        <f>IF(Draft2017[[#This Row],[KEEPER]]="K",1,0)</f>
        <v>1</v>
      </c>
    </row>
    <row r="201" spans="1:12" x14ac:dyDescent="0.3">
      <c r="A201">
        <v>9</v>
      </c>
      <c r="B201" t="s">
        <v>10929</v>
      </c>
      <c r="C201">
        <v>78</v>
      </c>
      <c r="D201" t="s">
        <v>10937</v>
      </c>
      <c r="E201" t="s">
        <v>3541</v>
      </c>
      <c r="F201" t="s">
        <v>10744</v>
      </c>
      <c r="G201" t="s">
        <v>348</v>
      </c>
      <c r="H201">
        <v>1</v>
      </c>
      <c r="I201" t="s">
        <v>437</v>
      </c>
      <c r="J201" t="s">
        <v>11128</v>
      </c>
      <c r="K201" t="s">
        <v>11128</v>
      </c>
      <c r="L201">
        <f>IF(Draft2017[[#This Row],[KEEPER]]="K",1,0)</f>
        <v>1</v>
      </c>
    </row>
    <row r="202" spans="1:12" x14ac:dyDescent="0.3">
      <c r="A202">
        <v>9</v>
      </c>
      <c r="B202" t="s">
        <v>10929</v>
      </c>
      <c r="C202">
        <v>88</v>
      </c>
      <c r="D202" t="s">
        <v>10938</v>
      </c>
      <c r="E202" t="s">
        <v>10690</v>
      </c>
      <c r="F202" t="s">
        <v>10791</v>
      </c>
      <c r="G202" t="s">
        <v>348</v>
      </c>
      <c r="H202">
        <v>1</v>
      </c>
      <c r="I202" t="s">
        <v>437</v>
      </c>
      <c r="J202" t="s">
        <v>11128</v>
      </c>
      <c r="K202" t="s">
        <v>11128</v>
      </c>
      <c r="L202">
        <f>IF(Draft2017[[#This Row],[KEEPER]]="K",1,0)</f>
        <v>1</v>
      </c>
    </row>
    <row r="203" spans="1:12" x14ac:dyDescent="0.3">
      <c r="A203">
        <v>9</v>
      </c>
      <c r="B203" t="s">
        <v>10929</v>
      </c>
      <c r="C203">
        <v>156</v>
      </c>
      <c r="D203" t="s">
        <v>10939</v>
      </c>
      <c r="E203" t="s">
        <v>6207</v>
      </c>
      <c r="F203" t="s">
        <v>365</v>
      </c>
      <c r="G203" t="s">
        <v>451</v>
      </c>
      <c r="H203">
        <v>5</v>
      </c>
      <c r="I203" t="s">
        <v>296</v>
      </c>
      <c r="J203" t="s">
        <v>296</v>
      </c>
      <c r="K203" t="s">
        <v>11130</v>
      </c>
      <c r="L203">
        <f>IF(Draft2017[[#This Row],[KEEPER]]="K",1,0)</f>
        <v>0</v>
      </c>
    </row>
    <row r="204" spans="1:12" x14ac:dyDescent="0.3">
      <c r="A204">
        <v>9</v>
      </c>
      <c r="B204" t="s">
        <v>10929</v>
      </c>
      <c r="C204">
        <v>166</v>
      </c>
      <c r="D204" t="s">
        <v>10940</v>
      </c>
      <c r="E204" t="s">
        <v>7528</v>
      </c>
      <c r="F204" t="s">
        <v>10740</v>
      </c>
      <c r="G204" t="s">
        <v>451</v>
      </c>
      <c r="H204">
        <v>6</v>
      </c>
      <c r="I204" t="s">
        <v>296</v>
      </c>
      <c r="J204" t="s">
        <v>296</v>
      </c>
      <c r="K204" t="s">
        <v>11130</v>
      </c>
      <c r="L204">
        <f>IF(Draft2017[[#This Row],[KEEPER]]="K",1,0)</f>
        <v>0</v>
      </c>
    </row>
    <row r="205" spans="1:12" x14ac:dyDescent="0.3">
      <c r="A205">
        <v>9</v>
      </c>
      <c r="B205" t="s">
        <v>10929</v>
      </c>
      <c r="C205">
        <v>176</v>
      </c>
      <c r="D205" t="s">
        <v>10941</v>
      </c>
      <c r="E205" t="s">
        <v>5773</v>
      </c>
      <c r="F205" t="s">
        <v>314</v>
      </c>
      <c r="G205" t="s">
        <v>321</v>
      </c>
      <c r="H205">
        <v>4</v>
      </c>
      <c r="I205" t="s">
        <v>296</v>
      </c>
      <c r="J205" t="s">
        <v>296</v>
      </c>
      <c r="K205" t="s">
        <v>11130</v>
      </c>
      <c r="L205">
        <f>IF(Draft2017[[#This Row],[KEEPER]]="K",1,0)</f>
        <v>0</v>
      </c>
    </row>
    <row r="206" spans="1:12" x14ac:dyDescent="0.3">
      <c r="A206">
        <v>9</v>
      </c>
      <c r="B206" t="s">
        <v>10929</v>
      </c>
      <c r="C206">
        <v>186</v>
      </c>
      <c r="D206" t="s">
        <v>10942</v>
      </c>
      <c r="E206" t="s">
        <v>7197</v>
      </c>
      <c r="F206" t="s">
        <v>489</v>
      </c>
      <c r="G206" t="s">
        <v>437</v>
      </c>
      <c r="H206">
        <v>19</v>
      </c>
      <c r="I206" t="s">
        <v>296</v>
      </c>
      <c r="J206" t="s">
        <v>296</v>
      </c>
      <c r="K206" t="s">
        <v>11128</v>
      </c>
      <c r="L206">
        <f>IF(Draft2017[[#This Row],[KEEPER]]="K",1,0)</f>
        <v>0</v>
      </c>
    </row>
    <row r="207" spans="1:12" x14ac:dyDescent="0.3">
      <c r="A207">
        <v>9</v>
      </c>
      <c r="B207" t="s">
        <v>10929</v>
      </c>
      <c r="C207">
        <v>187</v>
      </c>
      <c r="D207" t="s">
        <v>11325</v>
      </c>
      <c r="E207" t="s">
        <v>5641</v>
      </c>
      <c r="F207" t="s">
        <v>570</v>
      </c>
      <c r="G207" t="s">
        <v>451</v>
      </c>
      <c r="H207">
        <v>80</v>
      </c>
      <c r="I207" t="s">
        <v>296</v>
      </c>
      <c r="J207" t="s">
        <v>296</v>
      </c>
      <c r="K207" t="s">
        <v>11128</v>
      </c>
      <c r="L207">
        <f>IF(Draft2017[[#This Row],[KEEPER]]="K",1,0)</f>
        <v>0</v>
      </c>
    </row>
    <row r="208" spans="1:12" x14ac:dyDescent="0.3">
      <c r="A208">
        <v>9</v>
      </c>
      <c r="B208" t="s">
        <v>10929</v>
      </c>
      <c r="C208">
        <v>193</v>
      </c>
      <c r="D208" t="s">
        <v>10944</v>
      </c>
      <c r="E208" t="s">
        <v>3714</v>
      </c>
      <c r="F208" t="s">
        <v>10802</v>
      </c>
      <c r="G208" t="s">
        <v>451</v>
      </c>
      <c r="H208">
        <v>52</v>
      </c>
      <c r="I208" t="s">
        <v>296</v>
      </c>
      <c r="J208" t="s">
        <v>296</v>
      </c>
      <c r="K208" t="s">
        <v>11128</v>
      </c>
      <c r="L208">
        <f>IF(Draft2017[[#This Row],[KEEPER]]="K",1,0)</f>
        <v>0</v>
      </c>
    </row>
    <row r="209" spans="1:12" x14ac:dyDescent="0.3">
      <c r="A209">
        <v>9</v>
      </c>
      <c r="B209" t="s">
        <v>10929</v>
      </c>
      <c r="C209">
        <v>202</v>
      </c>
      <c r="D209" t="s">
        <v>10945</v>
      </c>
      <c r="E209" t="s">
        <v>10301</v>
      </c>
      <c r="F209" t="s">
        <v>10728</v>
      </c>
      <c r="G209" t="s">
        <v>451</v>
      </c>
      <c r="H209">
        <v>17</v>
      </c>
      <c r="I209" t="s">
        <v>296</v>
      </c>
      <c r="J209" t="s">
        <v>296</v>
      </c>
      <c r="K209" t="s">
        <v>11128</v>
      </c>
      <c r="L209">
        <f>IF(Draft2017[[#This Row],[KEEPER]]="K",1,0)</f>
        <v>0</v>
      </c>
    </row>
    <row r="210" spans="1:12" x14ac:dyDescent="0.3">
      <c r="A210">
        <v>9</v>
      </c>
      <c r="B210" t="s">
        <v>10929</v>
      </c>
      <c r="C210">
        <v>207</v>
      </c>
      <c r="D210" t="s">
        <v>10946</v>
      </c>
      <c r="E210" t="s">
        <v>9273</v>
      </c>
      <c r="F210" t="s">
        <v>10740</v>
      </c>
      <c r="G210" t="s">
        <v>348</v>
      </c>
      <c r="H210">
        <v>7</v>
      </c>
      <c r="I210" t="s">
        <v>296</v>
      </c>
      <c r="J210" t="s">
        <v>296</v>
      </c>
      <c r="K210" t="s">
        <v>11128</v>
      </c>
      <c r="L210">
        <f>IF(Draft2017[[#This Row],[KEEPER]]="K",1,0)</f>
        <v>0</v>
      </c>
    </row>
    <row r="211" spans="1:12" x14ac:dyDescent="0.3">
      <c r="A211">
        <v>9</v>
      </c>
      <c r="B211" t="s">
        <v>10929</v>
      </c>
      <c r="C211">
        <v>212</v>
      </c>
      <c r="D211" t="s">
        <v>10947</v>
      </c>
      <c r="E211" t="s">
        <v>4360</v>
      </c>
      <c r="F211" t="s">
        <v>352</v>
      </c>
      <c r="G211" t="s">
        <v>451</v>
      </c>
      <c r="H211">
        <v>8</v>
      </c>
      <c r="I211" t="s">
        <v>296</v>
      </c>
      <c r="J211" t="s">
        <v>296</v>
      </c>
      <c r="K211" t="s">
        <v>11128</v>
      </c>
      <c r="L211">
        <f>IF(Draft2017[[#This Row],[KEEPER]]="K",1,0)</f>
        <v>0</v>
      </c>
    </row>
    <row r="212" spans="1:12" x14ac:dyDescent="0.3">
      <c r="A212">
        <v>9</v>
      </c>
      <c r="B212" t="s">
        <v>10929</v>
      </c>
      <c r="C212">
        <v>218</v>
      </c>
      <c r="D212" t="s">
        <v>10948</v>
      </c>
      <c r="E212" t="s">
        <v>5579</v>
      </c>
      <c r="F212" t="s">
        <v>10748</v>
      </c>
      <c r="G212" t="s">
        <v>348</v>
      </c>
      <c r="H212">
        <v>3</v>
      </c>
      <c r="I212" t="s">
        <v>296</v>
      </c>
      <c r="J212" t="s">
        <v>296</v>
      </c>
      <c r="K212" t="s">
        <v>11128</v>
      </c>
      <c r="L212">
        <f>IF(Draft2017[[#This Row],[KEEPER]]="K",1,0)</f>
        <v>0</v>
      </c>
    </row>
    <row r="213" spans="1:12" x14ac:dyDescent="0.3">
      <c r="A213">
        <v>9</v>
      </c>
      <c r="B213" t="s">
        <v>10929</v>
      </c>
      <c r="C213">
        <v>220</v>
      </c>
      <c r="D213" t="s">
        <v>10949</v>
      </c>
      <c r="E213" t="s">
        <v>5783</v>
      </c>
      <c r="F213" t="s">
        <v>10751</v>
      </c>
      <c r="G213" t="s">
        <v>348</v>
      </c>
      <c r="H213">
        <v>1</v>
      </c>
      <c r="I213" t="s">
        <v>296</v>
      </c>
      <c r="J213" t="s">
        <v>296</v>
      </c>
      <c r="K213" t="s">
        <v>11128</v>
      </c>
      <c r="L213">
        <f>IF(Draft2017[[#This Row],[KEEPER]]="K",1,0)</f>
        <v>0</v>
      </c>
    </row>
    <row r="214" spans="1:12" x14ac:dyDescent="0.3">
      <c r="A214">
        <v>9</v>
      </c>
      <c r="B214" t="s">
        <v>10929</v>
      </c>
      <c r="C214">
        <v>227</v>
      </c>
      <c r="D214" t="s">
        <v>10950</v>
      </c>
      <c r="E214" t="s">
        <v>4131</v>
      </c>
      <c r="F214" t="s">
        <v>10744</v>
      </c>
      <c r="G214" t="s">
        <v>321</v>
      </c>
      <c r="H214">
        <v>9</v>
      </c>
      <c r="I214" t="s">
        <v>296</v>
      </c>
      <c r="J214" t="s">
        <v>296</v>
      </c>
      <c r="K214" t="s">
        <v>11128</v>
      </c>
      <c r="L214">
        <f>IF(Draft2017[[#This Row],[KEEPER]]="K",1,0)</f>
        <v>0</v>
      </c>
    </row>
    <row r="215" spans="1:12" x14ac:dyDescent="0.3">
      <c r="A215">
        <v>9</v>
      </c>
      <c r="B215" t="s">
        <v>10929</v>
      </c>
      <c r="C215">
        <v>228</v>
      </c>
      <c r="D215" t="s">
        <v>10951</v>
      </c>
      <c r="E215" t="s">
        <v>9354</v>
      </c>
      <c r="F215" t="s">
        <v>10795</v>
      </c>
      <c r="G215" t="s">
        <v>321</v>
      </c>
      <c r="H215">
        <v>1</v>
      </c>
      <c r="I215" t="s">
        <v>296</v>
      </c>
      <c r="J215" t="s">
        <v>296</v>
      </c>
      <c r="K215" t="s">
        <v>11128</v>
      </c>
      <c r="L215">
        <f>IF(Draft2017[[#This Row],[KEEPER]]="K",1,0)</f>
        <v>0</v>
      </c>
    </row>
    <row r="216" spans="1:12" x14ac:dyDescent="0.3">
      <c r="A216">
        <v>9</v>
      </c>
      <c r="B216" t="s">
        <v>10929</v>
      </c>
      <c r="C216">
        <v>232</v>
      </c>
      <c r="D216" t="s">
        <v>10952</v>
      </c>
      <c r="E216" t="s">
        <v>9319</v>
      </c>
      <c r="F216" t="s">
        <v>10751</v>
      </c>
      <c r="G216" t="s">
        <v>348</v>
      </c>
      <c r="H216">
        <v>2</v>
      </c>
      <c r="I216" t="s">
        <v>296</v>
      </c>
      <c r="J216" t="s">
        <v>296</v>
      </c>
      <c r="K216" t="s">
        <v>11128</v>
      </c>
      <c r="L216">
        <f>IF(Draft2017[[#This Row],[KEEPER]]="K",1,0)</f>
        <v>0</v>
      </c>
    </row>
    <row r="217" spans="1:12" x14ac:dyDescent="0.3">
      <c r="A217">
        <v>9</v>
      </c>
      <c r="B217" t="s">
        <v>10929</v>
      </c>
      <c r="C217">
        <v>233</v>
      </c>
      <c r="D217" t="s">
        <v>10953</v>
      </c>
      <c r="E217" t="s">
        <v>1802</v>
      </c>
      <c r="F217" t="s">
        <v>10805</v>
      </c>
      <c r="G217" t="s">
        <v>437</v>
      </c>
      <c r="H217">
        <v>1</v>
      </c>
      <c r="I217" t="s">
        <v>296</v>
      </c>
      <c r="J217" t="s">
        <v>296</v>
      </c>
      <c r="K217" t="s">
        <v>11128</v>
      </c>
      <c r="L217">
        <f>IF(Draft2017[[#This Row],[KEEPER]]="K",1,0)</f>
        <v>0</v>
      </c>
    </row>
    <row r="218" spans="1:12" x14ac:dyDescent="0.3">
      <c r="A218">
        <v>10</v>
      </c>
      <c r="B218" t="s">
        <v>10954</v>
      </c>
      <c r="C218">
        <v>4</v>
      </c>
      <c r="D218" t="s">
        <v>10955</v>
      </c>
      <c r="E218" t="s">
        <v>9676</v>
      </c>
      <c r="F218" t="s">
        <v>10791</v>
      </c>
      <c r="G218" t="s">
        <v>348</v>
      </c>
      <c r="H218">
        <v>14</v>
      </c>
      <c r="I218" t="s">
        <v>437</v>
      </c>
      <c r="J218" t="s">
        <v>11128</v>
      </c>
      <c r="K218" t="s">
        <v>11128</v>
      </c>
      <c r="L218">
        <f>IF(Draft2017[[#This Row],[KEEPER]]="K",1,0)</f>
        <v>1</v>
      </c>
    </row>
    <row r="219" spans="1:12" x14ac:dyDescent="0.3">
      <c r="A219">
        <v>10</v>
      </c>
      <c r="B219" t="s">
        <v>10954</v>
      </c>
      <c r="C219">
        <v>14</v>
      </c>
      <c r="D219" t="s">
        <v>10956</v>
      </c>
      <c r="E219" t="s">
        <v>2466</v>
      </c>
      <c r="F219" t="s">
        <v>365</v>
      </c>
      <c r="G219" t="s">
        <v>451</v>
      </c>
      <c r="H219">
        <v>4</v>
      </c>
      <c r="I219" t="s">
        <v>437</v>
      </c>
      <c r="J219" t="s">
        <v>11128</v>
      </c>
      <c r="K219" t="s">
        <v>11128</v>
      </c>
      <c r="L219">
        <f>IF(Draft2017[[#This Row],[KEEPER]]="K",1,0)</f>
        <v>1</v>
      </c>
    </row>
    <row r="220" spans="1:12" x14ac:dyDescent="0.3">
      <c r="A220">
        <v>10</v>
      </c>
      <c r="B220" t="s">
        <v>10954</v>
      </c>
      <c r="C220">
        <v>24</v>
      </c>
      <c r="D220" t="s">
        <v>10957</v>
      </c>
      <c r="E220" t="s">
        <v>10087</v>
      </c>
      <c r="F220" t="s">
        <v>10748</v>
      </c>
      <c r="G220" t="s">
        <v>451</v>
      </c>
      <c r="H220">
        <v>3</v>
      </c>
      <c r="I220" t="s">
        <v>437</v>
      </c>
      <c r="J220" t="s">
        <v>11128</v>
      </c>
      <c r="K220" t="s">
        <v>11128</v>
      </c>
      <c r="L220">
        <f>IF(Draft2017[[#This Row],[KEEPER]]="K",1,0)</f>
        <v>1</v>
      </c>
    </row>
    <row r="221" spans="1:12" x14ac:dyDescent="0.3">
      <c r="A221">
        <v>10</v>
      </c>
      <c r="B221" t="s">
        <v>10954</v>
      </c>
      <c r="C221">
        <v>34</v>
      </c>
      <c r="D221" t="s">
        <v>10958</v>
      </c>
      <c r="E221" t="s">
        <v>7318</v>
      </c>
      <c r="F221" t="s">
        <v>10759</v>
      </c>
      <c r="G221" t="s">
        <v>451</v>
      </c>
      <c r="H221">
        <v>2</v>
      </c>
      <c r="I221" t="s">
        <v>437</v>
      </c>
      <c r="J221" t="s">
        <v>11128</v>
      </c>
      <c r="K221" t="s">
        <v>11128</v>
      </c>
      <c r="L221">
        <f>IF(Draft2017[[#This Row],[KEEPER]]="K",1,0)</f>
        <v>1</v>
      </c>
    </row>
    <row r="222" spans="1:12" x14ac:dyDescent="0.3">
      <c r="A222">
        <v>10</v>
      </c>
      <c r="B222" t="s">
        <v>10954</v>
      </c>
      <c r="C222">
        <v>44</v>
      </c>
      <c r="D222" t="s">
        <v>10959</v>
      </c>
      <c r="E222" t="s">
        <v>4350</v>
      </c>
      <c r="F222" t="s">
        <v>10759</v>
      </c>
      <c r="G222" t="s">
        <v>451</v>
      </c>
      <c r="H222">
        <v>12</v>
      </c>
      <c r="I222" t="s">
        <v>437</v>
      </c>
      <c r="J222" t="s">
        <v>11128</v>
      </c>
      <c r="K222" t="s">
        <v>11128</v>
      </c>
      <c r="L222">
        <f>IF(Draft2017[[#This Row],[KEEPER]]="K",1,0)</f>
        <v>1</v>
      </c>
    </row>
    <row r="223" spans="1:12" x14ac:dyDescent="0.3">
      <c r="A223">
        <v>10</v>
      </c>
      <c r="B223" t="s">
        <v>10954</v>
      </c>
      <c r="C223">
        <v>54</v>
      </c>
      <c r="D223" t="s">
        <v>10960</v>
      </c>
      <c r="E223" t="s">
        <v>7559</v>
      </c>
      <c r="F223" t="s">
        <v>1198</v>
      </c>
      <c r="G223" t="s">
        <v>348</v>
      </c>
      <c r="H223">
        <v>3</v>
      </c>
      <c r="I223" t="s">
        <v>437</v>
      </c>
      <c r="J223" t="s">
        <v>11128</v>
      </c>
      <c r="K223" t="s">
        <v>11128</v>
      </c>
      <c r="L223">
        <f>IF(Draft2017[[#This Row],[KEEPER]]="K",1,0)</f>
        <v>1</v>
      </c>
    </row>
    <row r="224" spans="1:12" x14ac:dyDescent="0.3">
      <c r="A224">
        <v>10</v>
      </c>
      <c r="B224" t="s">
        <v>10954</v>
      </c>
      <c r="C224">
        <v>64</v>
      </c>
      <c r="D224" t="s">
        <v>10961</v>
      </c>
      <c r="E224" t="s">
        <v>6935</v>
      </c>
      <c r="F224" t="s">
        <v>10731</v>
      </c>
      <c r="G224" t="s">
        <v>321</v>
      </c>
      <c r="H224">
        <v>2</v>
      </c>
      <c r="I224" t="s">
        <v>437</v>
      </c>
      <c r="J224" t="s">
        <v>11128</v>
      </c>
      <c r="K224" t="s">
        <v>11128</v>
      </c>
      <c r="L224">
        <f>IF(Draft2017[[#This Row],[KEEPER]]="K",1,0)</f>
        <v>1</v>
      </c>
    </row>
    <row r="225" spans="1:12" x14ac:dyDescent="0.3">
      <c r="A225">
        <v>10</v>
      </c>
      <c r="B225" t="s">
        <v>10954</v>
      </c>
      <c r="C225">
        <v>74</v>
      </c>
      <c r="D225" t="s">
        <v>10962</v>
      </c>
      <c r="E225" t="s">
        <v>9871</v>
      </c>
      <c r="F225" t="s">
        <v>10710</v>
      </c>
      <c r="G225" t="s">
        <v>311</v>
      </c>
      <c r="H225">
        <v>5</v>
      </c>
      <c r="I225" t="s">
        <v>437</v>
      </c>
      <c r="J225" t="s">
        <v>11128</v>
      </c>
      <c r="K225" t="s">
        <v>11128</v>
      </c>
      <c r="L225">
        <f>IF(Draft2017[[#This Row],[KEEPER]]="K",1,0)</f>
        <v>1</v>
      </c>
    </row>
    <row r="226" spans="1:12" x14ac:dyDescent="0.3">
      <c r="A226">
        <v>10</v>
      </c>
      <c r="B226" t="s">
        <v>10954</v>
      </c>
      <c r="C226">
        <v>84</v>
      </c>
      <c r="D226" t="s">
        <v>10963</v>
      </c>
      <c r="E226" t="s">
        <v>1704</v>
      </c>
      <c r="F226" t="s">
        <v>10734</v>
      </c>
      <c r="G226" t="s">
        <v>311</v>
      </c>
      <c r="H226">
        <v>10</v>
      </c>
      <c r="I226" t="s">
        <v>437</v>
      </c>
      <c r="J226" t="s">
        <v>11128</v>
      </c>
      <c r="K226" t="s">
        <v>11128</v>
      </c>
      <c r="L226">
        <f>IF(Draft2017[[#This Row],[KEEPER]]="K",1,0)</f>
        <v>1</v>
      </c>
    </row>
    <row r="227" spans="1:12" x14ac:dyDescent="0.3">
      <c r="A227">
        <v>10</v>
      </c>
      <c r="B227" t="s">
        <v>10954</v>
      </c>
      <c r="C227">
        <v>94</v>
      </c>
      <c r="D227" t="s">
        <v>10964</v>
      </c>
      <c r="E227" t="s">
        <v>8880</v>
      </c>
      <c r="F227" t="s">
        <v>314</v>
      </c>
      <c r="G227" t="s">
        <v>348</v>
      </c>
      <c r="H227">
        <v>6</v>
      </c>
      <c r="I227" t="s">
        <v>437</v>
      </c>
      <c r="J227" t="s">
        <v>11130</v>
      </c>
      <c r="K227" t="s">
        <v>11130</v>
      </c>
      <c r="L227">
        <f>IF(Draft2017[[#This Row],[KEEPER]]="K",1,0)</f>
        <v>1</v>
      </c>
    </row>
    <row r="228" spans="1:12" x14ac:dyDescent="0.3">
      <c r="A228">
        <v>10</v>
      </c>
      <c r="B228" t="s">
        <v>10954</v>
      </c>
      <c r="C228">
        <v>103</v>
      </c>
      <c r="D228" t="s">
        <v>10965</v>
      </c>
      <c r="E228" t="s">
        <v>10566</v>
      </c>
      <c r="F228" t="s">
        <v>570</v>
      </c>
      <c r="G228" t="s">
        <v>311</v>
      </c>
      <c r="H228">
        <v>4</v>
      </c>
      <c r="I228" t="s">
        <v>437</v>
      </c>
      <c r="J228" t="s">
        <v>11130</v>
      </c>
      <c r="K228" t="s">
        <v>11130</v>
      </c>
      <c r="L228">
        <f>IF(Draft2017[[#This Row],[KEEPER]]="K",1,0)</f>
        <v>1</v>
      </c>
    </row>
    <row r="229" spans="1:12" x14ac:dyDescent="0.3">
      <c r="A229">
        <v>10</v>
      </c>
      <c r="B229" t="s">
        <v>10954</v>
      </c>
      <c r="C229">
        <v>112</v>
      </c>
      <c r="D229" t="s">
        <v>10966</v>
      </c>
      <c r="E229" t="s">
        <v>9760</v>
      </c>
      <c r="F229" t="s">
        <v>10759</v>
      </c>
      <c r="G229" t="s">
        <v>451</v>
      </c>
      <c r="H229">
        <v>1</v>
      </c>
      <c r="I229" t="s">
        <v>437</v>
      </c>
      <c r="J229" t="s">
        <v>11129</v>
      </c>
      <c r="K229" t="s">
        <v>11129</v>
      </c>
      <c r="L229">
        <f>IF(Draft2017[[#This Row],[KEEPER]]="K",1,0)</f>
        <v>1</v>
      </c>
    </row>
    <row r="230" spans="1:12" x14ac:dyDescent="0.3">
      <c r="A230">
        <v>10</v>
      </c>
      <c r="B230" t="s">
        <v>10954</v>
      </c>
      <c r="C230">
        <v>152</v>
      </c>
      <c r="D230" t="s">
        <v>10967</v>
      </c>
      <c r="E230" t="s">
        <v>6734</v>
      </c>
      <c r="F230" t="s">
        <v>10731</v>
      </c>
      <c r="G230" t="s">
        <v>451</v>
      </c>
      <c r="H230">
        <v>6</v>
      </c>
      <c r="I230" t="s">
        <v>296</v>
      </c>
      <c r="J230" t="s">
        <v>296</v>
      </c>
      <c r="K230" t="s">
        <v>11130</v>
      </c>
      <c r="L230">
        <f>IF(Draft2017[[#This Row],[KEEPER]]="K",1,0)</f>
        <v>0</v>
      </c>
    </row>
    <row r="231" spans="1:12" x14ac:dyDescent="0.3">
      <c r="A231">
        <v>10</v>
      </c>
      <c r="B231" t="s">
        <v>10954</v>
      </c>
      <c r="C231">
        <v>162</v>
      </c>
      <c r="D231" t="s">
        <v>10968</v>
      </c>
      <c r="E231" t="s">
        <v>10207</v>
      </c>
      <c r="F231" t="s">
        <v>10759</v>
      </c>
      <c r="G231" t="s">
        <v>348</v>
      </c>
      <c r="H231">
        <v>4</v>
      </c>
      <c r="I231" t="s">
        <v>296</v>
      </c>
      <c r="J231" t="s">
        <v>296</v>
      </c>
      <c r="K231" t="s">
        <v>11130</v>
      </c>
      <c r="L231">
        <f>IF(Draft2017[[#This Row],[KEEPER]]="K",1,0)</f>
        <v>0</v>
      </c>
    </row>
    <row r="232" spans="1:12" x14ac:dyDescent="0.3">
      <c r="A232">
        <v>10</v>
      </c>
      <c r="B232" t="s">
        <v>10954</v>
      </c>
      <c r="C232">
        <v>172</v>
      </c>
      <c r="D232" t="s">
        <v>10969</v>
      </c>
      <c r="E232" t="s">
        <v>5558</v>
      </c>
      <c r="F232" t="s">
        <v>10724</v>
      </c>
      <c r="G232" t="s">
        <v>451</v>
      </c>
      <c r="H232">
        <v>5</v>
      </c>
      <c r="I232" t="s">
        <v>296</v>
      </c>
      <c r="J232" t="s">
        <v>296</v>
      </c>
      <c r="K232" t="s">
        <v>11130</v>
      </c>
      <c r="L232">
        <f>IF(Draft2017[[#This Row],[KEEPER]]="K",1,0)</f>
        <v>0</v>
      </c>
    </row>
    <row r="233" spans="1:12" x14ac:dyDescent="0.3">
      <c r="A233">
        <v>10</v>
      </c>
      <c r="B233" t="s">
        <v>10954</v>
      </c>
      <c r="C233">
        <v>180</v>
      </c>
      <c r="D233" t="s">
        <v>10970</v>
      </c>
      <c r="E233" t="s">
        <v>7767</v>
      </c>
      <c r="F233" t="s">
        <v>570</v>
      </c>
      <c r="G233" t="s">
        <v>348</v>
      </c>
      <c r="H233">
        <v>3</v>
      </c>
      <c r="I233" t="s">
        <v>296</v>
      </c>
      <c r="J233" t="s">
        <v>296</v>
      </c>
      <c r="K233" t="s">
        <v>11130</v>
      </c>
      <c r="L233">
        <f>IF(Draft2017[[#This Row],[KEEPER]]="K",1,0)</f>
        <v>0</v>
      </c>
    </row>
    <row r="234" spans="1:12" x14ac:dyDescent="0.3">
      <c r="A234">
        <v>10</v>
      </c>
      <c r="B234" t="s">
        <v>10954</v>
      </c>
      <c r="C234">
        <v>182</v>
      </c>
      <c r="D234" t="s">
        <v>10971</v>
      </c>
      <c r="E234" t="s">
        <v>5538</v>
      </c>
      <c r="F234" t="s">
        <v>10751</v>
      </c>
      <c r="G234" t="s">
        <v>348</v>
      </c>
      <c r="H234">
        <v>3</v>
      </c>
      <c r="I234" t="s">
        <v>296</v>
      </c>
      <c r="J234" t="s">
        <v>296</v>
      </c>
      <c r="K234" t="s">
        <v>11130</v>
      </c>
      <c r="L234">
        <f>IF(Draft2017[[#This Row],[KEEPER]]="K",1,0)</f>
        <v>0</v>
      </c>
    </row>
    <row r="235" spans="1:12" x14ac:dyDescent="0.3">
      <c r="A235">
        <v>10</v>
      </c>
      <c r="B235" t="s">
        <v>10954</v>
      </c>
      <c r="C235">
        <v>195</v>
      </c>
      <c r="D235" t="s">
        <v>10972</v>
      </c>
      <c r="E235" t="s">
        <v>6839</v>
      </c>
      <c r="F235" t="s">
        <v>10763</v>
      </c>
      <c r="G235" t="s">
        <v>348</v>
      </c>
      <c r="H235">
        <v>55</v>
      </c>
      <c r="I235" t="s">
        <v>296</v>
      </c>
      <c r="J235" t="s">
        <v>296</v>
      </c>
      <c r="K235" t="s">
        <v>11128</v>
      </c>
      <c r="L235">
        <f>IF(Draft2017[[#This Row],[KEEPER]]="K",1,0)</f>
        <v>0</v>
      </c>
    </row>
    <row r="236" spans="1:12" x14ac:dyDescent="0.3">
      <c r="A236">
        <v>10</v>
      </c>
      <c r="B236" t="s">
        <v>10954</v>
      </c>
      <c r="C236">
        <v>196</v>
      </c>
      <c r="D236" t="s">
        <v>10973</v>
      </c>
      <c r="E236" t="s">
        <v>4430</v>
      </c>
      <c r="F236" t="s">
        <v>10724</v>
      </c>
      <c r="G236" t="s">
        <v>321</v>
      </c>
      <c r="H236">
        <v>22</v>
      </c>
      <c r="I236" t="s">
        <v>296</v>
      </c>
      <c r="J236" t="s">
        <v>296</v>
      </c>
      <c r="K236" t="s">
        <v>11128</v>
      </c>
      <c r="L236">
        <f>IF(Draft2017[[#This Row],[KEEPER]]="K",1,0)</f>
        <v>0</v>
      </c>
    </row>
    <row r="237" spans="1:12" x14ac:dyDescent="0.3">
      <c r="A237">
        <v>10</v>
      </c>
      <c r="B237" t="s">
        <v>10954</v>
      </c>
      <c r="C237">
        <v>199</v>
      </c>
      <c r="D237" t="s">
        <v>10974</v>
      </c>
      <c r="E237" t="s">
        <v>3105</v>
      </c>
      <c r="F237" t="s">
        <v>306</v>
      </c>
      <c r="G237" t="s">
        <v>348</v>
      </c>
      <c r="H237">
        <v>52</v>
      </c>
      <c r="I237" t="s">
        <v>296</v>
      </c>
      <c r="J237" t="s">
        <v>296</v>
      </c>
      <c r="K237" t="s">
        <v>11128</v>
      </c>
      <c r="L237">
        <f>IF(Draft2017[[#This Row],[KEEPER]]="K",1,0)</f>
        <v>0</v>
      </c>
    </row>
    <row r="238" spans="1:12" x14ac:dyDescent="0.3">
      <c r="A238">
        <v>10</v>
      </c>
      <c r="B238" t="s">
        <v>10954</v>
      </c>
      <c r="C238">
        <v>201</v>
      </c>
      <c r="D238" t="s">
        <v>10975</v>
      </c>
      <c r="E238" t="s">
        <v>10641</v>
      </c>
      <c r="F238" t="s">
        <v>10802</v>
      </c>
      <c r="G238" t="s">
        <v>451</v>
      </c>
      <c r="H238">
        <v>30</v>
      </c>
      <c r="I238" t="s">
        <v>296</v>
      </c>
      <c r="J238" t="s">
        <v>296</v>
      </c>
      <c r="K238" t="s">
        <v>11128</v>
      </c>
      <c r="L238">
        <f>IF(Draft2017[[#This Row],[KEEPER]]="K",1,0)</f>
        <v>0</v>
      </c>
    </row>
    <row r="239" spans="1:12" x14ac:dyDescent="0.3">
      <c r="A239">
        <v>10</v>
      </c>
      <c r="B239" t="s">
        <v>10954</v>
      </c>
      <c r="C239">
        <v>208</v>
      </c>
      <c r="D239" t="s">
        <v>10976</v>
      </c>
      <c r="E239" t="s">
        <v>2229</v>
      </c>
      <c r="F239" t="s">
        <v>10710</v>
      </c>
      <c r="G239" t="s">
        <v>348</v>
      </c>
      <c r="H239">
        <v>19</v>
      </c>
      <c r="I239" t="s">
        <v>296</v>
      </c>
      <c r="J239" t="s">
        <v>296</v>
      </c>
      <c r="K239" t="s">
        <v>11128</v>
      </c>
      <c r="L239">
        <f>IF(Draft2017[[#This Row],[KEEPER]]="K",1,0)</f>
        <v>0</v>
      </c>
    </row>
    <row r="240" spans="1:12" x14ac:dyDescent="0.3">
      <c r="A240">
        <v>10</v>
      </c>
      <c r="B240" t="s">
        <v>10954</v>
      </c>
      <c r="C240">
        <v>210</v>
      </c>
      <c r="D240" t="s">
        <v>10977</v>
      </c>
      <c r="E240" t="s">
        <v>6837</v>
      </c>
      <c r="F240" t="s">
        <v>10728</v>
      </c>
      <c r="G240" t="s">
        <v>437</v>
      </c>
      <c r="H240">
        <v>1</v>
      </c>
      <c r="I240" t="s">
        <v>296</v>
      </c>
      <c r="J240" t="s">
        <v>296</v>
      </c>
      <c r="K240" t="s">
        <v>11128</v>
      </c>
      <c r="L240">
        <f>IF(Draft2017[[#This Row],[KEEPER]]="K",1,0)</f>
        <v>0</v>
      </c>
    </row>
    <row r="241" spans="1:12" x14ac:dyDescent="0.3">
      <c r="A241">
        <v>10</v>
      </c>
      <c r="B241" t="s">
        <v>10954</v>
      </c>
      <c r="C241">
        <v>226</v>
      </c>
      <c r="D241" t="s">
        <v>10978</v>
      </c>
      <c r="E241" t="s">
        <v>5223</v>
      </c>
      <c r="F241" t="s">
        <v>489</v>
      </c>
      <c r="G241" t="s">
        <v>451</v>
      </c>
      <c r="H241">
        <v>5</v>
      </c>
      <c r="I241" t="s">
        <v>296</v>
      </c>
      <c r="J241" t="s">
        <v>296</v>
      </c>
      <c r="K241" t="s">
        <v>11128</v>
      </c>
      <c r="L241">
        <f>IF(Draft2017[[#This Row],[KEEPER]]="K",1,0)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6B8E-2C0A-4BB6-86F7-1146230B6DF3}">
  <dimension ref="D2:K242"/>
  <sheetViews>
    <sheetView topLeftCell="A156" workbookViewId="0">
      <selection activeCell="E59" sqref="E59"/>
    </sheetView>
  </sheetViews>
  <sheetFormatPr defaultRowHeight="14.4" x14ac:dyDescent="0.3"/>
  <cols>
    <col min="4" max="4" width="15.77734375" customWidth="1"/>
    <col min="5" max="5" width="22.33203125" bestFit="1" customWidth="1"/>
    <col min="7" max="7" width="16.6640625" bestFit="1" customWidth="1"/>
    <col min="8" max="8" width="14.109375" bestFit="1" customWidth="1"/>
    <col min="9" max="9" width="9.6640625" bestFit="1" customWidth="1"/>
    <col min="11" max="11" width="16.6640625" customWidth="1"/>
  </cols>
  <sheetData>
    <row r="2" spans="4:11" x14ac:dyDescent="0.3">
      <c r="D2" t="s">
        <v>10666</v>
      </c>
      <c r="E2" t="s">
        <v>10667</v>
      </c>
      <c r="F2" t="s">
        <v>10668</v>
      </c>
      <c r="G2" t="s">
        <v>10669</v>
      </c>
      <c r="H2" t="s">
        <v>10670</v>
      </c>
      <c r="I2" t="s">
        <v>10671</v>
      </c>
      <c r="J2" t="s">
        <v>10672</v>
      </c>
      <c r="K2" t="s">
        <v>10673</v>
      </c>
    </row>
    <row r="3" spans="4:11" x14ac:dyDescent="0.3">
      <c r="D3" t="s">
        <v>739</v>
      </c>
      <c r="E3" t="s">
        <v>3326</v>
      </c>
      <c r="F3">
        <v>57</v>
      </c>
      <c r="G3" t="s">
        <v>348</v>
      </c>
      <c r="H3" t="s">
        <v>745</v>
      </c>
      <c r="I3" t="b">
        <v>0</v>
      </c>
      <c r="J3" t="s">
        <v>10672</v>
      </c>
      <c r="K3" t="str">
        <f>IF(Draft2016[[#This Row],[Keeper]],"Rookie","Auction")</f>
        <v>Auction</v>
      </c>
    </row>
    <row r="4" spans="4:11" x14ac:dyDescent="0.3">
      <c r="D4" t="s">
        <v>739</v>
      </c>
      <c r="E4" t="s">
        <v>2815</v>
      </c>
      <c r="F4">
        <v>51</v>
      </c>
      <c r="G4" t="s">
        <v>451</v>
      </c>
      <c r="H4" t="s">
        <v>306</v>
      </c>
      <c r="I4" t="b">
        <v>0</v>
      </c>
      <c r="J4" t="s">
        <v>10672</v>
      </c>
      <c r="K4" t="str">
        <f>IF(Draft2016[[#This Row],[Keeper]],"Rookie","Auction")</f>
        <v>Auction</v>
      </c>
    </row>
    <row r="5" spans="4:11" x14ac:dyDescent="0.3">
      <c r="D5" t="s">
        <v>739</v>
      </c>
      <c r="E5" t="s">
        <v>5230</v>
      </c>
      <c r="F5">
        <v>51</v>
      </c>
      <c r="G5" t="s">
        <v>451</v>
      </c>
      <c r="H5" t="s">
        <v>707</v>
      </c>
      <c r="I5" t="b">
        <v>0</v>
      </c>
      <c r="J5" t="s">
        <v>10672</v>
      </c>
      <c r="K5" t="str">
        <f>IF(Draft2016[[#This Row],[Keeper]],"Rookie","Auction")</f>
        <v>Auction</v>
      </c>
    </row>
    <row r="6" spans="4:11" x14ac:dyDescent="0.3">
      <c r="D6" t="s">
        <v>739</v>
      </c>
      <c r="E6" t="s">
        <v>1556</v>
      </c>
      <c r="F6">
        <v>20</v>
      </c>
      <c r="G6" t="s">
        <v>451</v>
      </c>
      <c r="H6" t="s">
        <v>552</v>
      </c>
      <c r="I6" t="b">
        <v>0</v>
      </c>
      <c r="J6" t="s">
        <v>10674</v>
      </c>
      <c r="K6" t="str">
        <f>IF(Draft2016[[#This Row],[Keeper]],"Rookie","Auction")</f>
        <v>Auction</v>
      </c>
    </row>
    <row r="7" spans="4:11" x14ac:dyDescent="0.3">
      <c r="D7" t="s">
        <v>739</v>
      </c>
      <c r="E7" t="s">
        <v>5004</v>
      </c>
      <c r="F7">
        <v>16</v>
      </c>
      <c r="G7" t="s">
        <v>451</v>
      </c>
      <c r="H7" t="s">
        <v>536</v>
      </c>
      <c r="I7" t="b">
        <v>0</v>
      </c>
      <c r="J7" t="s">
        <v>10672</v>
      </c>
      <c r="K7" t="str">
        <f>IF(Draft2016[[#This Row],[Keeper]],"Rookie","Auction")</f>
        <v>Auction</v>
      </c>
    </row>
    <row r="8" spans="4:11" x14ac:dyDescent="0.3">
      <c r="D8" t="s">
        <v>739</v>
      </c>
      <c r="E8" t="s">
        <v>10606</v>
      </c>
      <c r="F8">
        <v>12</v>
      </c>
      <c r="G8" t="s">
        <v>348</v>
      </c>
      <c r="H8" t="s">
        <v>875</v>
      </c>
      <c r="I8" t="b">
        <v>0</v>
      </c>
      <c r="J8" t="s">
        <v>10674</v>
      </c>
      <c r="K8" t="str">
        <f>IF(Draft2016[[#This Row],[Keeper]],"Rookie","Auction")</f>
        <v>Auction</v>
      </c>
    </row>
    <row r="9" spans="4:11" x14ac:dyDescent="0.3">
      <c r="D9" t="s">
        <v>739</v>
      </c>
      <c r="E9" t="s">
        <v>9676</v>
      </c>
      <c r="F9">
        <v>11</v>
      </c>
      <c r="G9" t="s">
        <v>348</v>
      </c>
      <c r="H9" t="s">
        <v>340</v>
      </c>
      <c r="I9" t="b">
        <v>0</v>
      </c>
      <c r="J9" t="s">
        <v>10672</v>
      </c>
      <c r="K9" t="str">
        <f>IF(Draft2016[[#This Row],[Keeper]],"Rookie","Auction")</f>
        <v>Auction</v>
      </c>
    </row>
    <row r="10" spans="4:11" x14ac:dyDescent="0.3">
      <c r="D10" t="s">
        <v>739</v>
      </c>
      <c r="E10" t="s">
        <v>2864</v>
      </c>
      <c r="F10">
        <v>10</v>
      </c>
      <c r="G10" t="s">
        <v>311</v>
      </c>
      <c r="H10" t="s">
        <v>371</v>
      </c>
      <c r="I10" t="b">
        <v>0</v>
      </c>
      <c r="J10" t="s">
        <v>10672</v>
      </c>
      <c r="K10" t="str">
        <f>IF(Draft2016[[#This Row],[Keeper]],"Rookie","Auction")</f>
        <v>Auction</v>
      </c>
    </row>
    <row r="11" spans="4:11" x14ac:dyDescent="0.3">
      <c r="D11" t="s">
        <v>739</v>
      </c>
      <c r="E11" t="s">
        <v>4270</v>
      </c>
      <c r="F11">
        <v>7</v>
      </c>
      <c r="G11" t="s">
        <v>348</v>
      </c>
      <c r="H11" t="s">
        <v>10675</v>
      </c>
      <c r="I11" t="b">
        <v>1</v>
      </c>
      <c r="J11" t="s">
        <v>10674</v>
      </c>
      <c r="K11" t="str">
        <f>IF(Draft2016[[#This Row],[Keeper]],"Rookie","Auction")</f>
        <v>Rookie</v>
      </c>
    </row>
    <row r="12" spans="4:11" x14ac:dyDescent="0.3">
      <c r="D12" t="s">
        <v>739</v>
      </c>
      <c r="E12" t="s">
        <v>3536</v>
      </c>
      <c r="F12">
        <v>7</v>
      </c>
      <c r="G12" t="s">
        <v>348</v>
      </c>
      <c r="H12" t="s">
        <v>388</v>
      </c>
      <c r="I12" t="b">
        <v>0</v>
      </c>
      <c r="J12" t="s">
        <v>10674</v>
      </c>
      <c r="K12" t="str">
        <f>IF(Draft2016[[#This Row],[Keeper]],"Rookie","Auction")</f>
        <v>Auction</v>
      </c>
    </row>
    <row r="13" spans="4:11" x14ac:dyDescent="0.3">
      <c r="D13" t="s">
        <v>739</v>
      </c>
      <c r="E13" t="s">
        <v>5579</v>
      </c>
      <c r="F13">
        <v>7</v>
      </c>
      <c r="G13" t="s">
        <v>348</v>
      </c>
      <c r="H13" t="s">
        <v>340</v>
      </c>
      <c r="I13" t="b">
        <v>0</v>
      </c>
      <c r="J13" t="s">
        <v>10674</v>
      </c>
      <c r="K13" t="str">
        <f>IF(Draft2016[[#This Row],[Keeper]],"Rookie","Auction")</f>
        <v>Auction</v>
      </c>
    </row>
    <row r="14" spans="4:11" x14ac:dyDescent="0.3">
      <c r="D14" t="s">
        <v>739</v>
      </c>
      <c r="E14" t="s">
        <v>8065</v>
      </c>
      <c r="F14">
        <v>6</v>
      </c>
      <c r="G14" t="s">
        <v>451</v>
      </c>
      <c r="H14" t="s">
        <v>915</v>
      </c>
      <c r="I14" t="b">
        <v>0</v>
      </c>
      <c r="J14" t="s">
        <v>10674</v>
      </c>
      <c r="K14" t="str">
        <f>IF(Draft2016[[#This Row],[Keeper]],"Rookie","Auction")</f>
        <v>Auction</v>
      </c>
    </row>
    <row r="15" spans="4:11" x14ac:dyDescent="0.3">
      <c r="D15" t="s">
        <v>739</v>
      </c>
      <c r="E15" t="s">
        <v>9354</v>
      </c>
      <c r="F15">
        <v>6</v>
      </c>
      <c r="G15" t="s">
        <v>321</v>
      </c>
      <c r="H15" t="s">
        <v>910</v>
      </c>
      <c r="I15" t="b">
        <v>0</v>
      </c>
      <c r="J15" t="s">
        <v>10674</v>
      </c>
      <c r="K15" t="str">
        <f>IF(Draft2016[[#This Row],[Keeper]],"Rookie","Auction")</f>
        <v>Auction</v>
      </c>
    </row>
    <row r="16" spans="4:11" x14ac:dyDescent="0.3">
      <c r="D16" t="s">
        <v>739</v>
      </c>
      <c r="E16" t="s">
        <v>7197</v>
      </c>
      <c r="F16">
        <v>5</v>
      </c>
      <c r="G16" t="s">
        <v>10676</v>
      </c>
      <c r="H16" t="s">
        <v>489</v>
      </c>
      <c r="I16" t="b">
        <v>0</v>
      </c>
      <c r="J16" t="s">
        <v>10674</v>
      </c>
      <c r="K16" t="str">
        <f>IF(Draft2016[[#This Row],[Keeper]],"Rookie","Auction")</f>
        <v>Auction</v>
      </c>
    </row>
    <row r="17" spans="4:11" x14ac:dyDescent="0.3">
      <c r="D17" t="s">
        <v>739</v>
      </c>
      <c r="E17" t="s">
        <v>8024</v>
      </c>
      <c r="F17">
        <v>4</v>
      </c>
      <c r="G17" t="s">
        <v>348</v>
      </c>
      <c r="H17" t="s">
        <v>410</v>
      </c>
      <c r="I17" t="b">
        <v>1</v>
      </c>
      <c r="J17" t="s">
        <v>10674</v>
      </c>
      <c r="K17" t="str">
        <f>IF(Draft2016[[#This Row],[Keeper]],"Rookie","Auction")</f>
        <v>Rookie</v>
      </c>
    </row>
    <row r="18" spans="4:11" x14ac:dyDescent="0.3">
      <c r="D18" t="s">
        <v>739</v>
      </c>
      <c r="E18" t="s">
        <v>10569</v>
      </c>
      <c r="F18">
        <v>4</v>
      </c>
      <c r="G18" t="s">
        <v>311</v>
      </c>
      <c r="H18" t="s">
        <v>10677</v>
      </c>
      <c r="I18" t="b">
        <v>0</v>
      </c>
      <c r="J18" t="s">
        <v>10674</v>
      </c>
      <c r="K18" t="str">
        <f>IF(Draft2016[[#This Row],[Keeper]],"Rookie","Auction")</f>
        <v>Auction</v>
      </c>
    </row>
    <row r="19" spans="4:11" x14ac:dyDescent="0.3">
      <c r="D19" t="s">
        <v>739</v>
      </c>
      <c r="E19" t="s">
        <v>1891</v>
      </c>
      <c r="F19">
        <v>4</v>
      </c>
      <c r="G19" t="s">
        <v>311</v>
      </c>
      <c r="H19" t="s">
        <v>1198</v>
      </c>
      <c r="I19" t="b">
        <v>0</v>
      </c>
      <c r="J19" t="s">
        <v>10674</v>
      </c>
      <c r="K19" t="str">
        <f>IF(Draft2016[[#This Row],[Keeper]],"Rookie","Auction")</f>
        <v>Auction</v>
      </c>
    </row>
    <row r="20" spans="4:11" x14ac:dyDescent="0.3">
      <c r="D20" t="s">
        <v>739</v>
      </c>
      <c r="E20" t="s">
        <v>3736</v>
      </c>
      <c r="F20">
        <v>4</v>
      </c>
      <c r="G20" t="s">
        <v>348</v>
      </c>
      <c r="H20" t="s">
        <v>416</v>
      </c>
      <c r="I20" t="b">
        <v>0</v>
      </c>
      <c r="J20" t="s">
        <v>10674</v>
      </c>
      <c r="K20" t="str">
        <f>IF(Draft2016[[#This Row],[Keeper]],"Rookie","Auction")</f>
        <v>Auction</v>
      </c>
    </row>
    <row r="21" spans="4:11" x14ac:dyDescent="0.3">
      <c r="D21" t="s">
        <v>739</v>
      </c>
      <c r="E21" t="s">
        <v>7071</v>
      </c>
      <c r="F21">
        <v>4</v>
      </c>
      <c r="G21" t="s">
        <v>348</v>
      </c>
      <c r="H21" t="s">
        <v>489</v>
      </c>
      <c r="I21" t="b">
        <v>0</v>
      </c>
      <c r="J21" t="s">
        <v>10674</v>
      </c>
      <c r="K21" t="str">
        <f>IF(Draft2016[[#This Row],[Keeper]],"Rookie","Auction")</f>
        <v>Auction</v>
      </c>
    </row>
    <row r="22" spans="4:11" x14ac:dyDescent="0.3">
      <c r="D22" t="s">
        <v>739</v>
      </c>
      <c r="E22" t="s">
        <v>1709</v>
      </c>
      <c r="F22">
        <v>3</v>
      </c>
      <c r="G22" t="s">
        <v>321</v>
      </c>
      <c r="H22" t="s">
        <v>10677</v>
      </c>
      <c r="I22" t="b">
        <v>1</v>
      </c>
      <c r="J22" t="s">
        <v>10674</v>
      </c>
      <c r="K22" t="str">
        <f>IF(Draft2016[[#This Row],[Keeper]],"Rookie","Auction")</f>
        <v>Rookie</v>
      </c>
    </row>
    <row r="23" spans="4:11" x14ac:dyDescent="0.3">
      <c r="D23" t="s">
        <v>739</v>
      </c>
      <c r="E23" t="s">
        <v>4966</v>
      </c>
      <c r="F23">
        <v>3</v>
      </c>
      <c r="G23" t="s">
        <v>348</v>
      </c>
      <c r="H23" t="s">
        <v>10677</v>
      </c>
      <c r="I23" t="b">
        <v>0</v>
      </c>
      <c r="J23" t="s">
        <v>10674</v>
      </c>
      <c r="K23" t="str">
        <f>IF(Draft2016[[#This Row],[Keeper]],"Rookie","Auction")</f>
        <v>Auction</v>
      </c>
    </row>
    <row r="24" spans="4:11" x14ac:dyDescent="0.3">
      <c r="D24" t="s">
        <v>739</v>
      </c>
      <c r="E24" t="s">
        <v>3551</v>
      </c>
      <c r="F24">
        <v>2</v>
      </c>
      <c r="G24" t="s">
        <v>321</v>
      </c>
      <c r="H24" t="s">
        <v>371</v>
      </c>
      <c r="I24" t="b">
        <v>0</v>
      </c>
      <c r="J24" t="s">
        <v>10672</v>
      </c>
      <c r="K24" t="str">
        <f>IF(Draft2016[[#This Row],[Keeper]],"Rookie","Auction")</f>
        <v>Auction</v>
      </c>
    </row>
    <row r="25" spans="4:11" x14ac:dyDescent="0.3">
      <c r="D25" t="s">
        <v>739</v>
      </c>
      <c r="E25" t="s">
        <v>9904</v>
      </c>
      <c r="F25">
        <v>2</v>
      </c>
      <c r="G25" t="s">
        <v>451</v>
      </c>
      <c r="H25" t="s">
        <v>335</v>
      </c>
      <c r="I25" t="b">
        <v>0</v>
      </c>
      <c r="J25" t="s">
        <v>10674</v>
      </c>
      <c r="K25" t="str">
        <f>IF(Draft2016[[#This Row],[Keeper]],"Rookie","Auction")</f>
        <v>Auction</v>
      </c>
    </row>
    <row r="26" spans="4:11" x14ac:dyDescent="0.3">
      <c r="D26" t="s">
        <v>739</v>
      </c>
      <c r="E26" t="s">
        <v>7559</v>
      </c>
      <c r="F26">
        <v>2</v>
      </c>
      <c r="G26" t="s">
        <v>348</v>
      </c>
      <c r="H26" t="s">
        <v>10675</v>
      </c>
      <c r="I26" t="b">
        <v>0</v>
      </c>
      <c r="J26" t="s">
        <v>10674</v>
      </c>
      <c r="K26" t="str">
        <f>IF(Draft2016[[#This Row],[Keeper]],"Rookie","Auction")</f>
        <v>Auction</v>
      </c>
    </row>
    <row r="27" spans="4:11" x14ac:dyDescent="0.3">
      <c r="D27" t="s">
        <v>3115</v>
      </c>
      <c r="E27" t="s">
        <v>4415</v>
      </c>
      <c r="F27">
        <v>52</v>
      </c>
      <c r="G27" t="s">
        <v>451</v>
      </c>
      <c r="H27" t="s">
        <v>479</v>
      </c>
      <c r="I27" t="b">
        <v>0</v>
      </c>
      <c r="J27" t="s">
        <v>10672</v>
      </c>
      <c r="K27" t="str">
        <f>IF(Draft2016[[#This Row],[Keeper]],"Rookie","Auction")</f>
        <v>Auction</v>
      </c>
    </row>
    <row r="28" spans="4:11" x14ac:dyDescent="0.3">
      <c r="D28" t="s">
        <v>3115</v>
      </c>
      <c r="E28" t="s">
        <v>9206</v>
      </c>
      <c r="F28">
        <v>44</v>
      </c>
      <c r="G28" t="s">
        <v>348</v>
      </c>
      <c r="H28" t="s">
        <v>371</v>
      </c>
      <c r="I28" t="b">
        <v>0</v>
      </c>
      <c r="J28" t="s">
        <v>10672</v>
      </c>
      <c r="K28" t="str">
        <f>IF(Draft2016[[#This Row],[Keeper]],"Rookie","Auction")</f>
        <v>Auction</v>
      </c>
    </row>
    <row r="29" spans="4:11" x14ac:dyDescent="0.3">
      <c r="D29" t="s">
        <v>3115</v>
      </c>
      <c r="E29" t="s">
        <v>4430</v>
      </c>
      <c r="F29">
        <v>28</v>
      </c>
      <c r="G29" t="s">
        <v>321</v>
      </c>
      <c r="H29" t="s">
        <v>10675</v>
      </c>
      <c r="I29" t="b">
        <v>0</v>
      </c>
      <c r="J29" t="s">
        <v>10672</v>
      </c>
      <c r="K29" t="str">
        <f>IF(Draft2016[[#This Row],[Keeper]],"Rookie","Auction")</f>
        <v>Auction</v>
      </c>
    </row>
    <row r="30" spans="4:11" x14ac:dyDescent="0.3">
      <c r="D30" t="s">
        <v>3115</v>
      </c>
      <c r="E30" t="s">
        <v>7958</v>
      </c>
      <c r="F30">
        <v>25</v>
      </c>
      <c r="G30" t="s">
        <v>451</v>
      </c>
      <c r="H30" t="s">
        <v>10677</v>
      </c>
      <c r="I30" t="b">
        <v>0</v>
      </c>
      <c r="J30" t="s">
        <v>10674</v>
      </c>
      <c r="K30" t="str">
        <f>IF(Draft2016[[#This Row],[Keeper]],"Rookie","Auction")</f>
        <v>Auction</v>
      </c>
    </row>
    <row r="31" spans="4:11" x14ac:dyDescent="0.3">
      <c r="D31" t="s">
        <v>3115</v>
      </c>
      <c r="E31" t="s">
        <v>8427</v>
      </c>
      <c r="F31">
        <v>22</v>
      </c>
      <c r="G31" t="s">
        <v>348</v>
      </c>
      <c r="H31" t="s">
        <v>303</v>
      </c>
      <c r="I31" t="b">
        <v>0</v>
      </c>
      <c r="J31" t="s">
        <v>10672</v>
      </c>
      <c r="K31" t="str">
        <f>IF(Draft2016[[#This Row],[Keeper]],"Rookie","Auction")</f>
        <v>Auction</v>
      </c>
    </row>
    <row r="32" spans="4:11" x14ac:dyDescent="0.3">
      <c r="D32" t="s">
        <v>3115</v>
      </c>
      <c r="E32" t="s">
        <v>4360</v>
      </c>
      <c r="F32">
        <v>17</v>
      </c>
      <c r="G32" t="s">
        <v>451</v>
      </c>
      <c r="H32" t="s">
        <v>352</v>
      </c>
      <c r="I32" t="b">
        <v>0</v>
      </c>
      <c r="J32" t="s">
        <v>10672</v>
      </c>
      <c r="K32" t="str">
        <f>IF(Draft2016[[#This Row],[Keeper]],"Rookie","Auction")</f>
        <v>Auction</v>
      </c>
    </row>
    <row r="33" spans="4:11" x14ac:dyDescent="0.3">
      <c r="D33" t="s">
        <v>3115</v>
      </c>
      <c r="E33" t="s">
        <v>4497</v>
      </c>
      <c r="F33">
        <v>14</v>
      </c>
      <c r="G33" t="s">
        <v>451</v>
      </c>
      <c r="H33" t="s">
        <v>910</v>
      </c>
      <c r="I33" t="b">
        <v>0</v>
      </c>
      <c r="J33" t="s">
        <v>10674</v>
      </c>
      <c r="K33" t="str">
        <f>IF(Draft2016[[#This Row],[Keeper]],"Rookie","Auction")</f>
        <v>Auction</v>
      </c>
    </row>
    <row r="34" spans="4:11" x14ac:dyDescent="0.3">
      <c r="D34" t="s">
        <v>3115</v>
      </c>
      <c r="E34" t="s">
        <v>9319</v>
      </c>
      <c r="F34">
        <v>12</v>
      </c>
      <c r="G34" t="s">
        <v>348</v>
      </c>
      <c r="H34" t="s">
        <v>875</v>
      </c>
      <c r="I34" t="b">
        <v>0</v>
      </c>
      <c r="J34" t="s">
        <v>10674</v>
      </c>
      <c r="K34" t="str">
        <f>IF(Draft2016[[#This Row],[Keeper]],"Rookie","Auction")</f>
        <v>Auction</v>
      </c>
    </row>
    <row r="35" spans="4:11" x14ac:dyDescent="0.3">
      <c r="D35" t="s">
        <v>3115</v>
      </c>
      <c r="E35" t="s">
        <v>3872</v>
      </c>
      <c r="F35">
        <v>11</v>
      </c>
      <c r="G35" t="s">
        <v>348</v>
      </c>
      <c r="H35" t="s">
        <v>721</v>
      </c>
      <c r="I35" t="b">
        <v>0</v>
      </c>
      <c r="J35" t="s">
        <v>10674</v>
      </c>
      <c r="K35" t="str">
        <f>IF(Draft2016[[#This Row],[Keeper]],"Rookie","Auction")</f>
        <v>Auction</v>
      </c>
    </row>
    <row r="36" spans="4:11" x14ac:dyDescent="0.3">
      <c r="D36" t="s">
        <v>3115</v>
      </c>
      <c r="E36" t="s">
        <v>1704</v>
      </c>
      <c r="F36">
        <v>10</v>
      </c>
      <c r="G36" t="s">
        <v>311</v>
      </c>
      <c r="H36" t="s">
        <v>915</v>
      </c>
      <c r="I36" t="b">
        <v>0</v>
      </c>
      <c r="J36" t="s">
        <v>10672</v>
      </c>
      <c r="K36" t="str">
        <f>IF(Draft2016[[#This Row],[Keeper]],"Rookie","Auction")</f>
        <v>Auction</v>
      </c>
    </row>
    <row r="37" spans="4:11" x14ac:dyDescent="0.3">
      <c r="D37" t="s">
        <v>3115</v>
      </c>
      <c r="E37" t="s">
        <v>1866</v>
      </c>
      <c r="F37">
        <v>10</v>
      </c>
      <c r="G37" t="s">
        <v>451</v>
      </c>
      <c r="H37" t="s">
        <v>522</v>
      </c>
      <c r="I37" t="b">
        <v>0</v>
      </c>
      <c r="J37" t="s">
        <v>10674</v>
      </c>
      <c r="K37" t="str">
        <f>IF(Draft2016[[#This Row],[Keeper]],"Rookie","Auction")</f>
        <v>Auction</v>
      </c>
    </row>
    <row r="38" spans="4:11" x14ac:dyDescent="0.3">
      <c r="D38" t="s">
        <v>3115</v>
      </c>
      <c r="E38" t="s">
        <v>4025</v>
      </c>
      <c r="F38">
        <v>10</v>
      </c>
      <c r="G38" t="s">
        <v>348</v>
      </c>
      <c r="H38" t="s">
        <v>306</v>
      </c>
      <c r="I38" t="b">
        <v>0</v>
      </c>
      <c r="J38" t="s">
        <v>10674</v>
      </c>
      <c r="K38" t="str">
        <f>IF(Draft2016[[#This Row],[Keeper]],"Rookie","Auction")</f>
        <v>Auction</v>
      </c>
    </row>
    <row r="39" spans="4:11" x14ac:dyDescent="0.3">
      <c r="D39" t="s">
        <v>3115</v>
      </c>
      <c r="E39" t="s">
        <v>5242</v>
      </c>
      <c r="F39">
        <v>9</v>
      </c>
      <c r="G39" t="s">
        <v>348</v>
      </c>
      <c r="H39" t="s">
        <v>644</v>
      </c>
      <c r="I39" t="b">
        <v>0</v>
      </c>
      <c r="J39" t="s">
        <v>10674</v>
      </c>
      <c r="K39" t="str">
        <f>IF(Draft2016[[#This Row],[Keeper]],"Rookie","Auction")</f>
        <v>Auction</v>
      </c>
    </row>
    <row r="40" spans="4:11" x14ac:dyDescent="0.3">
      <c r="D40" t="s">
        <v>3115</v>
      </c>
      <c r="E40" t="s">
        <v>5712</v>
      </c>
      <c r="F40">
        <v>9</v>
      </c>
      <c r="G40" t="s">
        <v>311</v>
      </c>
      <c r="H40" t="s">
        <v>721</v>
      </c>
      <c r="I40" t="b">
        <v>0</v>
      </c>
      <c r="J40" t="s">
        <v>10674</v>
      </c>
      <c r="K40" t="str">
        <f>IF(Draft2016[[#This Row],[Keeper]],"Rookie","Auction")</f>
        <v>Auction</v>
      </c>
    </row>
    <row r="41" spans="4:11" x14ac:dyDescent="0.3">
      <c r="D41" t="s">
        <v>3115</v>
      </c>
      <c r="E41" t="s">
        <v>2867</v>
      </c>
      <c r="F41">
        <v>7</v>
      </c>
      <c r="G41" t="s">
        <v>321</v>
      </c>
      <c r="H41" t="s">
        <v>10677</v>
      </c>
      <c r="I41" t="b">
        <v>0</v>
      </c>
      <c r="J41" t="s">
        <v>10674</v>
      </c>
      <c r="K41" t="str">
        <f>IF(Draft2016[[#This Row],[Keeper]],"Rookie","Auction")</f>
        <v>Auction</v>
      </c>
    </row>
    <row r="42" spans="4:11" x14ac:dyDescent="0.3">
      <c r="D42" t="s">
        <v>3115</v>
      </c>
      <c r="E42" t="s">
        <v>962</v>
      </c>
      <c r="F42">
        <v>5</v>
      </c>
      <c r="G42" t="s">
        <v>321</v>
      </c>
      <c r="H42" t="s">
        <v>875</v>
      </c>
      <c r="I42" t="b">
        <v>0</v>
      </c>
      <c r="J42" t="s">
        <v>10672</v>
      </c>
      <c r="K42" t="str">
        <f>IF(Draft2016[[#This Row],[Keeper]],"Rookie","Auction")</f>
        <v>Auction</v>
      </c>
    </row>
    <row r="43" spans="4:11" x14ac:dyDescent="0.3">
      <c r="D43" t="s">
        <v>3115</v>
      </c>
      <c r="E43" t="s">
        <v>7635</v>
      </c>
      <c r="F43">
        <v>4</v>
      </c>
      <c r="G43" t="s">
        <v>451</v>
      </c>
      <c r="H43" t="s">
        <v>314</v>
      </c>
      <c r="I43" t="b">
        <v>1</v>
      </c>
      <c r="J43" t="s">
        <v>10674</v>
      </c>
      <c r="K43" t="str">
        <f>IF(Draft2016[[#This Row],[Keeper]],"Rookie","Auction")</f>
        <v>Rookie</v>
      </c>
    </row>
    <row r="44" spans="4:11" x14ac:dyDescent="0.3">
      <c r="D44" t="s">
        <v>3115</v>
      </c>
      <c r="E44" t="s">
        <v>10678</v>
      </c>
      <c r="F44">
        <v>4</v>
      </c>
      <c r="G44" t="s">
        <v>348</v>
      </c>
      <c r="H44" t="s">
        <v>335</v>
      </c>
      <c r="I44" t="b">
        <v>0</v>
      </c>
      <c r="J44" t="s">
        <v>10674</v>
      </c>
      <c r="K44" t="str">
        <f>IF(Draft2016[[#This Row],[Keeper]],"Rookie","Auction")</f>
        <v>Auction</v>
      </c>
    </row>
    <row r="45" spans="4:11" x14ac:dyDescent="0.3">
      <c r="D45" t="s">
        <v>3115</v>
      </c>
      <c r="E45" t="s">
        <v>6522</v>
      </c>
      <c r="F45">
        <v>2</v>
      </c>
      <c r="G45" t="s">
        <v>311</v>
      </c>
      <c r="H45" t="s">
        <v>707</v>
      </c>
      <c r="I45" t="b">
        <v>0</v>
      </c>
      <c r="J45" t="s">
        <v>10674</v>
      </c>
      <c r="K45" t="str">
        <f>IF(Draft2016[[#This Row],[Keeper]],"Rookie","Auction")</f>
        <v>Auction</v>
      </c>
    </row>
    <row r="46" spans="4:11" x14ac:dyDescent="0.3">
      <c r="D46" t="s">
        <v>3115</v>
      </c>
      <c r="E46" t="s">
        <v>5179</v>
      </c>
      <c r="F46">
        <v>1</v>
      </c>
      <c r="G46" t="s">
        <v>321</v>
      </c>
      <c r="H46" t="s">
        <v>915</v>
      </c>
      <c r="I46" t="b">
        <v>0</v>
      </c>
      <c r="J46" t="s">
        <v>10674</v>
      </c>
      <c r="K46" t="str">
        <f>IF(Draft2016[[#This Row],[Keeper]],"Rookie","Auction")</f>
        <v>Auction</v>
      </c>
    </row>
    <row r="47" spans="4:11" x14ac:dyDescent="0.3">
      <c r="D47" t="s">
        <v>3115</v>
      </c>
      <c r="E47" t="s">
        <v>10679</v>
      </c>
      <c r="F47">
        <v>1</v>
      </c>
      <c r="G47" t="s">
        <v>311</v>
      </c>
      <c r="H47" t="s">
        <v>669</v>
      </c>
      <c r="I47" t="b">
        <v>0</v>
      </c>
      <c r="J47" t="s">
        <v>10674</v>
      </c>
      <c r="K47" t="str">
        <f>IF(Draft2016[[#This Row],[Keeper]],"Rookie","Auction")</f>
        <v>Auction</v>
      </c>
    </row>
    <row r="48" spans="4:11" x14ac:dyDescent="0.3">
      <c r="D48" t="s">
        <v>3115</v>
      </c>
      <c r="E48" t="s">
        <v>1880</v>
      </c>
      <c r="F48">
        <v>1</v>
      </c>
      <c r="G48" t="s">
        <v>10676</v>
      </c>
      <c r="H48" t="s">
        <v>306</v>
      </c>
      <c r="I48" t="b">
        <v>0</v>
      </c>
      <c r="J48" t="s">
        <v>10674</v>
      </c>
      <c r="K48" t="str">
        <f>IF(Draft2016[[#This Row],[Keeper]],"Rookie","Auction")</f>
        <v>Auction</v>
      </c>
    </row>
    <row r="49" spans="4:11" x14ac:dyDescent="0.3">
      <c r="D49" t="s">
        <v>3115</v>
      </c>
      <c r="E49" t="s">
        <v>7810</v>
      </c>
      <c r="F49">
        <v>1</v>
      </c>
      <c r="G49" t="s">
        <v>348</v>
      </c>
      <c r="H49" t="s">
        <v>365</v>
      </c>
      <c r="I49" t="b">
        <v>0</v>
      </c>
      <c r="J49" t="s">
        <v>10674</v>
      </c>
      <c r="K49" t="str">
        <f>IF(Draft2016[[#This Row],[Keeper]],"Rookie","Auction")</f>
        <v>Auction</v>
      </c>
    </row>
    <row r="50" spans="4:11" x14ac:dyDescent="0.3">
      <c r="D50" t="s">
        <v>3115</v>
      </c>
      <c r="E50" t="s">
        <v>6185</v>
      </c>
      <c r="F50">
        <v>1</v>
      </c>
      <c r="G50" t="s">
        <v>451</v>
      </c>
      <c r="H50" t="s">
        <v>875</v>
      </c>
      <c r="I50" t="b">
        <v>0</v>
      </c>
      <c r="J50" t="s">
        <v>10674</v>
      </c>
      <c r="K50" t="str">
        <f>IF(Draft2016[[#This Row],[Keeper]],"Rookie","Auction")</f>
        <v>Auction</v>
      </c>
    </row>
    <row r="51" spans="4:11" x14ac:dyDescent="0.3">
      <c r="D51" t="s">
        <v>10680</v>
      </c>
      <c r="E51" t="s">
        <v>6481</v>
      </c>
      <c r="F51">
        <v>89</v>
      </c>
      <c r="G51" t="s">
        <v>348</v>
      </c>
      <c r="H51" t="s">
        <v>915</v>
      </c>
      <c r="I51" t="b">
        <v>0</v>
      </c>
      <c r="J51" t="s">
        <v>10672</v>
      </c>
      <c r="K51" t="str">
        <f>IF(Draft2016[[#This Row],[Keeper]],"Rookie","Auction")</f>
        <v>Auction</v>
      </c>
    </row>
    <row r="52" spans="4:11" x14ac:dyDescent="0.3">
      <c r="D52" t="s">
        <v>10680</v>
      </c>
      <c r="E52" t="s">
        <v>986</v>
      </c>
      <c r="F52">
        <v>65</v>
      </c>
      <c r="G52" t="s">
        <v>348</v>
      </c>
      <c r="H52" t="s">
        <v>410</v>
      </c>
      <c r="I52" t="b">
        <v>0</v>
      </c>
      <c r="J52" t="s">
        <v>10672</v>
      </c>
      <c r="K52" t="str">
        <f>IF(Draft2016[[#This Row],[Keeper]],"Rookie","Auction")</f>
        <v>Auction</v>
      </c>
    </row>
    <row r="53" spans="4:11" x14ac:dyDescent="0.3">
      <c r="D53" t="s">
        <v>10680</v>
      </c>
      <c r="E53" t="s">
        <v>7726</v>
      </c>
      <c r="F53">
        <v>40</v>
      </c>
      <c r="G53" t="s">
        <v>348</v>
      </c>
      <c r="H53" t="s">
        <v>1379</v>
      </c>
      <c r="I53" t="b">
        <v>0</v>
      </c>
      <c r="J53" t="s">
        <v>10672</v>
      </c>
      <c r="K53" t="str">
        <f>IF(Draft2016[[#This Row],[Keeper]],"Rookie","Auction")</f>
        <v>Auction</v>
      </c>
    </row>
    <row r="54" spans="4:11" x14ac:dyDescent="0.3">
      <c r="D54" t="s">
        <v>10680</v>
      </c>
      <c r="E54" t="s">
        <v>10641</v>
      </c>
      <c r="F54">
        <v>29</v>
      </c>
      <c r="G54" t="s">
        <v>451</v>
      </c>
      <c r="H54" t="s">
        <v>1198</v>
      </c>
      <c r="I54" t="b">
        <v>0</v>
      </c>
      <c r="J54" t="s">
        <v>10672</v>
      </c>
      <c r="K54" t="str">
        <f>IF(Draft2016[[#This Row],[Keeper]],"Rookie","Auction")</f>
        <v>Auction</v>
      </c>
    </row>
    <row r="55" spans="4:11" x14ac:dyDescent="0.3">
      <c r="D55" t="s">
        <v>10680</v>
      </c>
      <c r="E55" t="s">
        <v>9124</v>
      </c>
      <c r="F55">
        <v>29</v>
      </c>
      <c r="G55" t="s">
        <v>451</v>
      </c>
      <c r="H55" t="s">
        <v>327</v>
      </c>
      <c r="I55" t="b">
        <v>0</v>
      </c>
      <c r="J55" t="s">
        <v>10672</v>
      </c>
      <c r="K55" t="str">
        <f>IF(Draft2016[[#This Row],[Keeper]],"Rookie","Auction")</f>
        <v>Auction</v>
      </c>
    </row>
    <row r="56" spans="4:11" x14ac:dyDescent="0.3">
      <c r="D56" t="s">
        <v>10680</v>
      </c>
      <c r="E56" t="s">
        <v>7592</v>
      </c>
      <c r="F56">
        <v>10</v>
      </c>
      <c r="G56" t="s">
        <v>451</v>
      </c>
      <c r="H56" t="s">
        <v>10675</v>
      </c>
      <c r="I56" t="b">
        <v>0</v>
      </c>
      <c r="J56" t="s">
        <v>10674</v>
      </c>
      <c r="K56" t="str">
        <f>IF(Draft2016[[#This Row],[Keeper]],"Rookie","Auction")</f>
        <v>Auction</v>
      </c>
    </row>
    <row r="57" spans="4:11" x14ac:dyDescent="0.3">
      <c r="D57" t="s">
        <v>10680</v>
      </c>
      <c r="E57" t="s">
        <v>9806</v>
      </c>
      <c r="F57">
        <v>9</v>
      </c>
      <c r="G57" t="s">
        <v>311</v>
      </c>
      <c r="H57" t="s">
        <v>489</v>
      </c>
      <c r="I57" t="b">
        <v>0</v>
      </c>
      <c r="J57" t="s">
        <v>10674</v>
      </c>
      <c r="K57" t="str">
        <f>IF(Draft2016[[#This Row],[Keeper]],"Rookie","Auction")</f>
        <v>Auction</v>
      </c>
    </row>
    <row r="58" spans="4:11" x14ac:dyDescent="0.3">
      <c r="D58" t="s">
        <v>10680</v>
      </c>
      <c r="E58" t="s">
        <v>9660</v>
      </c>
      <c r="F58">
        <v>8</v>
      </c>
      <c r="G58" t="s">
        <v>311</v>
      </c>
      <c r="H58" t="s">
        <v>340</v>
      </c>
      <c r="I58" t="b">
        <v>0</v>
      </c>
      <c r="J58" t="s">
        <v>10672</v>
      </c>
      <c r="K58" t="str">
        <f>IF(Draft2016[[#This Row],[Keeper]],"Rookie","Auction")</f>
        <v>Auction</v>
      </c>
    </row>
    <row r="59" spans="4:11" x14ac:dyDescent="0.3">
      <c r="D59" t="s">
        <v>10680</v>
      </c>
      <c r="E59" t="s">
        <v>8759</v>
      </c>
      <c r="F59">
        <v>5</v>
      </c>
      <c r="G59" t="s">
        <v>348</v>
      </c>
      <c r="H59" t="s">
        <v>694</v>
      </c>
      <c r="I59" t="b">
        <v>1</v>
      </c>
      <c r="J59" t="s">
        <v>10674</v>
      </c>
      <c r="K59" t="str">
        <f>IF(Draft2016[[#This Row],[Keeper]],"Rookie","Auction")</f>
        <v>Rookie</v>
      </c>
    </row>
    <row r="60" spans="4:11" x14ac:dyDescent="0.3">
      <c r="D60" t="s">
        <v>10680</v>
      </c>
      <c r="E60" t="s">
        <v>8044</v>
      </c>
      <c r="F60">
        <v>2</v>
      </c>
      <c r="G60" t="s">
        <v>348</v>
      </c>
      <c r="H60" t="s">
        <v>10682</v>
      </c>
      <c r="I60" t="b">
        <v>0</v>
      </c>
      <c r="J60" t="s">
        <v>10674</v>
      </c>
      <c r="K60" t="str">
        <f>IF(Draft2016[[#This Row],[Keeper]],"Rookie","Auction")</f>
        <v>Auction</v>
      </c>
    </row>
    <row r="61" spans="4:11" x14ac:dyDescent="0.3">
      <c r="D61" t="s">
        <v>10680</v>
      </c>
      <c r="E61" t="s">
        <v>5778</v>
      </c>
      <c r="F61">
        <v>1</v>
      </c>
      <c r="G61" t="s">
        <v>321</v>
      </c>
      <c r="H61" t="s">
        <v>489</v>
      </c>
      <c r="I61" t="b">
        <v>0</v>
      </c>
      <c r="J61" t="s">
        <v>10672</v>
      </c>
      <c r="K61" t="str">
        <f>IF(Draft2016[[#This Row],[Keeper]],"Rookie","Auction")</f>
        <v>Auction</v>
      </c>
    </row>
    <row r="62" spans="4:11" x14ac:dyDescent="0.3">
      <c r="D62" t="s">
        <v>10680</v>
      </c>
      <c r="E62" t="s">
        <v>8919</v>
      </c>
      <c r="F62">
        <v>1</v>
      </c>
      <c r="G62" t="s">
        <v>348</v>
      </c>
      <c r="H62" t="s">
        <v>388</v>
      </c>
      <c r="I62" t="b">
        <v>0</v>
      </c>
      <c r="J62" t="s">
        <v>10674</v>
      </c>
      <c r="K62" t="str">
        <f>IF(Draft2016[[#This Row],[Keeper]],"Rookie","Auction")</f>
        <v>Auction</v>
      </c>
    </row>
    <row r="63" spans="4:11" x14ac:dyDescent="0.3">
      <c r="D63" t="s">
        <v>10680</v>
      </c>
      <c r="E63" t="s">
        <v>8291</v>
      </c>
      <c r="F63">
        <v>1</v>
      </c>
      <c r="G63" t="s">
        <v>451</v>
      </c>
      <c r="H63" t="s">
        <v>745</v>
      </c>
      <c r="I63" t="b">
        <v>0</v>
      </c>
      <c r="J63" t="s">
        <v>10674</v>
      </c>
      <c r="K63" t="str">
        <f>IF(Draft2016[[#This Row],[Keeper]],"Rookie","Auction")</f>
        <v>Auction</v>
      </c>
    </row>
    <row r="64" spans="4:11" x14ac:dyDescent="0.3">
      <c r="D64" t="s">
        <v>10680</v>
      </c>
      <c r="E64" t="s">
        <v>9451</v>
      </c>
      <c r="F64">
        <v>1</v>
      </c>
      <c r="G64" t="s">
        <v>451</v>
      </c>
      <c r="H64" t="s">
        <v>352</v>
      </c>
      <c r="I64" t="b">
        <v>0</v>
      </c>
      <c r="J64" t="s">
        <v>10674</v>
      </c>
      <c r="K64" t="str">
        <f>IF(Draft2016[[#This Row],[Keeper]],"Rookie","Auction")</f>
        <v>Auction</v>
      </c>
    </row>
    <row r="65" spans="4:11" x14ac:dyDescent="0.3">
      <c r="D65" t="s">
        <v>10680</v>
      </c>
      <c r="E65" t="s">
        <v>2217</v>
      </c>
      <c r="F65">
        <v>1</v>
      </c>
      <c r="G65" t="s">
        <v>348</v>
      </c>
      <c r="H65" t="s">
        <v>388</v>
      </c>
      <c r="I65" t="b">
        <v>0</v>
      </c>
      <c r="J65" t="s">
        <v>10674</v>
      </c>
      <c r="K65" t="str">
        <f>IF(Draft2016[[#This Row],[Keeper]],"Rookie","Auction")</f>
        <v>Auction</v>
      </c>
    </row>
    <row r="66" spans="4:11" x14ac:dyDescent="0.3">
      <c r="D66" t="s">
        <v>10680</v>
      </c>
      <c r="E66" t="s">
        <v>9837</v>
      </c>
      <c r="F66">
        <v>1</v>
      </c>
      <c r="G66" t="s">
        <v>321</v>
      </c>
      <c r="H66" t="s">
        <v>915</v>
      </c>
      <c r="I66" t="b">
        <v>0</v>
      </c>
      <c r="J66" t="s">
        <v>10674</v>
      </c>
      <c r="K66" t="str">
        <f>IF(Draft2016[[#This Row],[Keeper]],"Rookie","Auction")</f>
        <v>Auction</v>
      </c>
    </row>
    <row r="67" spans="4:11" x14ac:dyDescent="0.3">
      <c r="D67" t="s">
        <v>10680</v>
      </c>
      <c r="E67" t="s">
        <v>7607</v>
      </c>
      <c r="F67">
        <v>1</v>
      </c>
      <c r="G67" t="s">
        <v>348</v>
      </c>
      <c r="H67" t="s">
        <v>694</v>
      </c>
      <c r="I67" t="b">
        <v>0</v>
      </c>
      <c r="J67" t="s">
        <v>10674</v>
      </c>
      <c r="K67" t="str">
        <f>IF(Draft2016[[#This Row],[Keeper]],"Rookie","Auction")</f>
        <v>Auction</v>
      </c>
    </row>
    <row r="68" spans="4:11" x14ac:dyDescent="0.3">
      <c r="D68" t="s">
        <v>10680</v>
      </c>
      <c r="E68" t="s">
        <v>7580</v>
      </c>
      <c r="F68">
        <v>1</v>
      </c>
      <c r="G68" t="s">
        <v>348</v>
      </c>
      <c r="H68" t="s">
        <v>365</v>
      </c>
      <c r="I68" t="b">
        <v>0</v>
      </c>
      <c r="J68" t="s">
        <v>10674</v>
      </c>
      <c r="K68" t="str">
        <f>IF(Draft2016[[#This Row],[Keeper]],"Rookie","Auction")</f>
        <v>Auction</v>
      </c>
    </row>
    <row r="69" spans="4:11" x14ac:dyDescent="0.3">
      <c r="D69" t="s">
        <v>10680</v>
      </c>
      <c r="E69" t="s">
        <v>2466</v>
      </c>
      <c r="F69">
        <v>1</v>
      </c>
      <c r="G69" t="s">
        <v>348</v>
      </c>
      <c r="H69" t="s">
        <v>365</v>
      </c>
      <c r="I69" t="b">
        <v>0</v>
      </c>
      <c r="J69" t="s">
        <v>10674</v>
      </c>
      <c r="K69" t="str">
        <f>IF(Draft2016[[#This Row],[Keeper]],"Rookie","Auction")</f>
        <v>Auction</v>
      </c>
    </row>
    <row r="70" spans="4:11" x14ac:dyDescent="0.3">
      <c r="D70" t="s">
        <v>10680</v>
      </c>
      <c r="E70" t="s">
        <v>860</v>
      </c>
      <c r="F70">
        <v>1</v>
      </c>
      <c r="G70" t="s">
        <v>451</v>
      </c>
      <c r="H70" t="s">
        <v>721</v>
      </c>
      <c r="I70" t="b">
        <v>0</v>
      </c>
      <c r="J70" t="s">
        <v>10674</v>
      </c>
      <c r="K70" t="str">
        <f>IF(Draft2016[[#This Row],[Keeper]],"Rookie","Auction")</f>
        <v>Auction</v>
      </c>
    </row>
    <row r="71" spans="4:11" x14ac:dyDescent="0.3">
      <c r="D71" t="s">
        <v>10680</v>
      </c>
      <c r="E71" t="s">
        <v>5301</v>
      </c>
      <c r="F71">
        <v>1</v>
      </c>
      <c r="G71" t="s">
        <v>451</v>
      </c>
      <c r="H71" t="s">
        <v>707</v>
      </c>
      <c r="I71" t="b">
        <v>0</v>
      </c>
      <c r="J71" t="s">
        <v>10674</v>
      </c>
      <c r="K71" t="str">
        <f>IF(Draft2016[[#This Row],[Keeper]],"Rookie","Auction")</f>
        <v>Auction</v>
      </c>
    </row>
    <row r="72" spans="4:11" x14ac:dyDescent="0.3">
      <c r="D72" t="s">
        <v>10680</v>
      </c>
      <c r="E72" t="s">
        <v>2600</v>
      </c>
      <c r="F72">
        <v>1</v>
      </c>
      <c r="G72" t="s">
        <v>311</v>
      </c>
      <c r="H72" t="s">
        <v>644</v>
      </c>
      <c r="I72" t="b">
        <v>0</v>
      </c>
      <c r="J72" t="s">
        <v>10674</v>
      </c>
      <c r="K72" t="str">
        <f>IF(Draft2016[[#This Row],[Keeper]],"Rookie","Auction")</f>
        <v>Auction</v>
      </c>
    </row>
    <row r="73" spans="4:11" x14ac:dyDescent="0.3">
      <c r="D73" t="s">
        <v>10680</v>
      </c>
      <c r="E73" t="s">
        <v>1603</v>
      </c>
      <c r="F73">
        <v>1</v>
      </c>
      <c r="G73" t="s">
        <v>348</v>
      </c>
      <c r="H73" t="s">
        <v>10675</v>
      </c>
      <c r="I73" t="b">
        <v>0</v>
      </c>
      <c r="J73" t="s">
        <v>10674</v>
      </c>
      <c r="K73" t="str">
        <f>IF(Draft2016[[#This Row],[Keeper]],"Rookie","Auction")</f>
        <v>Auction</v>
      </c>
    </row>
    <row r="74" spans="4:11" x14ac:dyDescent="0.3">
      <c r="D74" t="s">
        <v>10680</v>
      </c>
      <c r="E74" t="s">
        <v>3675</v>
      </c>
      <c r="F74">
        <v>1</v>
      </c>
      <c r="G74" t="s">
        <v>10676</v>
      </c>
      <c r="H74" t="s">
        <v>915</v>
      </c>
      <c r="I74" t="b">
        <v>0</v>
      </c>
      <c r="J74" t="s">
        <v>10674</v>
      </c>
      <c r="K74" t="str">
        <f>IF(Draft2016[[#This Row],[Keeper]],"Rookie","Auction")</f>
        <v>Auction</v>
      </c>
    </row>
    <row r="75" spans="4:11" x14ac:dyDescent="0.3">
      <c r="D75" t="s">
        <v>10683</v>
      </c>
      <c r="E75" t="s">
        <v>1224</v>
      </c>
      <c r="F75">
        <v>81</v>
      </c>
      <c r="G75" t="s">
        <v>451</v>
      </c>
      <c r="H75" t="s">
        <v>340</v>
      </c>
      <c r="I75" t="b">
        <v>0</v>
      </c>
      <c r="J75" t="s">
        <v>10672</v>
      </c>
      <c r="K75" t="str">
        <f>IF(Draft2016[[#This Row],[Keeper]],"Rookie","Auction")</f>
        <v>Auction</v>
      </c>
    </row>
    <row r="76" spans="4:11" x14ac:dyDescent="0.3">
      <c r="D76" t="s">
        <v>10683</v>
      </c>
      <c r="E76" t="s">
        <v>9602</v>
      </c>
      <c r="F76">
        <v>66</v>
      </c>
      <c r="G76" t="s">
        <v>348</v>
      </c>
      <c r="H76" t="s">
        <v>1198</v>
      </c>
      <c r="I76" t="b">
        <v>0</v>
      </c>
      <c r="J76" t="s">
        <v>10672</v>
      </c>
      <c r="K76" t="str">
        <f>IF(Draft2016[[#This Row],[Keeper]],"Rookie","Auction")</f>
        <v>Auction</v>
      </c>
    </row>
    <row r="77" spans="4:11" x14ac:dyDescent="0.3">
      <c r="D77" t="s">
        <v>10683</v>
      </c>
      <c r="E77" t="s">
        <v>10634</v>
      </c>
      <c r="F77">
        <v>42</v>
      </c>
      <c r="G77" t="s">
        <v>311</v>
      </c>
      <c r="H77" t="s">
        <v>416</v>
      </c>
      <c r="I77" t="b">
        <v>0</v>
      </c>
      <c r="J77" t="s">
        <v>10672</v>
      </c>
      <c r="K77" t="str">
        <f>IF(Draft2016[[#This Row],[Keeper]],"Rookie","Auction")</f>
        <v>Auction</v>
      </c>
    </row>
    <row r="78" spans="4:11" x14ac:dyDescent="0.3">
      <c r="D78" t="s">
        <v>10683</v>
      </c>
      <c r="E78" t="s">
        <v>3058</v>
      </c>
      <c r="F78">
        <v>40</v>
      </c>
      <c r="G78" t="s">
        <v>451</v>
      </c>
      <c r="H78" t="s">
        <v>371</v>
      </c>
      <c r="I78" t="b">
        <v>0</v>
      </c>
      <c r="J78" t="s">
        <v>10672</v>
      </c>
      <c r="K78" t="str">
        <f>IF(Draft2016[[#This Row],[Keeper]],"Rookie","Auction")</f>
        <v>Auction</v>
      </c>
    </row>
    <row r="79" spans="4:11" x14ac:dyDescent="0.3">
      <c r="D79" t="s">
        <v>10683</v>
      </c>
      <c r="E79" t="s">
        <v>6409</v>
      </c>
      <c r="F79">
        <v>20</v>
      </c>
      <c r="G79" t="s">
        <v>348</v>
      </c>
      <c r="H79" t="s">
        <v>910</v>
      </c>
      <c r="I79" t="b">
        <v>0</v>
      </c>
      <c r="J79" t="s">
        <v>10674</v>
      </c>
      <c r="K79" t="str">
        <f>IF(Draft2016[[#This Row],[Keeper]],"Rookie","Auction")</f>
        <v>Auction</v>
      </c>
    </row>
    <row r="80" spans="4:11" x14ac:dyDescent="0.3">
      <c r="D80" t="s">
        <v>10683</v>
      </c>
      <c r="E80" t="s">
        <v>2229</v>
      </c>
      <c r="F80">
        <v>12</v>
      </c>
      <c r="G80" t="s">
        <v>348</v>
      </c>
      <c r="H80" t="s">
        <v>352</v>
      </c>
      <c r="I80" t="b">
        <v>0</v>
      </c>
      <c r="J80" t="s">
        <v>10672</v>
      </c>
      <c r="K80" t="str">
        <f>IF(Draft2016[[#This Row],[Keeper]],"Rookie","Auction")</f>
        <v>Auction</v>
      </c>
    </row>
    <row r="81" spans="4:11" x14ac:dyDescent="0.3">
      <c r="D81" t="s">
        <v>10683</v>
      </c>
      <c r="E81" t="s">
        <v>7161</v>
      </c>
      <c r="F81">
        <v>8</v>
      </c>
      <c r="G81" t="s">
        <v>348</v>
      </c>
      <c r="H81" t="s">
        <v>416</v>
      </c>
      <c r="I81" t="b">
        <v>0</v>
      </c>
      <c r="J81" t="s">
        <v>10674</v>
      </c>
      <c r="K81" t="str">
        <f>IF(Draft2016[[#This Row],[Keeper]],"Rookie","Auction")</f>
        <v>Auction</v>
      </c>
    </row>
    <row r="82" spans="4:11" x14ac:dyDescent="0.3">
      <c r="D82" t="s">
        <v>10683</v>
      </c>
      <c r="E82" t="s">
        <v>9305</v>
      </c>
      <c r="F82">
        <v>5</v>
      </c>
      <c r="G82" t="s">
        <v>451</v>
      </c>
      <c r="H82" t="s">
        <v>303</v>
      </c>
      <c r="I82" t="b">
        <v>0</v>
      </c>
      <c r="J82" t="s">
        <v>10672</v>
      </c>
      <c r="K82" t="str">
        <f>IF(Draft2016[[#This Row],[Keeper]],"Rookie","Auction")</f>
        <v>Auction</v>
      </c>
    </row>
    <row r="83" spans="4:11" x14ac:dyDescent="0.3">
      <c r="D83" t="s">
        <v>10683</v>
      </c>
      <c r="E83" t="s">
        <v>10517</v>
      </c>
      <c r="F83">
        <v>4</v>
      </c>
      <c r="G83" t="s">
        <v>451</v>
      </c>
      <c r="H83" t="s">
        <v>335</v>
      </c>
      <c r="I83" t="b">
        <v>1</v>
      </c>
      <c r="J83" t="s">
        <v>10674</v>
      </c>
      <c r="K83" t="str">
        <f>IF(Draft2016[[#This Row],[Keeper]],"Rookie","Auction")</f>
        <v>Rookie</v>
      </c>
    </row>
    <row r="84" spans="4:11" x14ac:dyDescent="0.3">
      <c r="D84" t="s">
        <v>10683</v>
      </c>
      <c r="E84" t="s">
        <v>6080</v>
      </c>
      <c r="F84">
        <v>3</v>
      </c>
      <c r="G84" t="s">
        <v>451</v>
      </c>
      <c r="H84" t="s">
        <v>895</v>
      </c>
      <c r="I84" t="b">
        <v>1</v>
      </c>
      <c r="J84" t="s">
        <v>10674</v>
      </c>
      <c r="K84" t="str">
        <f>IF(Draft2016[[#This Row],[Keeper]],"Rookie","Auction")</f>
        <v>Rookie</v>
      </c>
    </row>
    <row r="85" spans="4:11" x14ac:dyDescent="0.3">
      <c r="D85" t="s">
        <v>10683</v>
      </c>
      <c r="E85" t="s">
        <v>2065</v>
      </c>
      <c r="F85">
        <v>3</v>
      </c>
      <c r="G85" t="s">
        <v>348</v>
      </c>
      <c r="H85" t="s">
        <v>340</v>
      </c>
      <c r="I85" t="b">
        <v>0</v>
      </c>
      <c r="J85" t="s">
        <v>10674</v>
      </c>
      <c r="K85" t="str">
        <f>IF(Draft2016[[#This Row],[Keeper]],"Rookie","Auction")</f>
        <v>Auction</v>
      </c>
    </row>
    <row r="86" spans="4:11" x14ac:dyDescent="0.3">
      <c r="D86" t="s">
        <v>10683</v>
      </c>
      <c r="E86" t="s">
        <v>6837</v>
      </c>
      <c r="F86">
        <v>2</v>
      </c>
      <c r="G86" t="s">
        <v>10676</v>
      </c>
      <c r="H86" t="s">
        <v>644</v>
      </c>
      <c r="I86" t="b">
        <v>0</v>
      </c>
      <c r="J86" t="s">
        <v>10674</v>
      </c>
      <c r="K86" t="str">
        <f>IF(Draft2016[[#This Row],[Keeper]],"Rookie","Auction")</f>
        <v>Auction</v>
      </c>
    </row>
    <row r="87" spans="4:11" x14ac:dyDescent="0.3">
      <c r="D87" t="s">
        <v>10683</v>
      </c>
      <c r="E87" t="s">
        <v>10354</v>
      </c>
      <c r="F87">
        <v>2</v>
      </c>
      <c r="G87" t="s">
        <v>348</v>
      </c>
      <c r="H87" t="s">
        <v>371</v>
      </c>
      <c r="I87" t="b">
        <v>0</v>
      </c>
      <c r="J87" t="s">
        <v>10674</v>
      </c>
      <c r="K87" t="str">
        <f>IF(Draft2016[[#This Row],[Keeper]],"Rookie","Auction")</f>
        <v>Auction</v>
      </c>
    </row>
    <row r="88" spans="4:11" x14ac:dyDescent="0.3">
      <c r="D88" t="s">
        <v>10683</v>
      </c>
      <c r="E88" t="s">
        <v>8710</v>
      </c>
      <c r="F88">
        <v>2</v>
      </c>
      <c r="G88" t="s">
        <v>348</v>
      </c>
      <c r="H88" t="s">
        <v>335</v>
      </c>
      <c r="I88" t="b">
        <v>0</v>
      </c>
      <c r="J88" t="s">
        <v>10674</v>
      </c>
      <c r="K88" t="str">
        <f>IF(Draft2016[[#This Row],[Keeper]],"Rookie","Auction")</f>
        <v>Auction</v>
      </c>
    </row>
    <row r="89" spans="4:11" x14ac:dyDescent="0.3">
      <c r="D89" t="s">
        <v>10683</v>
      </c>
      <c r="E89" t="s">
        <v>2577</v>
      </c>
      <c r="F89">
        <v>1</v>
      </c>
      <c r="G89" t="s">
        <v>321</v>
      </c>
      <c r="H89" t="s">
        <v>669</v>
      </c>
      <c r="I89" t="b">
        <v>0</v>
      </c>
      <c r="J89" t="s">
        <v>10672</v>
      </c>
      <c r="K89" t="str">
        <f>IF(Draft2016[[#This Row],[Keeper]],"Rookie","Auction")</f>
        <v>Auction</v>
      </c>
    </row>
    <row r="90" spans="4:11" x14ac:dyDescent="0.3">
      <c r="D90" t="s">
        <v>10683</v>
      </c>
      <c r="E90" t="s">
        <v>5203</v>
      </c>
      <c r="F90">
        <v>1</v>
      </c>
      <c r="G90" t="s">
        <v>10676</v>
      </c>
      <c r="H90" t="s">
        <v>340</v>
      </c>
      <c r="I90" t="b">
        <v>0</v>
      </c>
      <c r="J90" t="s">
        <v>10674</v>
      </c>
      <c r="K90" t="str">
        <f>IF(Draft2016[[#This Row],[Keeper]],"Rookie","Auction")</f>
        <v>Auction</v>
      </c>
    </row>
    <row r="91" spans="4:11" x14ac:dyDescent="0.3">
      <c r="D91" t="s">
        <v>10683</v>
      </c>
      <c r="E91" t="s">
        <v>7044</v>
      </c>
      <c r="F91">
        <v>1</v>
      </c>
      <c r="G91" t="s">
        <v>451</v>
      </c>
      <c r="H91" t="s">
        <v>371</v>
      </c>
      <c r="I91" t="b">
        <v>0</v>
      </c>
      <c r="J91" t="s">
        <v>10674</v>
      </c>
      <c r="K91" t="str">
        <f>IF(Draft2016[[#This Row],[Keeper]],"Rookie","Auction")</f>
        <v>Auction</v>
      </c>
    </row>
    <row r="92" spans="4:11" x14ac:dyDescent="0.3">
      <c r="D92" t="s">
        <v>10683</v>
      </c>
      <c r="E92" t="s">
        <v>3069</v>
      </c>
      <c r="F92">
        <v>1</v>
      </c>
      <c r="G92" t="s">
        <v>348</v>
      </c>
      <c r="H92" t="s">
        <v>915</v>
      </c>
      <c r="I92" t="b">
        <v>0</v>
      </c>
      <c r="J92" t="s">
        <v>10674</v>
      </c>
      <c r="K92" t="str">
        <f>IF(Draft2016[[#This Row],[Keeper]],"Rookie","Auction")</f>
        <v>Auction</v>
      </c>
    </row>
    <row r="93" spans="4:11" x14ac:dyDescent="0.3">
      <c r="D93" t="s">
        <v>10683</v>
      </c>
      <c r="E93" t="s">
        <v>6916</v>
      </c>
      <c r="F93">
        <v>1</v>
      </c>
      <c r="G93" t="s">
        <v>311</v>
      </c>
      <c r="H93" t="s">
        <v>314</v>
      </c>
      <c r="I93" t="b">
        <v>0</v>
      </c>
      <c r="J93" t="s">
        <v>10674</v>
      </c>
      <c r="K93" t="str">
        <f>IF(Draft2016[[#This Row],[Keeper]],"Rookie","Auction")</f>
        <v>Auction</v>
      </c>
    </row>
    <row r="94" spans="4:11" x14ac:dyDescent="0.3">
      <c r="D94" t="s">
        <v>10683</v>
      </c>
      <c r="E94" t="s">
        <v>6089</v>
      </c>
      <c r="F94">
        <v>1</v>
      </c>
      <c r="G94" t="s">
        <v>451</v>
      </c>
      <c r="H94" t="s">
        <v>340</v>
      </c>
      <c r="I94" t="b">
        <v>0</v>
      </c>
      <c r="J94" t="s">
        <v>10674</v>
      </c>
      <c r="K94" t="str">
        <f>IF(Draft2016[[#This Row],[Keeper]],"Rookie","Auction")</f>
        <v>Auction</v>
      </c>
    </row>
    <row r="95" spans="4:11" x14ac:dyDescent="0.3">
      <c r="D95" t="s">
        <v>10683</v>
      </c>
      <c r="E95" t="s">
        <v>9185</v>
      </c>
      <c r="F95">
        <v>1</v>
      </c>
      <c r="G95" t="s">
        <v>321</v>
      </c>
      <c r="H95" t="s">
        <v>303</v>
      </c>
      <c r="I95" t="b">
        <v>0</v>
      </c>
      <c r="J95" t="s">
        <v>10674</v>
      </c>
      <c r="K95" t="str">
        <f>IF(Draft2016[[#This Row],[Keeper]],"Rookie","Auction")</f>
        <v>Auction</v>
      </c>
    </row>
    <row r="96" spans="4:11" x14ac:dyDescent="0.3">
      <c r="D96" t="s">
        <v>10683</v>
      </c>
      <c r="E96" t="s">
        <v>7205</v>
      </c>
      <c r="F96">
        <v>1</v>
      </c>
      <c r="G96" t="s">
        <v>451</v>
      </c>
      <c r="H96" t="s">
        <v>352</v>
      </c>
      <c r="I96" t="b">
        <v>0</v>
      </c>
      <c r="J96" t="s">
        <v>10674</v>
      </c>
      <c r="K96" t="str">
        <f>IF(Draft2016[[#This Row],[Keeper]],"Rookie","Auction")</f>
        <v>Auction</v>
      </c>
    </row>
    <row r="97" spans="4:11" x14ac:dyDescent="0.3">
      <c r="D97" t="s">
        <v>10683</v>
      </c>
      <c r="E97" t="s">
        <v>4717</v>
      </c>
      <c r="F97">
        <v>1</v>
      </c>
      <c r="G97" t="s">
        <v>451</v>
      </c>
      <c r="H97" t="s">
        <v>416</v>
      </c>
      <c r="I97" t="b">
        <v>0</v>
      </c>
      <c r="J97" t="s">
        <v>10674</v>
      </c>
      <c r="K97" t="str">
        <f>IF(Draft2016[[#This Row],[Keeper]],"Rookie","Auction")</f>
        <v>Auction</v>
      </c>
    </row>
    <row r="98" spans="4:11" x14ac:dyDescent="0.3">
      <c r="D98" t="s">
        <v>10683</v>
      </c>
      <c r="E98" t="s">
        <v>4107</v>
      </c>
      <c r="F98">
        <v>1</v>
      </c>
      <c r="G98" t="s">
        <v>311</v>
      </c>
      <c r="H98" t="s">
        <v>522</v>
      </c>
      <c r="I98" t="b">
        <v>0</v>
      </c>
      <c r="J98" t="s">
        <v>10674</v>
      </c>
      <c r="K98" t="str">
        <f>IF(Draft2016[[#This Row],[Keeper]],"Rookie","Auction")</f>
        <v>Auction</v>
      </c>
    </row>
    <row r="99" spans="4:11" x14ac:dyDescent="0.3">
      <c r="D99" t="s">
        <v>959</v>
      </c>
      <c r="E99" t="s">
        <v>2367</v>
      </c>
      <c r="F99">
        <v>72</v>
      </c>
      <c r="G99" t="s">
        <v>451</v>
      </c>
      <c r="H99" t="s">
        <v>694</v>
      </c>
      <c r="I99" t="b">
        <v>0</v>
      </c>
      <c r="J99" t="s">
        <v>10672</v>
      </c>
      <c r="K99" t="str">
        <f>IF(Draft2016[[#This Row],[Keeper]],"Rookie","Auction")</f>
        <v>Auction</v>
      </c>
    </row>
    <row r="100" spans="4:11" x14ac:dyDescent="0.3">
      <c r="D100" t="s">
        <v>959</v>
      </c>
      <c r="E100" t="s">
        <v>3105</v>
      </c>
      <c r="F100">
        <v>57</v>
      </c>
      <c r="G100" t="s">
        <v>348</v>
      </c>
      <c r="H100" t="s">
        <v>707</v>
      </c>
      <c r="I100" t="b">
        <v>0</v>
      </c>
      <c r="J100" t="s">
        <v>10672</v>
      </c>
      <c r="K100" t="str">
        <f>IF(Draft2016[[#This Row],[Keeper]],"Rookie","Auction")</f>
        <v>Auction</v>
      </c>
    </row>
    <row r="101" spans="4:11" x14ac:dyDescent="0.3">
      <c r="D101" t="s">
        <v>959</v>
      </c>
      <c r="E101" t="s">
        <v>4389</v>
      </c>
      <c r="F101">
        <v>30</v>
      </c>
      <c r="G101" t="s">
        <v>451</v>
      </c>
      <c r="H101" t="s">
        <v>1379</v>
      </c>
      <c r="I101" t="b">
        <v>0</v>
      </c>
      <c r="J101" t="s">
        <v>10672</v>
      </c>
      <c r="K101" t="str">
        <f>IF(Draft2016[[#This Row],[Keeper]],"Rookie","Auction")</f>
        <v>Auction</v>
      </c>
    </row>
    <row r="102" spans="4:11" x14ac:dyDescent="0.3">
      <c r="D102" t="s">
        <v>959</v>
      </c>
      <c r="E102" t="s">
        <v>9273</v>
      </c>
      <c r="F102">
        <v>30</v>
      </c>
      <c r="G102" t="s">
        <v>348</v>
      </c>
      <c r="H102" t="s">
        <v>303</v>
      </c>
      <c r="I102" t="b">
        <v>0</v>
      </c>
      <c r="J102" t="s">
        <v>10674</v>
      </c>
      <c r="K102" t="str">
        <f>IF(Draft2016[[#This Row],[Keeper]],"Rookie","Auction")</f>
        <v>Auction</v>
      </c>
    </row>
    <row r="103" spans="4:11" x14ac:dyDescent="0.3">
      <c r="D103" t="s">
        <v>959</v>
      </c>
      <c r="E103" t="s">
        <v>7239</v>
      </c>
      <c r="F103">
        <v>18</v>
      </c>
      <c r="G103" t="s">
        <v>451</v>
      </c>
      <c r="H103" t="s">
        <v>895</v>
      </c>
      <c r="I103" t="b">
        <v>0</v>
      </c>
      <c r="J103" t="s">
        <v>10674</v>
      </c>
      <c r="K103" t="str">
        <f>IF(Draft2016[[#This Row],[Keeper]],"Rookie","Auction")</f>
        <v>Auction</v>
      </c>
    </row>
    <row r="104" spans="4:11" x14ac:dyDescent="0.3">
      <c r="D104" t="s">
        <v>959</v>
      </c>
      <c r="E104" t="s">
        <v>7159</v>
      </c>
      <c r="F104">
        <v>17</v>
      </c>
      <c r="G104" t="s">
        <v>348</v>
      </c>
      <c r="H104" t="s">
        <v>522</v>
      </c>
      <c r="I104" t="b">
        <v>0</v>
      </c>
      <c r="J104" t="s">
        <v>10672</v>
      </c>
      <c r="K104" t="str">
        <f>IF(Draft2016[[#This Row],[Keeper]],"Rookie","Auction")</f>
        <v>Auction</v>
      </c>
    </row>
    <row r="105" spans="4:11" x14ac:dyDescent="0.3">
      <c r="D105" t="s">
        <v>959</v>
      </c>
      <c r="E105" t="s">
        <v>5223</v>
      </c>
      <c r="F105">
        <v>15</v>
      </c>
      <c r="G105" t="s">
        <v>451</v>
      </c>
      <c r="H105" t="s">
        <v>410</v>
      </c>
      <c r="I105" t="b">
        <v>0</v>
      </c>
      <c r="J105" t="s">
        <v>10672</v>
      </c>
      <c r="K105" t="str">
        <f>IF(Draft2016[[#This Row],[Keeper]],"Rookie","Auction")</f>
        <v>Auction</v>
      </c>
    </row>
    <row r="106" spans="4:11" x14ac:dyDescent="0.3">
      <c r="D106" t="s">
        <v>959</v>
      </c>
      <c r="E106" t="s">
        <v>4350</v>
      </c>
      <c r="F106">
        <v>12</v>
      </c>
      <c r="G106" t="s">
        <v>451</v>
      </c>
      <c r="H106" t="s">
        <v>721</v>
      </c>
      <c r="I106" t="b">
        <v>0</v>
      </c>
      <c r="J106" t="s">
        <v>10674</v>
      </c>
      <c r="K106" t="str">
        <f>IF(Draft2016[[#This Row],[Keeper]],"Rookie","Auction")</f>
        <v>Auction</v>
      </c>
    </row>
    <row r="107" spans="4:11" x14ac:dyDescent="0.3">
      <c r="D107" t="s">
        <v>959</v>
      </c>
      <c r="E107" t="s">
        <v>10483</v>
      </c>
      <c r="F107">
        <v>8</v>
      </c>
      <c r="G107" t="s">
        <v>348</v>
      </c>
      <c r="H107" t="s">
        <v>669</v>
      </c>
      <c r="I107" t="b">
        <v>1</v>
      </c>
      <c r="J107" t="s">
        <v>10674</v>
      </c>
      <c r="K107" t="str">
        <f>IF(Draft2016[[#This Row],[Keeper]],"Rookie","Auction")</f>
        <v>Rookie</v>
      </c>
    </row>
    <row r="108" spans="4:11" x14ac:dyDescent="0.3">
      <c r="D108" t="s">
        <v>959</v>
      </c>
      <c r="E108" t="s">
        <v>1639</v>
      </c>
      <c r="F108">
        <v>5</v>
      </c>
      <c r="G108" t="s">
        <v>451</v>
      </c>
      <c r="H108" t="s">
        <v>1379</v>
      </c>
      <c r="I108" t="b">
        <v>1</v>
      </c>
      <c r="J108" t="s">
        <v>10674</v>
      </c>
      <c r="K108" t="str">
        <f>IF(Draft2016[[#This Row],[Keeper]],"Rookie","Auction")</f>
        <v>Rookie</v>
      </c>
    </row>
    <row r="109" spans="4:11" x14ac:dyDescent="0.3">
      <c r="D109" t="s">
        <v>959</v>
      </c>
      <c r="E109" t="s">
        <v>10685</v>
      </c>
      <c r="F109">
        <v>5</v>
      </c>
      <c r="G109" t="s">
        <v>451</v>
      </c>
      <c r="H109" t="s">
        <v>327</v>
      </c>
      <c r="I109" t="b">
        <v>0</v>
      </c>
      <c r="J109" t="s">
        <v>10674</v>
      </c>
      <c r="K109" t="str">
        <f>IF(Draft2016[[#This Row],[Keeper]],"Rookie","Auction")</f>
        <v>Auction</v>
      </c>
    </row>
    <row r="110" spans="4:11" x14ac:dyDescent="0.3">
      <c r="D110" t="s">
        <v>959</v>
      </c>
      <c r="E110" t="s">
        <v>4999</v>
      </c>
      <c r="F110">
        <v>4</v>
      </c>
      <c r="G110" t="s">
        <v>348</v>
      </c>
      <c r="H110" t="s">
        <v>895</v>
      </c>
      <c r="I110" t="b">
        <v>0</v>
      </c>
      <c r="J110" t="s">
        <v>10674</v>
      </c>
      <c r="K110" t="str">
        <f>IF(Draft2016[[#This Row],[Keeper]],"Rookie","Auction")</f>
        <v>Auction</v>
      </c>
    </row>
    <row r="111" spans="4:11" x14ac:dyDescent="0.3">
      <c r="D111" t="s">
        <v>959</v>
      </c>
      <c r="E111" t="s">
        <v>1077</v>
      </c>
      <c r="F111">
        <v>3</v>
      </c>
      <c r="G111" t="s">
        <v>321</v>
      </c>
      <c r="H111" t="s">
        <v>388</v>
      </c>
      <c r="I111" t="b">
        <v>0</v>
      </c>
      <c r="J111" t="s">
        <v>10672</v>
      </c>
      <c r="K111" t="str">
        <f>IF(Draft2016[[#This Row],[Keeper]],"Rookie","Auction")</f>
        <v>Auction</v>
      </c>
    </row>
    <row r="112" spans="4:11" x14ac:dyDescent="0.3">
      <c r="D112" t="s">
        <v>959</v>
      </c>
      <c r="E112" t="s">
        <v>7734</v>
      </c>
      <c r="F112">
        <v>3</v>
      </c>
      <c r="G112" t="s">
        <v>348</v>
      </c>
      <c r="H112" t="s">
        <v>694</v>
      </c>
      <c r="I112" t="b">
        <v>1</v>
      </c>
      <c r="J112" t="s">
        <v>10674</v>
      </c>
      <c r="K112" t="str">
        <f>IF(Draft2016[[#This Row],[Keeper]],"Rookie","Auction")</f>
        <v>Rookie</v>
      </c>
    </row>
    <row r="113" spans="4:11" x14ac:dyDescent="0.3">
      <c r="D113" t="s">
        <v>959</v>
      </c>
      <c r="E113" t="s">
        <v>3669</v>
      </c>
      <c r="F113">
        <v>3</v>
      </c>
      <c r="G113" t="s">
        <v>311</v>
      </c>
      <c r="H113" t="s">
        <v>327</v>
      </c>
      <c r="I113" t="b">
        <v>0</v>
      </c>
      <c r="J113" t="s">
        <v>10674</v>
      </c>
      <c r="K113" t="str">
        <f>IF(Draft2016[[#This Row],[Keeper]],"Rookie","Auction")</f>
        <v>Auction</v>
      </c>
    </row>
    <row r="114" spans="4:11" x14ac:dyDescent="0.3">
      <c r="D114" t="s">
        <v>959</v>
      </c>
      <c r="E114" t="s">
        <v>8768</v>
      </c>
      <c r="F114">
        <v>3</v>
      </c>
      <c r="G114" t="s">
        <v>311</v>
      </c>
      <c r="H114" t="s">
        <v>745</v>
      </c>
      <c r="I114" t="b">
        <v>0</v>
      </c>
      <c r="J114" t="s">
        <v>10674</v>
      </c>
      <c r="K114" t="str">
        <f>IF(Draft2016[[#This Row],[Keeper]],"Rookie","Auction")</f>
        <v>Auction</v>
      </c>
    </row>
    <row r="115" spans="4:11" x14ac:dyDescent="0.3">
      <c r="D115" t="s">
        <v>959</v>
      </c>
      <c r="E115" t="s">
        <v>1463</v>
      </c>
      <c r="F115">
        <v>2</v>
      </c>
      <c r="G115" t="s">
        <v>311</v>
      </c>
      <c r="H115" t="s">
        <v>10675</v>
      </c>
      <c r="I115" t="b">
        <v>0</v>
      </c>
      <c r="J115" t="s">
        <v>10672</v>
      </c>
      <c r="K115" t="str">
        <f>IF(Draft2016[[#This Row],[Keeper]],"Rookie","Auction")</f>
        <v>Auction</v>
      </c>
    </row>
    <row r="116" spans="4:11" x14ac:dyDescent="0.3">
      <c r="D116" t="s">
        <v>959</v>
      </c>
      <c r="E116" t="s">
        <v>9137</v>
      </c>
      <c r="F116">
        <v>2</v>
      </c>
      <c r="G116" t="s">
        <v>451</v>
      </c>
      <c r="H116" t="s">
        <v>416</v>
      </c>
      <c r="I116" t="b">
        <v>0</v>
      </c>
      <c r="J116" t="s">
        <v>10674</v>
      </c>
      <c r="K116" t="str">
        <f>IF(Draft2016[[#This Row],[Keeper]],"Rookie","Auction")</f>
        <v>Auction</v>
      </c>
    </row>
    <row r="117" spans="4:11" x14ac:dyDescent="0.3">
      <c r="D117" t="s">
        <v>959</v>
      </c>
      <c r="E117" t="s">
        <v>3061</v>
      </c>
      <c r="F117">
        <v>2</v>
      </c>
      <c r="G117" t="s">
        <v>321</v>
      </c>
      <c r="H117" t="s">
        <v>895</v>
      </c>
      <c r="I117" t="b">
        <v>0</v>
      </c>
      <c r="J117" t="s">
        <v>10674</v>
      </c>
      <c r="K117" t="str">
        <f>IF(Draft2016[[#This Row],[Keeper]],"Rookie","Auction")</f>
        <v>Auction</v>
      </c>
    </row>
    <row r="118" spans="4:11" x14ac:dyDescent="0.3">
      <c r="D118" t="s">
        <v>959</v>
      </c>
      <c r="E118" t="s">
        <v>3267</v>
      </c>
      <c r="F118">
        <v>2</v>
      </c>
      <c r="G118" t="s">
        <v>348</v>
      </c>
      <c r="H118" t="s">
        <v>335</v>
      </c>
      <c r="I118" t="b">
        <v>0</v>
      </c>
      <c r="J118" t="s">
        <v>10674</v>
      </c>
      <c r="K118" t="str">
        <f>IF(Draft2016[[#This Row],[Keeper]],"Rookie","Auction")</f>
        <v>Auction</v>
      </c>
    </row>
    <row r="119" spans="4:11" x14ac:dyDescent="0.3">
      <c r="D119" t="s">
        <v>959</v>
      </c>
      <c r="E119" t="s">
        <v>3311</v>
      </c>
      <c r="F119">
        <v>1</v>
      </c>
      <c r="G119" t="s">
        <v>451</v>
      </c>
      <c r="H119" t="s">
        <v>644</v>
      </c>
      <c r="I119" t="b">
        <v>0</v>
      </c>
      <c r="J119" t="s">
        <v>10674</v>
      </c>
      <c r="K119" t="str">
        <f>IF(Draft2016[[#This Row],[Keeper]],"Rookie","Auction")</f>
        <v>Auction</v>
      </c>
    </row>
    <row r="120" spans="4:11" x14ac:dyDescent="0.3">
      <c r="D120" t="s">
        <v>959</v>
      </c>
      <c r="E120" t="s">
        <v>8432</v>
      </c>
      <c r="F120">
        <v>1</v>
      </c>
      <c r="G120" t="s">
        <v>348</v>
      </c>
      <c r="H120" t="s">
        <v>552</v>
      </c>
      <c r="I120" t="b">
        <v>0</v>
      </c>
      <c r="J120" t="s">
        <v>10674</v>
      </c>
      <c r="K120" t="str">
        <f>IF(Draft2016[[#This Row],[Keeper]],"Rookie","Auction")</f>
        <v>Auction</v>
      </c>
    </row>
    <row r="121" spans="4:11" x14ac:dyDescent="0.3">
      <c r="D121" t="s">
        <v>959</v>
      </c>
      <c r="E121" t="s">
        <v>10686</v>
      </c>
      <c r="F121">
        <v>1</v>
      </c>
      <c r="G121" t="s">
        <v>451</v>
      </c>
      <c r="H121" t="s">
        <v>10675</v>
      </c>
      <c r="I121" t="b">
        <v>0</v>
      </c>
      <c r="J121" t="s">
        <v>10674</v>
      </c>
      <c r="K121" t="str">
        <f>IF(Draft2016[[#This Row],[Keeper]],"Rookie","Auction")</f>
        <v>Auction</v>
      </c>
    </row>
    <row r="122" spans="4:11" x14ac:dyDescent="0.3">
      <c r="D122" t="s">
        <v>959</v>
      </c>
      <c r="E122" t="s">
        <v>8196</v>
      </c>
      <c r="F122">
        <v>1</v>
      </c>
      <c r="G122" t="s">
        <v>10676</v>
      </c>
      <c r="H122" t="s">
        <v>10682</v>
      </c>
      <c r="I122" t="b">
        <v>0</v>
      </c>
      <c r="J122" t="s">
        <v>10674</v>
      </c>
      <c r="K122" t="str">
        <f>IF(Draft2016[[#This Row],[Keeper]],"Rookie","Auction")</f>
        <v>Auction</v>
      </c>
    </row>
    <row r="123" spans="4:11" x14ac:dyDescent="0.3">
      <c r="D123" t="s">
        <v>1186</v>
      </c>
      <c r="E123" t="s">
        <v>4043</v>
      </c>
      <c r="F123">
        <v>95</v>
      </c>
      <c r="G123" t="s">
        <v>348</v>
      </c>
      <c r="H123" t="s">
        <v>314</v>
      </c>
      <c r="I123" t="b">
        <v>0</v>
      </c>
      <c r="J123" t="s">
        <v>10672</v>
      </c>
      <c r="K123" t="str">
        <f>IF(Draft2016[[#This Row],[Keeper]],"Rookie","Auction")</f>
        <v>Auction</v>
      </c>
    </row>
    <row r="124" spans="4:11" x14ac:dyDescent="0.3">
      <c r="D124" t="s">
        <v>1186</v>
      </c>
      <c r="E124" t="s">
        <v>4094</v>
      </c>
      <c r="F124">
        <v>61</v>
      </c>
      <c r="G124" t="s">
        <v>348</v>
      </c>
      <c r="H124" t="s">
        <v>327</v>
      </c>
      <c r="I124" t="b">
        <v>0</v>
      </c>
      <c r="J124" t="s">
        <v>10672</v>
      </c>
      <c r="K124" t="str">
        <f>IF(Draft2016[[#This Row],[Keeper]],"Rookie","Auction")</f>
        <v>Auction</v>
      </c>
    </row>
    <row r="125" spans="4:11" x14ac:dyDescent="0.3">
      <c r="D125" t="s">
        <v>1186</v>
      </c>
      <c r="E125" t="s">
        <v>1766</v>
      </c>
      <c r="F125">
        <v>42</v>
      </c>
      <c r="G125" t="s">
        <v>311</v>
      </c>
      <c r="H125" t="s">
        <v>365</v>
      </c>
      <c r="I125" t="b">
        <v>0</v>
      </c>
      <c r="J125" t="s">
        <v>10672</v>
      </c>
      <c r="K125" t="str">
        <f>IF(Draft2016[[#This Row],[Keeper]],"Rookie","Auction")</f>
        <v>Auction</v>
      </c>
    </row>
    <row r="126" spans="4:11" x14ac:dyDescent="0.3">
      <c r="D126" t="s">
        <v>1186</v>
      </c>
      <c r="E126" t="s">
        <v>1654</v>
      </c>
      <c r="F126">
        <v>40</v>
      </c>
      <c r="G126" t="s">
        <v>348</v>
      </c>
      <c r="H126" t="s">
        <v>365</v>
      </c>
      <c r="I126" t="b">
        <v>0</v>
      </c>
      <c r="J126" t="s">
        <v>10672</v>
      </c>
      <c r="K126" t="str">
        <f>IF(Draft2016[[#This Row],[Keeper]],"Rookie","Auction")</f>
        <v>Auction</v>
      </c>
    </row>
    <row r="127" spans="4:11" x14ac:dyDescent="0.3">
      <c r="D127" t="s">
        <v>1186</v>
      </c>
      <c r="E127" t="s">
        <v>10688</v>
      </c>
      <c r="F127">
        <v>20</v>
      </c>
      <c r="G127" t="s">
        <v>451</v>
      </c>
      <c r="H127" t="s">
        <v>910</v>
      </c>
      <c r="I127" t="b">
        <v>0</v>
      </c>
      <c r="J127" t="s">
        <v>10672</v>
      </c>
      <c r="K127" t="str">
        <f>IF(Draft2016[[#This Row],[Keeper]],"Rookie","Auction")</f>
        <v>Auction</v>
      </c>
    </row>
    <row r="128" spans="4:11" x14ac:dyDescent="0.3">
      <c r="D128" t="s">
        <v>1186</v>
      </c>
      <c r="E128" t="s">
        <v>9775</v>
      </c>
      <c r="F128">
        <v>7</v>
      </c>
      <c r="G128" t="s">
        <v>451</v>
      </c>
      <c r="H128" t="s">
        <v>479</v>
      </c>
      <c r="I128" t="b">
        <v>0</v>
      </c>
      <c r="J128" t="s">
        <v>10674</v>
      </c>
      <c r="K128" t="str">
        <f>IF(Draft2016[[#This Row],[Keeper]],"Rookie","Auction")</f>
        <v>Auction</v>
      </c>
    </row>
    <row r="129" spans="4:11" x14ac:dyDescent="0.3">
      <c r="D129" t="s">
        <v>1186</v>
      </c>
      <c r="E129" t="s">
        <v>10689</v>
      </c>
      <c r="F129">
        <v>6</v>
      </c>
      <c r="G129" t="s">
        <v>451</v>
      </c>
      <c r="H129" t="s">
        <v>416</v>
      </c>
      <c r="I129" t="b">
        <v>1</v>
      </c>
      <c r="J129" t="s">
        <v>10674</v>
      </c>
      <c r="K129" t="str">
        <f>IF(Draft2016[[#This Row],[Keeper]],"Rookie","Auction")</f>
        <v>Rookie</v>
      </c>
    </row>
    <row r="130" spans="4:11" x14ac:dyDescent="0.3">
      <c r="D130" t="s">
        <v>1186</v>
      </c>
      <c r="E130" t="s">
        <v>2147</v>
      </c>
      <c r="F130">
        <v>6</v>
      </c>
      <c r="G130" t="s">
        <v>321</v>
      </c>
      <c r="H130" t="s">
        <v>721</v>
      </c>
      <c r="I130" t="b">
        <v>0</v>
      </c>
      <c r="J130" t="s">
        <v>10674</v>
      </c>
      <c r="K130" t="str">
        <f>IF(Draft2016[[#This Row],[Keeper]],"Rookie","Auction")</f>
        <v>Auction</v>
      </c>
    </row>
    <row r="131" spans="4:11" x14ac:dyDescent="0.3">
      <c r="D131" t="s">
        <v>1186</v>
      </c>
      <c r="E131" t="s">
        <v>1802</v>
      </c>
      <c r="F131">
        <v>5</v>
      </c>
      <c r="G131" t="s">
        <v>10676</v>
      </c>
      <c r="H131" t="s">
        <v>745</v>
      </c>
      <c r="I131" t="b">
        <v>0</v>
      </c>
      <c r="J131" t="s">
        <v>10674</v>
      </c>
      <c r="K131" t="str">
        <f>IF(Draft2016[[#This Row],[Keeper]],"Rookie","Auction")</f>
        <v>Auction</v>
      </c>
    </row>
    <row r="132" spans="4:11" x14ac:dyDescent="0.3">
      <c r="D132" t="s">
        <v>1186</v>
      </c>
      <c r="E132" t="s">
        <v>10566</v>
      </c>
      <c r="F132">
        <v>4</v>
      </c>
      <c r="G132" t="s">
        <v>311</v>
      </c>
      <c r="H132" t="s">
        <v>10682</v>
      </c>
      <c r="I132" t="b">
        <v>1</v>
      </c>
      <c r="J132" t="s">
        <v>10674</v>
      </c>
      <c r="K132" t="str">
        <f>IF(Draft2016[[#This Row],[Keeper]],"Rookie","Auction")</f>
        <v>Rookie</v>
      </c>
    </row>
    <row r="133" spans="4:11" x14ac:dyDescent="0.3">
      <c r="D133" t="s">
        <v>1186</v>
      </c>
      <c r="E133" t="s">
        <v>7873</v>
      </c>
      <c r="F133">
        <v>1</v>
      </c>
      <c r="G133" t="s">
        <v>321</v>
      </c>
      <c r="H133" t="s">
        <v>416</v>
      </c>
      <c r="I133" t="b">
        <v>0</v>
      </c>
      <c r="J133" t="s">
        <v>10672</v>
      </c>
      <c r="K133" t="str">
        <f>IF(Draft2016[[#This Row],[Keeper]],"Rookie","Auction")</f>
        <v>Auction</v>
      </c>
    </row>
    <row r="134" spans="4:11" x14ac:dyDescent="0.3">
      <c r="D134" t="s">
        <v>1186</v>
      </c>
      <c r="E134" t="s">
        <v>10087</v>
      </c>
      <c r="F134">
        <v>1</v>
      </c>
      <c r="G134" t="s">
        <v>451</v>
      </c>
      <c r="H134" t="s">
        <v>10677</v>
      </c>
      <c r="I134" t="b">
        <v>0</v>
      </c>
      <c r="J134" t="s">
        <v>10672</v>
      </c>
      <c r="K134" t="str">
        <f>IF(Draft2016[[#This Row],[Keeper]],"Rookie","Auction")</f>
        <v>Auction</v>
      </c>
    </row>
    <row r="135" spans="4:11" x14ac:dyDescent="0.3">
      <c r="D135" t="s">
        <v>1186</v>
      </c>
      <c r="E135" t="s">
        <v>1664</v>
      </c>
      <c r="F135">
        <v>1</v>
      </c>
      <c r="G135" t="s">
        <v>311</v>
      </c>
      <c r="H135" t="s">
        <v>479</v>
      </c>
      <c r="I135" t="b">
        <v>0</v>
      </c>
      <c r="J135" t="s">
        <v>10674</v>
      </c>
      <c r="K135" t="str">
        <f>IF(Draft2016[[#This Row],[Keeper]],"Rookie","Auction")</f>
        <v>Auction</v>
      </c>
    </row>
    <row r="136" spans="4:11" x14ac:dyDescent="0.3">
      <c r="D136" t="s">
        <v>1186</v>
      </c>
      <c r="E136" t="s">
        <v>3064</v>
      </c>
      <c r="F136">
        <v>1</v>
      </c>
      <c r="G136" t="s">
        <v>451</v>
      </c>
      <c r="H136" t="s">
        <v>10675</v>
      </c>
      <c r="I136" t="b">
        <v>0</v>
      </c>
      <c r="J136" t="s">
        <v>10674</v>
      </c>
      <c r="K136" t="str">
        <f>IF(Draft2016[[#This Row],[Keeper]],"Rookie","Auction")</f>
        <v>Auction</v>
      </c>
    </row>
    <row r="137" spans="4:11" x14ac:dyDescent="0.3">
      <c r="D137" t="s">
        <v>1186</v>
      </c>
      <c r="E137" t="s">
        <v>7388</v>
      </c>
      <c r="F137">
        <v>1</v>
      </c>
      <c r="G137" t="s">
        <v>451</v>
      </c>
      <c r="H137" t="s">
        <v>314</v>
      </c>
      <c r="I137" t="b">
        <v>0</v>
      </c>
      <c r="J137" t="s">
        <v>10674</v>
      </c>
      <c r="K137" t="str">
        <f>IF(Draft2016[[#This Row],[Keeper]],"Rookie","Auction")</f>
        <v>Auction</v>
      </c>
    </row>
    <row r="138" spans="4:11" x14ac:dyDescent="0.3">
      <c r="D138" t="s">
        <v>1186</v>
      </c>
      <c r="E138" t="s">
        <v>3223</v>
      </c>
      <c r="F138">
        <v>1</v>
      </c>
      <c r="G138" t="s">
        <v>451</v>
      </c>
      <c r="H138" t="s">
        <v>522</v>
      </c>
      <c r="I138" t="b">
        <v>0</v>
      </c>
      <c r="J138" t="s">
        <v>10674</v>
      </c>
      <c r="K138" t="str">
        <f>IF(Draft2016[[#This Row],[Keeper]],"Rookie","Auction")</f>
        <v>Auction</v>
      </c>
    </row>
    <row r="139" spans="4:11" x14ac:dyDescent="0.3">
      <c r="D139" t="s">
        <v>1186</v>
      </c>
      <c r="E139" t="s">
        <v>4768</v>
      </c>
      <c r="F139">
        <v>1</v>
      </c>
      <c r="G139" t="s">
        <v>348</v>
      </c>
      <c r="H139" t="s">
        <v>552</v>
      </c>
      <c r="I139" t="b">
        <v>0</v>
      </c>
      <c r="J139" t="s">
        <v>10674</v>
      </c>
      <c r="K139" t="str">
        <f>IF(Draft2016[[#This Row],[Keeper]],"Rookie","Auction")</f>
        <v>Auction</v>
      </c>
    </row>
    <row r="140" spans="4:11" x14ac:dyDescent="0.3">
      <c r="D140" t="s">
        <v>1186</v>
      </c>
      <c r="E140" t="s">
        <v>10690</v>
      </c>
      <c r="F140">
        <v>1</v>
      </c>
      <c r="G140" t="s">
        <v>348</v>
      </c>
      <c r="H140" t="s">
        <v>340</v>
      </c>
      <c r="I140" t="b">
        <v>0</v>
      </c>
      <c r="J140" t="s">
        <v>10674</v>
      </c>
      <c r="K140" t="str">
        <f>IF(Draft2016[[#This Row],[Keeper]],"Rookie","Auction")</f>
        <v>Auction</v>
      </c>
    </row>
    <row r="141" spans="4:11" x14ac:dyDescent="0.3">
      <c r="D141" t="s">
        <v>1186</v>
      </c>
      <c r="E141" t="s">
        <v>4131</v>
      </c>
      <c r="F141">
        <v>1</v>
      </c>
      <c r="G141" t="s">
        <v>321</v>
      </c>
      <c r="H141" t="s">
        <v>479</v>
      </c>
      <c r="I141" t="b">
        <v>0</v>
      </c>
      <c r="J141" t="s">
        <v>10674</v>
      </c>
      <c r="K141" t="str">
        <f>IF(Draft2016[[#This Row],[Keeper]],"Rookie","Auction")</f>
        <v>Auction</v>
      </c>
    </row>
    <row r="142" spans="4:11" x14ac:dyDescent="0.3">
      <c r="D142" t="s">
        <v>1186</v>
      </c>
      <c r="E142" t="s">
        <v>4991</v>
      </c>
      <c r="F142">
        <v>1</v>
      </c>
      <c r="G142" t="s">
        <v>10676</v>
      </c>
      <c r="H142" t="s">
        <v>303</v>
      </c>
      <c r="I142" t="b">
        <v>0</v>
      </c>
      <c r="J142" t="s">
        <v>10674</v>
      </c>
      <c r="K142" t="str">
        <f>IF(Draft2016[[#This Row],[Keeper]],"Rookie","Auction")</f>
        <v>Auction</v>
      </c>
    </row>
    <row r="143" spans="4:11" x14ac:dyDescent="0.3">
      <c r="D143" t="s">
        <v>1186</v>
      </c>
      <c r="E143" t="s">
        <v>4657</v>
      </c>
      <c r="F143">
        <v>1</v>
      </c>
      <c r="G143" t="s">
        <v>348</v>
      </c>
      <c r="H143" t="s">
        <v>410</v>
      </c>
      <c r="I143" t="b">
        <v>0</v>
      </c>
      <c r="J143" t="s">
        <v>10674</v>
      </c>
      <c r="K143" t="str">
        <f>IF(Draft2016[[#This Row],[Keeper]],"Rookie","Auction")</f>
        <v>Auction</v>
      </c>
    </row>
    <row r="144" spans="4:11" x14ac:dyDescent="0.3">
      <c r="D144" t="s">
        <v>1186</v>
      </c>
      <c r="E144" t="s">
        <v>6507</v>
      </c>
      <c r="F144">
        <v>1</v>
      </c>
      <c r="G144" t="s">
        <v>348</v>
      </c>
      <c r="H144" t="s">
        <v>416</v>
      </c>
      <c r="I144" t="b">
        <v>0</v>
      </c>
      <c r="J144" t="s">
        <v>10674</v>
      </c>
      <c r="K144" t="str">
        <f>IF(Draft2016[[#This Row],[Keeper]],"Rookie","Auction")</f>
        <v>Auction</v>
      </c>
    </row>
    <row r="145" spans="4:11" x14ac:dyDescent="0.3">
      <c r="D145" t="s">
        <v>1186</v>
      </c>
      <c r="E145" t="s">
        <v>1886</v>
      </c>
      <c r="F145">
        <v>1</v>
      </c>
      <c r="G145" t="s">
        <v>348</v>
      </c>
      <c r="H145" t="s">
        <v>721</v>
      </c>
      <c r="I145" t="b">
        <v>0</v>
      </c>
      <c r="J145" t="s">
        <v>10674</v>
      </c>
      <c r="K145" t="str">
        <f>IF(Draft2016[[#This Row],[Keeper]],"Rookie","Auction")</f>
        <v>Auction</v>
      </c>
    </row>
    <row r="146" spans="4:11" x14ac:dyDescent="0.3">
      <c r="D146" t="s">
        <v>1186</v>
      </c>
      <c r="E146" t="s">
        <v>10691</v>
      </c>
      <c r="F146">
        <v>1</v>
      </c>
      <c r="G146" t="s">
        <v>451</v>
      </c>
      <c r="H146" t="s">
        <v>371</v>
      </c>
      <c r="I146" t="b">
        <v>0</v>
      </c>
      <c r="J146" t="s">
        <v>10674</v>
      </c>
      <c r="K146" t="str">
        <f>IF(Draft2016[[#This Row],[Keeper]],"Rookie","Auction")</f>
        <v>Auction</v>
      </c>
    </row>
    <row r="147" spans="4:11" x14ac:dyDescent="0.3">
      <c r="D147" t="s">
        <v>447</v>
      </c>
      <c r="E147" t="s">
        <v>4912</v>
      </c>
      <c r="F147">
        <v>96</v>
      </c>
      <c r="G147" t="s">
        <v>348</v>
      </c>
      <c r="H147" t="s">
        <v>479</v>
      </c>
      <c r="I147" t="b">
        <v>0</v>
      </c>
      <c r="J147" t="s">
        <v>10672</v>
      </c>
      <c r="K147" t="str">
        <f>IF(Draft2016[[#This Row],[Keeper]],"Rookie","Auction")</f>
        <v>Auction</v>
      </c>
    </row>
    <row r="148" spans="4:11" x14ac:dyDescent="0.3">
      <c r="D148" t="s">
        <v>447</v>
      </c>
      <c r="E148" t="s">
        <v>7818</v>
      </c>
      <c r="F148">
        <v>71</v>
      </c>
      <c r="G148" t="s">
        <v>321</v>
      </c>
      <c r="H148" t="s">
        <v>489</v>
      </c>
      <c r="I148" t="b">
        <v>0</v>
      </c>
      <c r="J148" t="s">
        <v>10672</v>
      </c>
      <c r="K148" t="str">
        <f>IF(Draft2016[[#This Row],[Keeper]],"Rookie","Auction")</f>
        <v>Auction</v>
      </c>
    </row>
    <row r="149" spans="4:11" x14ac:dyDescent="0.3">
      <c r="D149" t="s">
        <v>447</v>
      </c>
      <c r="E149" t="s">
        <v>10301</v>
      </c>
      <c r="F149">
        <v>55</v>
      </c>
      <c r="G149" t="s">
        <v>451</v>
      </c>
      <c r="H149" t="s">
        <v>365</v>
      </c>
      <c r="I149" t="b">
        <v>0</v>
      </c>
      <c r="J149" t="s">
        <v>10672</v>
      </c>
      <c r="K149" t="str">
        <f>IF(Draft2016[[#This Row],[Keeper]],"Rookie","Auction")</f>
        <v>Auction</v>
      </c>
    </row>
    <row r="150" spans="4:11" x14ac:dyDescent="0.3">
      <c r="D150" t="s">
        <v>447</v>
      </c>
      <c r="E150" t="s">
        <v>7314</v>
      </c>
      <c r="F150">
        <v>10</v>
      </c>
      <c r="G150" t="s">
        <v>451</v>
      </c>
      <c r="H150" t="s">
        <v>410</v>
      </c>
      <c r="I150" t="b">
        <v>0</v>
      </c>
      <c r="J150" t="s">
        <v>10672</v>
      </c>
      <c r="K150" t="str">
        <f>IF(Draft2016[[#This Row],[Keeper]],"Rookie","Auction")</f>
        <v>Auction</v>
      </c>
    </row>
    <row r="151" spans="4:11" x14ac:dyDescent="0.3">
      <c r="D151" t="s">
        <v>447</v>
      </c>
      <c r="E151" t="s">
        <v>9815</v>
      </c>
      <c r="F151">
        <v>8</v>
      </c>
      <c r="G151" t="s">
        <v>451</v>
      </c>
      <c r="H151" t="s">
        <v>745</v>
      </c>
      <c r="I151" t="b">
        <v>0</v>
      </c>
      <c r="J151" t="s">
        <v>10674</v>
      </c>
      <c r="K151" t="str">
        <f>IF(Draft2016[[#This Row],[Keeper]],"Rookie","Auction")</f>
        <v>Auction</v>
      </c>
    </row>
    <row r="152" spans="4:11" x14ac:dyDescent="0.3">
      <c r="D152" t="s">
        <v>447</v>
      </c>
      <c r="E152" t="s">
        <v>8359</v>
      </c>
      <c r="F152">
        <v>7</v>
      </c>
      <c r="G152" t="s">
        <v>348</v>
      </c>
      <c r="H152" t="s">
        <v>327</v>
      </c>
      <c r="I152" t="b">
        <v>0</v>
      </c>
      <c r="J152" t="s">
        <v>10672</v>
      </c>
      <c r="K152" t="str">
        <f>IF(Draft2016[[#This Row],[Keeper]],"Rookie","Auction")</f>
        <v>Auction</v>
      </c>
    </row>
    <row r="153" spans="4:11" x14ac:dyDescent="0.3">
      <c r="D153" t="s">
        <v>447</v>
      </c>
      <c r="E153" t="s">
        <v>10692</v>
      </c>
      <c r="F153">
        <v>7</v>
      </c>
      <c r="G153" t="s">
        <v>451</v>
      </c>
      <c r="H153" t="s">
        <v>669</v>
      </c>
      <c r="I153" t="b">
        <v>0</v>
      </c>
      <c r="J153" t="s">
        <v>10674</v>
      </c>
      <c r="K153" t="str">
        <f>IF(Draft2016[[#This Row],[Keeper]],"Rookie","Auction")</f>
        <v>Auction</v>
      </c>
    </row>
    <row r="154" spans="4:11" x14ac:dyDescent="0.3">
      <c r="D154" t="s">
        <v>447</v>
      </c>
      <c r="E154" t="s">
        <v>8880</v>
      </c>
      <c r="F154">
        <v>6</v>
      </c>
      <c r="G154" t="s">
        <v>348</v>
      </c>
      <c r="H154" t="s">
        <v>314</v>
      </c>
      <c r="I154" t="b">
        <v>1</v>
      </c>
      <c r="J154" t="s">
        <v>10674</v>
      </c>
      <c r="K154" t="str">
        <f>IF(Draft2016[[#This Row],[Keeper]],"Rookie","Auction")</f>
        <v>Rookie</v>
      </c>
    </row>
    <row r="155" spans="4:11" x14ac:dyDescent="0.3">
      <c r="D155" t="s">
        <v>447</v>
      </c>
      <c r="E155" t="s">
        <v>4014</v>
      </c>
      <c r="F155">
        <v>6</v>
      </c>
      <c r="G155" t="s">
        <v>451</v>
      </c>
      <c r="H155" t="s">
        <v>669</v>
      </c>
      <c r="I155" t="b">
        <v>0</v>
      </c>
      <c r="J155" t="s">
        <v>10674</v>
      </c>
      <c r="K155" t="str">
        <f>IF(Draft2016[[#This Row],[Keeper]],"Rookie","Auction")</f>
        <v>Auction</v>
      </c>
    </row>
    <row r="156" spans="4:11" x14ac:dyDescent="0.3">
      <c r="D156" t="s">
        <v>447</v>
      </c>
      <c r="E156" t="s">
        <v>9871</v>
      </c>
      <c r="F156">
        <v>5</v>
      </c>
      <c r="G156" t="s">
        <v>311</v>
      </c>
      <c r="H156" t="s">
        <v>552</v>
      </c>
      <c r="I156" t="b">
        <v>0</v>
      </c>
      <c r="J156" t="s">
        <v>10672</v>
      </c>
      <c r="K156" t="str">
        <f>IF(Draft2016[[#This Row],[Keeper]],"Rookie","Auction")</f>
        <v>Auction</v>
      </c>
    </row>
    <row r="157" spans="4:11" x14ac:dyDescent="0.3">
      <c r="D157" t="s">
        <v>447</v>
      </c>
      <c r="E157" t="s">
        <v>3682</v>
      </c>
      <c r="F157">
        <v>5</v>
      </c>
      <c r="G157" t="s">
        <v>451</v>
      </c>
      <c r="H157" t="s">
        <v>522</v>
      </c>
      <c r="I157" t="b">
        <v>0</v>
      </c>
      <c r="J157" t="s">
        <v>10674</v>
      </c>
      <c r="K157" t="str">
        <f>IF(Draft2016[[#This Row],[Keeper]],"Rookie","Auction")</f>
        <v>Auction</v>
      </c>
    </row>
    <row r="158" spans="4:11" x14ac:dyDescent="0.3">
      <c r="D158" t="s">
        <v>447</v>
      </c>
      <c r="E158" t="s">
        <v>5151</v>
      </c>
      <c r="F158">
        <v>4</v>
      </c>
      <c r="G158" t="s">
        <v>311</v>
      </c>
      <c r="H158" t="s">
        <v>1379</v>
      </c>
      <c r="I158" t="b">
        <v>1</v>
      </c>
      <c r="J158" t="s">
        <v>10674</v>
      </c>
      <c r="K158" t="str">
        <f>IF(Draft2016[[#This Row],[Keeper]],"Rookie","Auction")</f>
        <v>Rookie</v>
      </c>
    </row>
    <row r="159" spans="4:11" x14ac:dyDescent="0.3">
      <c r="D159" t="s">
        <v>447</v>
      </c>
      <c r="E159" t="s">
        <v>2673</v>
      </c>
      <c r="F159">
        <v>4</v>
      </c>
      <c r="G159" t="s">
        <v>10676</v>
      </c>
      <c r="H159" t="s">
        <v>416</v>
      </c>
      <c r="I159" t="b">
        <v>0</v>
      </c>
      <c r="J159" t="s">
        <v>10674</v>
      </c>
      <c r="K159" t="str">
        <f>IF(Draft2016[[#This Row],[Keeper]],"Rookie","Auction")</f>
        <v>Auction</v>
      </c>
    </row>
    <row r="160" spans="4:11" x14ac:dyDescent="0.3">
      <c r="D160" t="s">
        <v>447</v>
      </c>
      <c r="E160" t="s">
        <v>4977</v>
      </c>
      <c r="F160">
        <v>3</v>
      </c>
      <c r="G160" t="s">
        <v>348</v>
      </c>
      <c r="H160" t="s">
        <v>10682</v>
      </c>
      <c r="I160" t="b">
        <v>1</v>
      </c>
      <c r="J160" t="s">
        <v>10674</v>
      </c>
      <c r="K160" t="str">
        <f>IF(Draft2016[[#This Row],[Keeper]],"Rookie","Auction")</f>
        <v>Rookie</v>
      </c>
    </row>
    <row r="161" spans="4:11" x14ac:dyDescent="0.3">
      <c r="D161" t="s">
        <v>447</v>
      </c>
      <c r="E161" t="s">
        <v>2848</v>
      </c>
      <c r="F161">
        <v>3</v>
      </c>
      <c r="G161" t="s">
        <v>348</v>
      </c>
      <c r="H161" t="s">
        <v>552</v>
      </c>
      <c r="I161" t="b">
        <v>0</v>
      </c>
      <c r="J161" t="s">
        <v>10674</v>
      </c>
      <c r="K161" t="str">
        <f>IF(Draft2016[[#This Row],[Keeper]],"Rookie","Auction")</f>
        <v>Auction</v>
      </c>
    </row>
    <row r="162" spans="4:11" x14ac:dyDescent="0.3">
      <c r="D162" t="s">
        <v>447</v>
      </c>
      <c r="E162" t="s">
        <v>5783</v>
      </c>
      <c r="F162">
        <v>2</v>
      </c>
      <c r="G162" t="s">
        <v>348</v>
      </c>
      <c r="H162" t="s">
        <v>536</v>
      </c>
      <c r="I162" t="b">
        <v>0</v>
      </c>
      <c r="J162" t="s">
        <v>10674</v>
      </c>
      <c r="K162" t="str">
        <f>IF(Draft2016[[#This Row],[Keeper]],"Rookie","Auction")</f>
        <v>Auction</v>
      </c>
    </row>
    <row r="163" spans="4:11" x14ac:dyDescent="0.3">
      <c r="D163" t="s">
        <v>447</v>
      </c>
      <c r="E163" t="s">
        <v>7863</v>
      </c>
      <c r="F163">
        <v>1</v>
      </c>
      <c r="G163" t="s">
        <v>321</v>
      </c>
      <c r="H163" t="s">
        <v>552</v>
      </c>
      <c r="I163" t="b">
        <v>0</v>
      </c>
      <c r="J163" t="s">
        <v>10672</v>
      </c>
      <c r="K163" t="str">
        <f>IF(Draft2016[[#This Row],[Keeper]],"Rookie","Auction")</f>
        <v>Auction</v>
      </c>
    </row>
    <row r="164" spans="4:11" x14ac:dyDescent="0.3">
      <c r="D164" t="s">
        <v>447</v>
      </c>
      <c r="E164" t="s">
        <v>10273</v>
      </c>
      <c r="F164">
        <v>1</v>
      </c>
      <c r="G164" t="s">
        <v>311</v>
      </c>
      <c r="H164" t="s">
        <v>352</v>
      </c>
      <c r="I164" t="b">
        <v>0</v>
      </c>
      <c r="J164" t="s">
        <v>10674</v>
      </c>
      <c r="K164" t="str">
        <f>IF(Draft2016[[#This Row],[Keeper]],"Rookie","Auction")</f>
        <v>Auction</v>
      </c>
    </row>
    <row r="165" spans="4:11" x14ac:dyDescent="0.3">
      <c r="D165" t="s">
        <v>447</v>
      </c>
      <c r="E165" t="s">
        <v>6626</v>
      </c>
      <c r="F165">
        <v>1</v>
      </c>
      <c r="G165" t="s">
        <v>451</v>
      </c>
      <c r="H165" t="s">
        <v>388</v>
      </c>
      <c r="I165" t="b">
        <v>0</v>
      </c>
      <c r="J165" t="s">
        <v>10674</v>
      </c>
      <c r="K165" t="str">
        <f>IF(Draft2016[[#This Row],[Keeper]],"Rookie","Auction")</f>
        <v>Auction</v>
      </c>
    </row>
    <row r="166" spans="4:11" x14ac:dyDescent="0.3">
      <c r="D166" t="s">
        <v>447</v>
      </c>
      <c r="E166" t="s">
        <v>1458</v>
      </c>
      <c r="F166">
        <v>1</v>
      </c>
      <c r="G166" t="s">
        <v>451</v>
      </c>
      <c r="H166" t="s">
        <v>314</v>
      </c>
      <c r="I166" t="b">
        <v>0</v>
      </c>
      <c r="J166" t="s">
        <v>10674</v>
      </c>
      <c r="K166" t="str">
        <f>IF(Draft2016[[#This Row],[Keeper]],"Rookie","Auction")</f>
        <v>Auction</v>
      </c>
    </row>
    <row r="167" spans="4:11" x14ac:dyDescent="0.3">
      <c r="D167" t="s">
        <v>447</v>
      </c>
      <c r="E167" t="s">
        <v>7363</v>
      </c>
      <c r="F167">
        <v>1</v>
      </c>
      <c r="G167" t="s">
        <v>451</v>
      </c>
      <c r="H167" t="s">
        <v>365</v>
      </c>
      <c r="I167" t="b">
        <v>0</v>
      </c>
      <c r="J167" t="s">
        <v>10674</v>
      </c>
      <c r="K167" t="str">
        <f>IF(Draft2016[[#This Row],[Keeper]],"Rookie","Auction")</f>
        <v>Auction</v>
      </c>
    </row>
    <row r="168" spans="4:11" x14ac:dyDescent="0.3">
      <c r="D168" t="s">
        <v>447</v>
      </c>
      <c r="E168" t="s">
        <v>6631</v>
      </c>
      <c r="F168">
        <v>1</v>
      </c>
      <c r="G168" t="s">
        <v>321</v>
      </c>
      <c r="H168" t="s">
        <v>1198</v>
      </c>
      <c r="I168" t="b">
        <v>0</v>
      </c>
      <c r="J168" t="s">
        <v>10674</v>
      </c>
      <c r="K168" t="str">
        <f>IF(Draft2016[[#This Row],[Keeper]],"Rookie","Auction")</f>
        <v>Auction</v>
      </c>
    </row>
    <row r="169" spans="4:11" x14ac:dyDescent="0.3">
      <c r="D169" t="s">
        <v>447</v>
      </c>
      <c r="E169" t="s">
        <v>3541</v>
      </c>
      <c r="F169">
        <v>1</v>
      </c>
      <c r="G169" t="s">
        <v>348</v>
      </c>
      <c r="H169" t="s">
        <v>479</v>
      </c>
      <c r="I169" t="b">
        <v>0</v>
      </c>
      <c r="J169" t="s">
        <v>10674</v>
      </c>
      <c r="K169" t="str">
        <f>IF(Draft2016[[#This Row],[Keeper]],"Rookie","Auction")</f>
        <v>Auction</v>
      </c>
    </row>
    <row r="170" spans="4:11" x14ac:dyDescent="0.3">
      <c r="D170" t="s">
        <v>447</v>
      </c>
      <c r="E170" t="s">
        <v>10426</v>
      </c>
      <c r="F170">
        <v>1</v>
      </c>
      <c r="G170" t="s">
        <v>321</v>
      </c>
      <c r="H170" t="s">
        <v>327</v>
      </c>
      <c r="I170" t="b">
        <v>0</v>
      </c>
      <c r="J170" t="s">
        <v>10674</v>
      </c>
      <c r="K170" t="str">
        <f>IF(Draft2016[[#This Row],[Keeper]],"Rookie","Auction")</f>
        <v>Auction</v>
      </c>
    </row>
    <row r="171" spans="4:11" x14ac:dyDescent="0.3">
      <c r="D171" t="s">
        <v>673</v>
      </c>
      <c r="E171" t="s">
        <v>5641</v>
      </c>
      <c r="F171">
        <v>92</v>
      </c>
      <c r="G171" t="s">
        <v>451</v>
      </c>
      <c r="H171" t="s">
        <v>10682</v>
      </c>
      <c r="I171" t="b">
        <v>0</v>
      </c>
      <c r="J171" t="s">
        <v>10672</v>
      </c>
      <c r="K171" t="str">
        <f>IF(Draft2016[[#This Row],[Keeper]],"Rookie","Auction")</f>
        <v>Auction</v>
      </c>
    </row>
    <row r="172" spans="4:11" x14ac:dyDescent="0.3">
      <c r="D172" t="s">
        <v>673</v>
      </c>
      <c r="E172" t="s">
        <v>6839</v>
      </c>
      <c r="F172">
        <v>78</v>
      </c>
      <c r="G172" t="s">
        <v>348</v>
      </c>
      <c r="H172" t="s">
        <v>694</v>
      </c>
      <c r="I172" t="b">
        <v>0</v>
      </c>
      <c r="J172" t="s">
        <v>10672</v>
      </c>
      <c r="K172" t="str">
        <f>IF(Draft2016[[#This Row],[Keeper]],"Rookie","Auction")</f>
        <v>Auction</v>
      </c>
    </row>
    <row r="173" spans="4:11" x14ac:dyDescent="0.3">
      <c r="D173" t="s">
        <v>673</v>
      </c>
      <c r="E173" t="s">
        <v>2754</v>
      </c>
      <c r="F173">
        <v>40</v>
      </c>
      <c r="G173" t="s">
        <v>348</v>
      </c>
      <c r="H173" t="s">
        <v>10677</v>
      </c>
      <c r="I173" t="b">
        <v>0</v>
      </c>
      <c r="J173" t="s">
        <v>10672</v>
      </c>
      <c r="K173" t="str">
        <f>IF(Draft2016[[#This Row],[Keeper]],"Rookie","Auction")</f>
        <v>Auction</v>
      </c>
    </row>
    <row r="174" spans="4:11" x14ac:dyDescent="0.3">
      <c r="D174" t="s">
        <v>673</v>
      </c>
      <c r="E174" t="s">
        <v>9914</v>
      </c>
      <c r="F174">
        <v>37</v>
      </c>
      <c r="G174" t="s">
        <v>311</v>
      </c>
      <c r="H174" t="s">
        <v>303</v>
      </c>
      <c r="I174" t="b">
        <v>0</v>
      </c>
      <c r="J174" t="s">
        <v>10672</v>
      </c>
      <c r="K174" t="str">
        <f>IF(Draft2016[[#This Row],[Keeper]],"Rookie","Auction")</f>
        <v>Auction</v>
      </c>
    </row>
    <row r="175" spans="4:11" x14ac:dyDescent="0.3">
      <c r="D175" t="s">
        <v>673</v>
      </c>
      <c r="E175" t="s">
        <v>9691</v>
      </c>
      <c r="F175">
        <v>20</v>
      </c>
      <c r="G175" t="s">
        <v>348</v>
      </c>
      <c r="H175" t="s">
        <v>669</v>
      </c>
      <c r="I175" t="b">
        <v>0</v>
      </c>
      <c r="J175" t="s">
        <v>10672</v>
      </c>
      <c r="K175" t="str">
        <f>IF(Draft2016[[#This Row],[Keeper]],"Rookie","Auction")</f>
        <v>Auction</v>
      </c>
    </row>
    <row r="176" spans="4:11" x14ac:dyDescent="0.3">
      <c r="D176" t="s">
        <v>673</v>
      </c>
      <c r="E176" t="s">
        <v>7584</v>
      </c>
      <c r="F176">
        <v>9</v>
      </c>
      <c r="G176" t="s">
        <v>451</v>
      </c>
      <c r="H176" t="s">
        <v>552</v>
      </c>
      <c r="I176" t="b">
        <v>1</v>
      </c>
      <c r="J176" t="s">
        <v>10672</v>
      </c>
      <c r="K176" t="str">
        <f>IF(Draft2016[[#This Row],[Keeper]],"Rookie","Auction")</f>
        <v>Rookie</v>
      </c>
    </row>
    <row r="177" spans="4:11" x14ac:dyDescent="0.3">
      <c r="D177" t="s">
        <v>673</v>
      </c>
      <c r="E177" t="s">
        <v>6517</v>
      </c>
      <c r="F177">
        <v>5</v>
      </c>
      <c r="G177" t="s">
        <v>10676</v>
      </c>
      <c r="H177" t="s">
        <v>365</v>
      </c>
      <c r="I177" t="b">
        <v>0</v>
      </c>
      <c r="J177" t="s">
        <v>10674</v>
      </c>
      <c r="K177" t="str">
        <f>IF(Draft2016[[#This Row],[Keeper]],"Rookie","Auction")</f>
        <v>Auction</v>
      </c>
    </row>
    <row r="178" spans="4:11" x14ac:dyDescent="0.3">
      <c r="D178" t="s">
        <v>673</v>
      </c>
      <c r="E178" t="s">
        <v>3285</v>
      </c>
      <c r="F178">
        <v>3</v>
      </c>
      <c r="G178" t="s">
        <v>348</v>
      </c>
      <c r="H178" t="s">
        <v>489</v>
      </c>
      <c r="I178" t="b">
        <v>1</v>
      </c>
      <c r="J178" t="s">
        <v>10674</v>
      </c>
      <c r="K178" t="str">
        <f>IF(Draft2016[[#This Row],[Keeper]],"Rookie","Auction")</f>
        <v>Rookie</v>
      </c>
    </row>
    <row r="179" spans="4:11" x14ac:dyDescent="0.3">
      <c r="D179" t="s">
        <v>673</v>
      </c>
      <c r="E179" t="s">
        <v>7244</v>
      </c>
      <c r="F179">
        <v>1</v>
      </c>
      <c r="G179" t="s">
        <v>321</v>
      </c>
      <c r="H179" t="s">
        <v>745</v>
      </c>
      <c r="I179" t="b">
        <v>0</v>
      </c>
      <c r="J179" t="s">
        <v>10672</v>
      </c>
      <c r="K179" t="str">
        <f>IF(Draft2016[[#This Row],[Keeper]],"Rookie","Auction")</f>
        <v>Auction</v>
      </c>
    </row>
    <row r="180" spans="4:11" x14ac:dyDescent="0.3">
      <c r="D180" t="s">
        <v>673</v>
      </c>
      <c r="E180" t="s">
        <v>1670</v>
      </c>
      <c r="F180">
        <v>1</v>
      </c>
      <c r="G180" t="s">
        <v>311</v>
      </c>
      <c r="H180" t="s">
        <v>694</v>
      </c>
      <c r="I180" t="b">
        <v>0</v>
      </c>
      <c r="J180" t="s">
        <v>10674</v>
      </c>
      <c r="K180" t="str">
        <f>IF(Draft2016[[#This Row],[Keeper]],"Rookie","Auction")</f>
        <v>Auction</v>
      </c>
    </row>
    <row r="181" spans="4:11" x14ac:dyDescent="0.3">
      <c r="D181" t="s">
        <v>673</v>
      </c>
      <c r="E181" t="s">
        <v>8342</v>
      </c>
      <c r="F181">
        <v>1</v>
      </c>
      <c r="G181" t="s">
        <v>451</v>
      </c>
      <c r="H181" t="s">
        <v>489</v>
      </c>
      <c r="I181" t="b">
        <v>0</v>
      </c>
      <c r="J181" t="s">
        <v>10674</v>
      </c>
      <c r="K181" t="str">
        <f>IF(Draft2016[[#This Row],[Keeper]],"Rookie","Auction")</f>
        <v>Auction</v>
      </c>
    </row>
    <row r="182" spans="4:11" x14ac:dyDescent="0.3">
      <c r="D182" t="s">
        <v>673</v>
      </c>
      <c r="E182" t="s">
        <v>10393</v>
      </c>
      <c r="F182">
        <v>1</v>
      </c>
      <c r="G182" t="s">
        <v>451</v>
      </c>
      <c r="H182" t="s">
        <v>306</v>
      </c>
      <c r="I182" t="b">
        <v>0</v>
      </c>
      <c r="J182" t="s">
        <v>10674</v>
      </c>
      <c r="K182" t="str">
        <f>IF(Draft2016[[#This Row],[Keeper]],"Rookie","Auction")</f>
        <v>Auction</v>
      </c>
    </row>
    <row r="183" spans="4:11" x14ac:dyDescent="0.3">
      <c r="D183" t="s">
        <v>673</v>
      </c>
      <c r="E183" t="s">
        <v>5426</v>
      </c>
      <c r="F183">
        <v>1</v>
      </c>
      <c r="G183" t="s">
        <v>321</v>
      </c>
      <c r="H183" t="s">
        <v>644</v>
      </c>
      <c r="I183" t="b">
        <v>0</v>
      </c>
      <c r="J183" t="s">
        <v>10674</v>
      </c>
      <c r="K183" t="str">
        <f>IF(Draft2016[[#This Row],[Keeper]],"Rookie","Auction")</f>
        <v>Auction</v>
      </c>
    </row>
    <row r="184" spans="4:11" x14ac:dyDescent="0.3">
      <c r="D184" t="s">
        <v>673</v>
      </c>
      <c r="E184" t="s">
        <v>5996</v>
      </c>
      <c r="F184">
        <v>1</v>
      </c>
      <c r="G184" t="s">
        <v>348</v>
      </c>
      <c r="H184" t="s">
        <v>335</v>
      </c>
      <c r="I184" t="b">
        <v>0</v>
      </c>
      <c r="J184" t="s">
        <v>10674</v>
      </c>
      <c r="K184" t="str">
        <f>IF(Draft2016[[#This Row],[Keeper]],"Rookie","Auction")</f>
        <v>Auction</v>
      </c>
    </row>
    <row r="185" spans="4:11" x14ac:dyDescent="0.3">
      <c r="D185" t="s">
        <v>673</v>
      </c>
      <c r="E185" t="s">
        <v>10396</v>
      </c>
      <c r="F185">
        <v>1</v>
      </c>
      <c r="G185" t="s">
        <v>348</v>
      </c>
      <c r="H185" t="s">
        <v>10675</v>
      </c>
      <c r="I185" t="b">
        <v>0</v>
      </c>
      <c r="J185" t="s">
        <v>10674</v>
      </c>
      <c r="K185" t="str">
        <f>IF(Draft2016[[#This Row],[Keeper]],"Rookie","Auction")</f>
        <v>Auction</v>
      </c>
    </row>
    <row r="186" spans="4:11" x14ac:dyDescent="0.3">
      <c r="D186" t="s">
        <v>673</v>
      </c>
      <c r="E186" t="s">
        <v>9382</v>
      </c>
      <c r="F186">
        <v>1</v>
      </c>
      <c r="G186" t="s">
        <v>321</v>
      </c>
      <c r="H186" t="s">
        <v>365</v>
      </c>
      <c r="I186" t="b">
        <v>0</v>
      </c>
      <c r="J186" t="s">
        <v>10674</v>
      </c>
      <c r="K186" t="str">
        <f>IF(Draft2016[[#This Row],[Keeper]],"Rookie","Auction")</f>
        <v>Auction</v>
      </c>
    </row>
    <row r="187" spans="4:11" x14ac:dyDescent="0.3">
      <c r="D187" t="s">
        <v>673</v>
      </c>
      <c r="E187" t="s">
        <v>9954</v>
      </c>
      <c r="F187">
        <v>1</v>
      </c>
      <c r="G187" t="s">
        <v>348</v>
      </c>
      <c r="H187" t="s">
        <v>314</v>
      </c>
      <c r="I187" t="b">
        <v>0</v>
      </c>
      <c r="J187" t="s">
        <v>10674</v>
      </c>
      <c r="K187" t="str">
        <f>IF(Draft2016[[#This Row],[Keeper]],"Rookie","Auction")</f>
        <v>Auction</v>
      </c>
    </row>
    <row r="188" spans="4:11" x14ac:dyDescent="0.3">
      <c r="D188" t="s">
        <v>673</v>
      </c>
      <c r="E188" t="s">
        <v>4864</v>
      </c>
      <c r="F188">
        <v>1</v>
      </c>
      <c r="G188" t="s">
        <v>311</v>
      </c>
      <c r="H188" t="s">
        <v>489</v>
      </c>
      <c r="I188" t="b">
        <v>0</v>
      </c>
      <c r="J188" t="s">
        <v>10674</v>
      </c>
      <c r="K188" t="str">
        <f>IF(Draft2016[[#This Row],[Keeper]],"Rookie","Auction")</f>
        <v>Auction</v>
      </c>
    </row>
    <row r="189" spans="4:11" x14ac:dyDescent="0.3">
      <c r="D189" t="s">
        <v>673</v>
      </c>
      <c r="E189" t="s">
        <v>7262</v>
      </c>
      <c r="F189">
        <v>1</v>
      </c>
      <c r="G189" t="s">
        <v>451</v>
      </c>
      <c r="H189" t="s">
        <v>335</v>
      </c>
      <c r="I189" t="b">
        <v>0</v>
      </c>
      <c r="J189" t="s">
        <v>10674</v>
      </c>
      <c r="K189" t="str">
        <f>IF(Draft2016[[#This Row],[Keeper]],"Rookie","Auction")</f>
        <v>Auction</v>
      </c>
    </row>
    <row r="190" spans="4:11" x14ac:dyDescent="0.3">
      <c r="D190" t="s">
        <v>673</v>
      </c>
      <c r="E190" t="s">
        <v>6646</v>
      </c>
      <c r="F190">
        <v>1</v>
      </c>
      <c r="G190" t="s">
        <v>10676</v>
      </c>
      <c r="H190" t="s">
        <v>875</v>
      </c>
      <c r="I190" t="b">
        <v>0</v>
      </c>
      <c r="J190" t="s">
        <v>10674</v>
      </c>
      <c r="K190" t="str">
        <f>IF(Draft2016[[#This Row],[Keeper]],"Rookie","Auction")</f>
        <v>Auction</v>
      </c>
    </row>
    <row r="191" spans="4:11" x14ac:dyDescent="0.3">
      <c r="D191" t="s">
        <v>673</v>
      </c>
      <c r="E191" t="s">
        <v>2425</v>
      </c>
      <c r="F191">
        <v>1</v>
      </c>
      <c r="G191" t="s">
        <v>451</v>
      </c>
      <c r="H191" t="s">
        <v>340</v>
      </c>
      <c r="I191" t="b">
        <v>0</v>
      </c>
      <c r="J191" t="s">
        <v>10674</v>
      </c>
      <c r="K191" t="str">
        <f>IF(Draft2016[[#This Row],[Keeper]],"Rookie","Auction")</f>
        <v>Auction</v>
      </c>
    </row>
    <row r="192" spans="4:11" x14ac:dyDescent="0.3">
      <c r="D192" t="s">
        <v>673</v>
      </c>
      <c r="E192" t="s">
        <v>3318</v>
      </c>
      <c r="F192">
        <v>1</v>
      </c>
      <c r="G192" t="s">
        <v>451</v>
      </c>
      <c r="H192" t="s">
        <v>306</v>
      </c>
      <c r="I192" t="b">
        <v>0</v>
      </c>
      <c r="J192" t="s">
        <v>10674</v>
      </c>
      <c r="K192" t="str">
        <f>IF(Draft2016[[#This Row],[Keeper]],"Rookie","Auction")</f>
        <v>Auction</v>
      </c>
    </row>
    <row r="193" spans="4:11" x14ac:dyDescent="0.3">
      <c r="D193" t="s">
        <v>673</v>
      </c>
      <c r="E193" t="s">
        <v>4518</v>
      </c>
      <c r="F193">
        <v>1</v>
      </c>
      <c r="G193" t="s">
        <v>348</v>
      </c>
      <c r="H193" t="s">
        <v>489</v>
      </c>
      <c r="I193" t="b">
        <v>0</v>
      </c>
      <c r="J193" t="s">
        <v>10674</v>
      </c>
      <c r="K193" t="str">
        <f>IF(Draft2016[[#This Row],[Keeper]],"Rookie","Auction")</f>
        <v>Auction</v>
      </c>
    </row>
    <row r="194" spans="4:11" x14ac:dyDescent="0.3">
      <c r="D194" t="s">
        <v>673</v>
      </c>
      <c r="E194" t="s">
        <v>6681</v>
      </c>
      <c r="F194">
        <v>1</v>
      </c>
      <c r="G194" t="s">
        <v>348</v>
      </c>
      <c r="H194" t="s">
        <v>895</v>
      </c>
      <c r="I194" t="b">
        <v>0</v>
      </c>
      <c r="J194" t="s">
        <v>10674</v>
      </c>
      <c r="K194" t="str">
        <f>IF(Draft2016[[#This Row],[Keeper]],"Rookie","Auction")</f>
        <v>Auction</v>
      </c>
    </row>
    <row r="195" spans="4:11" x14ac:dyDescent="0.3">
      <c r="D195" t="s">
        <v>1201</v>
      </c>
      <c r="E195" t="s">
        <v>10136</v>
      </c>
      <c r="F195">
        <v>73</v>
      </c>
      <c r="G195" t="s">
        <v>348</v>
      </c>
      <c r="H195" t="s">
        <v>910</v>
      </c>
      <c r="I195" t="b">
        <v>0</v>
      </c>
      <c r="J195" t="s">
        <v>10672</v>
      </c>
      <c r="K195" t="str">
        <f>IF(Draft2016[[#This Row],[Keeper]],"Rookie","Auction")</f>
        <v>Auction</v>
      </c>
    </row>
    <row r="196" spans="4:11" x14ac:dyDescent="0.3">
      <c r="D196" t="s">
        <v>1201</v>
      </c>
      <c r="E196" t="s">
        <v>10080</v>
      </c>
      <c r="F196">
        <v>69</v>
      </c>
      <c r="G196" t="s">
        <v>451</v>
      </c>
      <c r="H196" t="s">
        <v>915</v>
      </c>
      <c r="I196" t="b">
        <v>0</v>
      </c>
      <c r="J196" t="s">
        <v>10672</v>
      </c>
      <c r="K196" t="str">
        <f>IF(Draft2016[[#This Row],[Keeper]],"Rookie","Auction")</f>
        <v>Auction</v>
      </c>
    </row>
    <row r="197" spans="4:11" x14ac:dyDescent="0.3">
      <c r="D197" t="s">
        <v>1201</v>
      </c>
      <c r="E197" t="s">
        <v>1206</v>
      </c>
      <c r="F197">
        <v>46</v>
      </c>
      <c r="G197" t="s">
        <v>451</v>
      </c>
      <c r="H197" t="s">
        <v>416</v>
      </c>
      <c r="I197" t="b">
        <v>0</v>
      </c>
      <c r="J197" t="s">
        <v>10672</v>
      </c>
      <c r="K197" t="str">
        <f>IF(Draft2016[[#This Row],[Keeper]],"Rookie","Auction")</f>
        <v>Auction</v>
      </c>
    </row>
    <row r="198" spans="4:11" x14ac:dyDescent="0.3">
      <c r="D198" t="s">
        <v>1201</v>
      </c>
      <c r="E198" t="s">
        <v>7371</v>
      </c>
      <c r="F198">
        <v>40</v>
      </c>
      <c r="G198" t="s">
        <v>348</v>
      </c>
      <c r="H198" t="s">
        <v>895</v>
      </c>
      <c r="I198" t="b">
        <v>0</v>
      </c>
      <c r="J198" t="s">
        <v>10672</v>
      </c>
      <c r="K198" t="str">
        <f>IF(Draft2016[[#This Row],[Keeper]],"Rookie","Auction")</f>
        <v>Auction</v>
      </c>
    </row>
    <row r="199" spans="4:11" x14ac:dyDescent="0.3">
      <c r="D199" t="s">
        <v>1201</v>
      </c>
      <c r="E199" t="s">
        <v>5748</v>
      </c>
      <c r="F199">
        <v>18</v>
      </c>
      <c r="G199" t="s">
        <v>451</v>
      </c>
      <c r="H199" t="s">
        <v>875</v>
      </c>
      <c r="I199" t="b">
        <v>0</v>
      </c>
      <c r="J199" t="s">
        <v>10674</v>
      </c>
      <c r="K199" t="str">
        <f>IF(Draft2016[[#This Row],[Keeper]],"Rookie","Auction")</f>
        <v>Auction</v>
      </c>
    </row>
    <row r="200" spans="4:11" x14ac:dyDescent="0.3">
      <c r="D200" t="s">
        <v>1201</v>
      </c>
      <c r="E200" t="s">
        <v>10693</v>
      </c>
      <c r="F200">
        <v>12</v>
      </c>
      <c r="G200" t="s">
        <v>348</v>
      </c>
      <c r="H200" t="s">
        <v>522</v>
      </c>
      <c r="I200" t="b">
        <v>0</v>
      </c>
      <c r="J200" t="s">
        <v>10674</v>
      </c>
      <c r="K200" t="str">
        <f>IF(Draft2016[[#This Row],[Keeper]],"Rookie","Auction")</f>
        <v>Auction</v>
      </c>
    </row>
    <row r="201" spans="4:11" x14ac:dyDescent="0.3">
      <c r="D201" t="s">
        <v>1201</v>
      </c>
      <c r="E201" t="s">
        <v>4811</v>
      </c>
      <c r="F201">
        <v>10</v>
      </c>
      <c r="G201" t="s">
        <v>451</v>
      </c>
      <c r="H201" t="s">
        <v>745</v>
      </c>
      <c r="I201" t="b">
        <v>1</v>
      </c>
      <c r="J201" t="s">
        <v>10672</v>
      </c>
      <c r="K201" t="str">
        <f>IF(Draft2016[[#This Row],[Keeper]],"Rookie","Auction")</f>
        <v>Rookie</v>
      </c>
    </row>
    <row r="202" spans="4:11" x14ac:dyDescent="0.3">
      <c r="D202" t="s">
        <v>1201</v>
      </c>
      <c r="E202" t="s">
        <v>2894</v>
      </c>
      <c r="F202">
        <v>8</v>
      </c>
      <c r="G202" t="s">
        <v>311</v>
      </c>
      <c r="H202" t="s">
        <v>910</v>
      </c>
      <c r="I202" t="b">
        <v>0</v>
      </c>
      <c r="J202" t="s">
        <v>10672</v>
      </c>
      <c r="K202" t="str">
        <f>IF(Draft2016[[#This Row],[Keeper]],"Rookie","Auction")</f>
        <v>Auction</v>
      </c>
    </row>
    <row r="203" spans="4:11" x14ac:dyDescent="0.3">
      <c r="D203" t="s">
        <v>1201</v>
      </c>
      <c r="E203" t="s">
        <v>372</v>
      </c>
      <c r="F203">
        <v>5</v>
      </c>
      <c r="G203" t="s">
        <v>348</v>
      </c>
      <c r="H203" t="s">
        <v>371</v>
      </c>
      <c r="I203" t="b">
        <v>1</v>
      </c>
      <c r="J203" t="s">
        <v>10674</v>
      </c>
      <c r="K203" t="str">
        <f>IF(Draft2016[[#This Row],[Keeper]],"Rookie","Auction")</f>
        <v>Rookie</v>
      </c>
    </row>
    <row r="204" spans="4:11" x14ac:dyDescent="0.3">
      <c r="D204" t="s">
        <v>1201</v>
      </c>
      <c r="E204" t="s">
        <v>774</v>
      </c>
      <c r="F204">
        <v>3</v>
      </c>
      <c r="G204" t="s">
        <v>348</v>
      </c>
      <c r="H204" t="s">
        <v>522</v>
      </c>
      <c r="I204" t="b">
        <v>1</v>
      </c>
      <c r="J204" t="s">
        <v>10674</v>
      </c>
      <c r="K204" t="str">
        <f>IF(Draft2016[[#This Row],[Keeper]],"Rookie","Auction")</f>
        <v>Rookie</v>
      </c>
    </row>
    <row r="205" spans="4:11" x14ac:dyDescent="0.3">
      <c r="D205" t="s">
        <v>1201</v>
      </c>
      <c r="E205" t="s">
        <v>4987</v>
      </c>
      <c r="F205">
        <v>3</v>
      </c>
      <c r="G205" t="s">
        <v>10676</v>
      </c>
      <c r="H205" t="s">
        <v>1198</v>
      </c>
      <c r="I205" t="b">
        <v>0</v>
      </c>
      <c r="J205" t="s">
        <v>10674</v>
      </c>
      <c r="K205" t="str">
        <f>IF(Draft2016[[#This Row],[Keeper]],"Rookie","Auction")</f>
        <v>Auction</v>
      </c>
    </row>
    <row r="206" spans="4:11" x14ac:dyDescent="0.3">
      <c r="D206" t="s">
        <v>1201</v>
      </c>
      <c r="E206" t="s">
        <v>8795</v>
      </c>
      <c r="F206">
        <v>1</v>
      </c>
      <c r="G206" t="s">
        <v>321</v>
      </c>
      <c r="H206" t="s">
        <v>365</v>
      </c>
      <c r="I206" t="b">
        <v>0</v>
      </c>
      <c r="J206" t="s">
        <v>10672</v>
      </c>
      <c r="K206" t="str">
        <f>IF(Draft2016[[#This Row],[Keeper]],"Rookie","Auction")</f>
        <v>Auction</v>
      </c>
    </row>
    <row r="207" spans="4:11" x14ac:dyDescent="0.3">
      <c r="D207" t="s">
        <v>1201</v>
      </c>
      <c r="E207" t="s">
        <v>3754</v>
      </c>
      <c r="F207">
        <v>1</v>
      </c>
      <c r="G207" t="s">
        <v>311</v>
      </c>
      <c r="H207" t="s">
        <v>410</v>
      </c>
      <c r="I207" t="b">
        <v>0</v>
      </c>
      <c r="J207" t="s">
        <v>10674</v>
      </c>
      <c r="K207" t="str">
        <f>IF(Draft2016[[#This Row],[Keeper]],"Rookie","Auction")</f>
        <v>Auction</v>
      </c>
    </row>
    <row r="208" spans="4:11" x14ac:dyDescent="0.3">
      <c r="D208" t="s">
        <v>1201</v>
      </c>
      <c r="E208" t="s">
        <v>7660</v>
      </c>
      <c r="F208">
        <v>1</v>
      </c>
      <c r="G208" t="s">
        <v>348</v>
      </c>
      <c r="H208" t="s">
        <v>303</v>
      </c>
      <c r="I208" t="b">
        <v>0</v>
      </c>
      <c r="J208" t="s">
        <v>10674</v>
      </c>
      <c r="K208" t="str">
        <f>IF(Draft2016[[#This Row],[Keeper]],"Rookie","Auction")</f>
        <v>Auction</v>
      </c>
    </row>
    <row r="209" spans="4:11" x14ac:dyDescent="0.3">
      <c r="D209" t="s">
        <v>1201</v>
      </c>
      <c r="E209" t="s">
        <v>870</v>
      </c>
      <c r="F209">
        <v>1</v>
      </c>
      <c r="G209" t="s">
        <v>348</v>
      </c>
      <c r="H209" t="s">
        <v>915</v>
      </c>
      <c r="I209" t="b">
        <v>0</v>
      </c>
      <c r="J209" t="s">
        <v>10674</v>
      </c>
      <c r="K209" t="str">
        <f>IF(Draft2016[[#This Row],[Keeper]],"Rookie","Auction")</f>
        <v>Auction</v>
      </c>
    </row>
    <row r="210" spans="4:11" x14ac:dyDescent="0.3">
      <c r="D210" t="s">
        <v>1201</v>
      </c>
      <c r="E210" t="s">
        <v>10127</v>
      </c>
      <c r="F210">
        <v>1</v>
      </c>
      <c r="G210" t="s">
        <v>451</v>
      </c>
      <c r="H210" t="s">
        <v>745</v>
      </c>
      <c r="I210" t="b">
        <v>0</v>
      </c>
      <c r="J210" t="s">
        <v>10674</v>
      </c>
      <c r="K210" t="str">
        <f>IF(Draft2016[[#This Row],[Keeper]],"Rookie","Auction")</f>
        <v>Auction</v>
      </c>
    </row>
    <row r="211" spans="4:11" x14ac:dyDescent="0.3">
      <c r="D211" t="s">
        <v>1201</v>
      </c>
      <c r="E211" t="s">
        <v>4306</v>
      </c>
      <c r="F211">
        <v>1</v>
      </c>
      <c r="G211" t="s">
        <v>451</v>
      </c>
      <c r="H211" t="s">
        <v>694</v>
      </c>
      <c r="I211" t="b">
        <v>0</v>
      </c>
      <c r="J211" t="s">
        <v>10674</v>
      </c>
      <c r="K211" t="str">
        <f>IF(Draft2016[[#This Row],[Keeper]],"Rookie","Auction")</f>
        <v>Auction</v>
      </c>
    </row>
    <row r="212" spans="4:11" x14ac:dyDescent="0.3">
      <c r="D212" t="s">
        <v>1201</v>
      </c>
      <c r="E212" t="s">
        <v>10492</v>
      </c>
      <c r="F212">
        <v>1</v>
      </c>
      <c r="G212" t="s">
        <v>451</v>
      </c>
      <c r="H212" t="s">
        <v>895</v>
      </c>
      <c r="I212" t="b">
        <v>0</v>
      </c>
      <c r="J212" t="s">
        <v>10674</v>
      </c>
      <c r="K212" t="str">
        <f>IF(Draft2016[[#This Row],[Keeper]],"Rookie","Auction")</f>
        <v>Auction</v>
      </c>
    </row>
    <row r="213" spans="4:11" x14ac:dyDescent="0.3">
      <c r="D213" t="s">
        <v>1201</v>
      </c>
      <c r="E213" t="s">
        <v>3023</v>
      </c>
      <c r="F213">
        <v>1</v>
      </c>
      <c r="G213" t="s">
        <v>348</v>
      </c>
      <c r="H213" t="s">
        <v>365</v>
      </c>
      <c r="I213" t="b">
        <v>0</v>
      </c>
      <c r="J213" t="s">
        <v>10674</v>
      </c>
      <c r="K213" t="str">
        <f>IF(Draft2016[[#This Row],[Keeper]],"Rookie","Auction")</f>
        <v>Auction</v>
      </c>
    </row>
    <row r="214" spans="4:11" x14ac:dyDescent="0.3">
      <c r="D214" t="s">
        <v>1201</v>
      </c>
      <c r="E214" t="s">
        <v>8859</v>
      </c>
      <c r="F214">
        <v>1</v>
      </c>
      <c r="G214" t="s">
        <v>321</v>
      </c>
      <c r="H214" t="s">
        <v>522</v>
      </c>
      <c r="I214" t="b">
        <v>0</v>
      </c>
      <c r="J214" t="s">
        <v>10674</v>
      </c>
      <c r="K214" t="str">
        <f>IF(Draft2016[[#This Row],[Keeper]],"Rookie","Auction")</f>
        <v>Auction</v>
      </c>
    </row>
    <row r="215" spans="4:11" x14ac:dyDescent="0.3">
      <c r="D215" t="s">
        <v>1201</v>
      </c>
      <c r="E215" t="s">
        <v>1130</v>
      </c>
      <c r="F215">
        <v>1</v>
      </c>
      <c r="G215" t="s">
        <v>451</v>
      </c>
      <c r="H215" t="s">
        <v>489</v>
      </c>
      <c r="I215" t="b">
        <v>0</v>
      </c>
      <c r="J215" t="s">
        <v>10674</v>
      </c>
      <c r="K215" t="str">
        <f>IF(Draft2016[[#This Row],[Keeper]],"Rookie","Auction")</f>
        <v>Auction</v>
      </c>
    </row>
    <row r="216" spans="4:11" x14ac:dyDescent="0.3">
      <c r="D216" t="s">
        <v>1201</v>
      </c>
      <c r="E216" t="s">
        <v>10694</v>
      </c>
      <c r="F216">
        <v>1</v>
      </c>
      <c r="G216" t="s">
        <v>348</v>
      </c>
      <c r="H216" t="s">
        <v>875</v>
      </c>
      <c r="I216" t="b">
        <v>0</v>
      </c>
      <c r="J216" t="s">
        <v>10674</v>
      </c>
      <c r="K216" t="str">
        <f>IF(Draft2016[[#This Row],[Keeper]],"Rookie","Auction")</f>
        <v>Auction</v>
      </c>
    </row>
    <row r="217" spans="4:11" x14ac:dyDescent="0.3">
      <c r="D217" t="s">
        <v>1201</v>
      </c>
      <c r="E217" t="s">
        <v>5484</v>
      </c>
      <c r="F217">
        <v>1</v>
      </c>
      <c r="G217" t="s">
        <v>321</v>
      </c>
      <c r="H217" t="s">
        <v>314</v>
      </c>
      <c r="I217" t="b">
        <v>0</v>
      </c>
      <c r="J217" t="s">
        <v>10674</v>
      </c>
      <c r="K217" t="str">
        <f>IF(Draft2016[[#This Row],[Keeper]],"Rookie","Auction")</f>
        <v>Auction</v>
      </c>
    </row>
    <row r="218" spans="4:11" x14ac:dyDescent="0.3">
      <c r="D218" t="s">
        <v>1201</v>
      </c>
      <c r="E218" t="s">
        <v>7686</v>
      </c>
      <c r="F218">
        <v>1</v>
      </c>
      <c r="G218" t="s">
        <v>348</v>
      </c>
      <c r="H218" t="s">
        <v>522</v>
      </c>
      <c r="I218" t="b">
        <v>0</v>
      </c>
      <c r="J218" t="s">
        <v>10674</v>
      </c>
      <c r="K218" t="str">
        <f>IF(Draft2016[[#This Row],[Keeper]],"Rookie","Auction")</f>
        <v>Auction</v>
      </c>
    </row>
    <row r="219" spans="4:11" x14ac:dyDescent="0.3">
      <c r="D219" t="s">
        <v>857</v>
      </c>
      <c r="E219" t="s">
        <v>6376</v>
      </c>
      <c r="F219">
        <v>60</v>
      </c>
      <c r="G219" t="s">
        <v>451</v>
      </c>
      <c r="H219" t="s">
        <v>644</v>
      </c>
      <c r="I219" t="b">
        <v>0</v>
      </c>
      <c r="J219" t="s">
        <v>10672</v>
      </c>
      <c r="K219" t="str">
        <f>IF(Draft2016[[#This Row],[Keeper]],"Rookie","Auction")</f>
        <v>Auction</v>
      </c>
    </row>
    <row r="220" spans="4:11" x14ac:dyDescent="0.3">
      <c r="D220" t="s">
        <v>857</v>
      </c>
      <c r="E220" t="s">
        <v>834</v>
      </c>
      <c r="F220">
        <v>57</v>
      </c>
      <c r="G220" t="s">
        <v>348</v>
      </c>
      <c r="H220" t="s">
        <v>365</v>
      </c>
      <c r="I220" t="b">
        <v>0</v>
      </c>
      <c r="J220" t="s">
        <v>10672</v>
      </c>
      <c r="K220" t="str">
        <f>IF(Draft2016[[#This Row],[Keeper]],"Rookie","Auction")</f>
        <v>Auction</v>
      </c>
    </row>
    <row r="221" spans="4:11" x14ac:dyDescent="0.3">
      <c r="D221" t="s">
        <v>857</v>
      </c>
      <c r="E221" t="s">
        <v>5849</v>
      </c>
      <c r="F221">
        <v>55</v>
      </c>
      <c r="G221" t="s">
        <v>348</v>
      </c>
      <c r="H221" t="s">
        <v>352</v>
      </c>
      <c r="I221" t="b">
        <v>0</v>
      </c>
      <c r="J221" t="s">
        <v>10672</v>
      </c>
      <c r="K221" t="str">
        <f>IF(Draft2016[[#This Row],[Keeper]],"Rookie","Auction")</f>
        <v>Auction</v>
      </c>
    </row>
    <row r="222" spans="4:11" x14ac:dyDescent="0.3">
      <c r="D222" t="s">
        <v>857</v>
      </c>
      <c r="E222" t="s">
        <v>1083</v>
      </c>
      <c r="F222">
        <v>52</v>
      </c>
      <c r="G222" t="s">
        <v>311</v>
      </c>
      <c r="H222" t="s">
        <v>875</v>
      </c>
      <c r="I222" t="b">
        <v>0</v>
      </c>
      <c r="J222" t="s">
        <v>10672</v>
      </c>
      <c r="K222" t="str">
        <f>IF(Draft2016[[#This Row],[Keeper]],"Rookie","Auction")</f>
        <v>Auction</v>
      </c>
    </row>
    <row r="223" spans="4:11" x14ac:dyDescent="0.3">
      <c r="D223" t="s">
        <v>857</v>
      </c>
      <c r="E223" t="s">
        <v>3980</v>
      </c>
      <c r="F223">
        <v>20</v>
      </c>
      <c r="G223" t="s">
        <v>321</v>
      </c>
      <c r="H223" t="s">
        <v>306</v>
      </c>
      <c r="I223" t="b">
        <v>0</v>
      </c>
      <c r="J223" t="s">
        <v>10672</v>
      </c>
      <c r="K223" t="str">
        <f>IF(Draft2016[[#This Row],[Keeper]],"Rookie","Auction")</f>
        <v>Auction</v>
      </c>
    </row>
    <row r="224" spans="4:11" x14ac:dyDescent="0.3">
      <c r="D224" t="s">
        <v>857</v>
      </c>
      <c r="E224" t="s">
        <v>5210</v>
      </c>
      <c r="F224">
        <v>10</v>
      </c>
      <c r="G224" t="s">
        <v>348</v>
      </c>
      <c r="H224" t="s">
        <v>721</v>
      </c>
      <c r="I224" t="b">
        <v>0</v>
      </c>
      <c r="J224" t="s">
        <v>10672</v>
      </c>
      <c r="K224" t="str">
        <f>IF(Draft2016[[#This Row],[Keeper]],"Rookie","Auction")</f>
        <v>Auction</v>
      </c>
    </row>
    <row r="225" spans="4:11" x14ac:dyDescent="0.3">
      <c r="D225" t="s">
        <v>857</v>
      </c>
      <c r="E225" t="s">
        <v>2362</v>
      </c>
      <c r="F225">
        <v>10</v>
      </c>
      <c r="G225" t="s">
        <v>451</v>
      </c>
      <c r="H225" t="s">
        <v>915</v>
      </c>
      <c r="I225" t="b">
        <v>0</v>
      </c>
      <c r="J225" t="s">
        <v>10674</v>
      </c>
      <c r="K225" t="str">
        <f>IF(Draft2016[[#This Row],[Keeper]],"Rookie","Auction")</f>
        <v>Auction</v>
      </c>
    </row>
    <row r="226" spans="4:11" x14ac:dyDescent="0.3">
      <c r="D226" t="s">
        <v>857</v>
      </c>
      <c r="E226" t="s">
        <v>8008</v>
      </c>
      <c r="F226">
        <v>9</v>
      </c>
      <c r="G226" t="s">
        <v>348</v>
      </c>
      <c r="H226" t="s">
        <v>644</v>
      </c>
      <c r="I226" t="b">
        <v>1</v>
      </c>
      <c r="J226" t="s">
        <v>10674</v>
      </c>
      <c r="K226" t="str">
        <f>IF(Draft2016[[#This Row],[Keeper]],"Rookie","Auction")</f>
        <v>Rookie</v>
      </c>
    </row>
    <row r="227" spans="4:11" x14ac:dyDescent="0.3">
      <c r="D227" t="s">
        <v>857</v>
      </c>
      <c r="E227" t="s">
        <v>3258</v>
      </c>
      <c r="F227">
        <v>4</v>
      </c>
      <c r="G227" t="s">
        <v>10676</v>
      </c>
      <c r="H227" t="s">
        <v>335</v>
      </c>
      <c r="I227" t="b">
        <v>0</v>
      </c>
      <c r="J227" t="s">
        <v>10674</v>
      </c>
      <c r="K227" t="str">
        <f>IF(Draft2016[[#This Row],[Keeper]],"Rookie","Auction")</f>
        <v>Auction</v>
      </c>
    </row>
    <row r="228" spans="4:11" x14ac:dyDescent="0.3">
      <c r="D228" t="s">
        <v>857</v>
      </c>
      <c r="E228" t="s">
        <v>9222</v>
      </c>
      <c r="F228">
        <v>3</v>
      </c>
      <c r="G228" t="s">
        <v>311</v>
      </c>
      <c r="H228" t="s">
        <v>388</v>
      </c>
      <c r="I228" t="b">
        <v>1</v>
      </c>
      <c r="J228" t="s">
        <v>10674</v>
      </c>
      <c r="K228" t="str">
        <f>IF(Draft2016[[#This Row],[Keeper]],"Rookie","Auction")</f>
        <v>Rookie</v>
      </c>
    </row>
    <row r="229" spans="4:11" x14ac:dyDescent="0.3">
      <c r="D229" t="s">
        <v>857</v>
      </c>
      <c r="E229" t="s">
        <v>1089</v>
      </c>
      <c r="F229">
        <v>3</v>
      </c>
      <c r="G229" t="s">
        <v>348</v>
      </c>
      <c r="H229" t="s">
        <v>669</v>
      </c>
      <c r="I229" t="b">
        <v>0</v>
      </c>
      <c r="J229" t="s">
        <v>10674</v>
      </c>
      <c r="K229" t="str">
        <f>IF(Draft2016[[#This Row],[Keeper]],"Rookie","Auction")</f>
        <v>Auction</v>
      </c>
    </row>
    <row r="230" spans="4:11" x14ac:dyDescent="0.3">
      <c r="D230" t="s">
        <v>857</v>
      </c>
      <c r="E230" t="s">
        <v>8330</v>
      </c>
      <c r="F230">
        <v>2</v>
      </c>
      <c r="G230" t="s">
        <v>451</v>
      </c>
      <c r="H230" t="s">
        <v>388</v>
      </c>
      <c r="I230" t="b">
        <v>0</v>
      </c>
      <c r="J230" t="s">
        <v>10672</v>
      </c>
      <c r="K230" t="str">
        <f>IF(Draft2016[[#This Row],[Keeper]],"Rookie","Auction")</f>
        <v>Auction</v>
      </c>
    </row>
    <row r="231" spans="4:11" x14ac:dyDescent="0.3">
      <c r="D231" t="s">
        <v>857</v>
      </c>
      <c r="E231" t="s">
        <v>5902</v>
      </c>
      <c r="F231">
        <v>2</v>
      </c>
      <c r="G231" t="s">
        <v>451</v>
      </c>
      <c r="H231" t="s">
        <v>489</v>
      </c>
      <c r="I231" t="b">
        <v>0</v>
      </c>
      <c r="J231" t="s">
        <v>10674</v>
      </c>
      <c r="K231" t="str">
        <f>IF(Draft2016[[#This Row],[Keeper]],"Rookie","Auction")</f>
        <v>Auction</v>
      </c>
    </row>
    <row r="232" spans="4:11" x14ac:dyDescent="0.3">
      <c r="D232" t="s">
        <v>857</v>
      </c>
      <c r="E232" t="s">
        <v>8434</v>
      </c>
      <c r="F232">
        <v>2</v>
      </c>
      <c r="G232" t="s">
        <v>348</v>
      </c>
      <c r="H232" t="s">
        <v>1379</v>
      </c>
      <c r="I232" t="b">
        <v>0</v>
      </c>
      <c r="J232" t="s">
        <v>10674</v>
      </c>
      <c r="K232" t="str">
        <f>IF(Draft2016[[#This Row],[Keeper]],"Rookie","Auction")</f>
        <v>Auction</v>
      </c>
    </row>
    <row r="233" spans="4:11" x14ac:dyDescent="0.3">
      <c r="D233" t="s">
        <v>857</v>
      </c>
      <c r="E233" t="s">
        <v>6935</v>
      </c>
      <c r="F233">
        <v>2</v>
      </c>
      <c r="G233" t="s">
        <v>321</v>
      </c>
      <c r="H233" t="s">
        <v>410</v>
      </c>
      <c r="I233" t="b">
        <v>0</v>
      </c>
      <c r="J233" t="s">
        <v>10674</v>
      </c>
      <c r="K233" t="str">
        <f>IF(Draft2016[[#This Row],[Keeper]],"Rookie","Auction")</f>
        <v>Auction</v>
      </c>
    </row>
    <row r="234" spans="4:11" x14ac:dyDescent="0.3">
      <c r="D234" t="s">
        <v>857</v>
      </c>
      <c r="E234" t="s">
        <v>1979</v>
      </c>
      <c r="F234">
        <v>1</v>
      </c>
      <c r="G234" t="s">
        <v>451</v>
      </c>
      <c r="H234" t="s">
        <v>1198</v>
      </c>
      <c r="I234" t="b">
        <v>0</v>
      </c>
      <c r="J234" t="s">
        <v>10674</v>
      </c>
      <c r="K234" t="str">
        <f>IF(Draft2016[[#This Row],[Keeper]],"Rookie","Auction")</f>
        <v>Auction</v>
      </c>
    </row>
    <row r="235" spans="4:11" x14ac:dyDescent="0.3">
      <c r="D235" t="s">
        <v>857</v>
      </c>
      <c r="E235" t="s">
        <v>8179</v>
      </c>
      <c r="F235">
        <v>1</v>
      </c>
      <c r="G235" t="s">
        <v>348</v>
      </c>
      <c r="H235" t="s">
        <v>1198</v>
      </c>
      <c r="I235" t="b">
        <v>0</v>
      </c>
      <c r="J235" t="s">
        <v>10674</v>
      </c>
      <c r="K235" t="str">
        <f>IF(Draft2016[[#This Row],[Keeper]],"Rookie","Auction")</f>
        <v>Auction</v>
      </c>
    </row>
    <row r="236" spans="4:11" x14ac:dyDescent="0.3">
      <c r="D236" t="s">
        <v>857</v>
      </c>
      <c r="E236" t="s">
        <v>5954</v>
      </c>
      <c r="F236">
        <v>1</v>
      </c>
      <c r="G236" t="s">
        <v>348</v>
      </c>
      <c r="H236" t="s">
        <v>915</v>
      </c>
      <c r="I236" t="b">
        <v>0</v>
      </c>
      <c r="J236" t="s">
        <v>10674</v>
      </c>
      <c r="K236" t="str">
        <f>IF(Draft2016[[#This Row],[Keeper]],"Rookie","Auction")</f>
        <v>Auction</v>
      </c>
    </row>
    <row r="237" spans="4:11" x14ac:dyDescent="0.3">
      <c r="D237" t="s">
        <v>857</v>
      </c>
      <c r="E237" t="s">
        <v>7318</v>
      </c>
      <c r="F237">
        <v>1</v>
      </c>
      <c r="G237" t="s">
        <v>451</v>
      </c>
      <c r="H237" t="s">
        <v>721</v>
      </c>
      <c r="I237" t="b">
        <v>0</v>
      </c>
      <c r="J237" t="s">
        <v>10674</v>
      </c>
      <c r="K237" t="str">
        <f>IF(Draft2016[[#This Row],[Keeper]],"Rookie","Auction")</f>
        <v>Auction</v>
      </c>
    </row>
    <row r="238" spans="4:11" x14ac:dyDescent="0.3">
      <c r="D238" t="s">
        <v>857</v>
      </c>
      <c r="E238" t="s">
        <v>3807</v>
      </c>
      <c r="F238">
        <v>1</v>
      </c>
      <c r="G238" t="s">
        <v>10676</v>
      </c>
      <c r="H238" t="s">
        <v>1379</v>
      </c>
      <c r="I238" t="b">
        <v>0</v>
      </c>
      <c r="J238" t="s">
        <v>10674</v>
      </c>
      <c r="K238" t="str">
        <f>IF(Draft2016[[#This Row],[Keeper]],"Rookie","Auction")</f>
        <v>Auction</v>
      </c>
    </row>
    <row r="239" spans="4:11" x14ac:dyDescent="0.3">
      <c r="D239" t="s">
        <v>857</v>
      </c>
      <c r="E239" t="s">
        <v>7321</v>
      </c>
      <c r="F239">
        <v>1</v>
      </c>
      <c r="G239" t="s">
        <v>348</v>
      </c>
      <c r="H239" t="s">
        <v>745</v>
      </c>
      <c r="I239" t="b">
        <v>0</v>
      </c>
      <c r="J239" t="s">
        <v>10674</v>
      </c>
      <c r="K239" t="str">
        <f>IF(Draft2016[[#This Row],[Keeper]],"Rookie","Auction")</f>
        <v>Auction</v>
      </c>
    </row>
    <row r="240" spans="4:11" x14ac:dyDescent="0.3">
      <c r="D240" t="s">
        <v>857</v>
      </c>
      <c r="E240" t="s">
        <v>5495</v>
      </c>
      <c r="F240">
        <v>1</v>
      </c>
      <c r="G240" t="s">
        <v>321</v>
      </c>
      <c r="H240" t="s">
        <v>707</v>
      </c>
      <c r="I240" t="b">
        <v>0</v>
      </c>
      <c r="J240" t="s">
        <v>10674</v>
      </c>
      <c r="K240" t="str">
        <f>IF(Draft2016[[#This Row],[Keeper]],"Rookie","Auction")</f>
        <v>Auction</v>
      </c>
    </row>
    <row r="241" spans="4:11" x14ac:dyDescent="0.3">
      <c r="D241" t="s">
        <v>857</v>
      </c>
      <c r="E241" t="s">
        <v>10366</v>
      </c>
      <c r="F241">
        <v>1</v>
      </c>
      <c r="G241" t="s">
        <v>348</v>
      </c>
      <c r="H241" t="s">
        <v>10682</v>
      </c>
      <c r="I241" t="b">
        <v>0</v>
      </c>
      <c r="J241" t="s">
        <v>10674</v>
      </c>
      <c r="K241" t="str">
        <f>IF(Draft2016[[#This Row],[Keeper]],"Rookie","Auction")</f>
        <v>Auction</v>
      </c>
    </row>
    <row r="242" spans="4:11" x14ac:dyDescent="0.3">
      <c r="D242" t="s">
        <v>857</v>
      </c>
      <c r="E242" t="s">
        <v>4001</v>
      </c>
      <c r="F242">
        <v>1</v>
      </c>
      <c r="G242" t="s">
        <v>451</v>
      </c>
      <c r="H242" t="s">
        <v>335</v>
      </c>
      <c r="I242" t="b">
        <v>0</v>
      </c>
      <c r="J242" t="s">
        <v>10674</v>
      </c>
      <c r="K242" t="str">
        <f>IF(Draft2016[[#This Row],[Keeper]],"Rookie","Auction")</f>
        <v>Auction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34C5-F93B-4EA2-8DEB-36F155690330}">
  <dimension ref="A1:V2980"/>
  <sheetViews>
    <sheetView topLeftCell="A242" workbookViewId="0">
      <selection activeCell="A252" sqref="A252"/>
    </sheetView>
  </sheetViews>
  <sheetFormatPr defaultRowHeight="14.4" x14ac:dyDescent="0.3"/>
  <cols>
    <col min="1" max="1" width="25.6640625" bestFit="1" customWidth="1"/>
    <col min="2" max="2" width="8.33203125" bestFit="1" customWidth="1"/>
    <col min="3" max="3" width="11.77734375" bestFit="1" customWidth="1"/>
    <col min="4" max="4" width="10" bestFit="1" customWidth="1"/>
    <col min="5" max="5" width="9.77734375" bestFit="1" customWidth="1"/>
    <col min="6" max="6" width="11" bestFit="1" customWidth="1"/>
    <col min="7" max="7" width="7.5546875" bestFit="1" customWidth="1"/>
    <col min="8" max="8" width="12" bestFit="1" customWidth="1"/>
    <col min="9" max="9" width="19.21875" bestFit="1" customWidth="1"/>
    <col min="10" max="10" width="11.109375" bestFit="1" customWidth="1"/>
    <col min="11" max="11" width="9.88671875" bestFit="1" customWidth="1"/>
    <col min="12" max="12" width="18.109375" bestFit="1" customWidth="1"/>
    <col min="13" max="13" width="17.88671875" bestFit="1" customWidth="1"/>
    <col min="14" max="14" width="16.88671875" bestFit="1" customWidth="1"/>
    <col min="15" max="15" width="11.6640625" bestFit="1" customWidth="1"/>
    <col min="16" max="16" width="6.21875" bestFit="1" customWidth="1"/>
    <col min="17" max="17" width="23.77734375" bestFit="1" customWidth="1"/>
    <col min="18" max="18" width="8.5546875" bestFit="1" customWidth="1"/>
    <col min="19" max="19" width="8.88671875" bestFit="1" customWidth="1"/>
    <col min="20" max="20" width="14.109375" bestFit="1" customWidth="1"/>
    <col min="21" max="21" width="12.21875" bestFit="1" customWidth="1"/>
    <col min="22" max="22" width="24.6640625" style="68" bestFit="1" customWidth="1"/>
    <col min="23" max="23" width="24.77734375" bestFit="1" customWidth="1"/>
  </cols>
  <sheetData>
    <row r="1" spans="1:22" x14ac:dyDescent="0.3">
      <c r="A1" t="s">
        <v>284</v>
      </c>
      <c r="B1" t="s">
        <v>14292</v>
      </c>
      <c r="C1" t="s">
        <v>271</v>
      </c>
      <c r="D1" t="s">
        <v>273</v>
      </c>
      <c r="E1" t="s">
        <v>289</v>
      </c>
      <c r="F1" t="s">
        <v>276</v>
      </c>
      <c r="G1" t="s">
        <v>281</v>
      </c>
      <c r="H1" t="s">
        <v>285</v>
      </c>
      <c r="I1" t="s">
        <v>288</v>
      </c>
      <c r="J1" t="s">
        <v>280</v>
      </c>
      <c r="K1" t="s">
        <v>275</v>
      </c>
      <c r="L1" t="s">
        <v>283</v>
      </c>
      <c r="M1" t="s">
        <v>278</v>
      </c>
      <c r="N1" t="s">
        <v>279</v>
      </c>
      <c r="O1" t="s">
        <v>286</v>
      </c>
      <c r="P1" t="s">
        <v>282</v>
      </c>
      <c r="Q1" t="s">
        <v>11327</v>
      </c>
      <c r="R1" t="s">
        <v>287</v>
      </c>
      <c r="S1" t="s">
        <v>272</v>
      </c>
      <c r="T1" t="s">
        <v>274</v>
      </c>
      <c r="U1" t="s">
        <v>277</v>
      </c>
      <c r="V1" t="s">
        <v>290</v>
      </c>
    </row>
    <row r="2" spans="1:22" x14ac:dyDescent="0.3">
      <c r="A2" t="s">
        <v>8401</v>
      </c>
      <c r="B2">
        <v>1</v>
      </c>
      <c r="C2" s="1" t="s">
        <v>8400</v>
      </c>
      <c r="D2" t="s">
        <v>311</v>
      </c>
      <c r="E2">
        <v>3042451</v>
      </c>
      <c r="F2" t="s">
        <v>8400</v>
      </c>
      <c r="G2" t="s">
        <v>335</v>
      </c>
      <c r="I2">
        <v>4</v>
      </c>
      <c r="K2">
        <v>8</v>
      </c>
      <c r="L2" s="1" t="s">
        <v>311</v>
      </c>
      <c r="M2" t="s">
        <v>1722</v>
      </c>
      <c r="N2">
        <v>19584</v>
      </c>
      <c r="O2">
        <v>1</v>
      </c>
      <c r="Q2" t="s">
        <v>13164</v>
      </c>
      <c r="R2" t="s">
        <v>329</v>
      </c>
      <c r="S2" t="s">
        <v>696</v>
      </c>
      <c r="T2" t="s">
        <v>409</v>
      </c>
      <c r="U2" t="s">
        <v>660</v>
      </c>
      <c r="V2" t="s">
        <v>299</v>
      </c>
    </row>
    <row r="3" spans="1:22" x14ac:dyDescent="0.3">
      <c r="A3" t="s">
        <v>5308</v>
      </c>
      <c r="B3">
        <v>1</v>
      </c>
      <c r="C3" s="1" t="s">
        <v>5305</v>
      </c>
      <c r="D3" t="s">
        <v>348</v>
      </c>
      <c r="E3">
        <v>2979533</v>
      </c>
      <c r="F3" t="s">
        <v>5305</v>
      </c>
      <c r="H3" t="s">
        <v>5309</v>
      </c>
      <c r="J3" t="s">
        <v>5307</v>
      </c>
      <c r="K3">
        <v>13</v>
      </c>
      <c r="L3" s="1" t="s">
        <v>348</v>
      </c>
      <c r="M3" t="s">
        <v>5306</v>
      </c>
      <c r="N3">
        <v>18129</v>
      </c>
      <c r="O3">
        <v>4</v>
      </c>
      <c r="P3">
        <v>26</v>
      </c>
      <c r="Q3" t="s">
        <v>12323</v>
      </c>
      <c r="R3" t="s">
        <v>308</v>
      </c>
      <c r="S3" t="s">
        <v>814</v>
      </c>
      <c r="T3" t="s">
        <v>16316</v>
      </c>
      <c r="U3" t="s">
        <v>660</v>
      </c>
      <c r="V3" t="s">
        <v>295</v>
      </c>
    </row>
    <row r="4" spans="1:22" x14ac:dyDescent="0.3">
      <c r="A4" t="s">
        <v>8951</v>
      </c>
      <c r="B4">
        <v>1</v>
      </c>
      <c r="C4" s="1" t="s">
        <v>8949</v>
      </c>
      <c r="D4" t="s">
        <v>348</v>
      </c>
      <c r="E4">
        <v>15834</v>
      </c>
      <c r="F4" t="s">
        <v>8949</v>
      </c>
      <c r="H4" t="s">
        <v>941</v>
      </c>
      <c r="L4" s="1" t="s">
        <v>348</v>
      </c>
      <c r="M4" t="s">
        <v>8950</v>
      </c>
      <c r="N4">
        <v>14886</v>
      </c>
      <c r="O4">
        <v>7</v>
      </c>
      <c r="P4">
        <v>28</v>
      </c>
      <c r="Q4" t="s">
        <v>13329</v>
      </c>
      <c r="R4" t="s">
        <v>318</v>
      </c>
      <c r="S4" t="s">
        <v>317</v>
      </c>
      <c r="T4" t="s">
        <v>509</v>
      </c>
      <c r="U4" t="s">
        <v>660</v>
      </c>
      <c r="V4" t="s">
        <v>295</v>
      </c>
    </row>
    <row r="5" spans="1:22" x14ac:dyDescent="0.3">
      <c r="A5" t="s">
        <v>14930</v>
      </c>
      <c r="B5">
        <v>1</v>
      </c>
      <c r="C5" s="1" t="s">
        <v>14931</v>
      </c>
      <c r="D5" t="s">
        <v>348</v>
      </c>
      <c r="E5">
        <v>4039000</v>
      </c>
      <c r="F5" t="s">
        <v>14931</v>
      </c>
      <c r="G5" t="s">
        <v>416</v>
      </c>
      <c r="H5" t="s">
        <v>14932</v>
      </c>
      <c r="K5">
        <v>2</v>
      </c>
      <c r="L5" s="1" t="s">
        <v>348</v>
      </c>
      <c r="M5" t="s">
        <v>4888</v>
      </c>
      <c r="N5">
        <v>21751</v>
      </c>
      <c r="O5">
        <v>0</v>
      </c>
      <c r="P5">
        <v>22</v>
      </c>
      <c r="Q5" t="s">
        <v>14933</v>
      </c>
      <c r="R5" t="s">
        <v>360</v>
      </c>
      <c r="S5" t="s">
        <v>643</v>
      </c>
      <c r="U5" t="s">
        <v>660</v>
      </c>
      <c r="V5" t="s">
        <v>299</v>
      </c>
    </row>
    <row r="6" spans="1:22" x14ac:dyDescent="0.3">
      <c r="A6" t="s">
        <v>5552</v>
      </c>
      <c r="B6">
        <v>1</v>
      </c>
      <c r="C6" s="1" t="s">
        <v>5550</v>
      </c>
      <c r="D6" t="s">
        <v>451</v>
      </c>
      <c r="E6">
        <v>2570994</v>
      </c>
      <c r="F6" t="s">
        <v>5550</v>
      </c>
      <c r="H6" t="s">
        <v>4346</v>
      </c>
      <c r="J6" t="s">
        <v>5551</v>
      </c>
      <c r="K6">
        <v>36</v>
      </c>
      <c r="L6" s="1" t="s">
        <v>451</v>
      </c>
      <c r="M6" t="s">
        <v>984</v>
      </c>
      <c r="N6">
        <v>18235</v>
      </c>
      <c r="O6">
        <v>4</v>
      </c>
      <c r="P6">
        <v>27</v>
      </c>
      <c r="Q6" t="s">
        <v>12388</v>
      </c>
      <c r="R6" t="s">
        <v>360</v>
      </c>
      <c r="S6" t="s">
        <v>838</v>
      </c>
      <c r="U6" t="s">
        <v>660</v>
      </c>
      <c r="V6" t="s">
        <v>295</v>
      </c>
    </row>
    <row r="7" spans="1:22" x14ac:dyDescent="0.3">
      <c r="A7" t="s">
        <v>662</v>
      </c>
      <c r="B7">
        <v>1</v>
      </c>
      <c r="C7" s="1" t="s">
        <v>658</v>
      </c>
      <c r="D7" t="s">
        <v>321</v>
      </c>
      <c r="F7" t="s">
        <v>658</v>
      </c>
      <c r="H7" t="s">
        <v>663</v>
      </c>
      <c r="K7">
        <v>81</v>
      </c>
      <c r="L7" s="1" t="s">
        <v>321</v>
      </c>
      <c r="M7" t="s">
        <v>661</v>
      </c>
      <c r="N7">
        <v>10975</v>
      </c>
      <c r="O7">
        <v>9</v>
      </c>
      <c r="P7">
        <v>29</v>
      </c>
      <c r="Q7" t="s">
        <v>11366</v>
      </c>
      <c r="R7" t="s">
        <v>345</v>
      </c>
      <c r="S7" t="s">
        <v>659</v>
      </c>
      <c r="U7" t="s">
        <v>660</v>
      </c>
      <c r="V7" t="s">
        <v>295</v>
      </c>
    </row>
    <row r="8" spans="1:22" x14ac:dyDescent="0.3">
      <c r="A8" t="s">
        <v>4182</v>
      </c>
      <c r="B8">
        <v>1</v>
      </c>
      <c r="C8" s="1" t="s">
        <v>77</v>
      </c>
      <c r="D8" t="s">
        <v>451</v>
      </c>
      <c r="E8">
        <v>3042519</v>
      </c>
      <c r="F8" t="s">
        <v>77</v>
      </c>
      <c r="G8" t="s">
        <v>365</v>
      </c>
      <c r="H8" t="s">
        <v>2081</v>
      </c>
      <c r="I8">
        <v>1</v>
      </c>
      <c r="J8" t="s">
        <v>4181</v>
      </c>
      <c r="K8">
        <v>33</v>
      </c>
      <c r="L8" s="1" t="s">
        <v>451</v>
      </c>
      <c r="M8" t="s">
        <v>313</v>
      </c>
      <c r="N8">
        <v>19045</v>
      </c>
      <c r="O8">
        <v>3</v>
      </c>
      <c r="P8">
        <v>25</v>
      </c>
      <c r="Q8" t="s">
        <v>12048</v>
      </c>
      <c r="R8" t="s">
        <v>492</v>
      </c>
      <c r="S8" t="s">
        <v>450</v>
      </c>
      <c r="U8" t="s">
        <v>660</v>
      </c>
      <c r="V8" t="s">
        <v>299</v>
      </c>
    </row>
    <row r="9" spans="1:22" x14ac:dyDescent="0.3">
      <c r="A9" t="s">
        <v>8857</v>
      </c>
      <c r="B9">
        <v>1</v>
      </c>
      <c r="C9" s="1" t="s">
        <v>8855</v>
      </c>
      <c r="D9" t="s">
        <v>348</v>
      </c>
      <c r="E9">
        <v>3056458</v>
      </c>
      <c r="F9" t="s">
        <v>8855</v>
      </c>
      <c r="G9" t="s">
        <v>570</v>
      </c>
      <c r="H9" t="s">
        <v>4668</v>
      </c>
      <c r="K9">
        <v>28</v>
      </c>
      <c r="L9" s="1" t="s">
        <v>348</v>
      </c>
      <c r="M9" t="s">
        <v>8856</v>
      </c>
      <c r="N9">
        <v>20678</v>
      </c>
      <c r="O9">
        <v>1</v>
      </c>
      <c r="P9">
        <v>23</v>
      </c>
      <c r="Q9" t="s">
        <v>13302</v>
      </c>
      <c r="R9" t="s">
        <v>318</v>
      </c>
      <c r="S9" t="s">
        <v>650</v>
      </c>
      <c r="U9" t="s">
        <v>660</v>
      </c>
      <c r="V9" t="s">
        <v>299</v>
      </c>
    </row>
    <row r="10" spans="1:22" x14ac:dyDescent="0.3">
      <c r="A10" t="s">
        <v>4004</v>
      </c>
      <c r="B10">
        <v>1</v>
      </c>
      <c r="C10" s="1" t="s">
        <v>4003</v>
      </c>
      <c r="D10" t="s">
        <v>311</v>
      </c>
      <c r="E10">
        <v>17021</v>
      </c>
      <c r="F10" t="s">
        <v>4003</v>
      </c>
      <c r="H10" t="s">
        <v>4005</v>
      </c>
      <c r="I10">
        <v>3</v>
      </c>
      <c r="K10">
        <v>12</v>
      </c>
      <c r="L10" s="1" t="s">
        <v>311</v>
      </c>
      <c r="M10" t="s">
        <v>1092</v>
      </c>
      <c r="N10">
        <v>16300</v>
      </c>
      <c r="O10">
        <v>3</v>
      </c>
      <c r="P10">
        <v>28</v>
      </c>
      <c r="Q10" t="s">
        <v>12006</v>
      </c>
      <c r="R10" t="s">
        <v>308</v>
      </c>
      <c r="S10" t="s">
        <v>924</v>
      </c>
      <c r="U10" t="s">
        <v>660</v>
      </c>
      <c r="V10" t="s">
        <v>295</v>
      </c>
    </row>
    <row r="11" spans="1:22" x14ac:dyDescent="0.3">
      <c r="A11" t="s">
        <v>15752</v>
      </c>
      <c r="B11">
        <v>1</v>
      </c>
      <c r="C11" s="1" t="s">
        <v>15753</v>
      </c>
      <c r="D11" t="s">
        <v>348</v>
      </c>
      <c r="E11">
        <v>4032749</v>
      </c>
      <c r="F11" t="s">
        <v>15753</v>
      </c>
      <c r="G11" t="s">
        <v>745</v>
      </c>
      <c r="H11" t="s">
        <v>15754</v>
      </c>
      <c r="K11">
        <v>18</v>
      </c>
      <c r="L11" s="1" t="s">
        <v>348</v>
      </c>
      <c r="M11" t="s">
        <v>557</v>
      </c>
      <c r="N11">
        <v>21969</v>
      </c>
      <c r="O11">
        <v>0</v>
      </c>
      <c r="P11">
        <v>22</v>
      </c>
      <c r="Q11" t="s">
        <v>15755</v>
      </c>
      <c r="R11" t="s">
        <v>345</v>
      </c>
      <c r="S11" t="s">
        <v>347</v>
      </c>
      <c r="U11" t="s">
        <v>660</v>
      </c>
      <c r="V11" t="s">
        <v>299</v>
      </c>
    </row>
    <row r="12" spans="1:22" x14ac:dyDescent="0.3">
      <c r="A12" t="s">
        <v>6004</v>
      </c>
      <c r="B12">
        <v>1</v>
      </c>
      <c r="C12" s="1" t="s">
        <v>6002</v>
      </c>
      <c r="D12" t="s">
        <v>321</v>
      </c>
      <c r="E12">
        <v>2974029</v>
      </c>
      <c r="F12" t="s">
        <v>6002</v>
      </c>
      <c r="H12" t="s">
        <v>6005</v>
      </c>
      <c r="I12">
        <v>4</v>
      </c>
      <c r="K12">
        <v>86</v>
      </c>
      <c r="L12" s="1" t="s">
        <v>321</v>
      </c>
      <c r="M12" t="s">
        <v>6003</v>
      </c>
      <c r="N12">
        <v>19241</v>
      </c>
      <c r="O12">
        <v>2</v>
      </c>
      <c r="P12">
        <v>24</v>
      </c>
      <c r="Q12" t="s">
        <v>12502</v>
      </c>
      <c r="R12" t="s">
        <v>345</v>
      </c>
      <c r="S12" t="s">
        <v>733</v>
      </c>
      <c r="T12" t="s">
        <v>1059</v>
      </c>
      <c r="U12" t="s">
        <v>660</v>
      </c>
      <c r="V12" t="s">
        <v>295</v>
      </c>
    </row>
    <row r="13" spans="1:22" x14ac:dyDescent="0.3">
      <c r="A13" t="s">
        <v>9052</v>
      </c>
      <c r="B13">
        <v>1</v>
      </c>
      <c r="C13" s="1" t="s">
        <v>9049</v>
      </c>
      <c r="D13" t="s">
        <v>562</v>
      </c>
      <c r="E13">
        <v>2577467</v>
      </c>
      <c r="F13" t="s">
        <v>9049</v>
      </c>
      <c r="H13" t="s">
        <v>1524</v>
      </c>
      <c r="J13" t="s">
        <v>9051</v>
      </c>
      <c r="K13">
        <v>22</v>
      </c>
      <c r="L13" s="1" t="s">
        <v>451</v>
      </c>
      <c r="M13" t="s">
        <v>9050</v>
      </c>
      <c r="N13">
        <v>16966</v>
      </c>
      <c r="O13">
        <v>5</v>
      </c>
      <c r="P13">
        <v>27</v>
      </c>
      <c r="Q13" t="s">
        <v>13356</v>
      </c>
      <c r="R13" t="s">
        <v>329</v>
      </c>
      <c r="S13" t="s">
        <v>958</v>
      </c>
      <c r="T13" t="s">
        <v>16316</v>
      </c>
      <c r="U13" t="s">
        <v>660</v>
      </c>
      <c r="V13" t="s">
        <v>295</v>
      </c>
    </row>
    <row r="14" spans="1:22" x14ac:dyDescent="0.3">
      <c r="A14" t="s">
        <v>1766</v>
      </c>
      <c r="B14">
        <v>1</v>
      </c>
      <c r="C14" s="1" t="s">
        <v>234</v>
      </c>
      <c r="D14" t="s">
        <v>311</v>
      </c>
      <c r="E14">
        <v>8439</v>
      </c>
      <c r="F14" t="s">
        <v>234</v>
      </c>
      <c r="G14" t="s">
        <v>365</v>
      </c>
      <c r="H14" t="s">
        <v>1767</v>
      </c>
      <c r="I14">
        <v>1</v>
      </c>
      <c r="J14" t="s">
        <v>1765</v>
      </c>
      <c r="K14">
        <v>12</v>
      </c>
      <c r="L14" s="1" t="s">
        <v>311</v>
      </c>
      <c r="M14" t="s">
        <v>1764</v>
      </c>
      <c r="N14">
        <v>2593</v>
      </c>
      <c r="O14">
        <v>15</v>
      </c>
      <c r="P14">
        <v>36</v>
      </c>
      <c r="Q14" t="s">
        <v>11545</v>
      </c>
      <c r="R14" t="s">
        <v>345</v>
      </c>
      <c r="S14" t="s">
        <v>575</v>
      </c>
      <c r="U14" t="s">
        <v>660</v>
      </c>
      <c r="V14" t="s">
        <v>299</v>
      </c>
    </row>
    <row r="15" spans="1:22" x14ac:dyDescent="0.3">
      <c r="A15" t="s">
        <v>2884</v>
      </c>
      <c r="B15">
        <v>1</v>
      </c>
      <c r="C15" s="1" t="s">
        <v>2881</v>
      </c>
      <c r="D15" t="s">
        <v>451</v>
      </c>
      <c r="E15">
        <v>2971811</v>
      </c>
      <c r="F15" t="s">
        <v>2881</v>
      </c>
      <c r="H15" t="s">
        <v>2885</v>
      </c>
      <c r="K15">
        <v>38</v>
      </c>
      <c r="L15" s="1" t="s">
        <v>451</v>
      </c>
      <c r="M15" t="s">
        <v>2883</v>
      </c>
      <c r="N15">
        <v>17166</v>
      </c>
      <c r="O15">
        <v>1</v>
      </c>
      <c r="P15">
        <v>27</v>
      </c>
      <c r="Q15" t="s">
        <v>11761</v>
      </c>
      <c r="R15" t="s">
        <v>345</v>
      </c>
      <c r="S15" t="s">
        <v>1188</v>
      </c>
      <c r="U15" t="s">
        <v>2882</v>
      </c>
      <c r="V15" t="s">
        <v>295</v>
      </c>
    </row>
    <row r="16" spans="1:22" x14ac:dyDescent="0.3">
      <c r="A16" t="s">
        <v>15366</v>
      </c>
      <c r="B16">
        <v>1</v>
      </c>
      <c r="C16" s="1" t="s">
        <v>6803</v>
      </c>
      <c r="D16" t="s">
        <v>451</v>
      </c>
      <c r="E16">
        <v>3912551</v>
      </c>
      <c r="F16" t="s">
        <v>6803</v>
      </c>
      <c r="H16" t="s">
        <v>15367</v>
      </c>
      <c r="J16" t="s">
        <v>14451</v>
      </c>
      <c r="L16" s="1" t="s">
        <v>451</v>
      </c>
      <c r="M16" t="s">
        <v>2818</v>
      </c>
      <c r="N16">
        <v>20973</v>
      </c>
      <c r="O16">
        <v>1</v>
      </c>
      <c r="P16">
        <v>23</v>
      </c>
      <c r="Q16" t="s">
        <v>12722</v>
      </c>
      <c r="R16" t="s">
        <v>308</v>
      </c>
      <c r="S16" t="s">
        <v>412</v>
      </c>
      <c r="T16" t="s">
        <v>16316</v>
      </c>
      <c r="U16" t="s">
        <v>15368</v>
      </c>
      <c r="V16" t="s">
        <v>295</v>
      </c>
    </row>
    <row r="17" spans="1:22" x14ac:dyDescent="0.3">
      <c r="A17" t="s">
        <v>634</v>
      </c>
      <c r="B17">
        <v>1</v>
      </c>
      <c r="C17" s="1" t="s">
        <v>630</v>
      </c>
      <c r="D17" t="s">
        <v>348</v>
      </c>
      <c r="E17">
        <v>16022</v>
      </c>
      <c r="F17" t="s">
        <v>630</v>
      </c>
      <c r="H17" t="s">
        <v>635</v>
      </c>
      <c r="K17">
        <v>18</v>
      </c>
      <c r="L17" s="1" t="s">
        <v>348</v>
      </c>
      <c r="M17" t="s">
        <v>633</v>
      </c>
      <c r="N17">
        <v>15019</v>
      </c>
      <c r="O17">
        <v>3</v>
      </c>
      <c r="P17">
        <v>26</v>
      </c>
      <c r="Q17" t="s">
        <v>11363</v>
      </c>
      <c r="R17" t="s">
        <v>636</v>
      </c>
      <c r="S17" t="s">
        <v>631</v>
      </c>
      <c r="U17" t="s">
        <v>632</v>
      </c>
      <c r="V17" t="s">
        <v>295</v>
      </c>
    </row>
    <row r="18" spans="1:22" x14ac:dyDescent="0.3">
      <c r="A18" t="s">
        <v>8304</v>
      </c>
      <c r="B18">
        <v>1</v>
      </c>
      <c r="C18" s="1" t="s">
        <v>8302</v>
      </c>
      <c r="D18" t="s">
        <v>451</v>
      </c>
      <c r="E18">
        <v>3122842</v>
      </c>
      <c r="F18" t="s">
        <v>8302</v>
      </c>
      <c r="H18" t="s">
        <v>8305</v>
      </c>
      <c r="J18" t="s">
        <v>14514</v>
      </c>
      <c r="L18" s="1" t="s">
        <v>451</v>
      </c>
      <c r="M18" t="s">
        <v>8303</v>
      </c>
      <c r="N18">
        <v>21491</v>
      </c>
      <c r="O18">
        <v>1</v>
      </c>
      <c r="P18">
        <v>24</v>
      </c>
      <c r="Q18" t="s">
        <v>13137</v>
      </c>
      <c r="R18" t="s">
        <v>492</v>
      </c>
      <c r="S18" t="s">
        <v>347</v>
      </c>
      <c r="T18" t="s">
        <v>16316</v>
      </c>
      <c r="U18" t="s">
        <v>739</v>
      </c>
      <c r="V18" t="s">
        <v>295</v>
      </c>
    </row>
    <row r="19" spans="1:22" x14ac:dyDescent="0.3">
      <c r="A19" t="s">
        <v>9321</v>
      </c>
      <c r="B19">
        <v>1</v>
      </c>
      <c r="C19" s="1" t="s">
        <v>9320</v>
      </c>
      <c r="D19" t="s">
        <v>348</v>
      </c>
      <c r="F19" t="s">
        <v>9320</v>
      </c>
      <c r="K19">
        <v>0</v>
      </c>
      <c r="L19" s="1" t="s">
        <v>348</v>
      </c>
      <c r="M19" t="s">
        <v>3221</v>
      </c>
      <c r="N19">
        <v>17720</v>
      </c>
      <c r="Q19" t="s">
        <v>13438</v>
      </c>
      <c r="R19" t="s">
        <v>296</v>
      </c>
      <c r="S19" t="s">
        <v>296</v>
      </c>
      <c r="U19" t="s">
        <v>739</v>
      </c>
      <c r="V19" t="s">
        <v>295</v>
      </c>
    </row>
    <row r="20" spans="1:22" x14ac:dyDescent="0.3">
      <c r="A20" t="s">
        <v>3581</v>
      </c>
      <c r="B20">
        <v>1</v>
      </c>
      <c r="C20" s="1" t="s">
        <v>3579</v>
      </c>
      <c r="D20" t="s">
        <v>321</v>
      </c>
      <c r="E20">
        <v>2566996</v>
      </c>
      <c r="F20" t="s">
        <v>3579</v>
      </c>
      <c r="H20" t="s">
        <v>3582</v>
      </c>
      <c r="I20">
        <v>6</v>
      </c>
      <c r="K20">
        <v>86</v>
      </c>
      <c r="L20" s="1" t="s">
        <v>321</v>
      </c>
      <c r="M20" t="s">
        <v>3580</v>
      </c>
      <c r="N20">
        <v>18519</v>
      </c>
      <c r="O20">
        <v>0</v>
      </c>
      <c r="P20">
        <v>25</v>
      </c>
      <c r="Q20" t="s">
        <v>11910</v>
      </c>
      <c r="R20" t="s">
        <v>675</v>
      </c>
      <c r="S20" t="s">
        <v>1382</v>
      </c>
      <c r="U20" t="s">
        <v>739</v>
      </c>
      <c r="V20" t="s">
        <v>295</v>
      </c>
    </row>
    <row r="21" spans="1:22" x14ac:dyDescent="0.3">
      <c r="A21" t="s">
        <v>4534</v>
      </c>
      <c r="B21">
        <v>1</v>
      </c>
      <c r="C21" s="1" t="s">
        <v>4532</v>
      </c>
      <c r="F21" t="s">
        <v>4532</v>
      </c>
      <c r="K21">
        <v>0</v>
      </c>
      <c r="L21" s="1" t="s">
        <v>296</v>
      </c>
      <c r="M21" t="s">
        <v>4533</v>
      </c>
      <c r="N21">
        <v>17844</v>
      </c>
      <c r="O21">
        <v>0</v>
      </c>
      <c r="Q21" t="s">
        <v>12131</v>
      </c>
      <c r="R21" t="s">
        <v>296</v>
      </c>
      <c r="S21" t="s">
        <v>296</v>
      </c>
      <c r="U21" t="s">
        <v>739</v>
      </c>
      <c r="V21" t="s">
        <v>295</v>
      </c>
    </row>
    <row r="22" spans="1:22" x14ac:dyDescent="0.3">
      <c r="A22" t="s">
        <v>7534</v>
      </c>
      <c r="B22">
        <v>1</v>
      </c>
      <c r="C22" s="1" t="s">
        <v>148</v>
      </c>
      <c r="D22" t="s">
        <v>348</v>
      </c>
      <c r="E22">
        <v>2576491</v>
      </c>
      <c r="F22" t="s">
        <v>148</v>
      </c>
      <c r="G22" t="s">
        <v>552</v>
      </c>
      <c r="H22" t="s">
        <v>5393</v>
      </c>
      <c r="I22">
        <v>1</v>
      </c>
      <c r="J22" t="s">
        <v>7533</v>
      </c>
      <c r="K22">
        <v>10</v>
      </c>
      <c r="L22" s="1" t="s">
        <v>348</v>
      </c>
      <c r="M22" t="s">
        <v>7532</v>
      </c>
      <c r="N22">
        <v>17290</v>
      </c>
      <c r="O22">
        <v>5</v>
      </c>
      <c r="P22">
        <v>27</v>
      </c>
      <c r="Q22" t="s">
        <v>12919</v>
      </c>
      <c r="R22" t="s">
        <v>360</v>
      </c>
      <c r="S22" t="s">
        <v>537</v>
      </c>
      <c r="U22" t="s">
        <v>739</v>
      </c>
      <c r="V22" t="s">
        <v>299</v>
      </c>
    </row>
    <row r="23" spans="1:22" x14ac:dyDescent="0.3">
      <c r="A23" t="s">
        <v>6056</v>
      </c>
      <c r="B23">
        <v>1</v>
      </c>
      <c r="C23" s="1" t="s">
        <v>6053</v>
      </c>
      <c r="D23" t="s">
        <v>321</v>
      </c>
      <c r="E23">
        <v>4198676</v>
      </c>
      <c r="F23" t="s">
        <v>6053</v>
      </c>
      <c r="G23" t="s">
        <v>522</v>
      </c>
      <c r="H23" t="s">
        <v>2851</v>
      </c>
      <c r="I23">
        <v>4</v>
      </c>
      <c r="J23" t="s">
        <v>6055</v>
      </c>
      <c r="K23">
        <v>87</v>
      </c>
      <c r="L23" s="1" t="s">
        <v>321</v>
      </c>
      <c r="M23" t="s">
        <v>6054</v>
      </c>
      <c r="N23">
        <v>18931</v>
      </c>
      <c r="O23">
        <v>3</v>
      </c>
      <c r="P23">
        <v>25</v>
      </c>
      <c r="Q23" t="s">
        <v>12515</v>
      </c>
      <c r="R23" t="s">
        <v>304</v>
      </c>
      <c r="S23" t="s">
        <v>389</v>
      </c>
      <c r="U23" t="s">
        <v>739</v>
      </c>
      <c r="V23" t="s">
        <v>299</v>
      </c>
    </row>
    <row r="24" spans="1:22" x14ac:dyDescent="0.3">
      <c r="A24" t="s">
        <v>7000</v>
      </c>
      <c r="B24">
        <v>1</v>
      </c>
      <c r="C24" s="1" t="s">
        <v>118</v>
      </c>
      <c r="D24" t="s">
        <v>348</v>
      </c>
      <c r="E24">
        <v>16460</v>
      </c>
      <c r="F24" t="s">
        <v>118</v>
      </c>
      <c r="G24" t="s">
        <v>644</v>
      </c>
      <c r="H24" t="s">
        <v>1655</v>
      </c>
      <c r="I24">
        <v>1</v>
      </c>
      <c r="J24" t="s">
        <v>6999</v>
      </c>
      <c r="K24">
        <v>19</v>
      </c>
      <c r="L24" s="1" t="s">
        <v>348</v>
      </c>
      <c r="M24" t="s">
        <v>6998</v>
      </c>
      <c r="N24">
        <v>15534</v>
      </c>
      <c r="O24">
        <v>7</v>
      </c>
      <c r="P24">
        <v>30</v>
      </c>
      <c r="Q24" t="s">
        <v>12775</v>
      </c>
      <c r="R24" t="s">
        <v>345</v>
      </c>
      <c r="S24" t="s">
        <v>356</v>
      </c>
      <c r="U24" t="s">
        <v>739</v>
      </c>
      <c r="V24" t="s">
        <v>299</v>
      </c>
    </row>
    <row r="25" spans="1:22" x14ac:dyDescent="0.3">
      <c r="A25" t="s">
        <v>14753</v>
      </c>
      <c r="B25">
        <v>1</v>
      </c>
      <c r="C25" s="1" t="s">
        <v>14754</v>
      </c>
      <c r="D25" t="s">
        <v>321</v>
      </c>
      <c r="E25">
        <v>3911853</v>
      </c>
      <c r="F25" t="s">
        <v>14754</v>
      </c>
      <c r="G25" t="s">
        <v>371</v>
      </c>
      <c r="H25" t="s">
        <v>14755</v>
      </c>
      <c r="I25">
        <v>3</v>
      </c>
      <c r="K25">
        <v>82</v>
      </c>
      <c r="L25" s="1" t="s">
        <v>321</v>
      </c>
      <c r="M25" t="s">
        <v>14756</v>
      </c>
      <c r="N25">
        <v>21786</v>
      </c>
      <c r="O25">
        <v>0</v>
      </c>
      <c r="P25">
        <v>23</v>
      </c>
      <c r="Q25" t="s">
        <v>14757</v>
      </c>
      <c r="R25" t="s">
        <v>294</v>
      </c>
      <c r="S25" t="s">
        <v>958</v>
      </c>
      <c r="U25" t="s">
        <v>739</v>
      </c>
      <c r="V25" t="s">
        <v>299</v>
      </c>
    </row>
    <row r="26" spans="1:22" x14ac:dyDescent="0.3">
      <c r="A26" t="s">
        <v>4991</v>
      </c>
      <c r="B26">
        <v>1</v>
      </c>
      <c r="C26" s="1" t="s">
        <v>4988</v>
      </c>
      <c r="D26" t="s">
        <v>437</v>
      </c>
      <c r="E26">
        <v>1097</v>
      </c>
      <c r="F26" t="s">
        <v>4988</v>
      </c>
      <c r="H26" t="s">
        <v>4992</v>
      </c>
      <c r="I26">
        <v>2</v>
      </c>
      <c r="J26" t="s">
        <v>4990</v>
      </c>
      <c r="L26" s="1" t="s">
        <v>437</v>
      </c>
      <c r="M26" t="s">
        <v>4989</v>
      </c>
      <c r="N26">
        <v>3258</v>
      </c>
      <c r="O26">
        <v>24</v>
      </c>
      <c r="P26">
        <v>47</v>
      </c>
      <c r="Q26" t="s">
        <v>12240</v>
      </c>
      <c r="R26" t="s">
        <v>308</v>
      </c>
      <c r="S26" t="s">
        <v>367</v>
      </c>
      <c r="T26" t="s">
        <v>16316</v>
      </c>
      <c r="U26" t="s">
        <v>739</v>
      </c>
      <c r="V26" t="s">
        <v>295</v>
      </c>
    </row>
    <row r="27" spans="1:22" x14ac:dyDescent="0.3">
      <c r="A27" t="s">
        <v>2336</v>
      </c>
      <c r="B27">
        <v>1</v>
      </c>
      <c r="C27" s="1" t="s">
        <v>2334</v>
      </c>
      <c r="D27" t="s">
        <v>321</v>
      </c>
      <c r="E27">
        <v>4242607</v>
      </c>
      <c r="F27" t="s">
        <v>2334</v>
      </c>
      <c r="H27" t="s">
        <v>434</v>
      </c>
      <c r="K27">
        <v>80</v>
      </c>
      <c r="L27" s="1" t="s">
        <v>321</v>
      </c>
      <c r="M27" t="s">
        <v>2335</v>
      </c>
      <c r="N27">
        <v>19686</v>
      </c>
      <c r="O27">
        <v>3</v>
      </c>
      <c r="P27">
        <v>29</v>
      </c>
      <c r="Q27" t="s">
        <v>11648</v>
      </c>
      <c r="R27" t="s">
        <v>294</v>
      </c>
      <c r="S27" t="s">
        <v>1605</v>
      </c>
      <c r="T27" t="s">
        <v>16316</v>
      </c>
      <c r="U27" t="s">
        <v>739</v>
      </c>
      <c r="V27" t="s">
        <v>295</v>
      </c>
    </row>
    <row r="28" spans="1:22" x14ac:dyDescent="0.3">
      <c r="A28" t="s">
        <v>6141</v>
      </c>
      <c r="B28">
        <v>1</v>
      </c>
      <c r="C28" s="1" t="s">
        <v>6137</v>
      </c>
      <c r="D28" t="s">
        <v>321</v>
      </c>
      <c r="E28">
        <v>17392</v>
      </c>
      <c r="F28" t="s">
        <v>6137</v>
      </c>
      <c r="H28" t="s">
        <v>4488</v>
      </c>
      <c r="J28" t="s">
        <v>6140</v>
      </c>
      <c r="K28">
        <v>81</v>
      </c>
      <c r="L28" s="1" t="s">
        <v>321</v>
      </c>
      <c r="M28" t="s">
        <v>6139</v>
      </c>
      <c r="N28">
        <v>16196</v>
      </c>
      <c r="O28">
        <v>6</v>
      </c>
      <c r="P28">
        <v>29</v>
      </c>
      <c r="Q28" t="s">
        <v>12538</v>
      </c>
      <c r="R28" t="s">
        <v>424</v>
      </c>
      <c r="S28" t="s">
        <v>949</v>
      </c>
      <c r="T28" t="s">
        <v>16316</v>
      </c>
      <c r="U28" t="s">
        <v>6138</v>
      </c>
      <c r="V28" t="s">
        <v>295</v>
      </c>
    </row>
    <row r="29" spans="1:22" x14ac:dyDescent="0.3">
      <c r="A29" t="s">
        <v>8905</v>
      </c>
      <c r="B29">
        <v>1</v>
      </c>
      <c r="C29" s="1" t="s">
        <v>8902</v>
      </c>
      <c r="D29" t="s">
        <v>348</v>
      </c>
      <c r="E29">
        <v>3123935</v>
      </c>
      <c r="F29" t="s">
        <v>8902</v>
      </c>
      <c r="H29" t="s">
        <v>3831</v>
      </c>
      <c r="J29" t="s">
        <v>8904</v>
      </c>
      <c r="K29">
        <v>13</v>
      </c>
      <c r="L29" s="1" t="s">
        <v>348</v>
      </c>
      <c r="M29" t="s">
        <v>1457</v>
      </c>
      <c r="N29">
        <v>20056</v>
      </c>
      <c r="O29">
        <v>2</v>
      </c>
      <c r="P29">
        <v>24</v>
      </c>
      <c r="Q29" t="s">
        <v>13315</v>
      </c>
      <c r="R29" t="s">
        <v>345</v>
      </c>
      <c r="S29" t="s">
        <v>650</v>
      </c>
      <c r="T29" t="s">
        <v>16316</v>
      </c>
      <c r="U29" t="s">
        <v>8903</v>
      </c>
      <c r="V29" t="s">
        <v>295</v>
      </c>
    </row>
    <row r="30" spans="1:22" x14ac:dyDescent="0.3">
      <c r="A30" t="s">
        <v>4970</v>
      </c>
      <c r="B30">
        <v>1</v>
      </c>
      <c r="C30" s="1" t="s">
        <v>4968</v>
      </c>
      <c r="D30" t="s">
        <v>348</v>
      </c>
      <c r="F30" t="s">
        <v>4968</v>
      </c>
      <c r="K30">
        <v>0</v>
      </c>
      <c r="L30" s="1" t="s">
        <v>348</v>
      </c>
      <c r="M30" t="s">
        <v>4969</v>
      </c>
      <c r="N30">
        <v>17398</v>
      </c>
      <c r="Q30" t="s">
        <v>12235</v>
      </c>
      <c r="R30" t="s">
        <v>296</v>
      </c>
      <c r="S30" t="s">
        <v>296</v>
      </c>
      <c r="U30" t="s">
        <v>4601</v>
      </c>
      <c r="V30" t="s">
        <v>295</v>
      </c>
    </row>
    <row r="31" spans="1:22" x14ac:dyDescent="0.3">
      <c r="A31" t="s">
        <v>15564</v>
      </c>
      <c r="B31">
        <v>1</v>
      </c>
      <c r="C31" s="1" t="s">
        <v>15565</v>
      </c>
      <c r="D31" t="s">
        <v>451</v>
      </c>
      <c r="E31">
        <v>4042112</v>
      </c>
      <c r="F31" t="s">
        <v>15565</v>
      </c>
      <c r="G31" t="s">
        <v>388</v>
      </c>
      <c r="H31" t="s">
        <v>15566</v>
      </c>
      <c r="I31">
        <v>6</v>
      </c>
      <c r="K31">
        <v>46</v>
      </c>
      <c r="L31" s="1" t="s">
        <v>451</v>
      </c>
      <c r="M31" t="s">
        <v>15567</v>
      </c>
      <c r="N31">
        <v>21842</v>
      </c>
      <c r="O31">
        <v>0</v>
      </c>
      <c r="P31">
        <v>22</v>
      </c>
      <c r="Q31" t="s">
        <v>15568</v>
      </c>
      <c r="R31" t="s">
        <v>397</v>
      </c>
      <c r="S31" t="s">
        <v>597</v>
      </c>
      <c r="U31" t="s">
        <v>4601</v>
      </c>
      <c r="V31" t="s">
        <v>299</v>
      </c>
    </row>
    <row r="32" spans="1:22" x14ac:dyDescent="0.3">
      <c r="A32" t="s">
        <v>6376</v>
      </c>
      <c r="B32">
        <v>1</v>
      </c>
      <c r="C32" s="1" t="s">
        <v>65</v>
      </c>
      <c r="D32" t="s">
        <v>451</v>
      </c>
      <c r="E32">
        <v>10452</v>
      </c>
      <c r="F32" t="s">
        <v>65</v>
      </c>
      <c r="G32" t="s">
        <v>444</v>
      </c>
      <c r="H32" t="s">
        <v>6377</v>
      </c>
      <c r="I32">
        <v>1</v>
      </c>
      <c r="J32" t="s">
        <v>6375</v>
      </c>
      <c r="K32">
        <v>26</v>
      </c>
      <c r="L32" s="1" t="s">
        <v>451</v>
      </c>
      <c r="M32" t="s">
        <v>1355</v>
      </c>
      <c r="N32">
        <v>4807</v>
      </c>
      <c r="O32">
        <v>13</v>
      </c>
      <c r="P32">
        <v>35</v>
      </c>
      <c r="Q32" t="s">
        <v>12605</v>
      </c>
      <c r="R32" t="s">
        <v>329</v>
      </c>
      <c r="S32" t="s">
        <v>686</v>
      </c>
      <c r="U32" t="s">
        <v>4601</v>
      </c>
      <c r="V32" t="s">
        <v>299</v>
      </c>
    </row>
    <row r="33" spans="1:22" x14ac:dyDescent="0.3">
      <c r="A33" t="s">
        <v>10460</v>
      </c>
      <c r="B33">
        <v>1</v>
      </c>
      <c r="C33" s="1" t="s">
        <v>10458</v>
      </c>
      <c r="D33" t="s">
        <v>321</v>
      </c>
      <c r="E33">
        <v>14905</v>
      </c>
      <c r="F33" t="s">
        <v>10458</v>
      </c>
      <c r="H33" t="s">
        <v>4715</v>
      </c>
      <c r="K33">
        <v>85</v>
      </c>
      <c r="L33" s="1" t="s">
        <v>321</v>
      </c>
      <c r="M33" t="s">
        <v>1235</v>
      </c>
      <c r="N33">
        <v>14244</v>
      </c>
      <c r="O33">
        <v>4</v>
      </c>
      <c r="P33">
        <v>29</v>
      </c>
      <c r="Q33" t="s">
        <v>13782</v>
      </c>
      <c r="R33" t="s">
        <v>424</v>
      </c>
      <c r="S33" t="s">
        <v>1496</v>
      </c>
      <c r="U33" t="s">
        <v>10459</v>
      </c>
      <c r="V33" t="s">
        <v>295</v>
      </c>
    </row>
    <row r="34" spans="1:22" x14ac:dyDescent="0.3">
      <c r="A34" t="s">
        <v>1541</v>
      </c>
      <c r="B34">
        <v>1</v>
      </c>
      <c r="C34" s="1" t="s">
        <v>1538</v>
      </c>
      <c r="D34" t="s">
        <v>451</v>
      </c>
      <c r="E34">
        <v>10693</v>
      </c>
      <c r="F34" t="s">
        <v>1538</v>
      </c>
      <c r="H34" t="s">
        <v>1542</v>
      </c>
      <c r="K34">
        <v>44</v>
      </c>
      <c r="L34" s="1" t="s">
        <v>451</v>
      </c>
      <c r="M34" t="s">
        <v>1540</v>
      </c>
      <c r="N34">
        <v>2220</v>
      </c>
      <c r="O34">
        <v>8</v>
      </c>
      <c r="P34">
        <v>31</v>
      </c>
      <c r="Q34" t="s">
        <v>11501</v>
      </c>
      <c r="R34" t="s">
        <v>492</v>
      </c>
      <c r="S34" t="s">
        <v>1230</v>
      </c>
      <c r="U34" t="s">
        <v>1539</v>
      </c>
      <c r="V34" t="s">
        <v>295</v>
      </c>
    </row>
    <row r="35" spans="1:22" x14ac:dyDescent="0.3">
      <c r="A35" t="s">
        <v>9948</v>
      </c>
      <c r="B35">
        <v>1</v>
      </c>
      <c r="C35" s="1" t="s">
        <v>9946</v>
      </c>
      <c r="D35" t="s">
        <v>348</v>
      </c>
      <c r="F35" t="s">
        <v>9946</v>
      </c>
      <c r="G35" t="s">
        <v>371</v>
      </c>
      <c r="K35">
        <v>0</v>
      </c>
      <c r="L35" s="1" t="s">
        <v>348</v>
      </c>
      <c r="M35" t="s">
        <v>9947</v>
      </c>
      <c r="N35">
        <v>19371</v>
      </c>
      <c r="O35">
        <v>1</v>
      </c>
      <c r="Q35" t="s">
        <v>13629</v>
      </c>
      <c r="R35" t="s">
        <v>424</v>
      </c>
      <c r="S35" t="s">
        <v>450</v>
      </c>
      <c r="U35" t="s">
        <v>1539</v>
      </c>
      <c r="V35" t="s">
        <v>299</v>
      </c>
    </row>
    <row r="36" spans="1:22" x14ac:dyDescent="0.3">
      <c r="A36" t="s">
        <v>15324</v>
      </c>
      <c r="B36">
        <v>1</v>
      </c>
      <c r="C36" s="1" t="s">
        <v>15325</v>
      </c>
      <c r="D36" t="s">
        <v>348</v>
      </c>
      <c r="E36">
        <v>3935018</v>
      </c>
      <c r="F36" t="s">
        <v>15325</v>
      </c>
      <c r="G36" t="s">
        <v>895</v>
      </c>
      <c r="H36" t="s">
        <v>15326</v>
      </c>
      <c r="K36">
        <v>2</v>
      </c>
      <c r="L36" s="1" t="s">
        <v>348</v>
      </c>
      <c r="M36" t="s">
        <v>15327</v>
      </c>
      <c r="N36">
        <v>22229</v>
      </c>
      <c r="O36">
        <v>0</v>
      </c>
      <c r="P36">
        <v>23</v>
      </c>
      <c r="Q36" t="s">
        <v>15328</v>
      </c>
      <c r="R36" t="s">
        <v>294</v>
      </c>
      <c r="S36" t="s">
        <v>951</v>
      </c>
      <c r="U36" t="s">
        <v>1539</v>
      </c>
      <c r="V36" t="s">
        <v>299</v>
      </c>
    </row>
    <row r="37" spans="1:22" x14ac:dyDescent="0.3">
      <c r="A37" t="s">
        <v>6232</v>
      </c>
      <c r="B37">
        <v>1</v>
      </c>
      <c r="C37" s="1" t="s">
        <v>6231</v>
      </c>
      <c r="D37" t="s">
        <v>348</v>
      </c>
      <c r="E37">
        <v>4047646</v>
      </c>
      <c r="F37" t="s">
        <v>6231</v>
      </c>
      <c r="G37" t="s">
        <v>552</v>
      </c>
      <c r="H37" t="s">
        <v>2020</v>
      </c>
      <c r="I37">
        <v>1</v>
      </c>
      <c r="J37" t="s">
        <v>14439</v>
      </c>
      <c r="K37">
        <v>11</v>
      </c>
      <c r="L37" s="1" t="s">
        <v>348</v>
      </c>
      <c r="M37" t="s">
        <v>781</v>
      </c>
      <c r="N37">
        <v>21042</v>
      </c>
      <c r="O37">
        <v>1</v>
      </c>
      <c r="P37">
        <v>23</v>
      </c>
      <c r="Q37" t="s">
        <v>12564</v>
      </c>
      <c r="R37" t="s">
        <v>308</v>
      </c>
      <c r="S37" t="s">
        <v>611</v>
      </c>
      <c r="U37" t="s">
        <v>2341</v>
      </c>
      <c r="V37" t="s">
        <v>299</v>
      </c>
    </row>
    <row r="38" spans="1:22" x14ac:dyDescent="0.3">
      <c r="A38" t="s">
        <v>16444</v>
      </c>
      <c r="B38">
        <v>1</v>
      </c>
      <c r="C38" s="1" t="s">
        <v>16445</v>
      </c>
      <c r="D38" t="s">
        <v>16327</v>
      </c>
      <c r="E38">
        <v>3686689</v>
      </c>
      <c r="F38" t="s">
        <v>16445</v>
      </c>
      <c r="G38" t="s">
        <v>14642</v>
      </c>
      <c r="H38" t="s">
        <v>15984</v>
      </c>
      <c r="J38" t="s">
        <v>16446</v>
      </c>
      <c r="K38">
        <v>6</v>
      </c>
      <c r="L38" s="1" t="s">
        <v>16327</v>
      </c>
      <c r="M38" t="s">
        <v>950</v>
      </c>
      <c r="N38">
        <v>21516</v>
      </c>
      <c r="O38">
        <v>1</v>
      </c>
      <c r="P38">
        <v>24</v>
      </c>
      <c r="Q38" t="s">
        <v>16447</v>
      </c>
      <c r="R38" t="s">
        <v>424</v>
      </c>
      <c r="S38" t="s">
        <v>686</v>
      </c>
      <c r="U38" t="s">
        <v>983</v>
      </c>
      <c r="V38" t="s">
        <v>299</v>
      </c>
    </row>
    <row r="39" spans="1:22" x14ac:dyDescent="0.3">
      <c r="A39" t="s">
        <v>10196</v>
      </c>
      <c r="B39">
        <v>1</v>
      </c>
      <c r="C39" s="1" t="s">
        <v>10195</v>
      </c>
      <c r="D39" t="s">
        <v>348</v>
      </c>
      <c r="E39">
        <v>2470379</v>
      </c>
      <c r="F39" t="s">
        <v>10195</v>
      </c>
      <c r="H39" t="s">
        <v>10197</v>
      </c>
      <c r="K39">
        <v>81</v>
      </c>
      <c r="L39" s="1" t="s">
        <v>348</v>
      </c>
      <c r="M39" t="s">
        <v>9952</v>
      </c>
      <c r="N39">
        <v>17169</v>
      </c>
      <c r="O39">
        <v>1</v>
      </c>
      <c r="P39">
        <v>27</v>
      </c>
      <c r="Q39" t="s">
        <v>13700</v>
      </c>
      <c r="R39" t="s">
        <v>492</v>
      </c>
      <c r="S39" t="s">
        <v>537</v>
      </c>
      <c r="U39" t="s">
        <v>983</v>
      </c>
      <c r="V39" t="s">
        <v>295</v>
      </c>
    </row>
    <row r="40" spans="1:22" x14ac:dyDescent="0.3">
      <c r="A40" t="s">
        <v>8465</v>
      </c>
      <c r="B40">
        <v>1</v>
      </c>
      <c r="C40" s="1" t="s">
        <v>8462</v>
      </c>
      <c r="D40" t="s">
        <v>321</v>
      </c>
      <c r="E40">
        <v>3046413</v>
      </c>
      <c r="F40" t="s">
        <v>8462</v>
      </c>
      <c r="H40" t="s">
        <v>5164</v>
      </c>
      <c r="J40" t="s">
        <v>8464</v>
      </c>
      <c r="K40">
        <v>85</v>
      </c>
      <c r="L40" s="1" t="s">
        <v>321</v>
      </c>
      <c r="M40" t="s">
        <v>8463</v>
      </c>
      <c r="N40">
        <v>16962</v>
      </c>
      <c r="O40">
        <v>5</v>
      </c>
      <c r="P40">
        <v>28</v>
      </c>
      <c r="Q40" t="s">
        <v>13182</v>
      </c>
      <c r="R40" t="s">
        <v>294</v>
      </c>
      <c r="S40" t="s">
        <v>659</v>
      </c>
      <c r="T40" t="s">
        <v>16316</v>
      </c>
      <c r="U40" t="s">
        <v>983</v>
      </c>
      <c r="V40" t="s">
        <v>295</v>
      </c>
    </row>
    <row r="41" spans="1:22" x14ac:dyDescent="0.3">
      <c r="A41" t="s">
        <v>15146</v>
      </c>
      <c r="B41">
        <v>1</v>
      </c>
      <c r="C41" s="1" t="s">
        <v>15147</v>
      </c>
      <c r="D41" t="s">
        <v>451</v>
      </c>
      <c r="E41">
        <v>4239934</v>
      </c>
      <c r="F41" t="s">
        <v>15147</v>
      </c>
      <c r="G41" t="s">
        <v>365</v>
      </c>
      <c r="H41" t="s">
        <v>15148</v>
      </c>
      <c r="I41">
        <v>3</v>
      </c>
      <c r="K41">
        <v>28</v>
      </c>
      <c r="L41" s="1" t="s">
        <v>451</v>
      </c>
      <c r="M41" t="s">
        <v>768</v>
      </c>
      <c r="N41">
        <v>21802</v>
      </c>
      <c r="O41">
        <v>0</v>
      </c>
      <c r="P41">
        <v>22</v>
      </c>
      <c r="Q41" t="s">
        <v>15149</v>
      </c>
      <c r="R41" t="s">
        <v>308</v>
      </c>
      <c r="S41" t="s">
        <v>1263</v>
      </c>
      <c r="U41" t="s">
        <v>2341</v>
      </c>
      <c r="V41" t="s">
        <v>299</v>
      </c>
    </row>
    <row r="42" spans="1:22" x14ac:dyDescent="0.3">
      <c r="A42" t="s">
        <v>10681</v>
      </c>
      <c r="B42">
        <v>1</v>
      </c>
      <c r="C42" s="1" t="s">
        <v>85</v>
      </c>
      <c r="D42" t="s">
        <v>348</v>
      </c>
      <c r="E42">
        <v>13983</v>
      </c>
      <c r="F42" t="s">
        <v>85</v>
      </c>
      <c r="G42" t="s">
        <v>410</v>
      </c>
      <c r="H42" t="s">
        <v>987</v>
      </c>
      <c r="I42">
        <v>1</v>
      </c>
      <c r="J42" t="s">
        <v>985</v>
      </c>
      <c r="K42">
        <v>18</v>
      </c>
      <c r="L42" s="1" t="s">
        <v>348</v>
      </c>
      <c r="M42" t="s">
        <v>984</v>
      </c>
      <c r="N42">
        <v>12845</v>
      </c>
      <c r="O42">
        <v>9</v>
      </c>
      <c r="P42">
        <v>32</v>
      </c>
      <c r="Q42" t="s">
        <v>11409</v>
      </c>
      <c r="R42" t="s">
        <v>424</v>
      </c>
      <c r="S42" t="s">
        <v>317</v>
      </c>
      <c r="U42" t="s">
        <v>2341</v>
      </c>
      <c r="V42" t="s">
        <v>299</v>
      </c>
    </row>
    <row r="43" spans="1:22" x14ac:dyDescent="0.3">
      <c r="A43" t="s">
        <v>15570</v>
      </c>
      <c r="B43">
        <v>1</v>
      </c>
      <c r="C43" s="1" t="s">
        <v>15571</v>
      </c>
      <c r="D43" t="s">
        <v>451</v>
      </c>
      <c r="F43" t="s">
        <v>15571</v>
      </c>
      <c r="L43" s="1" t="s">
        <v>451</v>
      </c>
      <c r="M43" t="s">
        <v>2270</v>
      </c>
      <c r="N43">
        <v>22118</v>
      </c>
      <c r="O43">
        <v>0</v>
      </c>
      <c r="Q43" t="s">
        <v>15572</v>
      </c>
      <c r="R43" t="s">
        <v>360</v>
      </c>
      <c r="S43" t="s">
        <v>1161</v>
      </c>
      <c r="T43" t="s">
        <v>16316</v>
      </c>
      <c r="U43" t="s">
        <v>2341</v>
      </c>
      <c r="V43" t="s">
        <v>295</v>
      </c>
    </row>
    <row r="44" spans="1:22" x14ac:dyDescent="0.3">
      <c r="A44" t="s">
        <v>16387</v>
      </c>
      <c r="B44">
        <v>1</v>
      </c>
      <c r="C44" s="1" t="s">
        <v>16388</v>
      </c>
      <c r="D44" t="s">
        <v>16327</v>
      </c>
      <c r="F44" t="s">
        <v>16388</v>
      </c>
      <c r="G44" t="s">
        <v>915</v>
      </c>
      <c r="H44" t="s">
        <v>1833</v>
      </c>
      <c r="I44">
        <v>2</v>
      </c>
      <c r="K44">
        <v>0</v>
      </c>
      <c r="L44" s="1" t="s">
        <v>16327</v>
      </c>
      <c r="M44" t="s">
        <v>508</v>
      </c>
      <c r="N44">
        <v>18871</v>
      </c>
      <c r="O44">
        <v>1</v>
      </c>
      <c r="P44">
        <v>24</v>
      </c>
      <c r="Q44" t="s">
        <v>16389</v>
      </c>
      <c r="R44" t="s">
        <v>308</v>
      </c>
      <c r="S44" t="s">
        <v>356</v>
      </c>
      <c r="U44" t="s">
        <v>983</v>
      </c>
      <c r="V44" t="s">
        <v>299</v>
      </c>
    </row>
    <row r="45" spans="1:22" x14ac:dyDescent="0.3">
      <c r="A45" t="s">
        <v>9516</v>
      </c>
      <c r="B45">
        <v>1</v>
      </c>
      <c r="C45" s="1" t="s">
        <v>9515</v>
      </c>
      <c r="D45" t="s">
        <v>348</v>
      </c>
      <c r="E45">
        <v>14947</v>
      </c>
      <c r="F45" t="s">
        <v>9515</v>
      </c>
      <c r="H45" t="s">
        <v>9517</v>
      </c>
      <c r="K45">
        <v>15</v>
      </c>
      <c r="L45" s="1" t="s">
        <v>348</v>
      </c>
      <c r="M45" t="s">
        <v>703</v>
      </c>
      <c r="N45">
        <v>14502</v>
      </c>
      <c r="O45">
        <v>4</v>
      </c>
      <c r="P45">
        <v>27</v>
      </c>
      <c r="Q45" t="s">
        <v>13499</v>
      </c>
      <c r="R45" t="s">
        <v>308</v>
      </c>
      <c r="S45" t="s">
        <v>341</v>
      </c>
      <c r="U45" t="s">
        <v>983</v>
      </c>
      <c r="V45" t="s">
        <v>295</v>
      </c>
    </row>
    <row r="46" spans="1:22" x14ac:dyDescent="0.3">
      <c r="A46" t="s">
        <v>7113</v>
      </c>
      <c r="B46">
        <v>1</v>
      </c>
      <c r="C46" s="1" t="s">
        <v>7111</v>
      </c>
      <c r="D46" t="s">
        <v>311</v>
      </c>
      <c r="E46">
        <v>16810</v>
      </c>
      <c r="F46" t="s">
        <v>7111</v>
      </c>
      <c r="G46" t="s">
        <v>694</v>
      </c>
      <c r="H46" t="s">
        <v>1352</v>
      </c>
      <c r="I46">
        <v>2</v>
      </c>
      <c r="J46" t="s">
        <v>7112</v>
      </c>
      <c r="K46">
        <v>2</v>
      </c>
      <c r="L46" s="1" t="s">
        <v>311</v>
      </c>
      <c r="M46" t="s">
        <v>487</v>
      </c>
      <c r="N46">
        <v>16116</v>
      </c>
      <c r="O46">
        <v>6</v>
      </c>
      <c r="P46">
        <v>29</v>
      </c>
      <c r="Q46" t="s">
        <v>12805</v>
      </c>
      <c r="R46" t="s">
        <v>318</v>
      </c>
      <c r="S46" t="s">
        <v>436</v>
      </c>
      <c r="U46" t="s">
        <v>983</v>
      </c>
      <c r="V46" t="s">
        <v>299</v>
      </c>
    </row>
    <row r="47" spans="1:22" x14ac:dyDescent="0.3">
      <c r="A47" t="s">
        <v>4338</v>
      </c>
      <c r="B47">
        <v>1</v>
      </c>
      <c r="C47" s="1" t="s">
        <v>4336</v>
      </c>
      <c r="D47" t="s">
        <v>451</v>
      </c>
      <c r="E47">
        <v>3126072</v>
      </c>
      <c r="F47" t="s">
        <v>4336</v>
      </c>
      <c r="H47" t="s">
        <v>1821</v>
      </c>
      <c r="I47">
        <v>8</v>
      </c>
      <c r="J47" t="s">
        <v>14952</v>
      </c>
      <c r="K47">
        <v>1</v>
      </c>
      <c r="L47" s="1" t="s">
        <v>451</v>
      </c>
      <c r="M47" t="s">
        <v>4337</v>
      </c>
      <c r="N47">
        <v>21571</v>
      </c>
      <c r="O47">
        <v>1</v>
      </c>
      <c r="P47">
        <v>25</v>
      </c>
      <c r="Q47" t="s">
        <v>12085</v>
      </c>
      <c r="R47" t="s">
        <v>401</v>
      </c>
      <c r="S47" t="s">
        <v>347</v>
      </c>
      <c r="T47" t="s">
        <v>16316</v>
      </c>
      <c r="U47" t="s">
        <v>2341</v>
      </c>
      <c r="V47" t="s">
        <v>295</v>
      </c>
    </row>
    <row r="48" spans="1:22" x14ac:dyDescent="0.3">
      <c r="A48" t="s">
        <v>6906</v>
      </c>
      <c r="B48">
        <v>1</v>
      </c>
      <c r="C48" s="1" t="s">
        <v>6905</v>
      </c>
      <c r="D48" t="s">
        <v>348</v>
      </c>
      <c r="E48">
        <v>3124369</v>
      </c>
      <c r="F48" t="s">
        <v>6905</v>
      </c>
      <c r="G48" t="s">
        <v>340</v>
      </c>
      <c r="H48" t="s">
        <v>13990</v>
      </c>
      <c r="J48" t="s">
        <v>14455</v>
      </c>
      <c r="K48">
        <v>83</v>
      </c>
      <c r="L48" s="1" t="s">
        <v>348</v>
      </c>
      <c r="M48" t="s">
        <v>1847</v>
      </c>
      <c r="N48">
        <v>21318</v>
      </c>
      <c r="O48">
        <v>1</v>
      </c>
      <c r="P48">
        <v>25</v>
      </c>
      <c r="Q48" t="s">
        <v>12750</v>
      </c>
      <c r="R48" t="s">
        <v>308</v>
      </c>
      <c r="S48" t="s">
        <v>367</v>
      </c>
      <c r="U48" t="s">
        <v>2341</v>
      </c>
      <c r="V48" t="s">
        <v>299</v>
      </c>
    </row>
    <row r="49" spans="1:22" x14ac:dyDescent="0.3">
      <c r="A49" t="s">
        <v>8750</v>
      </c>
      <c r="B49">
        <v>1</v>
      </c>
      <c r="C49" s="1" t="s">
        <v>8748</v>
      </c>
      <c r="D49" t="s">
        <v>451</v>
      </c>
      <c r="E49">
        <v>2576408</v>
      </c>
      <c r="F49" t="s">
        <v>8748</v>
      </c>
      <c r="H49" t="s">
        <v>2397</v>
      </c>
      <c r="J49" t="s">
        <v>8749</v>
      </c>
      <c r="K49">
        <v>35</v>
      </c>
      <c r="L49" s="1" t="s">
        <v>451</v>
      </c>
      <c r="M49" t="s">
        <v>3235</v>
      </c>
      <c r="N49">
        <v>17199</v>
      </c>
      <c r="O49">
        <v>5</v>
      </c>
      <c r="P49">
        <v>27</v>
      </c>
      <c r="Q49" t="s">
        <v>13270</v>
      </c>
      <c r="R49" t="s">
        <v>397</v>
      </c>
      <c r="S49" t="s">
        <v>568</v>
      </c>
      <c r="T49" t="s">
        <v>16316</v>
      </c>
      <c r="U49" t="s">
        <v>3578</v>
      </c>
      <c r="V49" t="s">
        <v>295</v>
      </c>
    </row>
    <row r="50" spans="1:22" x14ac:dyDescent="0.3">
      <c r="A50" t="s">
        <v>6695</v>
      </c>
      <c r="B50">
        <v>1</v>
      </c>
      <c r="C50" s="1" t="s">
        <v>6693</v>
      </c>
      <c r="D50" t="s">
        <v>451</v>
      </c>
      <c r="E50">
        <v>3128756</v>
      </c>
      <c r="F50" t="s">
        <v>6693</v>
      </c>
      <c r="H50" t="s">
        <v>3774</v>
      </c>
      <c r="K50">
        <v>36</v>
      </c>
      <c r="L50" s="1" t="s">
        <v>451</v>
      </c>
      <c r="M50" t="s">
        <v>6694</v>
      </c>
      <c r="N50">
        <v>19614</v>
      </c>
      <c r="O50">
        <v>3</v>
      </c>
      <c r="P50">
        <v>27</v>
      </c>
      <c r="Q50" t="s">
        <v>12690</v>
      </c>
      <c r="R50" t="s">
        <v>360</v>
      </c>
      <c r="S50" t="s">
        <v>1827</v>
      </c>
      <c r="T50" t="s">
        <v>16316</v>
      </c>
      <c r="U50" t="s">
        <v>3578</v>
      </c>
      <c r="V50" t="s">
        <v>295</v>
      </c>
    </row>
    <row r="51" spans="1:22" x14ac:dyDescent="0.3">
      <c r="A51" t="s">
        <v>7696</v>
      </c>
      <c r="B51">
        <v>1</v>
      </c>
      <c r="C51" s="1" t="s">
        <v>7692</v>
      </c>
      <c r="D51" t="s">
        <v>451</v>
      </c>
      <c r="E51">
        <v>3040146</v>
      </c>
      <c r="F51" t="s">
        <v>7692</v>
      </c>
      <c r="H51" t="s">
        <v>7697</v>
      </c>
      <c r="J51" t="s">
        <v>7695</v>
      </c>
      <c r="K51">
        <v>38</v>
      </c>
      <c r="L51" s="1" t="s">
        <v>451</v>
      </c>
      <c r="M51" t="s">
        <v>7694</v>
      </c>
      <c r="N51">
        <v>20192</v>
      </c>
      <c r="O51">
        <v>2</v>
      </c>
      <c r="P51">
        <v>25</v>
      </c>
      <c r="Q51" t="s">
        <v>12965</v>
      </c>
      <c r="R51" t="s">
        <v>401</v>
      </c>
      <c r="S51" t="s">
        <v>385</v>
      </c>
      <c r="T51" t="s">
        <v>16316</v>
      </c>
      <c r="U51" t="s">
        <v>7693</v>
      </c>
      <c r="V51" t="s">
        <v>295</v>
      </c>
    </row>
    <row r="52" spans="1:22" x14ac:dyDescent="0.3">
      <c r="A52" t="s">
        <v>7235</v>
      </c>
      <c r="B52">
        <v>1</v>
      </c>
      <c r="C52" s="1" t="s">
        <v>7233</v>
      </c>
      <c r="D52" t="s">
        <v>348</v>
      </c>
      <c r="E52">
        <v>16003</v>
      </c>
      <c r="F52" t="s">
        <v>7233</v>
      </c>
      <c r="H52" t="s">
        <v>7236</v>
      </c>
      <c r="K52">
        <v>16</v>
      </c>
      <c r="L52" s="1" t="s">
        <v>348</v>
      </c>
      <c r="M52" t="s">
        <v>7234</v>
      </c>
      <c r="N52">
        <v>14984</v>
      </c>
      <c r="O52">
        <v>3</v>
      </c>
      <c r="P52">
        <v>26</v>
      </c>
      <c r="Q52" t="s">
        <v>12839</v>
      </c>
      <c r="R52" t="s">
        <v>401</v>
      </c>
      <c r="S52" t="s">
        <v>586</v>
      </c>
      <c r="U52" t="s">
        <v>1805</v>
      </c>
      <c r="V52" t="s">
        <v>295</v>
      </c>
    </row>
    <row r="53" spans="1:22" x14ac:dyDescent="0.3">
      <c r="A53" t="s">
        <v>7565</v>
      </c>
      <c r="B53">
        <v>1</v>
      </c>
      <c r="C53" s="1" t="s">
        <v>7562</v>
      </c>
      <c r="D53" t="s">
        <v>562</v>
      </c>
      <c r="E53">
        <v>2586700</v>
      </c>
      <c r="F53" t="s">
        <v>7562</v>
      </c>
      <c r="H53" t="s">
        <v>1846</v>
      </c>
      <c r="J53" t="s">
        <v>7564</v>
      </c>
      <c r="K53">
        <v>45</v>
      </c>
      <c r="L53" s="1" t="s">
        <v>451</v>
      </c>
      <c r="M53" t="s">
        <v>7563</v>
      </c>
      <c r="N53">
        <v>18376</v>
      </c>
      <c r="O53">
        <v>4</v>
      </c>
      <c r="P53">
        <v>27</v>
      </c>
      <c r="Q53" t="s">
        <v>12927</v>
      </c>
      <c r="R53" t="s">
        <v>329</v>
      </c>
      <c r="S53" t="s">
        <v>949</v>
      </c>
      <c r="T53" t="s">
        <v>16316</v>
      </c>
      <c r="U53" t="s">
        <v>1805</v>
      </c>
      <c r="V53" t="s">
        <v>295</v>
      </c>
    </row>
    <row r="54" spans="1:22" x14ac:dyDescent="0.3">
      <c r="A54" t="s">
        <v>15238</v>
      </c>
      <c r="B54">
        <v>1</v>
      </c>
      <c r="C54" s="1" t="s">
        <v>15239</v>
      </c>
      <c r="D54" t="s">
        <v>321</v>
      </c>
      <c r="E54">
        <v>4035115</v>
      </c>
      <c r="F54" t="s">
        <v>15239</v>
      </c>
      <c r="G54" t="s">
        <v>1379</v>
      </c>
      <c r="H54" t="s">
        <v>15240</v>
      </c>
      <c r="I54">
        <v>5</v>
      </c>
      <c r="K54">
        <v>85</v>
      </c>
      <c r="L54" s="1" t="s">
        <v>321</v>
      </c>
      <c r="M54" t="s">
        <v>15241</v>
      </c>
      <c r="N54">
        <v>21794</v>
      </c>
      <c r="O54">
        <v>0</v>
      </c>
      <c r="P54">
        <v>22</v>
      </c>
      <c r="Q54" t="s">
        <v>15242</v>
      </c>
      <c r="R54" t="s">
        <v>294</v>
      </c>
      <c r="S54" t="s">
        <v>699</v>
      </c>
      <c r="U54" t="s">
        <v>519</v>
      </c>
      <c r="V54" t="s">
        <v>299</v>
      </c>
    </row>
    <row r="55" spans="1:22" x14ac:dyDescent="0.3">
      <c r="A55" t="s">
        <v>523</v>
      </c>
      <c r="B55">
        <v>1</v>
      </c>
      <c r="C55" s="1" t="s">
        <v>120</v>
      </c>
      <c r="D55" t="s">
        <v>348</v>
      </c>
      <c r="E55">
        <v>17051</v>
      </c>
      <c r="F55" t="s">
        <v>120</v>
      </c>
      <c r="G55" t="s">
        <v>522</v>
      </c>
      <c r="H55" t="s">
        <v>524</v>
      </c>
      <c r="I55">
        <v>4</v>
      </c>
      <c r="J55" t="s">
        <v>521</v>
      </c>
      <c r="K55">
        <v>15</v>
      </c>
      <c r="L55" s="1" t="s">
        <v>348</v>
      </c>
      <c r="M55" t="s">
        <v>520</v>
      </c>
      <c r="N55">
        <v>16308</v>
      </c>
      <c r="O55">
        <v>6</v>
      </c>
      <c r="P55">
        <v>28</v>
      </c>
      <c r="Q55" t="s">
        <v>11351</v>
      </c>
      <c r="R55" t="s">
        <v>492</v>
      </c>
      <c r="S55" t="s">
        <v>537</v>
      </c>
      <c r="T55" t="s">
        <v>16317</v>
      </c>
      <c r="U55" t="s">
        <v>519</v>
      </c>
      <c r="V55" t="s">
        <v>16318</v>
      </c>
    </row>
    <row r="56" spans="1:22" x14ac:dyDescent="0.3">
      <c r="A56" t="s">
        <v>3590</v>
      </c>
      <c r="B56">
        <v>1</v>
      </c>
      <c r="C56" s="1" t="s">
        <v>3587</v>
      </c>
      <c r="D56" t="s">
        <v>348</v>
      </c>
      <c r="E56">
        <v>14164</v>
      </c>
      <c r="F56" t="s">
        <v>3587</v>
      </c>
      <c r="H56" t="s">
        <v>3591</v>
      </c>
      <c r="J56" t="s">
        <v>3589</v>
      </c>
      <c r="K56">
        <v>8</v>
      </c>
      <c r="L56" s="1" t="s">
        <v>348</v>
      </c>
      <c r="M56" t="s">
        <v>1235</v>
      </c>
      <c r="N56">
        <v>13171</v>
      </c>
      <c r="O56">
        <v>9</v>
      </c>
      <c r="P56">
        <v>31</v>
      </c>
      <c r="Q56" t="s">
        <v>11912</v>
      </c>
      <c r="R56" t="s">
        <v>401</v>
      </c>
      <c r="S56" t="s">
        <v>65</v>
      </c>
      <c r="T56" t="s">
        <v>16316</v>
      </c>
      <c r="U56" t="s">
        <v>3588</v>
      </c>
      <c r="V56" t="s">
        <v>295</v>
      </c>
    </row>
    <row r="57" spans="1:22" x14ac:dyDescent="0.3">
      <c r="A57" t="s">
        <v>4973</v>
      </c>
      <c r="B57">
        <v>1</v>
      </c>
      <c r="C57" s="1" t="s">
        <v>155</v>
      </c>
      <c r="D57" t="s">
        <v>437</v>
      </c>
      <c r="E57">
        <v>3068939</v>
      </c>
      <c r="F57" t="s">
        <v>155</v>
      </c>
      <c r="H57" t="s">
        <v>1672</v>
      </c>
      <c r="I57">
        <v>3</v>
      </c>
      <c r="J57" t="s">
        <v>4972</v>
      </c>
      <c r="L57" s="1" t="s">
        <v>437</v>
      </c>
      <c r="M57" t="s">
        <v>4971</v>
      </c>
      <c r="N57">
        <v>18645</v>
      </c>
      <c r="O57">
        <v>4</v>
      </c>
      <c r="P57">
        <v>25</v>
      </c>
      <c r="Q57" t="s">
        <v>12236</v>
      </c>
      <c r="R57" t="s">
        <v>318</v>
      </c>
      <c r="S57" t="s">
        <v>310</v>
      </c>
      <c r="T57" t="s">
        <v>16316</v>
      </c>
      <c r="U57" t="s">
        <v>3588</v>
      </c>
      <c r="V57" t="s">
        <v>295</v>
      </c>
    </row>
    <row r="58" spans="1:22" x14ac:dyDescent="0.3">
      <c r="A58" t="s">
        <v>9636</v>
      </c>
      <c r="B58">
        <v>1</v>
      </c>
      <c r="C58" s="1" t="s">
        <v>9633</v>
      </c>
      <c r="D58" t="s">
        <v>321</v>
      </c>
      <c r="E58">
        <v>3125891</v>
      </c>
      <c r="F58" t="s">
        <v>9633</v>
      </c>
      <c r="H58" t="s">
        <v>2484</v>
      </c>
      <c r="J58" t="s">
        <v>9635</v>
      </c>
      <c r="K58">
        <v>87</v>
      </c>
      <c r="L58" s="1" t="s">
        <v>321</v>
      </c>
      <c r="M58" t="s">
        <v>9634</v>
      </c>
      <c r="N58">
        <v>20464</v>
      </c>
      <c r="O58">
        <v>2</v>
      </c>
      <c r="P58">
        <v>24</v>
      </c>
      <c r="Q58" t="s">
        <v>13535</v>
      </c>
      <c r="R58" t="s">
        <v>304</v>
      </c>
      <c r="S58" t="s">
        <v>408</v>
      </c>
      <c r="T58" t="s">
        <v>16316</v>
      </c>
      <c r="U58" t="s">
        <v>704</v>
      </c>
      <c r="V58" t="s">
        <v>295</v>
      </c>
    </row>
    <row r="59" spans="1:22" x14ac:dyDescent="0.3">
      <c r="A59" t="s">
        <v>9003</v>
      </c>
      <c r="B59">
        <v>1</v>
      </c>
      <c r="C59" s="1" t="s">
        <v>9001</v>
      </c>
      <c r="D59" t="s">
        <v>562</v>
      </c>
      <c r="E59">
        <v>3917668</v>
      </c>
      <c r="F59" t="s">
        <v>9001</v>
      </c>
      <c r="G59" t="s">
        <v>14642</v>
      </c>
      <c r="H59" t="s">
        <v>9302</v>
      </c>
      <c r="I59">
        <v>5</v>
      </c>
      <c r="J59" t="s">
        <v>14533</v>
      </c>
      <c r="K59">
        <v>45</v>
      </c>
      <c r="L59" s="1" t="s">
        <v>451</v>
      </c>
      <c r="M59" t="s">
        <v>9002</v>
      </c>
      <c r="N59">
        <v>20819</v>
      </c>
      <c r="O59">
        <v>1</v>
      </c>
      <c r="P59">
        <v>24</v>
      </c>
      <c r="Q59" t="s">
        <v>13344</v>
      </c>
      <c r="R59" t="s">
        <v>329</v>
      </c>
      <c r="S59" t="s">
        <v>525</v>
      </c>
      <c r="U59" t="s">
        <v>704</v>
      </c>
      <c r="V59" t="s">
        <v>299</v>
      </c>
    </row>
    <row r="60" spans="1:22" x14ac:dyDescent="0.3">
      <c r="A60" t="s">
        <v>8347</v>
      </c>
      <c r="B60">
        <v>1</v>
      </c>
      <c r="C60" s="1" t="s">
        <v>8344</v>
      </c>
      <c r="D60" t="s">
        <v>311</v>
      </c>
      <c r="E60">
        <v>3049779</v>
      </c>
      <c r="F60" t="s">
        <v>8344</v>
      </c>
      <c r="H60" t="s">
        <v>2523</v>
      </c>
      <c r="K60">
        <v>5</v>
      </c>
      <c r="L60" s="1" t="s">
        <v>311</v>
      </c>
      <c r="M60" t="s">
        <v>8346</v>
      </c>
      <c r="N60">
        <v>19156</v>
      </c>
      <c r="O60">
        <v>2</v>
      </c>
      <c r="P60">
        <v>24</v>
      </c>
      <c r="Q60" t="s">
        <v>13148</v>
      </c>
      <c r="R60" t="s">
        <v>345</v>
      </c>
      <c r="S60" t="s">
        <v>436</v>
      </c>
      <c r="U60" t="s">
        <v>8345</v>
      </c>
      <c r="V60" t="s">
        <v>295</v>
      </c>
    </row>
    <row r="61" spans="1:22" x14ac:dyDescent="0.3">
      <c r="A61" t="s">
        <v>15808</v>
      </c>
      <c r="B61">
        <v>1</v>
      </c>
      <c r="C61" s="1" t="s">
        <v>15809</v>
      </c>
      <c r="D61" t="s">
        <v>348</v>
      </c>
      <c r="F61" t="s">
        <v>15809</v>
      </c>
      <c r="H61" t="s">
        <v>14972</v>
      </c>
      <c r="L61" s="1" t="s">
        <v>348</v>
      </c>
      <c r="M61" t="s">
        <v>15810</v>
      </c>
      <c r="N61">
        <v>22236</v>
      </c>
      <c r="O61">
        <v>0</v>
      </c>
      <c r="P61">
        <v>22</v>
      </c>
      <c r="Q61" t="s">
        <v>15811</v>
      </c>
      <c r="R61" t="s">
        <v>401</v>
      </c>
      <c r="S61" t="s">
        <v>824</v>
      </c>
      <c r="T61" t="s">
        <v>16316</v>
      </c>
      <c r="U61" t="s">
        <v>15812</v>
      </c>
      <c r="V61" t="s">
        <v>295</v>
      </c>
    </row>
    <row r="62" spans="1:22" x14ac:dyDescent="0.3">
      <c r="A62" t="s">
        <v>8983</v>
      </c>
      <c r="B62">
        <v>1</v>
      </c>
      <c r="C62" s="1" t="s">
        <v>8982</v>
      </c>
      <c r="D62" t="s">
        <v>348</v>
      </c>
      <c r="E62">
        <v>4249496</v>
      </c>
      <c r="F62" t="s">
        <v>8982</v>
      </c>
      <c r="G62" t="s">
        <v>644</v>
      </c>
      <c r="H62" t="s">
        <v>14008</v>
      </c>
      <c r="I62">
        <v>3</v>
      </c>
      <c r="J62" t="s">
        <v>14532</v>
      </c>
      <c r="K62">
        <v>15</v>
      </c>
      <c r="L62" s="1" t="s">
        <v>348</v>
      </c>
      <c r="M62" t="s">
        <v>1537</v>
      </c>
      <c r="N62">
        <v>21312</v>
      </c>
      <c r="O62">
        <v>1</v>
      </c>
      <c r="P62">
        <v>23</v>
      </c>
      <c r="Q62" t="s">
        <v>13339</v>
      </c>
      <c r="R62" t="s">
        <v>329</v>
      </c>
      <c r="S62" t="s">
        <v>2857</v>
      </c>
      <c r="U62" t="s">
        <v>2196</v>
      </c>
      <c r="V62" t="s">
        <v>299</v>
      </c>
    </row>
    <row r="63" spans="1:22" x14ac:dyDescent="0.3">
      <c r="A63" t="s">
        <v>9687</v>
      </c>
      <c r="B63">
        <v>1</v>
      </c>
      <c r="C63" s="1" t="s">
        <v>9685</v>
      </c>
      <c r="D63" t="s">
        <v>451</v>
      </c>
      <c r="E63">
        <v>4048244</v>
      </c>
      <c r="F63" t="s">
        <v>9685</v>
      </c>
      <c r="G63" t="s">
        <v>644</v>
      </c>
      <c r="H63" t="s">
        <v>9688</v>
      </c>
      <c r="I63">
        <v>2</v>
      </c>
      <c r="J63" t="s">
        <v>14552</v>
      </c>
      <c r="K63">
        <v>25</v>
      </c>
      <c r="L63" s="1" t="s">
        <v>451</v>
      </c>
      <c r="M63" t="s">
        <v>9686</v>
      </c>
      <c r="N63">
        <v>20868</v>
      </c>
      <c r="O63">
        <v>1</v>
      </c>
      <c r="P63">
        <v>22</v>
      </c>
      <c r="Q63" t="s">
        <v>13550</v>
      </c>
      <c r="R63" t="s">
        <v>360</v>
      </c>
      <c r="S63" t="s">
        <v>686</v>
      </c>
      <c r="U63" t="s">
        <v>2196</v>
      </c>
      <c r="V63" t="s">
        <v>299</v>
      </c>
    </row>
    <row r="64" spans="1:22" x14ac:dyDescent="0.3">
      <c r="A64" t="s">
        <v>9782</v>
      </c>
      <c r="B64">
        <v>1</v>
      </c>
      <c r="C64" s="1" t="s">
        <v>9779</v>
      </c>
      <c r="D64" t="s">
        <v>562</v>
      </c>
      <c r="E64">
        <v>4212884</v>
      </c>
      <c r="F64" t="s">
        <v>9779</v>
      </c>
      <c r="G64" t="s">
        <v>875</v>
      </c>
      <c r="H64" t="s">
        <v>3678</v>
      </c>
      <c r="I64">
        <v>4</v>
      </c>
      <c r="J64" t="s">
        <v>9781</v>
      </c>
      <c r="K64">
        <v>40</v>
      </c>
      <c r="L64" s="1" t="s">
        <v>451</v>
      </c>
      <c r="M64" t="s">
        <v>9780</v>
      </c>
      <c r="N64">
        <v>19072</v>
      </c>
      <c r="O64">
        <v>3</v>
      </c>
      <c r="P64">
        <v>26</v>
      </c>
      <c r="Q64" t="s">
        <v>13578</v>
      </c>
      <c r="R64" t="s">
        <v>345</v>
      </c>
      <c r="S64" t="s">
        <v>958</v>
      </c>
      <c r="U64" t="s">
        <v>612</v>
      </c>
      <c r="V64" t="s">
        <v>299</v>
      </c>
    </row>
    <row r="65" spans="1:22" x14ac:dyDescent="0.3">
      <c r="A65" t="s">
        <v>8289</v>
      </c>
      <c r="B65">
        <v>1</v>
      </c>
      <c r="C65" s="1" t="s">
        <v>8287</v>
      </c>
      <c r="D65" t="s">
        <v>348</v>
      </c>
      <c r="E65">
        <v>3919510</v>
      </c>
      <c r="F65" t="s">
        <v>8287</v>
      </c>
      <c r="G65" t="s">
        <v>314</v>
      </c>
      <c r="H65" t="s">
        <v>8290</v>
      </c>
      <c r="J65" t="s">
        <v>14506</v>
      </c>
      <c r="K65">
        <v>80</v>
      </c>
      <c r="L65" s="1" t="s">
        <v>348</v>
      </c>
      <c r="M65" t="s">
        <v>8288</v>
      </c>
      <c r="N65">
        <v>21294</v>
      </c>
      <c r="O65">
        <v>1</v>
      </c>
      <c r="P65">
        <v>24</v>
      </c>
      <c r="Q65" t="s">
        <v>13134</v>
      </c>
      <c r="R65" t="s">
        <v>308</v>
      </c>
      <c r="S65" t="s">
        <v>430</v>
      </c>
      <c r="U65" t="s">
        <v>612</v>
      </c>
      <c r="V65" t="s">
        <v>299</v>
      </c>
    </row>
    <row r="66" spans="1:22" x14ac:dyDescent="0.3">
      <c r="A66" t="s">
        <v>614</v>
      </c>
      <c r="B66">
        <v>1</v>
      </c>
      <c r="C66" s="1" t="s">
        <v>610</v>
      </c>
      <c r="D66" t="s">
        <v>451</v>
      </c>
      <c r="E66">
        <v>3886636</v>
      </c>
      <c r="F66" t="s">
        <v>610</v>
      </c>
      <c r="H66" t="s">
        <v>615</v>
      </c>
      <c r="I66">
        <v>7</v>
      </c>
      <c r="J66" t="s">
        <v>14597</v>
      </c>
      <c r="K66">
        <v>39</v>
      </c>
      <c r="L66" s="1" t="s">
        <v>451</v>
      </c>
      <c r="M66" t="s">
        <v>613</v>
      </c>
      <c r="N66">
        <v>21023</v>
      </c>
      <c r="O66">
        <v>1</v>
      </c>
      <c r="P66">
        <v>23</v>
      </c>
      <c r="Q66" t="s">
        <v>11361</v>
      </c>
      <c r="R66" t="s">
        <v>308</v>
      </c>
      <c r="S66" t="s">
        <v>611</v>
      </c>
      <c r="T66" t="s">
        <v>16316</v>
      </c>
      <c r="U66" t="s">
        <v>612</v>
      </c>
      <c r="V66" t="s">
        <v>295</v>
      </c>
    </row>
    <row r="67" spans="1:22" x14ac:dyDescent="0.3">
      <c r="A67" t="s">
        <v>9324</v>
      </c>
      <c r="B67">
        <v>1</v>
      </c>
      <c r="C67" s="1" t="s">
        <v>9322</v>
      </c>
      <c r="D67" t="s">
        <v>321</v>
      </c>
      <c r="E67">
        <v>17110</v>
      </c>
      <c r="F67" t="s">
        <v>9322</v>
      </c>
      <c r="H67" t="s">
        <v>8041</v>
      </c>
      <c r="K67">
        <v>82</v>
      </c>
      <c r="L67" s="1" t="s">
        <v>321</v>
      </c>
      <c r="M67" t="s">
        <v>9323</v>
      </c>
      <c r="N67">
        <v>16614</v>
      </c>
      <c r="O67">
        <v>2</v>
      </c>
      <c r="P67">
        <v>27</v>
      </c>
      <c r="Q67" t="s">
        <v>13439</v>
      </c>
      <c r="R67" t="s">
        <v>424</v>
      </c>
      <c r="S67" t="s">
        <v>699</v>
      </c>
      <c r="U67" t="s">
        <v>612</v>
      </c>
      <c r="V67" t="s">
        <v>295</v>
      </c>
    </row>
    <row r="68" spans="1:22" x14ac:dyDescent="0.3">
      <c r="A68" t="s">
        <v>4054</v>
      </c>
      <c r="B68">
        <v>1</v>
      </c>
      <c r="C68" s="1" t="s">
        <v>4052</v>
      </c>
      <c r="D68" t="s">
        <v>348</v>
      </c>
      <c r="F68" t="s">
        <v>4052</v>
      </c>
      <c r="K68">
        <v>3</v>
      </c>
      <c r="L68" s="1" t="s">
        <v>348</v>
      </c>
      <c r="M68" t="s">
        <v>4053</v>
      </c>
      <c r="N68">
        <v>18766</v>
      </c>
      <c r="O68">
        <v>0</v>
      </c>
      <c r="Q68" t="s">
        <v>12018</v>
      </c>
      <c r="R68" t="s">
        <v>318</v>
      </c>
      <c r="S68" t="s">
        <v>385</v>
      </c>
      <c r="U68" t="s">
        <v>612</v>
      </c>
      <c r="V68" t="s">
        <v>295</v>
      </c>
    </row>
    <row r="69" spans="1:22" x14ac:dyDescent="0.3">
      <c r="A69" t="s">
        <v>4717</v>
      </c>
      <c r="B69">
        <v>1</v>
      </c>
      <c r="C69" s="1" t="s">
        <v>126</v>
      </c>
      <c r="D69" t="s">
        <v>451</v>
      </c>
      <c r="E69">
        <v>3046409</v>
      </c>
      <c r="F69" t="s">
        <v>126</v>
      </c>
      <c r="H69" t="s">
        <v>2317</v>
      </c>
      <c r="J69" t="s">
        <v>4716</v>
      </c>
      <c r="K69">
        <v>34</v>
      </c>
      <c r="L69" s="1" t="s">
        <v>451</v>
      </c>
      <c r="M69" t="s">
        <v>671</v>
      </c>
      <c r="N69">
        <v>18088</v>
      </c>
      <c r="O69">
        <v>4</v>
      </c>
      <c r="P69">
        <v>25</v>
      </c>
      <c r="Q69" t="s">
        <v>12172</v>
      </c>
      <c r="R69" t="s">
        <v>401</v>
      </c>
      <c r="S69" t="s">
        <v>603</v>
      </c>
      <c r="T69" t="s">
        <v>16316</v>
      </c>
      <c r="U69" t="s">
        <v>612</v>
      </c>
      <c r="V69" t="s">
        <v>295</v>
      </c>
    </row>
    <row r="70" spans="1:22" x14ac:dyDescent="0.3">
      <c r="A70" t="s">
        <v>9568</v>
      </c>
      <c r="B70">
        <v>1</v>
      </c>
      <c r="C70" s="1" t="s">
        <v>9566</v>
      </c>
      <c r="D70" t="s">
        <v>321</v>
      </c>
      <c r="E70">
        <v>2577731</v>
      </c>
      <c r="F70" t="s">
        <v>9566</v>
      </c>
      <c r="H70" t="s">
        <v>3716</v>
      </c>
      <c r="I70">
        <v>7</v>
      </c>
      <c r="J70" t="s">
        <v>9567</v>
      </c>
      <c r="L70" s="1" t="s">
        <v>321</v>
      </c>
      <c r="M70" t="s">
        <v>2515</v>
      </c>
      <c r="N70">
        <v>18642</v>
      </c>
      <c r="O70">
        <v>4</v>
      </c>
      <c r="P70">
        <v>27</v>
      </c>
      <c r="Q70" t="s">
        <v>13515</v>
      </c>
      <c r="R70" t="s">
        <v>424</v>
      </c>
      <c r="S70" t="s">
        <v>659</v>
      </c>
      <c r="T70" t="s">
        <v>16316</v>
      </c>
      <c r="U70" t="s">
        <v>612</v>
      </c>
      <c r="V70" t="s">
        <v>295</v>
      </c>
    </row>
    <row r="71" spans="1:22" x14ac:dyDescent="0.3">
      <c r="A71" t="s">
        <v>7791</v>
      </c>
      <c r="B71">
        <v>1</v>
      </c>
      <c r="C71" s="1" t="s">
        <v>7788</v>
      </c>
      <c r="D71" t="s">
        <v>348</v>
      </c>
      <c r="E71">
        <v>2977800</v>
      </c>
      <c r="F71" t="s">
        <v>7788</v>
      </c>
      <c r="G71" t="s">
        <v>410</v>
      </c>
      <c r="H71" t="s">
        <v>6562</v>
      </c>
      <c r="I71">
        <v>2</v>
      </c>
      <c r="J71" t="s">
        <v>7790</v>
      </c>
      <c r="K71">
        <v>12</v>
      </c>
      <c r="L71" s="1" t="s">
        <v>348</v>
      </c>
      <c r="M71" t="s">
        <v>7789</v>
      </c>
      <c r="N71">
        <v>18197</v>
      </c>
      <c r="O71">
        <v>4</v>
      </c>
      <c r="P71">
        <v>27</v>
      </c>
      <c r="Q71" t="s">
        <v>12992</v>
      </c>
      <c r="R71" t="s">
        <v>308</v>
      </c>
      <c r="S71" t="s">
        <v>537</v>
      </c>
      <c r="U71" t="s">
        <v>612</v>
      </c>
      <c r="V71" t="s">
        <v>299</v>
      </c>
    </row>
    <row r="72" spans="1:22" x14ac:dyDescent="0.3">
      <c r="A72" t="s">
        <v>5623</v>
      </c>
      <c r="B72">
        <v>1</v>
      </c>
      <c r="C72" s="1" t="s">
        <v>5621</v>
      </c>
      <c r="D72" t="s">
        <v>321</v>
      </c>
      <c r="E72">
        <v>4227184</v>
      </c>
      <c r="F72" t="s">
        <v>5621</v>
      </c>
      <c r="H72" t="s">
        <v>5624</v>
      </c>
      <c r="J72" t="s">
        <v>5622</v>
      </c>
      <c r="K72">
        <v>89</v>
      </c>
      <c r="L72" s="1" t="s">
        <v>321</v>
      </c>
      <c r="M72" t="s">
        <v>1548</v>
      </c>
      <c r="N72">
        <v>19647</v>
      </c>
      <c r="O72">
        <v>3</v>
      </c>
      <c r="P72">
        <v>29</v>
      </c>
      <c r="Q72" t="s">
        <v>12406</v>
      </c>
      <c r="R72" t="s">
        <v>424</v>
      </c>
      <c r="S72" t="s">
        <v>1188</v>
      </c>
      <c r="T72" t="s">
        <v>16316</v>
      </c>
      <c r="U72" t="s">
        <v>612</v>
      </c>
      <c r="V72" t="s">
        <v>295</v>
      </c>
    </row>
    <row r="73" spans="1:22" x14ac:dyDescent="0.3">
      <c r="A73" t="s">
        <v>7714</v>
      </c>
      <c r="B73">
        <v>1</v>
      </c>
      <c r="C73" s="1" t="s">
        <v>7711</v>
      </c>
      <c r="D73" t="s">
        <v>311</v>
      </c>
      <c r="E73">
        <v>3128843</v>
      </c>
      <c r="F73" t="s">
        <v>7711</v>
      </c>
      <c r="G73" t="s">
        <v>694</v>
      </c>
      <c r="H73" t="s">
        <v>7715</v>
      </c>
      <c r="I73">
        <v>3</v>
      </c>
      <c r="J73" t="s">
        <v>7713</v>
      </c>
      <c r="K73">
        <v>3</v>
      </c>
      <c r="L73" s="1" t="s">
        <v>311</v>
      </c>
      <c r="M73" t="s">
        <v>7712</v>
      </c>
      <c r="N73">
        <v>20044</v>
      </c>
      <c r="O73">
        <v>2</v>
      </c>
      <c r="P73">
        <v>24</v>
      </c>
      <c r="Q73" t="s">
        <v>12971</v>
      </c>
      <c r="R73" t="s">
        <v>318</v>
      </c>
      <c r="S73" t="s">
        <v>1230</v>
      </c>
      <c r="U73" t="s">
        <v>612</v>
      </c>
      <c r="V73" t="s">
        <v>299</v>
      </c>
    </row>
    <row r="74" spans="1:22" x14ac:dyDescent="0.3">
      <c r="A74" t="s">
        <v>1394</v>
      </c>
      <c r="B74">
        <v>1</v>
      </c>
      <c r="C74" s="1" t="s">
        <v>1393</v>
      </c>
      <c r="E74">
        <v>2565757</v>
      </c>
      <c r="F74" t="s">
        <v>1393</v>
      </c>
      <c r="K74">
        <v>0</v>
      </c>
      <c r="L74" s="1" t="s">
        <v>296</v>
      </c>
      <c r="M74" t="s">
        <v>1182</v>
      </c>
      <c r="N74">
        <v>18782</v>
      </c>
      <c r="O74">
        <v>0</v>
      </c>
      <c r="Q74" t="s">
        <v>11474</v>
      </c>
      <c r="R74" t="s">
        <v>296</v>
      </c>
      <c r="S74" t="s">
        <v>296</v>
      </c>
      <c r="U74" t="s">
        <v>612</v>
      </c>
      <c r="V74" t="s">
        <v>295</v>
      </c>
    </row>
    <row r="75" spans="1:22" x14ac:dyDescent="0.3">
      <c r="A75" t="s">
        <v>1561</v>
      </c>
      <c r="B75">
        <v>2</v>
      </c>
      <c r="C75" s="1" t="s">
        <v>1560</v>
      </c>
      <c r="D75" t="s">
        <v>321</v>
      </c>
      <c r="E75">
        <v>8485</v>
      </c>
      <c r="F75" t="s">
        <v>1560</v>
      </c>
      <c r="H75" t="s">
        <v>1562</v>
      </c>
      <c r="K75">
        <v>83</v>
      </c>
      <c r="L75" s="1" t="s">
        <v>321</v>
      </c>
      <c r="M75" t="s">
        <v>825</v>
      </c>
      <c r="N75">
        <v>11751</v>
      </c>
      <c r="O75">
        <v>10</v>
      </c>
      <c r="P75">
        <v>35</v>
      </c>
      <c r="Q75" t="s">
        <v>11505</v>
      </c>
      <c r="R75" t="s">
        <v>424</v>
      </c>
      <c r="S75" t="s">
        <v>699</v>
      </c>
      <c r="U75" t="s">
        <v>612</v>
      </c>
      <c r="V75" t="s">
        <v>295</v>
      </c>
    </row>
    <row r="76" spans="1:22" x14ac:dyDescent="0.3">
      <c r="A76" t="s">
        <v>1561</v>
      </c>
      <c r="B76">
        <v>2</v>
      </c>
      <c r="C76" s="1" t="s">
        <v>4957</v>
      </c>
      <c r="D76" t="s">
        <v>311</v>
      </c>
      <c r="E76">
        <v>8416</v>
      </c>
      <c r="F76" t="s">
        <v>4957</v>
      </c>
      <c r="G76" t="s">
        <v>444</v>
      </c>
      <c r="H76" t="s">
        <v>5119</v>
      </c>
      <c r="I76">
        <v>2</v>
      </c>
      <c r="J76" t="s">
        <v>6855</v>
      </c>
      <c r="K76">
        <v>11</v>
      </c>
      <c r="L76" s="1" t="s">
        <v>311</v>
      </c>
      <c r="M76" t="s">
        <v>825</v>
      </c>
      <c r="N76">
        <v>6739</v>
      </c>
      <c r="O76">
        <v>15</v>
      </c>
      <c r="P76">
        <v>36</v>
      </c>
      <c r="Q76" t="s">
        <v>11505</v>
      </c>
      <c r="R76" t="s">
        <v>424</v>
      </c>
      <c r="S76" t="s">
        <v>779</v>
      </c>
      <c r="T76" t="s">
        <v>13941</v>
      </c>
      <c r="U76" t="s">
        <v>612</v>
      </c>
      <c r="V76" t="s">
        <v>13942</v>
      </c>
    </row>
    <row r="77" spans="1:22" x14ac:dyDescent="0.3">
      <c r="A77" t="s">
        <v>10444</v>
      </c>
      <c r="B77">
        <v>1</v>
      </c>
      <c r="C77" s="1" t="s">
        <v>10441</v>
      </c>
      <c r="D77" t="s">
        <v>311</v>
      </c>
      <c r="E77">
        <v>15693</v>
      </c>
      <c r="F77" t="s">
        <v>10441</v>
      </c>
      <c r="G77" t="s">
        <v>314</v>
      </c>
      <c r="H77" t="s">
        <v>10275</v>
      </c>
      <c r="I77">
        <v>3</v>
      </c>
      <c r="J77" t="s">
        <v>10443</v>
      </c>
      <c r="K77">
        <v>3</v>
      </c>
      <c r="L77" s="1" t="s">
        <v>311</v>
      </c>
      <c r="M77" t="s">
        <v>10442</v>
      </c>
      <c r="N77">
        <v>14657</v>
      </c>
      <c r="O77">
        <v>8</v>
      </c>
      <c r="P77">
        <v>32</v>
      </c>
      <c r="Q77" t="s">
        <v>13777</v>
      </c>
      <c r="R77" t="s">
        <v>424</v>
      </c>
      <c r="S77" t="s">
        <v>686</v>
      </c>
      <c r="U77" t="s">
        <v>612</v>
      </c>
      <c r="V77" t="s">
        <v>299</v>
      </c>
    </row>
    <row r="78" spans="1:22" x14ac:dyDescent="0.3">
      <c r="A78" t="s">
        <v>15162</v>
      </c>
      <c r="B78">
        <v>1</v>
      </c>
      <c r="C78" s="1" t="s">
        <v>15163</v>
      </c>
      <c r="F78" t="s">
        <v>15163</v>
      </c>
      <c r="K78">
        <v>0</v>
      </c>
      <c r="L78" s="1" t="s">
        <v>296</v>
      </c>
      <c r="M78" t="s">
        <v>15164</v>
      </c>
      <c r="N78">
        <v>21860</v>
      </c>
      <c r="O78">
        <v>0</v>
      </c>
      <c r="Q78" t="s">
        <v>15165</v>
      </c>
      <c r="R78" t="s">
        <v>296</v>
      </c>
      <c r="S78" t="s">
        <v>296</v>
      </c>
      <c r="U78" t="s">
        <v>612</v>
      </c>
      <c r="V78" t="s">
        <v>295</v>
      </c>
    </row>
    <row r="79" spans="1:22" x14ac:dyDescent="0.3">
      <c r="A79" t="s">
        <v>10345</v>
      </c>
      <c r="B79">
        <v>1</v>
      </c>
      <c r="C79" s="1" t="s">
        <v>10344</v>
      </c>
      <c r="D79" t="s">
        <v>348</v>
      </c>
      <c r="E79">
        <v>3121110</v>
      </c>
      <c r="F79" t="s">
        <v>10344</v>
      </c>
      <c r="H79" t="s">
        <v>14024</v>
      </c>
      <c r="I79">
        <v>3</v>
      </c>
      <c r="J79" t="s">
        <v>14577</v>
      </c>
      <c r="L79" s="1" t="s">
        <v>348</v>
      </c>
      <c r="M79" t="s">
        <v>2083</v>
      </c>
      <c r="N79">
        <v>20978</v>
      </c>
      <c r="O79">
        <v>1</v>
      </c>
      <c r="P79">
        <v>24</v>
      </c>
      <c r="Q79" t="s">
        <v>13746</v>
      </c>
      <c r="R79" t="s">
        <v>308</v>
      </c>
      <c r="S79" t="s">
        <v>430</v>
      </c>
      <c r="T79" t="s">
        <v>16316</v>
      </c>
      <c r="U79" t="s">
        <v>612</v>
      </c>
      <c r="V79" t="s">
        <v>295</v>
      </c>
    </row>
    <row r="80" spans="1:22" x14ac:dyDescent="0.3">
      <c r="A80" t="s">
        <v>7416</v>
      </c>
      <c r="B80">
        <v>1</v>
      </c>
      <c r="C80" s="1" t="s">
        <v>7413</v>
      </c>
      <c r="D80" t="s">
        <v>451</v>
      </c>
      <c r="E80">
        <v>16921</v>
      </c>
      <c r="F80" t="s">
        <v>7413</v>
      </c>
      <c r="H80" t="s">
        <v>3835</v>
      </c>
      <c r="J80" t="s">
        <v>7415</v>
      </c>
      <c r="K80">
        <v>23</v>
      </c>
      <c r="L80" s="1" t="s">
        <v>451</v>
      </c>
      <c r="M80" t="s">
        <v>4484</v>
      </c>
      <c r="N80">
        <v>16189</v>
      </c>
      <c r="O80">
        <v>6</v>
      </c>
      <c r="P80">
        <v>29</v>
      </c>
      <c r="Q80" t="s">
        <v>12889</v>
      </c>
      <c r="R80" t="s">
        <v>345</v>
      </c>
      <c r="S80" t="s">
        <v>214</v>
      </c>
      <c r="T80" t="s">
        <v>16316</v>
      </c>
      <c r="U80" t="s">
        <v>7414</v>
      </c>
      <c r="V80" t="s">
        <v>295</v>
      </c>
    </row>
    <row r="81" spans="1:22" x14ac:dyDescent="0.3">
      <c r="A81" t="s">
        <v>9815</v>
      </c>
      <c r="B81">
        <v>1</v>
      </c>
      <c r="C81" s="1" t="s">
        <v>9813</v>
      </c>
      <c r="D81" t="s">
        <v>451</v>
      </c>
      <c r="E81">
        <v>15009</v>
      </c>
      <c r="F81" t="s">
        <v>9813</v>
      </c>
      <c r="H81" t="s">
        <v>9816</v>
      </c>
      <c r="J81" t="s">
        <v>9814</v>
      </c>
      <c r="K81">
        <v>36</v>
      </c>
      <c r="L81" s="1" t="s">
        <v>451</v>
      </c>
      <c r="M81" t="s">
        <v>4029</v>
      </c>
      <c r="N81">
        <v>14269</v>
      </c>
      <c r="O81">
        <v>8</v>
      </c>
      <c r="P81">
        <v>31</v>
      </c>
      <c r="Q81" t="s">
        <v>13588</v>
      </c>
      <c r="R81" t="s">
        <v>401</v>
      </c>
      <c r="S81" t="s">
        <v>762</v>
      </c>
      <c r="T81" t="s">
        <v>16316</v>
      </c>
      <c r="U81" t="s">
        <v>7414</v>
      </c>
      <c r="V81" t="s">
        <v>295</v>
      </c>
    </row>
    <row r="82" spans="1:22" x14ac:dyDescent="0.3">
      <c r="A82" t="s">
        <v>4050</v>
      </c>
      <c r="B82">
        <v>1</v>
      </c>
      <c r="C82" s="1" t="s">
        <v>4047</v>
      </c>
      <c r="D82" t="s">
        <v>562</v>
      </c>
      <c r="E82">
        <v>2513199</v>
      </c>
      <c r="F82" t="s">
        <v>4047</v>
      </c>
      <c r="H82" t="s">
        <v>4051</v>
      </c>
      <c r="J82" t="s">
        <v>4049</v>
      </c>
      <c r="K82">
        <v>30</v>
      </c>
      <c r="L82" s="1" t="s">
        <v>451</v>
      </c>
      <c r="M82" t="s">
        <v>781</v>
      </c>
      <c r="N82">
        <v>19573</v>
      </c>
      <c r="O82">
        <v>3</v>
      </c>
      <c r="P82">
        <v>28</v>
      </c>
      <c r="Q82" t="s">
        <v>12017</v>
      </c>
      <c r="R82" t="s">
        <v>308</v>
      </c>
      <c r="S82" t="s">
        <v>515</v>
      </c>
      <c r="T82" t="s">
        <v>16316</v>
      </c>
      <c r="U82" t="s">
        <v>4048</v>
      </c>
      <c r="V82" t="s">
        <v>295</v>
      </c>
    </row>
    <row r="83" spans="1:22" x14ac:dyDescent="0.3">
      <c r="A83" t="s">
        <v>15108</v>
      </c>
      <c r="B83">
        <v>1</v>
      </c>
      <c r="C83" s="1" t="s">
        <v>5251</v>
      </c>
      <c r="D83" t="s">
        <v>321</v>
      </c>
      <c r="E83">
        <v>3932433</v>
      </c>
      <c r="F83" t="s">
        <v>5251</v>
      </c>
      <c r="H83" t="s">
        <v>3873</v>
      </c>
      <c r="I83">
        <v>5</v>
      </c>
      <c r="J83" t="s">
        <v>14415</v>
      </c>
      <c r="L83" s="1" t="s">
        <v>321</v>
      </c>
      <c r="M83" t="s">
        <v>780</v>
      </c>
      <c r="N83">
        <v>20865</v>
      </c>
      <c r="O83">
        <v>1</v>
      </c>
      <c r="P83">
        <v>23</v>
      </c>
      <c r="Q83" t="s">
        <v>15109</v>
      </c>
      <c r="R83" t="s">
        <v>424</v>
      </c>
      <c r="S83" t="s">
        <v>995</v>
      </c>
      <c r="T83" t="s">
        <v>16316</v>
      </c>
      <c r="U83" t="s">
        <v>15110</v>
      </c>
      <c r="V83" t="s">
        <v>295</v>
      </c>
    </row>
    <row r="84" spans="1:22" x14ac:dyDescent="0.3">
      <c r="A84" t="s">
        <v>6409</v>
      </c>
      <c r="B84">
        <v>1</v>
      </c>
      <c r="C84" s="1" t="s">
        <v>6406</v>
      </c>
      <c r="D84" t="s">
        <v>348</v>
      </c>
      <c r="E84">
        <v>17177</v>
      </c>
      <c r="F84" t="s">
        <v>6406</v>
      </c>
      <c r="G84" t="s">
        <v>522</v>
      </c>
      <c r="H84" t="s">
        <v>1881</v>
      </c>
      <c r="I84">
        <v>3</v>
      </c>
      <c r="J84" t="s">
        <v>6408</v>
      </c>
      <c r="K84">
        <v>17</v>
      </c>
      <c r="L84" s="1" t="s">
        <v>348</v>
      </c>
      <c r="M84" t="s">
        <v>6407</v>
      </c>
      <c r="N84">
        <v>16253</v>
      </c>
      <c r="O84">
        <v>6</v>
      </c>
      <c r="P84">
        <v>28</v>
      </c>
      <c r="Q84" t="s">
        <v>12612</v>
      </c>
      <c r="R84" t="s">
        <v>318</v>
      </c>
      <c r="S84" t="s">
        <v>537</v>
      </c>
      <c r="T84" t="s">
        <v>16317</v>
      </c>
      <c r="U84" t="s">
        <v>432</v>
      </c>
      <c r="V84" t="s">
        <v>16318</v>
      </c>
    </row>
    <row r="85" spans="1:22" x14ac:dyDescent="0.3">
      <c r="A85" t="s">
        <v>7632</v>
      </c>
      <c r="B85">
        <v>1</v>
      </c>
      <c r="C85" s="1" t="s">
        <v>7629</v>
      </c>
      <c r="D85" t="s">
        <v>348</v>
      </c>
      <c r="E85">
        <v>3128390</v>
      </c>
      <c r="F85" t="s">
        <v>7629</v>
      </c>
      <c r="G85" t="s">
        <v>365</v>
      </c>
      <c r="H85" t="s">
        <v>2725</v>
      </c>
      <c r="I85">
        <v>1</v>
      </c>
      <c r="J85" t="s">
        <v>7631</v>
      </c>
      <c r="K85">
        <v>13</v>
      </c>
      <c r="L85" s="1" t="s">
        <v>348</v>
      </c>
      <c r="M85" t="s">
        <v>7630</v>
      </c>
      <c r="N85">
        <v>20145</v>
      </c>
      <c r="O85">
        <v>2</v>
      </c>
      <c r="P85">
        <v>24</v>
      </c>
      <c r="Q85" t="s">
        <v>12949</v>
      </c>
      <c r="R85" t="s">
        <v>294</v>
      </c>
      <c r="S85" t="s">
        <v>499</v>
      </c>
      <c r="U85" t="s">
        <v>432</v>
      </c>
      <c r="V85" t="s">
        <v>299</v>
      </c>
    </row>
    <row r="86" spans="1:22" x14ac:dyDescent="0.3">
      <c r="A86" t="s">
        <v>7682</v>
      </c>
      <c r="B86">
        <v>1</v>
      </c>
      <c r="C86" s="1" t="s">
        <v>7680</v>
      </c>
      <c r="D86" t="s">
        <v>321</v>
      </c>
      <c r="E86">
        <v>14433</v>
      </c>
      <c r="F86" t="s">
        <v>7680</v>
      </c>
      <c r="H86" t="s">
        <v>5457</v>
      </c>
      <c r="K86">
        <v>85</v>
      </c>
      <c r="L86" s="1" t="s">
        <v>321</v>
      </c>
      <c r="M86" t="s">
        <v>7681</v>
      </c>
      <c r="N86">
        <v>13273</v>
      </c>
      <c r="O86">
        <v>3</v>
      </c>
      <c r="P86">
        <v>29</v>
      </c>
      <c r="Q86" t="s">
        <v>12962</v>
      </c>
      <c r="R86" t="s">
        <v>345</v>
      </c>
      <c r="S86" t="s">
        <v>958</v>
      </c>
      <c r="U86" t="s">
        <v>432</v>
      </c>
      <c r="V86" t="s">
        <v>295</v>
      </c>
    </row>
    <row r="87" spans="1:22" x14ac:dyDescent="0.3">
      <c r="A87" t="s">
        <v>15997</v>
      </c>
      <c r="B87">
        <v>1</v>
      </c>
      <c r="C87" s="1" t="s">
        <v>144</v>
      </c>
      <c r="D87" t="s">
        <v>348</v>
      </c>
      <c r="E87">
        <v>16799</v>
      </c>
      <c r="F87" t="s">
        <v>144</v>
      </c>
      <c r="G87" t="s">
        <v>895</v>
      </c>
      <c r="H87" t="s">
        <v>6449</v>
      </c>
      <c r="I87">
        <v>1</v>
      </c>
      <c r="J87" t="s">
        <v>10135</v>
      </c>
      <c r="K87">
        <v>12</v>
      </c>
      <c r="L87" s="1" t="s">
        <v>348</v>
      </c>
      <c r="M87" t="s">
        <v>15998</v>
      </c>
      <c r="N87">
        <v>16263</v>
      </c>
      <c r="O87">
        <v>6</v>
      </c>
      <c r="P87">
        <v>26</v>
      </c>
      <c r="Q87" t="s">
        <v>15999</v>
      </c>
      <c r="R87" t="s">
        <v>345</v>
      </c>
      <c r="S87" t="s">
        <v>686</v>
      </c>
      <c r="U87" t="s">
        <v>432</v>
      </c>
      <c r="V87" t="s">
        <v>299</v>
      </c>
    </row>
    <row r="88" spans="1:22" x14ac:dyDescent="0.3">
      <c r="A88" t="s">
        <v>5106</v>
      </c>
      <c r="B88">
        <v>1</v>
      </c>
      <c r="C88" s="1" t="s">
        <v>5103</v>
      </c>
      <c r="D88" t="s">
        <v>348</v>
      </c>
      <c r="E88">
        <v>4039277</v>
      </c>
      <c r="F88" t="s">
        <v>5103</v>
      </c>
      <c r="K88">
        <v>6</v>
      </c>
      <c r="L88" s="1" t="s">
        <v>348</v>
      </c>
      <c r="M88" t="s">
        <v>5105</v>
      </c>
      <c r="N88">
        <v>20699</v>
      </c>
      <c r="O88">
        <v>2</v>
      </c>
      <c r="Q88" t="s">
        <v>12270</v>
      </c>
      <c r="R88" t="s">
        <v>308</v>
      </c>
      <c r="S88" t="s">
        <v>430</v>
      </c>
      <c r="T88" t="s">
        <v>16316</v>
      </c>
      <c r="U88" t="s">
        <v>5104</v>
      </c>
      <c r="V88" t="s">
        <v>295</v>
      </c>
    </row>
    <row r="89" spans="1:22" x14ac:dyDescent="0.3">
      <c r="A89" t="s">
        <v>7764</v>
      </c>
      <c r="B89">
        <v>1</v>
      </c>
      <c r="C89" s="1" t="s">
        <v>7763</v>
      </c>
      <c r="D89" t="s">
        <v>451</v>
      </c>
      <c r="E89">
        <v>2574010</v>
      </c>
      <c r="F89" t="s">
        <v>7763</v>
      </c>
      <c r="H89" t="s">
        <v>1399</v>
      </c>
      <c r="K89">
        <v>43</v>
      </c>
      <c r="L89" s="1" t="s">
        <v>451</v>
      </c>
      <c r="M89" t="s">
        <v>1284</v>
      </c>
      <c r="N89">
        <v>17234</v>
      </c>
      <c r="O89">
        <v>0</v>
      </c>
      <c r="P89">
        <v>25</v>
      </c>
      <c r="Q89" t="s">
        <v>12985</v>
      </c>
      <c r="R89" t="s">
        <v>329</v>
      </c>
      <c r="S89" t="s">
        <v>822</v>
      </c>
      <c r="U89" t="s">
        <v>5932</v>
      </c>
      <c r="V89" t="s">
        <v>295</v>
      </c>
    </row>
    <row r="90" spans="1:22" x14ac:dyDescent="0.3">
      <c r="A90" t="s">
        <v>5933</v>
      </c>
      <c r="B90">
        <v>1</v>
      </c>
      <c r="C90" s="1" t="s">
        <v>5931</v>
      </c>
      <c r="D90" t="s">
        <v>348</v>
      </c>
      <c r="E90">
        <v>2974323</v>
      </c>
      <c r="F90" t="s">
        <v>5931</v>
      </c>
      <c r="H90" t="s">
        <v>2601</v>
      </c>
      <c r="K90">
        <v>83</v>
      </c>
      <c r="L90" s="1" t="s">
        <v>348</v>
      </c>
      <c r="M90" t="s">
        <v>2713</v>
      </c>
      <c r="N90">
        <v>19364</v>
      </c>
      <c r="O90">
        <v>2</v>
      </c>
      <c r="P90">
        <v>26</v>
      </c>
      <c r="Q90" t="s">
        <v>12482</v>
      </c>
      <c r="R90" t="s">
        <v>329</v>
      </c>
      <c r="S90" t="s">
        <v>756</v>
      </c>
      <c r="T90" t="s">
        <v>1059</v>
      </c>
      <c r="U90" t="s">
        <v>5932</v>
      </c>
      <c r="V90" t="s">
        <v>295</v>
      </c>
    </row>
    <row r="91" spans="1:22" x14ac:dyDescent="0.3">
      <c r="A91" t="s">
        <v>9883</v>
      </c>
      <c r="B91">
        <v>1</v>
      </c>
      <c r="C91" s="1" t="s">
        <v>9881</v>
      </c>
      <c r="D91" t="s">
        <v>348</v>
      </c>
      <c r="E91">
        <v>2980238</v>
      </c>
      <c r="F91" t="s">
        <v>9881</v>
      </c>
      <c r="H91" t="s">
        <v>407</v>
      </c>
      <c r="I91">
        <v>4</v>
      </c>
      <c r="J91" t="s">
        <v>9882</v>
      </c>
      <c r="K91">
        <v>84</v>
      </c>
      <c r="L91" s="1" t="s">
        <v>348</v>
      </c>
      <c r="M91" t="s">
        <v>1413</v>
      </c>
      <c r="N91">
        <v>18184</v>
      </c>
      <c r="O91">
        <v>4</v>
      </c>
      <c r="P91">
        <v>27</v>
      </c>
      <c r="Q91" t="s">
        <v>13608</v>
      </c>
      <c r="R91" t="s">
        <v>424</v>
      </c>
      <c r="S91" t="s">
        <v>814</v>
      </c>
      <c r="T91" t="s">
        <v>16316</v>
      </c>
      <c r="U91" t="s">
        <v>5932</v>
      </c>
      <c r="V91" t="s">
        <v>295</v>
      </c>
    </row>
    <row r="92" spans="1:22" x14ac:dyDescent="0.3">
      <c r="A92" t="s">
        <v>5039</v>
      </c>
      <c r="B92">
        <v>1</v>
      </c>
      <c r="C92" s="1" t="s">
        <v>5037</v>
      </c>
      <c r="D92" t="s">
        <v>348</v>
      </c>
      <c r="E92">
        <v>2980808</v>
      </c>
      <c r="F92" t="s">
        <v>5037</v>
      </c>
      <c r="G92" t="s">
        <v>303</v>
      </c>
      <c r="H92" t="s">
        <v>5040</v>
      </c>
      <c r="K92">
        <v>3</v>
      </c>
      <c r="L92" s="1" t="s">
        <v>348</v>
      </c>
      <c r="M92" t="s">
        <v>5038</v>
      </c>
      <c r="N92">
        <v>19595</v>
      </c>
      <c r="O92">
        <v>1</v>
      </c>
      <c r="P92">
        <v>24</v>
      </c>
      <c r="Q92" t="s">
        <v>12252</v>
      </c>
      <c r="R92" t="s">
        <v>401</v>
      </c>
      <c r="S92" t="s">
        <v>367</v>
      </c>
      <c r="U92" t="s">
        <v>968</v>
      </c>
      <c r="V92" t="s">
        <v>299</v>
      </c>
    </row>
    <row r="93" spans="1:22" x14ac:dyDescent="0.3">
      <c r="A93" t="s">
        <v>7371</v>
      </c>
      <c r="B93">
        <v>1</v>
      </c>
      <c r="C93" s="1" t="s">
        <v>189</v>
      </c>
      <c r="D93" t="s">
        <v>348</v>
      </c>
      <c r="E93">
        <v>14912</v>
      </c>
      <c r="F93" t="s">
        <v>189</v>
      </c>
      <c r="G93" t="s">
        <v>388</v>
      </c>
      <c r="H93" t="s">
        <v>3632</v>
      </c>
      <c r="I93">
        <v>1</v>
      </c>
      <c r="J93" t="s">
        <v>7370</v>
      </c>
      <c r="K93">
        <v>17</v>
      </c>
      <c r="L93" s="1" t="s">
        <v>348</v>
      </c>
      <c r="M93" t="s">
        <v>5693</v>
      </c>
      <c r="N93">
        <v>14187</v>
      </c>
      <c r="O93">
        <v>8</v>
      </c>
      <c r="P93">
        <v>30</v>
      </c>
      <c r="Q93" t="s">
        <v>12877</v>
      </c>
      <c r="R93" t="s">
        <v>318</v>
      </c>
      <c r="S93" t="s">
        <v>970</v>
      </c>
      <c r="T93" t="s">
        <v>13941</v>
      </c>
      <c r="U93" t="s">
        <v>7369</v>
      </c>
      <c r="V93" t="s">
        <v>13942</v>
      </c>
    </row>
    <row r="94" spans="1:22" x14ac:dyDescent="0.3">
      <c r="A94" t="s">
        <v>9650</v>
      </c>
      <c r="B94">
        <v>1</v>
      </c>
      <c r="C94" s="1" t="s">
        <v>9647</v>
      </c>
      <c r="D94" t="s">
        <v>451</v>
      </c>
      <c r="E94">
        <v>3137094</v>
      </c>
      <c r="F94" t="s">
        <v>9647</v>
      </c>
      <c r="H94" t="s">
        <v>2586</v>
      </c>
      <c r="I94">
        <v>7</v>
      </c>
      <c r="K94">
        <v>40</v>
      </c>
      <c r="L94" s="1" t="s">
        <v>451</v>
      </c>
      <c r="M94" t="s">
        <v>9649</v>
      </c>
      <c r="N94">
        <v>18627</v>
      </c>
      <c r="O94">
        <v>0</v>
      </c>
      <c r="P94">
        <v>26</v>
      </c>
      <c r="Q94" t="s">
        <v>13540</v>
      </c>
      <c r="R94" t="s">
        <v>329</v>
      </c>
      <c r="S94" t="s">
        <v>511</v>
      </c>
      <c r="U94" t="s">
        <v>9648</v>
      </c>
      <c r="V94" t="s">
        <v>295</v>
      </c>
    </row>
    <row r="95" spans="1:22" x14ac:dyDescent="0.3">
      <c r="A95" t="s">
        <v>5919</v>
      </c>
      <c r="B95">
        <v>1</v>
      </c>
      <c r="C95" s="1" t="s">
        <v>5917</v>
      </c>
      <c r="D95" t="s">
        <v>348</v>
      </c>
      <c r="E95">
        <v>3122122</v>
      </c>
      <c r="F95" t="s">
        <v>5917</v>
      </c>
      <c r="H95" t="s">
        <v>5920</v>
      </c>
      <c r="K95">
        <v>17</v>
      </c>
      <c r="L95" s="1" t="s">
        <v>348</v>
      </c>
      <c r="M95" t="s">
        <v>809</v>
      </c>
      <c r="N95">
        <v>19720</v>
      </c>
      <c r="O95">
        <v>2</v>
      </c>
      <c r="P95">
        <v>26</v>
      </c>
      <c r="Q95" t="s">
        <v>12479</v>
      </c>
      <c r="R95" t="s">
        <v>397</v>
      </c>
      <c r="S95" t="s">
        <v>475</v>
      </c>
      <c r="T95" t="s">
        <v>1059</v>
      </c>
      <c r="U95" t="s">
        <v>5918</v>
      </c>
      <c r="V95" t="s">
        <v>295</v>
      </c>
    </row>
    <row r="96" spans="1:22" x14ac:dyDescent="0.3">
      <c r="A96" t="s">
        <v>6261</v>
      </c>
      <c r="B96">
        <v>1</v>
      </c>
      <c r="C96" s="1" t="s">
        <v>127</v>
      </c>
      <c r="D96" t="s">
        <v>451</v>
      </c>
      <c r="E96">
        <v>3054850</v>
      </c>
      <c r="F96" t="s">
        <v>127</v>
      </c>
      <c r="G96" t="s">
        <v>371</v>
      </c>
      <c r="H96" t="s">
        <v>6262</v>
      </c>
      <c r="I96">
        <v>1</v>
      </c>
      <c r="J96" t="s">
        <v>6260</v>
      </c>
      <c r="K96">
        <v>41</v>
      </c>
      <c r="L96" s="1" t="s">
        <v>451</v>
      </c>
      <c r="M96" t="s">
        <v>6259</v>
      </c>
      <c r="N96">
        <v>18878</v>
      </c>
      <c r="O96">
        <v>3</v>
      </c>
      <c r="P96">
        <v>25</v>
      </c>
      <c r="Q96" t="s">
        <v>12573</v>
      </c>
      <c r="R96" t="s">
        <v>401</v>
      </c>
      <c r="S96" t="s">
        <v>436</v>
      </c>
      <c r="U96" t="s">
        <v>3100</v>
      </c>
      <c r="V96" t="s">
        <v>299</v>
      </c>
    </row>
    <row r="97" spans="1:22" x14ac:dyDescent="0.3">
      <c r="A97" t="s">
        <v>1815</v>
      </c>
      <c r="B97">
        <v>1</v>
      </c>
      <c r="C97" s="1" t="s">
        <v>1811</v>
      </c>
      <c r="D97" t="s">
        <v>348</v>
      </c>
      <c r="E97">
        <v>2977629</v>
      </c>
      <c r="F97" t="s">
        <v>1811</v>
      </c>
      <c r="G97" t="s">
        <v>915</v>
      </c>
      <c r="H97" t="s">
        <v>608</v>
      </c>
      <c r="I97">
        <v>3</v>
      </c>
      <c r="J97" t="s">
        <v>1814</v>
      </c>
      <c r="K97">
        <v>82</v>
      </c>
      <c r="L97" s="1" t="s">
        <v>348</v>
      </c>
      <c r="M97" t="s">
        <v>1813</v>
      </c>
      <c r="N97">
        <v>18985</v>
      </c>
      <c r="O97">
        <v>3</v>
      </c>
      <c r="P97">
        <v>26</v>
      </c>
      <c r="Q97" t="s">
        <v>11553</v>
      </c>
      <c r="R97" t="s">
        <v>345</v>
      </c>
      <c r="S97" t="s">
        <v>436</v>
      </c>
      <c r="U97" t="s">
        <v>1812</v>
      </c>
      <c r="V97" t="s">
        <v>299</v>
      </c>
    </row>
    <row r="98" spans="1:22" x14ac:dyDescent="0.3">
      <c r="A98" t="s">
        <v>4094</v>
      </c>
      <c r="B98">
        <v>1</v>
      </c>
      <c r="C98" s="1" t="s">
        <v>195</v>
      </c>
      <c r="D98" t="s">
        <v>348</v>
      </c>
      <c r="E98">
        <v>2976499</v>
      </c>
      <c r="F98" t="s">
        <v>195</v>
      </c>
      <c r="G98" t="s">
        <v>745</v>
      </c>
      <c r="H98" t="s">
        <v>2621</v>
      </c>
      <c r="I98">
        <v>1</v>
      </c>
      <c r="J98" t="s">
        <v>4093</v>
      </c>
      <c r="K98">
        <v>19</v>
      </c>
      <c r="L98" s="1" t="s">
        <v>348</v>
      </c>
      <c r="M98" t="s">
        <v>617</v>
      </c>
      <c r="N98">
        <v>16765</v>
      </c>
      <c r="O98">
        <v>5</v>
      </c>
      <c r="P98">
        <v>26</v>
      </c>
      <c r="Q98" t="s">
        <v>12028</v>
      </c>
      <c r="R98" t="s">
        <v>329</v>
      </c>
      <c r="S98" t="s">
        <v>317</v>
      </c>
      <c r="U98" t="s">
        <v>4092</v>
      </c>
      <c r="V98" t="s">
        <v>299</v>
      </c>
    </row>
    <row r="99" spans="1:22" x14ac:dyDescent="0.3">
      <c r="A99" t="s">
        <v>5146</v>
      </c>
      <c r="B99">
        <v>1</v>
      </c>
      <c r="C99" s="1" t="s">
        <v>5142</v>
      </c>
      <c r="D99" t="s">
        <v>348</v>
      </c>
      <c r="E99">
        <v>2976215</v>
      </c>
      <c r="F99" t="s">
        <v>5142</v>
      </c>
      <c r="H99" t="s">
        <v>5147</v>
      </c>
      <c r="J99" t="s">
        <v>5145</v>
      </c>
      <c r="L99" s="1" t="s">
        <v>348</v>
      </c>
      <c r="M99" t="s">
        <v>5144</v>
      </c>
      <c r="N99">
        <v>19520</v>
      </c>
      <c r="O99">
        <v>3</v>
      </c>
      <c r="P99">
        <v>26</v>
      </c>
      <c r="Q99" t="s">
        <v>12281</v>
      </c>
      <c r="R99" t="s">
        <v>329</v>
      </c>
      <c r="S99" t="s">
        <v>450</v>
      </c>
      <c r="T99" t="s">
        <v>16316</v>
      </c>
      <c r="U99" t="s">
        <v>5143</v>
      </c>
      <c r="V99" t="s">
        <v>295</v>
      </c>
    </row>
    <row r="100" spans="1:22" x14ac:dyDescent="0.3">
      <c r="A100" t="s">
        <v>4350</v>
      </c>
      <c r="B100">
        <v>1</v>
      </c>
      <c r="C100" s="1" t="s">
        <v>4347</v>
      </c>
      <c r="D100" t="s">
        <v>451</v>
      </c>
      <c r="E100">
        <v>2576336</v>
      </c>
      <c r="F100" t="s">
        <v>4347</v>
      </c>
      <c r="G100" t="s">
        <v>644</v>
      </c>
      <c r="H100" t="s">
        <v>4351</v>
      </c>
      <c r="I100">
        <v>5</v>
      </c>
      <c r="J100" t="s">
        <v>4349</v>
      </c>
      <c r="K100">
        <v>31</v>
      </c>
      <c r="L100" s="1" t="s">
        <v>451</v>
      </c>
      <c r="M100" t="s">
        <v>391</v>
      </c>
      <c r="N100">
        <v>16815</v>
      </c>
      <c r="O100">
        <v>5</v>
      </c>
      <c r="P100">
        <v>27</v>
      </c>
      <c r="Q100" t="s">
        <v>12088</v>
      </c>
      <c r="R100" t="s">
        <v>492</v>
      </c>
      <c r="S100" t="s">
        <v>838</v>
      </c>
      <c r="U100" t="s">
        <v>4348</v>
      </c>
      <c r="V100" t="s">
        <v>299</v>
      </c>
    </row>
    <row r="101" spans="1:22" x14ac:dyDescent="0.3">
      <c r="A101" t="s">
        <v>8363</v>
      </c>
      <c r="B101">
        <v>1</v>
      </c>
      <c r="C101" s="1" t="s">
        <v>8360</v>
      </c>
      <c r="D101" t="s">
        <v>348</v>
      </c>
      <c r="E101">
        <v>2577257</v>
      </c>
      <c r="F101" t="s">
        <v>8360</v>
      </c>
      <c r="H101" t="s">
        <v>2915</v>
      </c>
      <c r="K101">
        <v>81</v>
      </c>
      <c r="L101" s="1" t="s">
        <v>348</v>
      </c>
      <c r="M101" t="s">
        <v>8362</v>
      </c>
      <c r="N101">
        <v>18393</v>
      </c>
      <c r="O101">
        <v>0</v>
      </c>
      <c r="P101">
        <v>26</v>
      </c>
      <c r="Q101" t="s">
        <v>13153</v>
      </c>
      <c r="R101" t="s">
        <v>401</v>
      </c>
      <c r="S101" t="s">
        <v>706</v>
      </c>
      <c r="U101" t="s">
        <v>8361</v>
      </c>
      <c r="V101" t="s">
        <v>295</v>
      </c>
    </row>
    <row r="102" spans="1:22" x14ac:dyDescent="0.3">
      <c r="A102" t="s">
        <v>2620</v>
      </c>
      <c r="B102">
        <v>1</v>
      </c>
      <c r="C102" s="1" t="s">
        <v>2617</v>
      </c>
      <c r="F102" t="s">
        <v>2617</v>
      </c>
      <c r="K102">
        <v>0</v>
      </c>
      <c r="L102" s="1" t="s">
        <v>296</v>
      </c>
      <c r="M102" t="s">
        <v>2619</v>
      </c>
      <c r="N102">
        <v>17909</v>
      </c>
      <c r="Q102" t="s">
        <v>11708</v>
      </c>
      <c r="R102" t="s">
        <v>296</v>
      </c>
      <c r="S102" t="s">
        <v>296</v>
      </c>
      <c r="U102" t="s">
        <v>2618</v>
      </c>
      <c r="V102" t="s">
        <v>295</v>
      </c>
    </row>
    <row r="103" spans="1:22" x14ac:dyDescent="0.3">
      <c r="A103" t="s">
        <v>10118</v>
      </c>
      <c r="B103">
        <v>1</v>
      </c>
      <c r="C103" s="1" t="s">
        <v>10115</v>
      </c>
      <c r="D103" t="s">
        <v>348</v>
      </c>
      <c r="F103" t="s">
        <v>10115</v>
      </c>
      <c r="G103" t="s">
        <v>306</v>
      </c>
      <c r="K103">
        <v>0</v>
      </c>
      <c r="L103" s="1" t="s">
        <v>348</v>
      </c>
      <c r="M103" t="s">
        <v>10117</v>
      </c>
      <c r="N103">
        <v>19359</v>
      </c>
      <c r="O103">
        <v>1</v>
      </c>
      <c r="Q103" t="s">
        <v>13674</v>
      </c>
      <c r="R103" t="s">
        <v>360</v>
      </c>
      <c r="S103" t="s">
        <v>436</v>
      </c>
      <c r="U103" t="s">
        <v>10116</v>
      </c>
      <c r="V103" t="s">
        <v>299</v>
      </c>
    </row>
    <row r="104" spans="1:22" x14ac:dyDescent="0.3">
      <c r="A104" t="s">
        <v>14874</v>
      </c>
      <c r="B104">
        <v>1</v>
      </c>
      <c r="C104" s="1" t="s">
        <v>14875</v>
      </c>
      <c r="D104" t="s">
        <v>348</v>
      </c>
      <c r="E104">
        <v>3886809</v>
      </c>
      <c r="F104" t="s">
        <v>14875</v>
      </c>
      <c r="G104" t="s">
        <v>306</v>
      </c>
      <c r="K104">
        <v>85</v>
      </c>
      <c r="L104" s="1" t="s">
        <v>348</v>
      </c>
      <c r="M104" t="s">
        <v>14876</v>
      </c>
      <c r="N104">
        <v>22234</v>
      </c>
      <c r="O104">
        <v>0</v>
      </c>
      <c r="Q104" t="s">
        <v>14877</v>
      </c>
      <c r="R104" t="s">
        <v>401</v>
      </c>
      <c r="S104" t="s">
        <v>830</v>
      </c>
      <c r="U104" t="s">
        <v>399</v>
      </c>
      <c r="V104" t="s">
        <v>299</v>
      </c>
    </row>
    <row r="105" spans="1:22" x14ac:dyDescent="0.3">
      <c r="A105" t="s">
        <v>1856</v>
      </c>
      <c r="B105">
        <v>1</v>
      </c>
      <c r="C105" s="1" t="s">
        <v>1854</v>
      </c>
      <c r="D105" t="s">
        <v>348</v>
      </c>
      <c r="E105">
        <v>11331</v>
      </c>
      <c r="F105" t="s">
        <v>1854</v>
      </c>
      <c r="H105" t="s">
        <v>1857</v>
      </c>
      <c r="K105">
        <v>17</v>
      </c>
      <c r="L105" s="1" t="s">
        <v>348</v>
      </c>
      <c r="M105" t="s">
        <v>1855</v>
      </c>
      <c r="N105">
        <v>3989</v>
      </c>
      <c r="O105">
        <v>9</v>
      </c>
      <c r="P105">
        <v>33</v>
      </c>
      <c r="Q105" t="s">
        <v>11559</v>
      </c>
      <c r="R105" t="s">
        <v>308</v>
      </c>
      <c r="S105" t="s">
        <v>356</v>
      </c>
      <c r="U105" t="s">
        <v>399</v>
      </c>
      <c r="V105" t="s">
        <v>295</v>
      </c>
    </row>
    <row r="106" spans="1:22" x14ac:dyDescent="0.3">
      <c r="A106" t="s">
        <v>1095</v>
      </c>
      <c r="B106">
        <v>1</v>
      </c>
      <c r="C106" s="1" t="s">
        <v>1094</v>
      </c>
      <c r="D106" t="s">
        <v>348</v>
      </c>
      <c r="E106">
        <v>2577480</v>
      </c>
      <c r="F106" t="s">
        <v>1094</v>
      </c>
      <c r="H106" t="s">
        <v>1096</v>
      </c>
      <c r="K106">
        <v>14</v>
      </c>
      <c r="L106" s="1" t="s">
        <v>348</v>
      </c>
      <c r="M106" t="s">
        <v>493</v>
      </c>
      <c r="N106">
        <v>17069</v>
      </c>
      <c r="O106">
        <v>1</v>
      </c>
      <c r="P106">
        <v>25</v>
      </c>
      <c r="Q106" t="s">
        <v>11427</v>
      </c>
      <c r="R106" t="s">
        <v>308</v>
      </c>
      <c r="S106" t="s">
        <v>390</v>
      </c>
      <c r="U106" t="s">
        <v>399</v>
      </c>
      <c r="V106" t="s">
        <v>295</v>
      </c>
    </row>
    <row r="107" spans="1:22" x14ac:dyDescent="0.3">
      <c r="A107" t="s">
        <v>8334</v>
      </c>
      <c r="B107">
        <v>1</v>
      </c>
      <c r="C107" s="1" t="s">
        <v>8332</v>
      </c>
      <c r="D107" t="s">
        <v>348</v>
      </c>
      <c r="E107">
        <v>2447736</v>
      </c>
      <c r="F107" t="s">
        <v>8332</v>
      </c>
      <c r="H107" t="s">
        <v>8335</v>
      </c>
      <c r="K107">
        <v>9</v>
      </c>
      <c r="L107" s="1" t="s">
        <v>348</v>
      </c>
      <c r="M107" t="s">
        <v>8333</v>
      </c>
      <c r="N107">
        <v>16980</v>
      </c>
      <c r="O107">
        <v>2</v>
      </c>
      <c r="P107">
        <v>28</v>
      </c>
      <c r="Q107" t="s">
        <v>13145</v>
      </c>
      <c r="R107" t="s">
        <v>308</v>
      </c>
      <c r="S107" t="s">
        <v>430</v>
      </c>
      <c r="U107" t="s">
        <v>399</v>
      </c>
      <c r="V107" t="s">
        <v>295</v>
      </c>
    </row>
    <row r="108" spans="1:22" x14ac:dyDescent="0.3">
      <c r="A108" t="s">
        <v>2425</v>
      </c>
      <c r="B108">
        <v>1</v>
      </c>
      <c r="C108" s="1" t="s">
        <v>2423</v>
      </c>
      <c r="D108" t="s">
        <v>451</v>
      </c>
      <c r="E108">
        <v>15893</v>
      </c>
      <c r="F108" t="s">
        <v>2423</v>
      </c>
      <c r="H108" t="s">
        <v>2426</v>
      </c>
      <c r="J108" t="s">
        <v>2424</v>
      </c>
      <c r="K108">
        <v>32</v>
      </c>
      <c r="L108" s="1" t="s">
        <v>451</v>
      </c>
      <c r="M108" t="s">
        <v>2049</v>
      </c>
      <c r="N108">
        <v>15224</v>
      </c>
      <c r="O108">
        <v>7</v>
      </c>
      <c r="P108">
        <v>31</v>
      </c>
      <c r="Q108" t="s">
        <v>11666</v>
      </c>
      <c r="R108" t="s">
        <v>492</v>
      </c>
      <c r="S108" t="s">
        <v>532</v>
      </c>
      <c r="T108" t="s">
        <v>16316</v>
      </c>
      <c r="U108" t="s">
        <v>399</v>
      </c>
      <c r="V108" t="s">
        <v>295</v>
      </c>
    </row>
    <row r="109" spans="1:22" x14ac:dyDescent="0.3">
      <c r="A109" t="s">
        <v>1118</v>
      </c>
      <c r="B109">
        <v>1</v>
      </c>
      <c r="C109" s="1" t="s">
        <v>1115</v>
      </c>
      <c r="D109" t="s">
        <v>348</v>
      </c>
      <c r="E109">
        <v>14403</v>
      </c>
      <c r="F109" t="s">
        <v>1115</v>
      </c>
      <c r="H109" t="s">
        <v>1119</v>
      </c>
      <c r="J109" t="s">
        <v>1117</v>
      </c>
      <c r="K109">
        <v>19</v>
      </c>
      <c r="L109" s="1" t="s">
        <v>348</v>
      </c>
      <c r="M109" t="s">
        <v>1116</v>
      </c>
      <c r="N109">
        <v>13264</v>
      </c>
      <c r="O109">
        <v>9</v>
      </c>
      <c r="P109">
        <v>32</v>
      </c>
      <c r="Q109" t="s">
        <v>11430</v>
      </c>
      <c r="R109" t="s">
        <v>424</v>
      </c>
      <c r="S109" t="s">
        <v>214</v>
      </c>
      <c r="T109" t="s">
        <v>16316</v>
      </c>
      <c r="U109" t="s">
        <v>399</v>
      </c>
      <c r="V109" t="s">
        <v>295</v>
      </c>
    </row>
    <row r="110" spans="1:22" x14ac:dyDescent="0.3">
      <c r="A110" t="s">
        <v>1406</v>
      </c>
      <c r="B110">
        <v>1</v>
      </c>
      <c r="C110" s="1" t="s">
        <v>1405</v>
      </c>
      <c r="D110" t="s">
        <v>348</v>
      </c>
      <c r="E110">
        <v>4461</v>
      </c>
      <c r="F110" t="s">
        <v>1405</v>
      </c>
      <c r="H110" t="s">
        <v>1407</v>
      </c>
      <c r="K110">
        <v>81</v>
      </c>
      <c r="L110" s="1" t="s">
        <v>348</v>
      </c>
      <c r="M110" t="s">
        <v>1120</v>
      </c>
      <c r="N110">
        <v>2429</v>
      </c>
      <c r="O110">
        <v>16</v>
      </c>
      <c r="P110">
        <v>37</v>
      </c>
      <c r="Q110" t="s">
        <v>11477</v>
      </c>
      <c r="R110" t="s">
        <v>345</v>
      </c>
      <c r="S110" t="s">
        <v>575</v>
      </c>
      <c r="U110" t="s">
        <v>399</v>
      </c>
      <c r="V110" t="s">
        <v>295</v>
      </c>
    </row>
    <row r="111" spans="1:22" x14ac:dyDescent="0.3">
      <c r="A111" t="s">
        <v>5125</v>
      </c>
      <c r="B111">
        <v>1</v>
      </c>
      <c r="C111" s="1" t="s">
        <v>5122</v>
      </c>
      <c r="D111" t="s">
        <v>348</v>
      </c>
      <c r="E111">
        <v>3048682</v>
      </c>
      <c r="F111" t="s">
        <v>5122</v>
      </c>
      <c r="H111" t="s">
        <v>5126</v>
      </c>
      <c r="I111">
        <v>4</v>
      </c>
      <c r="J111" t="s">
        <v>5124</v>
      </c>
      <c r="K111">
        <v>16</v>
      </c>
      <c r="L111" s="1" t="s">
        <v>348</v>
      </c>
      <c r="M111" t="s">
        <v>5123</v>
      </c>
      <c r="N111">
        <v>20240</v>
      </c>
      <c r="O111">
        <v>2</v>
      </c>
      <c r="P111">
        <v>25</v>
      </c>
      <c r="Q111" t="s">
        <v>12276</v>
      </c>
      <c r="R111" t="s">
        <v>318</v>
      </c>
      <c r="S111" t="s">
        <v>686</v>
      </c>
      <c r="T111" t="s">
        <v>16316</v>
      </c>
      <c r="U111" t="s">
        <v>399</v>
      </c>
      <c r="V111" t="s">
        <v>295</v>
      </c>
    </row>
    <row r="112" spans="1:22" x14ac:dyDescent="0.3">
      <c r="A112" t="s">
        <v>8558</v>
      </c>
      <c r="B112">
        <v>1</v>
      </c>
      <c r="C112" s="1" t="s">
        <v>8557</v>
      </c>
      <c r="D112" t="s">
        <v>348</v>
      </c>
      <c r="E112">
        <v>4028212</v>
      </c>
      <c r="F112" t="s">
        <v>8557</v>
      </c>
      <c r="G112" t="s">
        <v>306</v>
      </c>
      <c r="K112">
        <v>7</v>
      </c>
      <c r="L112" s="1" t="s">
        <v>348</v>
      </c>
      <c r="M112" t="s">
        <v>8115</v>
      </c>
      <c r="N112">
        <v>21382</v>
      </c>
      <c r="O112">
        <v>1</v>
      </c>
      <c r="Q112" t="s">
        <v>13211</v>
      </c>
      <c r="R112" t="s">
        <v>318</v>
      </c>
      <c r="S112" t="s">
        <v>430</v>
      </c>
      <c r="U112" t="s">
        <v>399</v>
      </c>
      <c r="V112" t="s">
        <v>299</v>
      </c>
    </row>
    <row r="113" spans="1:22" x14ac:dyDescent="0.3">
      <c r="A113" t="s">
        <v>8641</v>
      </c>
      <c r="B113">
        <v>1</v>
      </c>
      <c r="C113" s="1" t="s">
        <v>8639</v>
      </c>
      <c r="D113" t="s">
        <v>348</v>
      </c>
      <c r="E113">
        <v>3047504</v>
      </c>
      <c r="F113" t="s">
        <v>8639</v>
      </c>
      <c r="H113" t="s">
        <v>1209</v>
      </c>
      <c r="I113">
        <v>2</v>
      </c>
      <c r="J113" t="s">
        <v>8640</v>
      </c>
      <c r="L113" s="1" t="s">
        <v>348</v>
      </c>
      <c r="M113" t="s">
        <v>5737</v>
      </c>
      <c r="N113">
        <v>19568</v>
      </c>
      <c r="O113">
        <v>3</v>
      </c>
      <c r="P113">
        <v>26</v>
      </c>
      <c r="Q113" t="s">
        <v>13237</v>
      </c>
      <c r="R113" t="s">
        <v>424</v>
      </c>
      <c r="S113" t="s">
        <v>356</v>
      </c>
      <c r="T113" t="s">
        <v>16316</v>
      </c>
      <c r="U113" t="s">
        <v>399</v>
      </c>
      <c r="V113" t="s">
        <v>295</v>
      </c>
    </row>
    <row r="114" spans="1:22" x14ac:dyDescent="0.3">
      <c r="A114" t="s">
        <v>10097</v>
      </c>
      <c r="B114">
        <v>1</v>
      </c>
      <c r="C114" s="1" t="s">
        <v>10095</v>
      </c>
      <c r="D114" t="s">
        <v>348</v>
      </c>
      <c r="E114">
        <v>13226</v>
      </c>
      <c r="F114" t="s">
        <v>10095</v>
      </c>
      <c r="G114" t="s">
        <v>707</v>
      </c>
      <c r="H114" t="s">
        <v>10098</v>
      </c>
      <c r="I114">
        <v>3</v>
      </c>
      <c r="J114" t="s">
        <v>10096</v>
      </c>
      <c r="K114">
        <v>18</v>
      </c>
      <c r="L114" s="1" t="s">
        <v>348</v>
      </c>
      <c r="M114" t="s">
        <v>2149</v>
      </c>
      <c r="N114">
        <v>11565</v>
      </c>
      <c r="O114">
        <v>10</v>
      </c>
      <c r="P114">
        <v>32</v>
      </c>
      <c r="Q114" t="s">
        <v>13668</v>
      </c>
      <c r="R114" t="s">
        <v>360</v>
      </c>
      <c r="S114" t="s">
        <v>537</v>
      </c>
      <c r="U114" t="s">
        <v>399</v>
      </c>
      <c r="V114" t="s">
        <v>299</v>
      </c>
    </row>
    <row r="115" spans="1:22" x14ac:dyDescent="0.3">
      <c r="A115" t="s">
        <v>10171</v>
      </c>
      <c r="B115">
        <v>1</v>
      </c>
      <c r="C115" s="1" t="s">
        <v>10169</v>
      </c>
      <c r="D115" t="s">
        <v>321</v>
      </c>
      <c r="E115">
        <v>3125107</v>
      </c>
      <c r="F115" t="s">
        <v>10169</v>
      </c>
      <c r="G115" t="s">
        <v>1379</v>
      </c>
      <c r="H115" t="s">
        <v>10172</v>
      </c>
      <c r="I115">
        <v>3</v>
      </c>
      <c r="J115" t="s">
        <v>14564</v>
      </c>
      <c r="K115">
        <v>83</v>
      </c>
      <c r="L115" s="1" t="s">
        <v>321</v>
      </c>
      <c r="M115" t="s">
        <v>10170</v>
      </c>
      <c r="N115">
        <v>21227</v>
      </c>
      <c r="O115">
        <v>1</v>
      </c>
      <c r="P115">
        <v>24</v>
      </c>
      <c r="Q115" t="s">
        <v>13692</v>
      </c>
      <c r="R115" t="s">
        <v>318</v>
      </c>
      <c r="S115" t="s">
        <v>958</v>
      </c>
      <c r="T115" t="s">
        <v>16320</v>
      </c>
      <c r="U115" t="s">
        <v>438</v>
      </c>
      <c r="V115" t="s">
        <v>16321</v>
      </c>
    </row>
    <row r="116" spans="1:22" x14ac:dyDescent="0.3">
      <c r="A116" t="s">
        <v>15675</v>
      </c>
      <c r="B116">
        <v>1</v>
      </c>
      <c r="C116" s="1" t="s">
        <v>15676</v>
      </c>
      <c r="F116" t="s">
        <v>15676</v>
      </c>
      <c r="K116">
        <v>0</v>
      </c>
      <c r="L116" s="1" t="s">
        <v>296</v>
      </c>
      <c r="M116" t="s">
        <v>8307</v>
      </c>
      <c r="N116">
        <v>17897</v>
      </c>
      <c r="O116">
        <v>0</v>
      </c>
      <c r="Q116" t="s">
        <v>15677</v>
      </c>
      <c r="R116" t="s">
        <v>296</v>
      </c>
      <c r="S116" t="s">
        <v>296</v>
      </c>
      <c r="U116" t="s">
        <v>438</v>
      </c>
      <c r="V116" t="s">
        <v>295</v>
      </c>
    </row>
    <row r="117" spans="1:22" x14ac:dyDescent="0.3">
      <c r="A117" t="s">
        <v>2293</v>
      </c>
      <c r="B117">
        <v>1</v>
      </c>
      <c r="C117" s="1" t="s">
        <v>2291</v>
      </c>
      <c r="D117" t="s">
        <v>562</v>
      </c>
      <c r="E117">
        <v>2573098</v>
      </c>
      <c r="F117" t="s">
        <v>2291</v>
      </c>
      <c r="H117" t="s">
        <v>2294</v>
      </c>
      <c r="K117">
        <v>0</v>
      </c>
      <c r="L117" s="1" t="s">
        <v>451</v>
      </c>
      <c r="M117" t="s">
        <v>2292</v>
      </c>
      <c r="N117">
        <v>18347</v>
      </c>
      <c r="O117">
        <v>1</v>
      </c>
      <c r="P117">
        <v>25</v>
      </c>
      <c r="Q117" t="s">
        <v>11640</v>
      </c>
      <c r="R117" t="s">
        <v>318</v>
      </c>
      <c r="S117" t="s">
        <v>515</v>
      </c>
      <c r="U117" t="s">
        <v>438</v>
      </c>
      <c r="V117" t="s">
        <v>295</v>
      </c>
    </row>
    <row r="118" spans="1:22" x14ac:dyDescent="0.3">
      <c r="A118" t="s">
        <v>8928</v>
      </c>
      <c r="B118">
        <v>1</v>
      </c>
      <c r="C118" s="1" t="s">
        <v>8927</v>
      </c>
      <c r="D118" t="s">
        <v>437</v>
      </c>
      <c r="E118">
        <v>3893609</v>
      </c>
      <c r="F118" t="s">
        <v>8927</v>
      </c>
      <c r="H118" t="s">
        <v>8929</v>
      </c>
      <c r="K118">
        <v>3</v>
      </c>
      <c r="L118" s="1" t="s">
        <v>437</v>
      </c>
      <c r="M118" t="s">
        <v>1634</v>
      </c>
      <c r="N118">
        <v>17151</v>
      </c>
      <c r="O118">
        <v>4</v>
      </c>
      <c r="P118">
        <v>26</v>
      </c>
      <c r="Q118" t="s">
        <v>13322</v>
      </c>
      <c r="R118" t="s">
        <v>308</v>
      </c>
      <c r="S118" t="s">
        <v>650</v>
      </c>
      <c r="T118" t="s">
        <v>1059</v>
      </c>
      <c r="U118" t="s">
        <v>438</v>
      </c>
      <c r="V118" t="s">
        <v>295</v>
      </c>
    </row>
    <row r="119" spans="1:22" x14ac:dyDescent="0.3">
      <c r="A119" t="s">
        <v>440</v>
      </c>
      <c r="B119">
        <v>1</v>
      </c>
      <c r="C119" s="1" t="s">
        <v>435</v>
      </c>
      <c r="D119" t="s">
        <v>437</v>
      </c>
      <c r="E119">
        <v>17492</v>
      </c>
      <c r="F119" t="s">
        <v>435</v>
      </c>
      <c r="H119" t="s">
        <v>441</v>
      </c>
      <c r="K119">
        <v>8</v>
      </c>
      <c r="L119" s="1" t="s">
        <v>437</v>
      </c>
      <c r="M119" t="s">
        <v>439</v>
      </c>
      <c r="N119">
        <v>16719</v>
      </c>
      <c r="O119">
        <v>1</v>
      </c>
      <c r="P119">
        <v>26</v>
      </c>
      <c r="Q119" t="s">
        <v>11342</v>
      </c>
      <c r="R119" t="s">
        <v>401</v>
      </c>
      <c r="S119" t="s">
        <v>436</v>
      </c>
      <c r="U119" t="s">
        <v>438</v>
      </c>
      <c r="V119" t="s">
        <v>295</v>
      </c>
    </row>
    <row r="120" spans="1:22" x14ac:dyDescent="0.3">
      <c r="A120" t="s">
        <v>8094</v>
      </c>
      <c r="B120">
        <v>1</v>
      </c>
      <c r="C120" s="1" t="s">
        <v>8092</v>
      </c>
      <c r="D120" t="s">
        <v>321</v>
      </c>
      <c r="E120">
        <v>2515408</v>
      </c>
      <c r="F120" t="s">
        <v>8092</v>
      </c>
      <c r="H120" t="s">
        <v>1517</v>
      </c>
      <c r="K120">
        <v>85</v>
      </c>
      <c r="L120" s="1" t="s">
        <v>321</v>
      </c>
      <c r="M120" t="s">
        <v>8093</v>
      </c>
      <c r="N120">
        <v>17224</v>
      </c>
      <c r="O120">
        <v>0</v>
      </c>
      <c r="P120">
        <v>25</v>
      </c>
      <c r="Q120" t="s">
        <v>13078</v>
      </c>
      <c r="R120" t="s">
        <v>294</v>
      </c>
      <c r="S120" t="s">
        <v>511</v>
      </c>
      <c r="U120" t="s">
        <v>438</v>
      </c>
      <c r="V120" t="s">
        <v>295</v>
      </c>
    </row>
    <row r="121" spans="1:22" x14ac:dyDescent="0.3">
      <c r="A121" t="s">
        <v>5843</v>
      </c>
      <c r="B121">
        <v>1</v>
      </c>
      <c r="C121" s="1" t="s">
        <v>5842</v>
      </c>
      <c r="D121" t="s">
        <v>348</v>
      </c>
      <c r="E121">
        <v>13958</v>
      </c>
      <c r="F121" t="s">
        <v>5842</v>
      </c>
      <c r="H121" t="s">
        <v>5844</v>
      </c>
      <c r="K121">
        <v>16</v>
      </c>
      <c r="L121" s="1" t="s">
        <v>348</v>
      </c>
      <c r="M121" t="s">
        <v>2373</v>
      </c>
      <c r="N121">
        <v>12847</v>
      </c>
      <c r="O121">
        <v>8</v>
      </c>
      <c r="P121">
        <v>33</v>
      </c>
      <c r="Q121" t="s">
        <v>12460</v>
      </c>
      <c r="R121" t="s">
        <v>636</v>
      </c>
      <c r="S121" t="s">
        <v>830</v>
      </c>
      <c r="U121" t="s">
        <v>438</v>
      </c>
      <c r="V121" t="s">
        <v>295</v>
      </c>
    </row>
    <row r="122" spans="1:22" x14ac:dyDescent="0.3">
      <c r="A122" t="s">
        <v>1475</v>
      </c>
      <c r="B122">
        <v>1</v>
      </c>
      <c r="C122" s="1" t="s">
        <v>1474</v>
      </c>
      <c r="D122" t="s">
        <v>451</v>
      </c>
      <c r="E122">
        <v>16889</v>
      </c>
      <c r="F122" t="s">
        <v>1474</v>
      </c>
      <c r="H122" t="s">
        <v>1476</v>
      </c>
      <c r="K122">
        <v>44</v>
      </c>
      <c r="L122" s="1" t="s">
        <v>451</v>
      </c>
      <c r="M122" t="s">
        <v>513</v>
      </c>
      <c r="N122">
        <v>16402</v>
      </c>
      <c r="O122">
        <v>5</v>
      </c>
      <c r="P122">
        <v>27</v>
      </c>
      <c r="Q122" t="s">
        <v>11491</v>
      </c>
      <c r="R122" t="s">
        <v>360</v>
      </c>
      <c r="S122" t="s">
        <v>696</v>
      </c>
      <c r="U122" t="s">
        <v>399</v>
      </c>
      <c r="V122" t="s">
        <v>295</v>
      </c>
    </row>
    <row r="123" spans="1:22" x14ac:dyDescent="0.3">
      <c r="A123" t="s">
        <v>10613</v>
      </c>
      <c r="B123">
        <v>1</v>
      </c>
      <c r="C123" s="1" t="s">
        <v>10611</v>
      </c>
      <c r="D123" t="s">
        <v>437</v>
      </c>
      <c r="F123" t="s">
        <v>10611</v>
      </c>
      <c r="K123">
        <v>0</v>
      </c>
      <c r="L123" s="1" t="s">
        <v>437</v>
      </c>
      <c r="M123" t="s">
        <v>10612</v>
      </c>
      <c r="N123">
        <v>21619</v>
      </c>
      <c r="O123">
        <v>0</v>
      </c>
      <c r="Q123" t="s">
        <v>13832</v>
      </c>
      <c r="R123" t="s">
        <v>296</v>
      </c>
      <c r="S123" t="s">
        <v>296</v>
      </c>
      <c r="U123" t="s">
        <v>438</v>
      </c>
      <c r="V123" t="s">
        <v>295</v>
      </c>
    </row>
    <row r="124" spans="1:22" x14ac:dyDescent="0.3">
      <c r="A124" t="s">
        <v>9914</v>
      </c>
      <c r="B124">
        <v>1</v>
      </c>
      <c r="C124" s="1" t="s">
        <v>112</v>
      </c>
      <c r="D124" t="s">
        <v>311</v>
      </c>
      <c r="E124">
        <v>14874</v>
      </c>
      <c r="F124" t="s">
        <v>112</v>
      </c>
      <c r="H124" t="s">
        <v>5916</v>
      </c>
      <c r="J124" t="s">
        <v>9913</v>
      </c>
      <c r="K124">
        <v>12</v>
      </c>
      <c r="L124" s="1" t="s">
        <v>311</v>
      </c>
      <c r="M124" t="s">
        <v>9912</v>
      </c>
      <c r="N124">
        <v>14008</v>
      </c>
      <c r="O124">
        <v>8</v>
      </c>
      <c r="P124">
        <v>30</v>
      </c>
      <c r="Q124" t="s">
        <v>13618</v>
      </c>
      <c r="R124" t="s">
        <v>424</v>
      </c>
      <c r="S124" t="s">
        <v>951</v>
      </c>
      <c r="T124" t="s">
        <v>16316</v>
      </c>
      <c r="U124" t="s">
        <v>438</v>
      </c>
      <c r="V124" t="s">
        <v>295</v>
      </c>
    </row>
    <row r="125" spans="1:22" x14ac:dyDescent="0.3">
      <c r="A125" t="s">
        <v>2233</v>
      </c>
      <c r="B125">
        <v>1</v>
      </c>
      <c r="C125" s="1" t="s">
        <v>2231</v>
      </c>
      <c r="D125" t="s">
        <v>348</v>
      </c>
      <c r="E125">
        <v>2513048</v>
      </c>
      <c r="F125" t="s">
        <v>2231</v>
      </c>
      <c r="H125" t="s">
        <v>2234</v>
      </c>
      <c r="K125">
        <v>0</v>
      </c>
      <c r="L125" s="1" t="s">
        <v>348</v>
      </c>
      <c r="M125" t="s">
        <v>2232</v>
      </c>
      <c r="N125">
        <v>18781</v>
      </c>
      <c r="O125">
        <v>0</v>
      </c>
      <c r="P125">
        <v>27</v>
      </c>
      <c r="Q125" t="s">
        <v>11628</v>
      </c>
      <c r="R125" t="s">
        <v>424</v>
      </c>
      <c r="S125" t="s">
        <v>575</v>
      </c>
      <c r="U125" t="s">
        <v>438</v>
      </c>
      <c r="V125" t="s">
        <v>295</v>
      </c>
    </row>
    <row r="126" spans="1:22" x14ac:dyDescent="0.3">
      <c r="A126" t="s">
        <v>3437</v>
      </c>
      <c r="B126">
        <v>1</v>
      </c>
      <c r="C126" s="1" t="s">
        <v>3435</v>
      </c>
      <c r="D126" t="s">
        <v>348</v>
      </c>
      <c r="E126">
        <v>17025</v>
      </c>
      <c r="F126" t="s">
        <v>3435</v>
      </c>
      <c r="H126" t="s">
        <v>3438</v>
      </c>
      <c r="K126">
        <v>1</v>
      </c>
      <c r="L126" s="1" t="s">
        <v>348</v>
      </c>
      <c r="M126" t="s">
        <v>3436</v>
      </c>
      <c r="N126">
        <v>16462</v>
      </c>
      <c r="O126">
        <v>1</v>
      </c>
      <c r="P126">
        <v>26</v>
      </c>
      <c r="Q126" t="s">
        <v>11881</v>
      </c>
      <c r="R126" t="s">
        <v>492</v>
      </c>
      <c r="S126" t="s">
        <v>537</v>
      </c>
      <c r="U126" t="s">
        <v>438</v>
      </c>
      <c r="V126" t="s">
        <v>295</v>
      </c>
    </row>
    <row r="127" spans="1:22" x14ac:dyDescent="0.3">
      <c r="A127" t="s">
        <v>4113</v>
      </c>
      <c r="B127">
        <v>1</v>
      </c>
      <c r="C127" s="1" t="s">
        <v>4111</v>
      </c>
      <c r="D127" t="s">
        <v>321</v>
      </c>
      <c r="E127">
        <v>2976147</v>
      </c>
      <c r="F127" t="s">
        <v>4111</v>
      </c>
      <c r="H127" t="s">
        <v>4114</v>
      </c>
      <c r="K127">
        <v>47</v>
      </c>
      <c r="L127" s="1" t="s">
        <v>321</v>
      </c>
      <c r="M127" t="s">
        <v>4112</v>
      </c>
      <c r="N127">
        <v>19736</v>
      </c>
      <c r="O127">
        <v>2</v>
      </c>
      <c r="P127">
        <v>25</v>
      </c>
      <c r="Q127" t="s">
        <v>12033</v>
      </c>
      <c r="R127" t="s">
        <v>304</v>
      </c>
      <c r="S127" t="s">
        <v>1005</v>
      </c>
      <c r="T127" t="s">
        <v>1059</v>
      </c>
      <c r="U127" t="s">
        <v>438</v>
      </c>
      <c r="V127" t="s">
        <v>295</v>
      </c>
    </row>
    <row r="128" spans="1:22" x14ac:dyDescent="0.3">
      <c r="A128" t="s">
        <v>4396</v>
      </c>
      <c r="B128">
        <v>1</v>
      </c>
      <c r="C128" s="1" t="s">
        <v>4394</v>
      </c>
      <c r="D128" t="s">
        <v>321</v>
      </c>
      <c r="E128">
        <v>13440</v>
      </c>
      <c r="F128" t="s">
        <v>4394</v>
      </c>
      <c r="H128" t="s">
        <v>4397</v>
      </c>
      <c r="K128">
        <v>49</v>
      </c>
      <c r="L128" s="1" t="s">
        <v>321</v>
      </c>
      <c r="M128" t="s">
        <v>4395</v>
      </c>
      <c r="N128">
        <v>11400</v>
      </c>
      <c r="O128">
        <v>6</v>
      </c>
      <c r="P128">
        <v>30</v>
      </c>
      <c r="Q128" t="s">
        <v>12099</v>
      </c>
      <c r="R128" t="s">
        <v>424</v>
      </c>
      <c r="S128" t="s">
        <v>1989</v>
      </c>
      <c r="U128" t="s">
        <v>438</v>
      </c>
      <c r="V128" t="s">
        <v>295</v>
      </c>
    </row>
    <row r="129" spans="1:22" x14ac:dyDescent="0.3">
      <c r="A129" t="s">
        <v>4341</v>
      </c>
      <c r="B129">
        <v>1</v>
      </c>
      <c r="C129" s="1" t="s">
        <v>4339</v>
      </c>
      <c r="D129" t="s">
        <v>348</v>
      </c>
      <c r="E129">
        <v>2513916</v>
      </c>
      <c r="F129" t="s">
        <v>4339</v>
      </c>
      <c r="H129" t="s">
        <v>3049</v>
      </c>
      <c r="K129">
        <v>2</v>
      </c>
      <c r="L129" s="1" t="s">
        <v>348</v>
      </c>
      <c r="M129" t="s">
        <v>4340</v>
      </c>
      <c r="N129">
        <v>17272</v>
      </c>
      <c r="O129">
        <v>4</v>
      </c>
      <c r="P129">
        <v>27</v>
      </c>
      <c r="Q129" t="s">
        <v>12086</v>
      </c>
      <c r="R129" t="s">
        <v>318</v>
      </c>
      <c r="S129" t="s">
        <v>537</v>
      </c>
      <c r="T129" t="s">
        <v>1059</v>
      </c>
      <c r="U129" t="s">
        <v>438</v>
      </c>
      <c r="V129" t="s">
        <v>295</v>
      </c>
    </row>
    <row r="130" spans="1:22" x14ac:dyDescent="0.3">
      <c r="A130" t="s">
        <v>5803</v>
      </c>
      <c r="B130">
        <v>1</v>
      </c>
      <c r="C130" s="1" t="s">
        <v>5800</v>
      </c>
      <c r="D130" t="s">
        <v>321</v>
      </c>
      <c r="E130">
        <v>4032479</v>
      </c>
      <c r="F130" t="s">
        <v>5800</v>
      </c>
      <c r="H130" t="s">
        <v>3356</v>
      </c>
      <c r="I130">
        <v>3</v>
      </c>
      <c r="J130" t="s">
        <v>5802</v>
      </c>
      <c r="L130" s="1" t="s">
        <v>321</v>
      </c>
      <c r="M130" t="s">
        <v>5801</v>
      </c>
      <c r="N130">
        <v>20083</v>
      </c>
      <c r="O130">
        <v>2</v>
      </c>
      <c r="P130">
        <v>25</v>
      </c>
      <c r="Q130" t="s">
        <v>12450</v>
      </c>
      <c r="R130" t="s">
        <v>294</v>
      </c>
      <c r="S130" t="s">
        <v>659</v>
      </c>
      <c r="T130" t="s">
        <v>16316</v>
      </c>
      <c r="U130" t="s">
        <v>438</v>
      </c>
      <c r="V130" t="s">
        <v>295</v>
      </c>
    </row>
    <row r="131" spans="1:22" x14ac:dyDescent="0.3">
      <c r="A131" t="s">
        <v>1172</v>
      </c>
      <c r="B131">
        <v>1</v>
      </c>
      <c r="C131" s="1" t="s">
        <v>1170</v>
      </c>
      <c r="D131" t="s">
        <v>437</v>
      </c>
      <c r="F131" t="s">
        <v>1170</v>
      </c>
      <c r="K131">
        <v>0</v>
      </c>
      <c r="L131" s="1" t="s">
        <v>437</v>
      </c>
      <c r="M131" t="s">
        <v>1171</v>
      </c>
      <c r="N131">
        <v>21620</v>
      </c>
      <c r="O131">
        <v>0</v>
      </c>
      <c r="Q131" t="s">
        <v>11441</v>
      </c>
      <c r="R131" t="s">
        <v>296</v>
      </c>
      <c r="S131" t="s">
        <v>296</v>
      </c>
      <c r="U131" t="s">
        <v>438</v>
      </c>
      <c r="V131" t="s">
        <v>295</v>
      </c>
    </row>
    <row r="132" spans="1:22" x14ac:dyDescent="0.3">
      <c r="A132" t="s">
        <v>3754</v>
      </c>
      <c r="B132">
        <v>1</v>
      </c>
      <c r="C132" s="1" t="s">
        <v>3752</v>
      </c>
      <c r="D132" t="s">
        <v>311</v>
      </c>
      <c r="E132">
        <v>14012</v>
      </c>
      <c r="F132" t="s">
        <v>3752</v>
      </c>
      <c r="G132" t="s">
        <v>745</v>
      </c>
      <c r="H132" t="s">
        <v>3755</v>
      </c>
      <c r="I132">
        <v>2</v>
      </c>
      <c r="J132" t="s">
        <v>3753</v>
      </c>
      <c r="K132">
        <v>14</v>
      </c>
      <c r="L132" s="1" t="s">
        <v>311</v>
      </c>
      <c r="M132" t="s">
        <v>1308</v>
      </c>
      <c r="N132">
        <v>12841</v>
      </c>
      <c r="O132">
        <v>9</v>
      </c>
      <c r="P132">
        <v>32</v>
      </c>
      <c r="Q132" t="s">
        <v>11948</v>
      </c>
      <c r="R132" t="s">
        <v>345</v>
      </c>
      <c r="S132" t="s">
        <v>686</v>
      </c>
      <c r="U132" t="s">
        <v>1909</v>
      </c>
      <c r="V132" t="s">
        <v>299</v>
      </c>
    </row>
    <row r="133" spans="1:22" x14ac:dyDescent="0.3">
      <c r="A133" t="s">
        <v>5596</v>
      </c>
      <c r="B133">
        <v>1</v>
      </c>
      <c r="C133" s="1" t="s">
        <v>5594</v>
      </c>
      <c r="D133" t="s">
        <v>348</v>
      </c>
      <c r="E133">
        <v>3914328</v>
      </c>
      <c r="F133" t="s">
        <v>5594</v>
      </c>
      <c r="G133" t="s">
        <v>340</v>
      </c>
      <c r="H133" t="s">
        <v>698</v>
      </c>
      <c r="I133">
        <v>2</v>
      </c>
      <c r="J133" t="s">
        <v>14422</v>
      </c>
      <c r="K133">
        <v>89</v>
      </c>
      <c r="L133" s="1" t="s">
        <v>348</v>
      </c>
      <c r="M133" t="s">
        <v>5595</v>
      </c>
      <c r="N133">
        <v>20820</v>
      </c>
      <c r="O133">
        <v>1</v>
      </c>
      <c r="P133">
        <v>23</v>
      </c>
      <c r="Q133" t="s">
        <v>12399</v>
      </c>
      <c r="R133" t="s">
        <v>492</v>
      </c>
      <c r="S133" t="s">
        <v>398</v>
      </c>
      <c r="U133" t="s">
        <v>1909</v>
      </c>
      <c r="V133" t="s">
        <v>299</v>
      </c>
    </row>
    <row r="134" spans="1:22" x14ac:dyDescent="0.3">
      <c r="A134" t="s">
        <v>9036</v>
      </c>
      <c r="B134">
        <v>1</v>
      </c>
      <c r="C134" s="1" t="s">
        <v>9033</v>
      </c>
      <c r="D134" t="s">
        <v>562</v>
      </c>
      <c r="E134">
        <v>2974317</v>
      </c>
      <c r="F134" t="s">
        <v>9033</v>
      </c>
      <c r="G134" t="s">
        <v>669</v>
      </c>
      <c r="H134" t="s">
        <v>3574</v>
      </c>
      <c r="I134">
        <v>3</v>
      </c>
      <c r="J134" t="s">
        <v>9035</v>
      </c>
      <c r="K134">
        <v>31</v>
      </c>
      <c r="L134" s="1" t="s">
        <v>451</v>
      </c>
      <c r="M134" t="s">
        <v>9034</v>
      </c>
      <c r="N134">
        <v>18093</v>
      </c>
      <c r="O134">
        <v>4</v>
      </c>
      <c r="P134">
        <v>27</v>
      </c>
      <c r="Q134" t="s">
        <v>13353</v>
      </c>
      <c r="R134" t="s">
        <v>329</v>
      </c>
      <c r="S134" t="s">
        <v>828</v>
      </c>
      <c r="U134" t="s">
        <v>1909</v>
      </c>
      <c r="V134" t="s">
        <v>299</v>
      </c>
    </row>
    <row r="135" spans="1:22" x14ac:dyDescent="0.3">
      <c r="A135" t="s">
        <v>6614</v>
      </c>
      <c r="B135">
        <v>1</v>
      </c>
      <c r="C135" s="1" t="s">
        <v>6612</v>
      </c>
      <c r="D135" t="s">
        <v>348</v>
      </c>
      <c r="E135">
        <v>2982761</v>
      </c>
      <c r="F135" t="s">
        <v>6612</v>
      </c>
      <c r="H135" t="s">
        <v>2151</v>
      </c>
      <c r="J135" t="s">
        <v>6613</v>
      </c>
      <c r="L135" s="1" t="s">
        <v>348</v>
      </c>
      <c r="M135" t="s">
        <v>313</v>
      </c>
      <c r="N135">
        <v>18508</v>
      </c>
      <c r="O135">
        <v>4</v>
      </c>
      <c r="P135">
        <v>26</v>
      </c>
      <c r="Q135" t="s">
        <v>12669</v>
      </c>
      <c r="R135" t="s">
        <v>329</v>
      </c>
      <c r="S135" t="s">
        <v>603</v>
      </c>
      <c r="T135" t="s">
        <v>16316</v>
      </c>
      <c r="U135" t="s">
        <v>1909</v>
      </c>
      <c r="V135" t="s">
        <v>295</v>
      </c>
    </row>
    <row r="136" spans="1:22" x14ac:dyDescent="0.3">
      <c r="A136" t="s">
        <v>16760</v>
      </c>
      <c r="B136">
        <v>1</v>
      </c>
      <c r="C136" s="1" t="s">
        <v>16761</v>
      </c>
      <c r="D136" t="s">
        <v>16327</v>
      </c>
      <c r="E136">
        <v>5713</v>
      </c>
      <c r="F136" t="s">
        <v>16761</v>
      </c>
      <c r="G136" t="s">
        <v>340</v>
      </c>
      <c r="H136" t="s">
        <v>16762</v>
      </c>
      <c r="J136" t="s">
        <v>16763</v>
      </c>
      <c r="K136">
        <v>4</v>
      </c>
      <c r="L136" s="1" t="s">
        <v>16327</v>
      </c>
      <c r="M136" t="s">
        <v>342</v>
      </c>
      <c r="N136">
        <v>3100</v>
      </c>
      <c r="O136">
        <v>16</v>
      </c>
      <c r="P136">
        <v>38</v>
      </c>
      <c r="Q136" t="s">
        <v>16764</v>
      </c>
      <c r="R136" t="s">
        <v>329</v>
      </c>
      <c r="S136" t="s">
        <v>568</v>
      </c>
      <c r="U136" t="s">
        <v>1909</v>
      </c>
      <c r="V136" t="s">
        <v>299</v>
      </c>
    </row>
    <row r="137" spans="1:22" x14ac:dyDescent="0.3">
      <c r="A137" t="s">
        <v>7380</v>
      </c>
      <c r="B137">
        <v>1</v>
      </c>
      <c r="C137" s="1" t="s">
        <v>7379</v>
      </c>
      <c r="D137" t="s">
        <v>437</v>
      </c>
      <c r="E137">
        <v>2971658</v>
      </c>
      <c r="F137" t="s">
        <v>7379</v>
      </c>
      <c r="H137" t="s">
        <v>4503</v>
      </c>
      <c r="I137">
        <v>2</v>
      </c>
      <c r="K137">
        <v>17</v>
      </c>
      <c r="L137" s="1" t="s">
        <v>437</v>
      </c>
      <c r="M137" t="s">
        <v>2101</v>
      </c>
      <c r="N137">
        <v>19436</v>
      </c>
      <c r="O137">
        <v>0</v>
      </c>
      <c r="P137">
        <v>28</v>
      </c>
      <c r="Q137" t="s">
        <v>12880</v>
      </c>
      <c r="R137" t="s">
        <v>401</v>
      </c>
      <c r="S137" t="s">
        <v>317</v>
      </c>
      <c r="U137" t="s">
        <v>1909</v>
      </c>
      <c r="V137" t="s">
        <v>295</v>
      </c>
    </row>
    <row r="138" spans="1:22" x14ac:dyDescent="0.3">
      <c r="A138" t="s">
        <v>1911</v>
      </c>
      <c r="B138">
        <v>1</v>
      </c>
      <c r="C138" s="1" t="s">
        <v>1908</v>
      </c>
      <c r="F138" t="s">
        <v>1908</v>
      </c>
      <c r="K138">
        <v>0</v>
      </c>
      <c r="L138" s="1" t="s">
        <v>296</v>
      </c>
      <c r="M138" t="s">
        <v>1910</v>
      </c>
      <c r="N138">
        <v>17908</v>
      </c>
      <c r="O138">
        <v>0</v>
      </c>
      <c r="Q138" t="s">
        <v>11568</v>
      </c>
      <c r="R138" t="s">
        <v>296</v>
      </c>
      <c r="S138" t="s">
        <v>296</v>
      </c>
      <c r="U138" t="s">
        <v>1909</v>
      </c>
      <c r="V138" t="s">
        <v>295</v>
      </c>
    </row>
    <row r="139" spans="1:22" x14ac:dyDescent="0.3">
      <c r="A139" t="s">
        <v>5249</v>
      </c>
      <c r="B139">
        <v>1</v>
      </c>
      <c r="C139" s="1" t="s">
        <v>631</v>
      </c>
      <c r="D139" t="s">
        <v>348</v>
      </c>
      <c r="E139">
        <v>13872</v>
      </c>
      <c r="F139" t="s">
        <v>631</v>
      </c>
      <c r="H139" t="s">
        <v>5250</v>
      </c>
      <c r="K139">
        <v>14</v>
      </c>
      <c r="L139" s="1" t="s">
        <v>348</v>
      </c>
      <c r="M139" t="s">
        <v>2504</v>
      </c>
      <c r="N139">
        <v>4511</v>
      </c>
      <c r="O139">
        <v>2</v>
      </c>
      <c r="P139">
        <v>29</v>
      </c>
      <c r="Q139" t="s">
        <v>12308</v>
      </c>
      <c r="R139" t="s">
        <v>308</v>
      </c>
      <c r="S139" t="s">
        <v>485</v>
      </c>
      <c r="U139" t="s">
        <v>1909</v>
      </c>
      <c r="V139" t="s">
        <v>295</v>
      </c>
    </row>
    <row r="140" spans="1:22" x14ac:dyDescent="0.3">
      <c r="A140" t="s">
        <v>1886</v>
      </c>
      <c r="B140">
        <v>1</v>
      </c>
      <c r="C140" s="1" t="s">
        <v>1882</v>
      </c>
      <c r="D140" t="s">
        <v>348</v>
      </c>
      <c r="E140">
        <v>4512</v>
      </c>
      <c r="F140" t="s">
        <v>1882</v>
      </c>
      <c r="H140" t="s">
        <v>1887</v>
      </c>
      <c r="J140" t="s">
        <v>1885</v>
      </c>
      <c r="K140">
        <v>81</v>
      </c>
      <c r="L140" s="1" t="s">
        <v>348</v>
      </c>
      <c r="M140" t="s">
        <v>1884</v>
      </c>
      <c r="N140">
        <v>11712</v>
      </c>
      <c r="O140">
        <v>16</v>
      </c>
      <c r="P140">
        <v>39</v>
      </c>
      <c r="Q140" t="s">
        <v>11564</v>
      </c>
      <c r="R140" t="s">
        <v>329</v>
      </c>
      <c r="S140" t="s">
        <v>686</v>
      </c>
      <c r="U140" t="s">
        <v>1883</v>
      </c>
      <c r="V140" t="s">
        <v>295</v>
      </c>
    </row>
    <row r="141" spans="1:22" x14ac:dyDescent="0.3">
      <c r="A141" t="s">
        <v>1675</v>
      </c>
      <c r="B141">
        <v>1</v>
      </c>
      <c r="C141" s="1" t="s">
        <v>1674</v>
      </c>
      <c r="D141" t="s">
        <v>311</v>
      </c>
      <c r="F141" t="s">
        <v>1674</v>
      </c>
      <c r="H141" t="s">
        <v>1676</v>
      </c>
      <c r="K141">
        <v>16</v>
      </c>
      <c r="L141" s="1" t="s">
        <v>311</v>
      </c>
      <c r="M141" t="s">
        <v>1471</v>
      </c>
      <c r="N141">
        <v>17024</v>
      </c>
      <c r="O141">
        <v>0</v>
      </c>
      <c r="P141">
        <v>25</v>
      </c>
      <c r="Q141" t="s">
        <v>11527</v>
      </c>
      <c r="R141" t="s">
        <v>308</v>
      </c>
      <c r="S141" t="s">
        <v>733</v>
      </c>
      <c r="U141" t="s">
        <v>1121</v>
      </c>
      <c r="V141" t="s">
        <v>295</v>
      </c>
    </row>
    <row r="142" spans="1:22" x14ac:dyDescent="0.3">
      <c r="A142" t="s">
        <v>4794</v>
      </c>
      <c r="B142">
        <v>1</v>
      </c>
      <c r="C142" s="1" t="s">
        <v>4792</v>
      </c>
      <c r="D142" t="s">
        <v>348</v>
      </c>
      <c r="E142">
        <v>3966261</v>
      </c>
      <c r="F142" t="s">
        <v>4792</v>
      </c>
      <c r="H142" t="s">
        <v>4795</v>
      </c>
      <c r="I142">
        <v>3</v>
      </c>
      <c r="K142">
        <v>16</v>
      </c>
      <c r="L142" s="1" t="s">
        <v>348</v>
      </c>
      <c r="M142" t="s">
        <v>4793</v>
      </c>
      <c r="N142">
        <v>17904</v>
      </c>
      <c r="O142">
        <v>3</v>
      </c>
      <c r="P142">
        <v>30</v>
      </c>
      <c r="Q142" t="s">
        <v>12190</v>
      </c>
      <c r="R142" t="s">
        <v>424</v>
      </c>
      <c r="S142" t="s">
        <v>686</v>
      </c>
      <c r="T142" t="s">
        <v>1059</v>
      </c>
      <c r="U142" t="s">
        <v>1121</v>
      </c>
      <c r="V142" t="s">
        <v>295</v>
      </c>
    </row>
    <row r="143" spans="1:22" x14ac:dyDescent="0.3">
      <c r="A143" t="s">
        <v>4836</v>
      </c>
      <c r="B143">
        <v>1</v>
      </c>
      <c r="C143" s="1" t="s">
        <v>4835</v>
      </c>
      <c r="D143" t="s">
        <v>451</v>
      </c>
      <c r="E143">
        <v>13212</v>
      </c>
      <c r="F143" t="s">
        <v>4835</v>
      </c>
      <c r="H143" t="s">
        <v>4837</v>
      </c>
      <c r="K143">
        <v>26</v>
      </c>
      <c r="L143" s="1" t="s">
        <v>451</v>
      </c>
      <c r="M143" t="s">
        <v>3006</v>
      </c>
      <c r="N143">
        <v>12285</v>
      </c>
      <c r="O143">
        <v>6</v>
      </c>
      <c r="P143">
        <v>30</v>
      </c>
      <c r="Q143" t="s">
        <v>12201</v>
      </c>
      <c r="R143" t="s">
        <v>329</v>
      </c>
      <c r="S143" t="s">
        <v>459</v>
      </c>
      <c r="U143" t="s">
        <v>1121</v>
      </c>
      <c r="V143" t="s">
        <v>295</v>
      </c>
    </row>
    <row r="144" spans="1:22" x14ac:dyDescent="0.3">
      <c r="A144" t="s">
        <v>9438</v>
      </c>
      <c r="B144">
        <v>1</v>
      </c>
      <c r="C144" s="1" t="s">
        <v>9436</v>
      </c>
      <c r="D144" t="s">
        <v>321</v>
      </c>
      <c r="F144" t="s">
        <v>9436</v>
      </c>
      <c r="K144">
        <v>89</v>
      </c>
      <c r="L144" s="1" t="s">
        <v>321</v>
      </c>
      <c r="M144" t="s">
        <v>9437</v>
      </c>
      <c r="N144">
        <v>17466</v>
      </c>
      <c r="O144">
        <v>0</v>
      </c>
      <c r="Q144" t="s">
        <v>13474</v>
      </c>
      <c r="R144" t="s">
        <v>424</v>
      </c>
      <c r="S144" t="s">
        <v>525</v>
      </c>
      <c r="U144" t="s">
        <v>1121</v>
      </c>
      <c r="V144" t="s">
        <v>295</v>
      </c>
    </row>
    <row r="145" spans="1:22" x14ac:dyDescent="0.3">
      <c r="A145" t="s">
        <v>9819</v>
      </c>
      <c r="B145">
        <v>1</v>
      </c>
      <c r="C145" s="1" t="s">
        <v>9817</v>
      </c>
      <c r="D145" t="s">
        <v>321</v>
      </c>
      <c r="E145">
        <v>9639</v>
      </c>
      <c r="F145" t="s">
        <v>9817</v>
      </c>
      <c r="H145" t="s">
        <v>9820</v>
      </c>
      <c r="K145">
        <v>80</v>
      </c>
      <c r="L145" s="1" t="s">
        <v>321</v>
      </c>
      <c r="M145" t="s">
        <v>9818</v>
      </c>
      <c r="N145">
        <v>1545</v>
      </c>
      <c r="O145">
        <v>13</v>
      </c>
      <c r="P145">
        <v>35</v>
      </c>
      <c r="Q145" t="s">
        <v>13589</v>
      </c>
      <c r="R145" t="s">
        <v>424</v>
      </c>
      <c r="S145" t="s">
        <v>958</v>
      </c>
      <c r="U145" t="s">
        <v>1121</v>
      </c>
      <c r="V145" t="s">
        <v>295</v>
      </c>
    </row>
    <row r="146" spans="1:22" x14ac:dyDescent="0.3">
      <c r="A146" t="s">
        <v>3274</v>
      </c>
      <c r="B146">
        <v>1</v>
      </c>
      <c r="C146" s="1" t="s">
        <v>3271</v>
      </c>
      <c r="D146" t="s">
        <v>321</v>
      </c>
      <c r="E146">
        <v>3049698</v>
      </c>
      <c r="F146" t="s">
        <v>3271</v>
      </c>
      <c r="G146" t="s">
        <v>552</v>
      </c>
      <c r="H146" t="s">
        <v>1376</v>
      </c>
      <c r="I146">
        <v>2</v>
      </c>
      <c r="J146" t="s">
        <v>3273</v>
      </c>
      <c r="K146">
        <v>86</v>
      </c>
      <c r="L146" s="1" t="s">
        <v>321</v>
      </c>
      <c r="M146" t="s">
        <v>3272</v>
      </c>
      <c r="N146">
        <v>19296</v>
      </c>
      <c r="O146">
        <v>3</v>
      </c>
      <c r="P146">
        <v>25</v>
      </c>
      <c r="Q146" t="s">
        <v>11842</v>
      </c>
      <c r="R146" t="s">
        <v>345</v>
      </c>
      <c r="S146" t="s">
        <v>561</v>
      </c>
      <c r="U146" t="s">
        <v>1121</v>
      </c>
      <c r="V146" t="s">
        <v>299</v>
      </c>
    </row>
    <row r="147" spans="1:22" x14ac:dyDescent="0.3">
      <c r="A147" t="s">
        <v>14588</v>
      </c>
      <c r="B147">
        <v>1</v>
      </c>
      <c r="C147" s="1" t="s">
        <v>14589</v>
      </c>
      <c r="D147" t="s">
        <v>311</v>
      </c>
      <c r="E147">
        <v>4055171</v>
      </c>
      <c r="F147" t="s">
        <v>14589</v>
      </c>
      <c r="G147" t="s">
        <v>416</v>
      </c>
      <c r="H147" t="s">
        <v>14590</v>
      </c>
      <c r="I147">
        <v>3</v>
      </c>
      <c r="K147">
        <v>6</v>
      </c>
      <c r="L147" s="1" t="s">
        <v>311</v>
      </c>
      <c r="M147" t="s">
        <v>1715</v>
      </c>
      <c r="N147">
        <v>21816</v>
      </c>
      <c r="O147">
        <v>0</v>
      </c>
      <c r="P147">
        <v>23</v>
      </c>
      <c r="Q147" t="s">
        <v>14591</v>
      </c>
      <c r="R147" t="s">
        <v>345</v>
      </c>
      <c r="S147" t="s">
        <v>650</v>
      </c>
      <c r="U147" t="s">
        <v>1121</v>
      </c>
      <c r="V147" t="s">
        <v>299</v>
      </c>
    </row>
    <row r="148" spans="1:22" x14ac:dyDescent="0.3">
      <c r="A148" t="s">
        <v>3612</v>
      </c>
      <c r="B148">
        <v>1</v>
      </c>
      <c r="C148" s="1" t="s">
        <v>6731</v>
      </c>
      <c r="D148" t="s">
        <v>348</v>
      </c>
      <c r="E148">
        <v>4049301</v>
      </c>
      <c r="F148" t="s">
        <v>6731</v>
      </c>
      <c r="G148" t="s">
        <v>915</v>
      </c>
      <c r="H148" t="s">
        <v>13989</v>
      </c>
      <c r="J148" t="s">
        <v>14449</v>
      </c>
      <c r="K148">
        <v>83</v>
      </c>
      <c r="L148" s="1" t="s">
        <v>348</v>
      </c>
      <c r="M148" t="s">
        <v>1120</v>
      </c>
      <c r="N148">
        <v>20830</v>
      </c>
      <c r="O148">
        <v>1</v>
      </c>
      <c r="P148">
        <v>25</v>
      </c>
      <c r="Q148" t="s">
        <v>12702</v>
      </c>
      <c r="R148" t="s">
        <v>345</v>
      </c>
      <c r="S148" t="s">
        <v>686</v>
      </c>
      <c r="U148" t="s">
        <v>1121</v>
      </c>
      <c r="V148" t="s">
        <v>299</v>
      </c>
    </row>
    <row r="149" spans="1:22" x14ac:dyDescent="0.3">
      <c r="A149" t="s">
        <v>15839</v>
      </c>
      <c r="B149">
        <v>1</v>
      </c>
      <c r="C149" s="1" t="s">
        <v>15840</v>
      </c>
      <c r="D149" t="s">
        <v>451</v>
      </c>
      <c r="F149" t="s">
        <v>15840</v>
      </c>
      <c r="H149" t="s">
        <v>9370</v>
      </c>
      <c r="L149" s="1" t="s">
        <v>451</v>
      </c>
      <c r="M149" t="s">
        <v>313</v>
      </c>
      <c r="N149">
        <v>22404</v>
      </c>
      <c r="O149">
        <v>0</v>
      </c>
      <c r="P149">
        <v>23</v>
      </c>
      <c r="Q149" t="s">
        <v>15841</v>
      </c>
      <c r="R149" t="s">
        <v>401</v>
      </c>
      <c r="S149" t="s">
        <v>347</v>
      </c>
      <c r="T149" t="s">
        <v>16316</v>
      </c>
      <c r="U149" t="s">
        <v>1121</v>
      </c>
      <c r="V149" t="s">
        <v>295</v>
      </c>
    </row>
    <row r="150" spans="1:22" x14ac:dyDescent="0.3">
      <c r="A150" t="s">
        <v>8226</v>
      </c>
      <c r="B150">
        <v>1</v>
      </c>
      <c r="C150" s="1" t="s">
        <v>8225</v>
      </c>
      <c r="D150" t="s">
        <v>348</v>
      </c>
      <c r="F150" t="s">
        <v>8225</v>
      </c>
      <c r="K150">
        <v>84</v>
      </c>
      <c r="L150" s="1" t="s">
        <v>348</v>
      </c>
      <c r="M150" t="s">
        <v>593</v>
      </c>
      <c r="N150">
        <v>18373</v>
      </c>
      <c r="O150">
        <v>0</v>
      </c>
      <c r="Q150" t="s">
        <v>13117</v>
      </c>
      <c r="R150" t="s">
        <v>345</v>
      </c>
      <c r="S150" t="s">
        <v>317</v>
      </c>
      <c r="U150" t="s">
        <v>1121</v>
      </c>
      <c r="V150" t="s">
        <v>295</v>
      </c>
    </row>
    <row r="151" spans="1:22" x14ac:dyDescent="0.3">
      <c r="A151" t="s">
        <v>10101</v>
      </c>
      <c r="B151">
        <v>1</v>
      </c>
      <c r="C151" s="1" t="s">
        <v>10099</v>
      </c>
      <c r="F151" t="s">
        <v>10099</v>
      </c>
      <c r="K151">
        <v>0</v>
      </c>
      <c r="L151" s="1" t="s">
        <v>296</v>
      </c>
      <c r="M151" t="s">
        <v>10100</v>
      </c>
      <c r="N151">
        <v>17890</v>
      </c>
      <c r="O151">
        <v>0</v>
      </c>
      <c r="Q151" t="s">
        <v>13669</v>
      </c>
      <c r="R151" t="s">
        <v>296</v>
      </c>
      <c r="S151" t="s">
        <v>296</v>
      </c>
      <c r="U151" t="s">
        <v>1121</v>
      </c>
      <c r="V151" t="s">
        <v>295</v>
      </c>
    </row>
    <row r="152" spans="1:22" x14ac:dyDescent="0.3">
      <c r="A152" t="s">
        <v>9431</v>
      </c>
      <c r="B152">
        <v>1</v>
      </c>
      <c r="C152" s="1" t="s">
        <v>9429</v>
      </c>
      <c r="D152" t="s">
        <v>348</v>
      </c>
      <c r="E152">
        <v>3892746</v>
      </c>
      <c r="F152" t="s">
        <v>9429</v>
      </c>
      <c r="H152" t="s">
        <v>5152</v>
      </c>
      <c r="K152">
        <v>6</v>
      </c>
      <c r="L152" s="1" t="s">
        <v>348</v>
      </c>
      <c r="M152" t="s">
        <v>9430</v>
      </c>
      <c r="N152">
        <v>20539</v>
      </c>
      <c r="O152">
        <v>2</v>
      </c>
      <c r="P152">
        <v>26</v>
      </c>
      <c r="Q152" t="s">
        <v>13472</v>
      </c>
      <c r="R152" t="s">
        <v>424</v>
      </c>
      <c r="S152" t="s">
        <v>356</v>
      </c>
      <c r="T152" t="s">
        <v>16316</v>
      </c>
      <c r="U152" t="s">
        <v>1121</v>
      </c>
      <c r="V152" t="s">
        <v>295</v>
      </c>
    </row>
    <row r="153" spans="1:22" x14ac:dyDescent="0.3">
      <c r="A153" t="s">
        <v>4773</v>
      </c>
      <c r="B153">
        <v>1</v>
      </c>
      <c r="C153" s="1" t="s">
        <v>4770</v>
      </c>
      <c r="D153" t="s">
        <v>321</v>
      </c>
      <c r="E153">
        <v>3935107</v>
      </c>
      <c r="F153" t="s">
        <v>4770</v>
      </c>
      <c r="H153" t="s">
        <v>4774</v>
      </c>
      <c r="J153" t="s">
        <v>4772</v>
      </c>
      <c r="K153">
        <v>40</v>
      </c>
      <c r="L153" s="1" t="s">
        <v>321</v>
      </c>
      <c r="M153" t="s">
        <v>4771</v>
      </c>
      <c r="N153">
        <v>20424</v>
      </c>
      <c r="O153">
        <v>2</v>
      </c>
      <c r="P153">
        <v>24</v>
      </c>
      <c r="Q153" t="s">
        <v>12185</v>
      </c>
      <c r="R153" t="s">
        <v>308</v>
      </c>
      <c r="S153" t="s">
        <v>389</v>
      </c>
      <c r="T153" t="s">
        <v>16316</v>
      </c>
      <c r="U153" t="s">
        <v>1121</v>
      </c>
      <c r="V153" t="s">
        <v>295</v>
      </c>
    </row>
    <row r="154" spans="1:22" x14ac:dyDescent="0.3">
      <c r="A154" t="s">
        <v>7180</v>
      </c>
      <c r="B154">
        <v>1</v>
      </c>
      <c r="C154" s="1" t="s">
        <v>7179</v>
      </c>
      <c r="D154" t="s">
        <v>321</v>
      </c>
      <c r="E154">
        <v>13414</v>
      </c>
      <c r="F154" t="s">
        <v>7179</v>
      </c>
      <c r="H154" t="s">
        <v>7181</v>
      </c>
      <c r="K154">
        <v>85</v>
      </c>
      <c r="L154" s="1" t="s">
        <v>321</v>
      </c>
      <c r="M154" t="s">
        <v>621</v>
      </c>
      <c r="N154">
        <v>11603</v>
      </c>
      <c r="O154">
        <v>6</v>
      </c>
      <c r="P154">
        <v>30</v>
      </c>
      <c r="Q154" t="s">
        <v>12824</v>
      </c>
      <c r="R154" t="s">
        <v>424</v>
      </c>
      <c r="S154" t="s">
        <v>1005</v>
      </c>
      <c r="U154" t="s">
        <v>1121</v>
      </c>
      <c r="V154" t="s">
        <v>295</v>
      </c>
    </row>
    <row r="155" spans="1:22" x14ac:dyDescent="0.3">
      <c r="A155" t="s">
        <v>15027</v>
      </c>
      <c r="B155">
        <v>1</v>
      </c>
      <c r="C155" s="1" t="s">
        <v>15028</v>
      </c>
      <c r="D155" t="s">
        <v>451</v>
      </c>
      <c r="E155">
        <v>4241941</v>
      </c>
      <c r="F155" t="s">
        <v>15028</v>
      </c>
      <c r="G155" t="s">
        <v>915</v>
      </c>
      <c r="H155" t="s">
        <v>15029</v>
      </c>
      <c r="I155">
        <v>3</v>
      </c>
      <c r="K155">
        <v>26</v>
      </c>
      <c r="L155" s="1" t="s">
        <v>451</v>
      </c>
      <c r="M155" t="s">
        <v>15030</v>
      </c>
      <c r="N155">
        <v>21854</v>
      </c>
      <c r="O155">
        <v>0</v>
      </c>
      <c r="P155">
        <v>21</v>
      </c>
      <c r="Q155" t="s">
        <v>15031</v>
      </c>
      <c r="R155" t="s">
        <v>397</v>
      </c>
      <c r="S155" t="s">
        <v>586</v>
      </c>
      <c r="U155" t="s">
        <v>1121</v>
      </c>
      <c r="V155" t="s">
        <v>299</v>
      </c>
    </row>
    <row r="156" spans="1:22" x14ac:dyDescent="0.3">
      <c r="A156" t="s">
        <v>9885</v>
      </c>
      <c r="B156">
        <v>1</v>
      </c>
      <c r="C156" s="1" t="s">
        <v>132</v>
      </c>
      <c r="D156" t="s">
        <v>348</v>
      </c>
      <c r="E156">
        <v>3050487</v>
      </c>
      <c r="F156" t="s">
        <v>132</v>
      </c>
      <c r="G156" t="s">
        <v>895</v>
      </c>
      <c r="H156" t="s">
        <v>6005</v>
      </c>
      <c r="I156">
        <v>1</v>
      </c>
      <c r="J156" t="s">
        <v>9884</v>
      </c>
      <c r="K156">
        <v>17</v>
      </c>
      <c r="L156" s="1" t="s">
        <v>348</v>
      </c>
      <c r="M156" t="s">
        <v>936</v>
      </c>
      <c r="N156">
        <v>19864</v>
      </c>
      <c r="O156">
        <v>2</v>
      </c>
      <c r="P156">
        <v>25</v>
      </c>
      <c r="Q156" t="s">
        <v>13609</v>
      </c>
      <c r="R156" t="s">
        <v>360</v>
      </c>
      <c r="S156" t="s">
        <v>532</v>
      </c>
      <c r="U156" t="s">
        <v>1121</v>
      </c>
      <c r="V156" t="s">
        <v>299</v>
      </c>
    </row>
    <row r="157" spans="1:22" x14ac:dyDescent="0.3">
      <c r="A157" t="s">
        <v>4365</v>
      </c>
      <c r="B157">
        <v>1</v>
      </c>
      <c r="C157" s="1" t="s">
        <v>4363</v>
      </c>
      <c r="D157" t="s">
        <v>348</v>
      </c>
      <c r="E157">
        <v>2969894</v>
      </c>
      <c r="F157" t="s">
        <v>4363</v>
      </c>
      <c r="H157" t="s">
        <v>4366</v>
      </c>
      <c r="I157">
        <v>4</v>
      </c>
      <c r="K157">
        <v>3</v>
      </c>
      <c r="L157" s="1" t="s">
        <v>348</v>
      </c>
      <c r="M157" t="s">
        <v>4364</v>
      </c>
      <c r="N157">
        <v>19472</v>
      </c>
      <c r="O157">
        <v>2</v>
      </c>
      <c r="P157">
        <v>25</v>
      </c>
      <c r="Q157" t="s">
        <v>12091</v>
      </c>
      <c r="R157" t="s">
        <v>318</v>
      </c>
      <c r="S157" t="s">
        <v>532</v>
      </c>
      <c r="T157" t="s">
        <v>1059</v>
      </c>
      <c r="U157" t="s">
        <v>1121</v>
      </c>
      <c r="V157" t="s">
        <v>295</v>
      </c>
    </row>
    <row r="158" spans="1:22" x14ac:dyDescent="0.3">
      <c r="A158" t="s">
        <v>5384</v>
      </c>
      <c r="B158">
        <v>1</v>
      </c>
      <c r="C158" s="1" t="s">
        <v>5382</v>
      </c>
      <c r="D158" t="s">
        <v>348</v>
      </c>
      <c r="E158">
        <v>3895828</v>
      </c>
      <c r="F158" t="s">
        <v>5382</v>
      </c>
      <c r="H158" t="s">
        <v>5385</v>
      </c>
      <c r="J158" t="s">
        <v>14417</v>
      </c>
      <c r="L158" s="1" t="s">
        <v>348</v>
      </c>
      <c r="M158" t="s">
        <v>5383</v>
      </c>
      <c r="N158">
        <v>20920</v>
      </c>
      <c r="O158">
        <v>1</v>
      </c>
      <c r="P158">
        <v>23</v>
      </c>
      <c r="Q158" t="s">
        <v>12343</v>
      </c>
      <c r="R158" t="s">
        <v>360</v>
      </c>
      <c r="S158" t="s">
        <v>537</v>
      </c>
      <c r="T158" t="s">
        <v>16316</v>
      </c>
      <c r="U158" t="s">
        <v>1121</v>
      </c>
      <c r="V158" t="s">
        <v>295</v>
      </c>
    </row>
    <row r="159" spans="1:22" x14ac:dyDescent="0.3">
      <c r="A159" t="s">
        <v>3373</v>
      </c>
      <c r="B159">
        <v>1</v>
      </c>
      <c r="C159" s="1" t="s">
        <v>3371</v>
      </c>
      <c r="D159" t="s">
        <v>562</v>
      </c>
      <c r="E159">
        <v>14135</v>
      </c>
      <c r="F159" t="s">
        <v>3371</v>
      </c>
      <c r="G159" t="s">
        <v>306</v>
      </c>
      <c r="H159" t="s">
        <v>3374</v>
      </c>
      <c r="I159">
        <v>6</v>
      </c>
      <c r="J159" t="s">
        <v>3372</v>
      </c>
      <c r="K159">
        <v>42</v>
      </c>
      <c r="L159" s="1" t="s">
        <v>451</v>
      </c>
      <c r="M159" t="s">
        <v>1822</v>
      </c>
      <c r="N159">
        <v>13418</v>
      </c>
      <c r="O159">
        <v>9</v>
      </c>
      <c r="P159">
        <v>31</v>
      </c>
      <c r="Q159" t="s">
        <v>11865</v>
      </c>
      <c r="R159" t="s">
        <v>401</v>
      </c>
      <c r="S159" t="s">
        <v>582</v>
      </c>
      <c r="U159" t="s">
        <v>1121</v>
      </c>
      <c r="V159" t="s">
        <v>299</v>
      </c>
    </row>
    <row r="160" spans="1:22" x14ac:dyDescent="0.3">
      <c r="A160" t="s">
        <v>15526</v>
      </c>
      <c r="B160">
        <v>1</v>
      </c>
      <c r="C160" s="1" t="s">
        <v>15527</v>
      </c>
      <c r="F160" t="s">
        <v>15527</v>
      </c>
      <c r="K160">
        <v>0</v>
      </c>
      <c r="L160" s="1" t="s">
        <v>296</v>
      </c>
      <c r="M160" t="s">
        <v>15528</v>
      </c>
      <c r="N160">
        <v>21834</v>
      </c>
      <c r="O160">
        <v>0</v>
      </c>
      <c r="Q160" t="s">
        <v>15529</v>
      </c>
      <c r="R160" t="s">
        <v>296</v>
      </c>
      <c r="S160" t="s">
        <v>296</v>
      </c>
      <c r="U160" t="s">
        <v>1121</v>
      </c>
      <c r="V160" t="s">
        <v>295</v>
      </c>
    </row>
    <row r="161" spans="1:22" x14ac:dyDescent="0.3">
      <c r="A161" t="s">
        <v>2899</v>
      </c>
      <c r="B161">
        <v>1</v>
      </c>
      <c r="C161" s="1" t="s">
        <v>2897</v>
      </c>
      <c r="D161" t="s">
        <v>348</v>
      </c>
      <c r="E161">
        <v>4043161</v>
      </c>
      <c r="F161" t="s">
        <v>2897</v>
      </c>
      <c r="G161" t="s">
        <v>335</v>
      </c>
      <c r="H161" t="s">
        <v>13964</v>
      </c>
      <c r="I161">
        <v>3</v>
      </c>
      <c r="J161" t="s">
        <v>14376</v>
      </c>
      <c r="K161">
        <v>84</v>
      </c>
      <c r="L161" s="1" t="s">
        <v>348</v>
      </c>
      <c r="M161" t="s">
        <v>2083</v>
      </c>
      <c r="N161">
        <v>20979</v>
      </c>
      <c r="O161">
        <v>1</v>
      </c>
      <c r="P161">
        <v>22</v>
      </c>
      <c r="Q161" t="s">
        <v>11764</v>
      </c>
      <c r="R161" t="s">
        <v>424</v>
      </c>
      <c r="S161" t="s">
        <v>814</v>
      </c>
      <c r="U161" t="s">
        <v>2898</v>
      </c>
      <c r="V161" t="s">
        <v>299</v>
      </c>
    </row>
    <row r="162" spans="1:22" x14ac:dyDescent="0.3">
      <c r="A162" t="s">
        <v>3779</v>
      </c>
      <c r="B162">
        <v>1</v>
      </c>
      <c r="C162" s="1" t="s">
        <v>3778</v>
      </c>
      <c r="D162" t="s">
        <v>451</v>
      </c>
      <c r="E162">
        <v>13158</v>
      </c>
      <c r="F162" t="s">
        <v>3778</v>
      </c>
      <c r="H162" t="s">
        <v>3780</v>
      </c>
      <c r="K162">
        <v>36</v>
      </c>
      <c r="L162" s="1" t="s">
        <v>451</v>
      </c>
      <c r="M162" t="s">
        <v>825</v>
      </c>
      <c r="N162">
        <v>11439</v>
      </c>
      <c r="O162">
        <v>6</v>
      </c>
      <c r="P162">
        <v>33</v>
      </c>
      <c r="Q162" t="s">
        <v>11954</v>
      </c>
      <c r="R162" t="s">
        <v>492</v>
      </c>
      <c r="S162" t="s">
        <v>430</v>
      </c>
      <c r="U162" t="s">
        <v>843</v>
      </c>
      <c r="V162" t="s">
        <v>295</v>
      </c>
    </row>
    <row r="163" spans="1:22" x14ac:dyDescent="0.3">
      <c r="A163" t="s">
        <v>7448</v>
      </c>
      <c r="B163">
        <v>1</v>
      </c>
      <c r="C163" s="1" t="s">
        <v>7447</v>
      </c>
      <c r="D163" t="s">
        <v>451</v>
      </c>
      <c r="E163">
        <v>17105</v>
      </c>
      <c r="F163" t="s">
        <v>7447</v>
      </c>
      <c r="H163" t="s">
        <v>7449</v>
      </c>
      <c r="K163">
        <v>26</v>
      </c>
      <c r="L163" s="1" t="s">
        <v>451</v>
      </c>
      <c r="M163" t="s">
        <v>2200</v>
      </c>
      <c r="N163">
        <v>16163</v>
      </c>
      <c r="O163">
        <v>3</v>
      </c>
      <c r="P163">
        <v>27</v>
      </c>
      <c r="Q163" t="s">
        <v>12898</v>
      </c>
      <c r="R163" t="s">
        <v>401</v>
      </c>
      <c r="S163" t="s">
        <v>575</v>
      </c>
      <c r="U163" t="s">
        <v>302</v>
      </c>
      <c r="V163" t="s">
        <v>295</v>
      </c>
    </row>
    <row r="164" spans="1:22" x14ac:dyDescent="0.3">
      <c r="A164" t="s">
        <v>6481</v>
      </c>
      <c r="B164">
        <v>1</v>
      </c>
      <c r="C164" s="1" t="s">
        <v>136</v>
      </c>
      <c r="D164" t="s">
        <v>348</v>
      </c>
      <c r="E164">
        <v>13934</v>
      </c>
      <c r="F164" t="s">
        <v>136</v>
      </c>
      <c r="H164" t="s">
        <v>6482</v>
      </c>
      <c r="J164" t="s">
        <v>6480</v>
      </c>
      <c r="K164">
        <v>17</v>
      </c>
      <c r="L164" s="1" t="s">
        <v>348</v>
      </c>
      <c r="M164" t="s">
        <v>781</v>
      </c>
      <c r="N164">
        <v>11056</v>
      </c>
      <c r="O164">
        <v>10</v>
      </c>
      <c r="P164">
        <v>32</v>
      </c>
      <c r="Q164" t="s">
        <v>12634</v>
      </c>
      <c r="R164" t="s">
        <v>401</v>
      </c>
      <c r="S164" t="s">
        <v>643</v>
      </c>
      <c r="T164" t="s">
        <v>301</v>
      </c>
      <c r="U164" t="s">
        <v>302</v>
      </c>
      <c r="V164" t="s">
        <v>295</v>
      </c>
    </row>
    <row r="165" spans="1:22" x14ac:dyDescent="0.3">
      <c r="A165" t="s">
        <v>5600</v>
      </c>
      <c r="B165">
        <v>1</v>
      </c>
      <c r="C165" s="1" t="s">
        <v>82</v>
      </c>
      <c r="D165" t="s">
        <v>348</v>
      </c>
      <c r="E165">
        <v>3915097</v>
      </c>
      <c r="F165" t="s">
        <v>82</v>
      </c>
      <c r="H165" t="s">
        <v>5601</v>
      </c>
      <c r="J165" t="s">
        <v>5599</v>
      </c>
      <c r="L165" s="1" t="s">
        <v>348</v>
      </c>
      <c r="M165" t="s">
        <v>5598</v>
      </c>
      <c r="N165">
        <v>19917</v>
      </c>
      <c r="O165">
        <v>2</v>
      </c>
      <c r="P165">
        <v>23</v>
      </c>
      <c r="Q165" t="s">
        <v>12400</v>
      </c>
      <c r="R165" t="s">
        <v>360</v>
      </c>
      <c r="S165" t="s">
        <v>356</v>
      </c>
      <c r="T165" t="s">
        <v>301</v>
      </c>
      <c r="U165" t="s">
        <v>302</v>
      </c>
      <c r="V165" t="s">
        <v>295</v>
      </c>
    </row>
    <row r="166" spans="1:22" x14ac:dyDescent="0.3">
      <c r="A166" t="s">
        <v>14655</v>
      </c>
      <c r="B166">
        <v>1</v>
      </c>
      <c r="C166" s="1" t="s">
        <v>14656</v>
      </c>
      <c r="D166" t="s">
        <v>348</v>
      </c>
      <c r="E166">
        <v>4029893</v>
      </c>
      <c r="F166" t="s">
        <v>14656</v>
      </c>
      <c r="G166" t="s">
        <v>444</v>
      </c>
      <c r="H166" t="s">
        <v>14657</v>
      </c>
      <c r="I166">
        <v>1</v>
      </c>
      <c r="K166">
        <v>10</v>
      </c>
      <c r="L166" s="1" t="s">
        <v>348</v>
      </c>
      <c r="M166" t="s">
        <v>14658</v>
      </c>
      <c r="N166">
        <v>21742</v>
      </c>
      <c r="O166">
        <v>0</v>
      </c>
      <c r="P166">
        <v>22</v>
      </c>
      <c r="Q166" t="s">
        <v>14659</v>
      </c>
      <c r="R166" t="s">
        <v>424</v>
      </c>
      <c r="S166" t="s">
        <v>214</v>
      </c>
      <c r="U166" t="s">
        <v>302</v>
      </c>
      <c r="V166" t="s">
        <v>299</v>
      </c>
    </row>
    <row r="167" spans="1:22" x14ac:dyDescent="0.3">
      <c r="A167" t="s">
        <v>2867</v>
      </c>
      <c r="B167">
        <v>1</v>
      </c>
      <c r="C167" s="1" t="s">
        <v>1218</v>
      </c>
      <c r="D167" t="s">
        <v>321</v>
      </c>
      <c r="E167">
        <v>5362</v>
      </c>
      <c r="F167" t="s">
        <v>1218</v>
      </c>
      <c r="H167" t="s">
        <v>2868</v>
      </c>
      <c r="J167" t="s">
        <v>2866</v>
      </c>
      <c r="K167">
        <v>85</v>
      </c>
      <c r="L167" s="1" t="s">
        <v>321</v>
      </c>
      <c r="M167" t="s">
        <v>2304</v>
      </c>
      <c r="N167">
        <v>7884</v>
      </c>
      <c r="O167">
        <v>17</v>
      </c>
      <c r="P167">
        <v>40</v>
      </c>
      <c r="Q167" t="s">
        <v>11758</v>
      </c>
      <c r="R167" t="s">
        <v>424</v>
      </c>
      <c r="S167" t="s">
        <v>511</v>
      </c>
      <c r="T167" t="s">
        <v>16316</v>
      </c>
      <c r="U167" t="s">
        <v>302</v>
      </c>
      <c r="V167" t="s">
        <v>295</v>
      </c>
    </row>
    <row r="168" spans="1:22" x14ac:dyDescent="0.3">
      <c r="A168" t="s">
        <v>15922</v>
      </c>
      <c r="B168">
        <v>1</v>
      </c>
      <c r="C168" s="1" t="s">
        <v>15923</v>
      </c>
      <c r="D168" t="s">
        <v>451</v>
      </c>
      <c r="E168">
        <v>4360294</v>
      </c>
      <c r="F168" t="s">
        <v>15923</v>
      </c>
      <c r="G168" t="s">
        <v>444</v>
      </c>
      <c r="H168" t="s">
        <v>15924</v>
      </c>
      <c r="I168">
        <v>2</v>
      </c>
      <c r="K168">
        <v>24</v>
      </c>
      <c r="L168" s="1" t="s">
        <v>451</v>
      </c>
      <c r="M168" t="s">
        <v>2300</v>
      </c>
      <c r="N168">
        <v>21861</v>
      </c>
      <c r="O168">
        <v>0</v>
      </c>
      <c r="P168">
        <v>22</v>
      </c>
      <c r="Q168" t="s">
        <v>15925</v>
      </c>
      <c r="R168" t="s">
        <v>308</v>
      </c>
      <c r="S168" t="s">
        <v>1827</v>
      </c>
      <c r="U168" t="s">
        <v>302</v>
      </c>
      <c r="V168" t="s">
        <v>299</v>
      </c>
    </row>
    <row r="169" spans="1:22" x14ac:dyDescent="0.3">
      <c r="A169" t="s">
        <v>16015</v>
      </c>
      <c r="B169">
        <v>1</v>
      </c>
      <c r="C169" s="1" t="s">
        <v>16016</v>
      </c>
      <c r="D169" t="s">
        <v>451</v>
      </c>
      <c r="F169" t="s">
        <v>16016</v>
      </c>
      <c r="H169" t="s">
        <v>13964</v>
      </c>
      <c r="L169" s="1" t="s">
        <v>451</v>
      </c>
      <c r="M169" t="s">
        <v>513</v>
      </c>
      <c r="N169">
        <v>22205</v>
      </c>
      <c r="O169">
        <v>0</v>
      </c>
      <c r="P169">
        <v>22</v>
      </c>
      <c r="Q169" t="s">
        <v>16017</v>
      </c>
      <c r="R169" t="s">
        <v>360</v>
      </c>
      <c r="S169" t="s">
        <v>436</v>
      </c>
      <c r="T169" t="s">
        <v>16316</v>
      </c>
      <c r="U169" t="s">
        <v>302</v>
      </c>
      <c r="V169" t="s">
        <v>295</v>
      </c>
    </row>
    <row r="170" spans="1:22" x14ac:dyDescent="0.3">
      <c r="A170" t="s">
        <v>6579</v>
      </c>
      <c r="B170">
        <v>1</v>
      </c>
      <c r="C170" s="1" t="s">
        <v>6575</v>
      </c>
      <c r="D170" t="s">
        <v>321</v>
      </c>
      <c r="E170">
        <v>4081127</v>
      </c>
      <c r="F170" t="s">
        <v>6575</v>
      </c>
      <c r="G170" t="s">
        <v>1198</v>
      </c>
      <c r="H170" t="s">
        <v>6032</v>
      </c>
      <c r="I170">
        <v>5</v>
      </c>
      <c r="J170" t="s">
        <v>6578</v>
      </c>
      <c r="K170">
        <v>82</v>
      </c>
      <c r="L170" s="1" t="s">
        <v>321</v>
      </c>
      <c r="M170" t="s">
        <v>6577</v>
      </c>
      <c r="N170">
        <v>19335</v>
      </c>
      <c r="O170">
        <v>3</v>
      </c>
      <c r="P170">
        <v>27</v>
      </c>
      <c r="Q170" t="s">
        <v>12659</v>
      </c>
      <c r="R170" t="s">
        <v>304</v>
      </c>
      <c r="S170" t="s">
        <v>458</v>
      </c>
      <c r="U170" t="s">
        <v>6576</v>
      </c>
      <c r="V170" t="s">
        <v>299</v>
      </c>
    </row>
    <row r="171" spans="1:22" x14ac:dyDescent="0.3">
      <c r="A171" t="s">
        <v>9700</v>
      </c>
      <c r="B171">
        <v>1</v>
      </c>
      <c r="C171" s="1" t="s">
        <v>611</v>
      </c>
      <c r="D171" t="s">
        <v>348</v>
      </c>
      <c r="F171" t="s">
        <v>611</v>
      </c>
      <c r="H171" t="s">
        <v>9701</v>
      </c>
      <c r="K171">
        <v>82</v>
      </c>
      <c r="L171" s="1" t="s">
        <v>348</v>
      </c>
      <c r="M171" t="s">
        <v>9699</v>
      </c>
      <c r="N171">
        <v>5672</v>
      </c>
      <c r="O171">
        <v>9</v>
      </c>
      <c r="P171">
        <v>38</v>
      </c>
      <c r="Q171" t="s">
        <v>13553</v>
      </c>
      <c r="R171" t="s">
        <v>401</v>
      </c>
      <c r="S171" t="s">
        <v>568</v>
      </c>
      <c r="U171" t="s">
        <v>9698</v>
      </c>
      <c r="V171" t="s">
        <v>295</v>
      </c>
    </row>
    <row r="172" spans="1:22" x14ac:dyDescent="0.3">
      <c r="A172" t="s">
        <v>9280</v>
      </c>
      <c r="B172">
        <v>1</v>
      </c>
      <c r="C172" s="1" t="s">
        <v>9278</v>
      </c>
      <c r="D172" t="s">
        <v>348</v>
      </c>
      <c r="E172">
        <v>3124785</v>
      </c>
      <c r="F172" t="s">
        <v>9278</v>
      </c>
      <c r="H172" t="s">
        <v>9281</v>
      </c>
      <c r="K172">
        <v>82</v>
      </c>
      <c r="L172" s="1" t="s">
        <v>348</v>
      </c>
      <c r="M172" t="s">
        <v>5296</v>
      </c>
      <c r="N172">
        <v>18490</v>
      </c>
      <c r="O172">
        <v>0</v>
      </c>
      <c r="P172">
        <v>26</v>
      </c>
      <c r="Q172" t="s">
        <v>13425</v>
      </c>
      <c r="R172" t="s">
        <v>360</v>
      </c>
      <c r="S172" t="s">
        <v>430</v>
      </c>
      <c r="U172" t="s">
        <v>9279</v>
      </c>
      <c r="V172" t="s">
        <v>295</v>
      </c>
    </row>
    <row r="173" spans="1:22" x14ac:dyDescent="0.3">
      <c r="A173" t="s">
        <v>3936</v>
      </c>
      <c r="B173">
        <v>1</v>
      </c>
      <c r="C173" s="1" t="s">
        <v>3933</v>
      </c>
      <c r="D173" t="s">
        <v>348</v>
      </c>
      <c r="E173">
        <v>2512996</v>
      </c>
      <c r="F173" t="s">
        <v>3933</v>
      </c>
      <c r="H173" t="s">
        <v>2115</v>
      </c>
      <c r="I173">
        <v>3</v>
      </c>
      <c r="K173">
        <v>19</v>
      </c>
      <c r="L173" s="1" t="s">
        <v>348</v>
      </c>
      <c r="M173" t="s">
        <v>3935</v>
      </c>
      <c r="N173">
        <v>17060</v>
      </c>
      <c r="O173">
        <v>4</v>
      </c>
      <c r="P173">
        <v>27</v>
      </c>
      <c r="Q173" t="s">
        <v>11989</v>
      </c>
      <c r="R173" t="s">
        <v>401</v>
      </c>
      <c r="S173" t="s">
        <v>347</v>
      </c>
      <c r="T173" t="s">
        <v>1059</v>
      </c>
      <c r="U173" t="s">
        <v>3934</v>
      </c>
      <c r="V173" t="s">
        <v>295</v>
      </c>
    </row>
    <row r="174" spans="1:22" x14ac:dyDescent="0.3">
      <c r="A174" t="s">
        <v>7743</v>
      </c>
      <c r="B174">
        <v>1</v>
      </c>
      <c r="C174" s="1" t="s">
        <v>7740</v>
      </c>
      <c r="D174" t="s">
        <v>348</v>
      </c>
      <c r="E174">
        <v>3054860</v>
      </c>
      <c r="F174" t="s">
        <v>7740</v>
      </c>
      <c r="H174" t="s">
        <v>1559</v>
      </c>
      <c r="J174" t="s">
        <v>7742</v>
      </c>
      <c r="K174">
        <v>13</v>
      </c>
      <c r="L174" s="1" t="s">
        <v>348</v>
      </c>
      <c r="M174" t="s">
        <v>3798</v>
      </c>
      <c r="N174">
        <v>18965</v>
      </c>
      <c r="O174">
        <v>3</v>
      </c>
      <c r="P174">
        <v>26</v>
      </c>
      <c r="Q174" t="s">
        <v>12978</v>
      </c>
      <c r="R174" t="s">
        <v>360</v>
      </c>
      <c r="S174" t="s">
        <v>390</v>
      </c>
      <c r="T174" t="s">
        <v>16316</v>
      </c>
      <c r="U174" t="s">
        <v>7741</v>
      </c>
      <c r="V174" t="s">
        <v>295</v>
      </c>
    </row>
    <row r="175" spans="1:22" x14ac:dyDescent="0.3">
      <c r="A175" t="s">
        <v>1866</v>
      </c>
      <c r="B175">
        <v>1</v>
      </c>
      <c r="C175" s="1" t="s">
        <v>1863</v>
      </c>
      <c r="D175" t="s">
        <v>451</v>
      </c>
      <c r="E175">
        <v>12497</v>
      </c>
      <c r="F175" t="s">
        <v>1863</v>
      </c>
      <c r="H175" t="s">
        <v>1867</v>
      </c>
      <c r="I175">
        <v>4</v>
      </c>
      <c r="K175">
        <v>34</v>
      </c>
      <c r="L175" s="1" t="s">
        <v>451</v>
      </c>
      <c r="M175" t="s">
        <v>1865</v>
      </c>
      <c r="N175">
        <v>11792</v>
      </c>
      <c r="O175">
        <v>7</v>
      </c>
      <c r="P175">
        <v>32</v>
      </c>
      <c r="Q175" t="s">
        <v>11560</v>
      </c>
      <c r="R175" t="s">
        <v>329</v>
      </c>
      <c r="S175" t="s">
        <v>665</v>
      </c>
      <c r="U175" t="s">
        <v>1864</v>
      </c>
      <c r="V175" t="s">
        <v>295</v>
      </c>
    </row>
    <row r="176" spans="1:22" x14ac:dyDescent="0.3">
      <c r="A176" t="s">
        <v>4186</v>
      </c>
      <c r="B176">
        <v>1</v>
      </c>
      <c r="C176" s="1" t="s">
        <v>4183</v>
      </c>
      <c r="D176" t="s">
        <v>348</v>
      </c>
      <c r="E176">
        <v>3125115</v>
      </c>
      <c r="F176" t="s">
        <v>4183</v>
      </c>
      <c r="G176" t="s">
        <v>644</v>
      </c>
      <c r="K176">
        <v>3</v>
      </c>
      <c r="L176" s="1" t="s">
        <v>348</v>
      </c>
      <c r="M176" t="s">
        <v>4185</v>
      </c>
      <c r="N176">
        <v>20447</v>
      </c>
      <c r="O176">
        <v>1</v>
      </c>
      <c r="Q176" t="s">
        <v>12049</v>
      </c>
      <c r="R176" t="s">
        <v>360</v>
      </c>
      <c r="S176" t="s">
        <v>347</v>
      </c>
      <c r="U176" t="s">
        <v>4184</v>
      </c>
      <c r="V176" t="s">
        <v>299</v>
      </c>
    </row>
    <row r="177" spans="1:22" x14ac:dyDescent="0.3">
      <c r="A177" t="s">
        <v>3518</v>
      </c>
      <c r="B177">
        <v>1</v>
      </c>
      <c r="C177" s="1" t="s">
        <v>3515</v>
      </c>
      <c r="D177" t="s">
        <v>348</v>
      </c>
      <c r="E177">
        <v>14223</v>
      </c>
      <c r="F177" t="s">
        <v>3515</v>
      </c>
      <c r="H177" t="s">
        <v>3519</v>
      </c>
      <c r="K177">
        <v>14</v>
      </c>
      <c r="L177" s="1" t="s">
        <v>348</v>
      </c>
      <c r="M177" t="s">
        <v>3517</v>
      </c>
      <c r="N177">
        <v>12978</v>
      </c>
      <c r="O177">
        <v>3</v>
      </c>
      <c r="P177">
        <v>28</v>
      </c>
      <c r="Q177" t="s">
        <v>11898</v>
      </c>
      <c r="R177" t="s">
        <v>318</v>
      </c>
      <c r="S177" t="s">
        <v>347</v>
      </c>
      <c r="U177" t="s">
        <v>3516</v>
      </c>
      <c r="V177" t="s">
        <v>295</v>
      </c>
    </row>
    <row r="178" spans="1:22" x14ac:dyDescent="0.3">
      <c r="A178" t="s">
        <v>8355</v>
      </c>
      <c r="B178">
        <v>1</v>
      </c>
      <c r="C178" s="1" t="s">
        <v>8352</v>
      </c>
      <c r="D178" t="s">
        <v>348</v>
      </c>
      <c r="E178">
        <v>13218</v>
      </c>
      <c r="F178" t="s">
        <v>8352</v>
      </c>
      <c r="H178" t="s">
        <v>5554</v>
      </c>
      <c r="K178">
        <v>17</v>
      </c>
      <c r="L178" s="1" t="s">
        <v>348</v>
      </c>
      <c r="M178" t="s">
        <v>8354</v>
      </c>
      <c r="N178">
        <v>11501</v>
      </c>
      <c r="O178">
        <v>10</v>
      </c>
      <c r="P178">
        <v>31</v>
      </c>
      <c r="Q178" t="s">
        <v>13151</v>
      </c>
      <c r="R178" t="s">
        <v>329</v>
      </c>
      <c r="S178" t="s">
        <v>686</v>
      </c>
      <c r="U178" t="s">
        <v>8353</v>
      </c>
      <c r="V178" t="s">
        <v>295</v>
      </c>
    </row>
    <row r="179" spans="1:22" x14ac:dyDescent="0.3">
      <c r="A179" t="s">
        <v>16754</v>
      </c>
      <c r="B179">
        <v>1</v>
      </c>
      <c r="C179" s="1" t="s">
        <v>16755</v>
      </c>
      <c r="D179" t="s">
        <v>16327</v>
      </c>
      <c r="E179">
        <v>4371989</v>
      </c>
      <c r="F179" t="s">
        <v>16755</v>
      </c>
      <c r="G179" t="s">
        <v>721</v>
      </c>
      <c r="H179" t="s">
        <v>16756</v>
      </c>
      <c r="K179">
        <v>2</v>
      </c>
      <c r="L179" s="1" t="s">
        <v>16327</v>
      </c>
      <c r="M179" t="s">
        <v>16757</v>
      </c>
      <c r="N179">
        <v>22260</v>
      </c>
      <c r="O179">
        <v>0</v>
      </c>
      <c r="P179">
        <v>27</v>
      </c>
      <c r="Q179" t="s">
        <v>16758</v>
      </c>
      <c r="R179" t="s">
        <v>345</v>
      </c>
      <c r="S179" t="s">
        <v>367</v>
      </c>
      <c r="U179" t="s">
        <v>16759</v>
      </c>
      <c r="V179" t="s">
        <v>299</v>
      </c>
    </row>
    <row r="180" spans="1:22" x14ac:dyDescent="0.3">
      <c r="A180" t="s">
        <v>14848</v>
      </c>
      <c r="B180">
        <v>1</v>
      </c>
      <c r="C180" s="1" t="s">
        <v>14849</v>
      </c>
      <c r="D180" t="s">
        <v>451</v>
      </c>
      <c r="E180">
        <v>4042808</v>
      </c>
      <c r="F180" t="s">
        <v>14849</v>
      </c>
      <c r="G180" t="s">
        <v>895</v>
      </c>
      <c r="H180" t="s">
        <v>14850</v>
      </c>
      <c r="I180">
        <v>4</v>
      </c>
      <c r="K180">
        <v>37</v>
      </c>
      <c r="L180" s="1" t="s">
        <v>451</v>
      </c>
      <c r="M180" t="s">
        <v>4288</v>
      </c>
      <c r="N180">
        <v>21848</v>
      </c>
      <c r="O180">
        <v>0</v>
      </c>
      <c r="P180">
        <v>24</v>
      </c>
      <c r="Q180" t="s">
        <v>14851</v>
      </c>
      <c r="R180" t="s">
        <v>360</v>
      </c>
      <c r="S180" t="s">
        <v>450</v>
      </c>
      <c r="U180" t="s">
        <v>8818</v>
      </c>
      <c r="V180" t="s">
        <v>299</v>
      </c>
    </row>
    <row r="181" spans="1:22" x14ac:dyDescent="0.3">
      <c r="A181" t="s">
        <v>8820</v>
      </c>
      <c r="B181">
        <v>1</v>
      </c>
      <c r="C181" s="1" t="s">
        <v>8817</v>
      </c>
      <c r="D181" t="s">
        <v>348</v>
      </c>
      <c r="E181">
        <v>3122839</v>
      </c>
      <c r="F181" t="s">
        <v>8817</v>
      </c>
      <c r="G181" t="s">
        <v>303</v>
      </c>
      <c r="H181" t="s">
        <v>7979</v>
      </c>
      <c r="I181">
        <v>4</v>
      </c>
      <c r="J181" t="s">
        <v>8819</v>
      </c>
      <c r="K181">
        <v>1</v>
      </c>
      <c r="L181" s="1" t="s">
        <v>348</v>
      </c>
      <c r="M181" t="s">
        <v>1380</v>
      </c>
      <c r="N181">
        <v>19569</v>
      </c>
      <c r="O181">
        <v>3</v>
      </c>
      <c r="P181">
        <v>25</v>
      </c>
      <c r="Q181" t="s">
        <v>13290</v>
      </c>
      <c r="R181" t="s">
        <v>360</v>
      </c>
      <c r="S181" t="s">
        <v>537</v>
      </c>
      <c r="U181" t="s">
        <v>8818</v>
      </c>
      <c r="V181" t="s">
        <v>299</v>
      </c>
    </row>
    <row r="182" spans="1:22" x14ac:dyDescent="0.3">
      <c r="A182" t="s">
        <v>5293</v>
      </c>
      <c r="B182">
        <v>1</v>
      </c>
      <c r="C182" s="1" t="s">
        <v>5292</v>
      </c>
      <c r="D182" t="s">
        <v>321</v>
      </c>
      <c r="E182">
        <v>16844</v>
      </c>
      <c r="F182" t="s">
        <v>5292</v>
      </c>
      <c r="H182" t="s">
        <v>465</v>
      </c>
      <c r="K182">
        <v>49</v>
      </c>
      <c r="L182" s="1" t="s">
        <v>321</v>
      </c>
      <c r="M182" t="s">
        <v>1029</v>
      </c>
      <c r="N182">
        <v>16022</v>
      </c>
      <c r="O182">
        <v>1</v>
      </c>
      <c r="P182">
        <v>28</v>
      </c>
      <c r="Q182" t="s">
        <v>12319</v>
      </c>
      <c r="R182" t="s">
        <v>294</v>
      </c>
      <c r="S182" t="s">
        <v>699</v>
      </c>
      <c r="U182" t="s">
        <v>3602</v>
      </c>
      <c r="V182" t="s">
        <v>295</v>
      </c>
    </row>
    <row r="183" spans="1:22" x14ac:dyDescent="0.3">
      <c r="A183" t="s">
        <v>8523</v>
      </c>
      <c r="B183">
        <v>1</v>
      </c>
      <c r="C183" s="1" t="s">
        <v>8522</v>
      </c>
      <c r="D183" t="s">
        <v>348</v>
      </c>
      <c r="F183" t="s">
        <v>8522</v>
      </c>
      <c r="K183">
        <v>0</v>
      </c>
      <c r="L183" s="1" t="s">
        <v>348</v>
      </c>
      <c r="M183" t="s">
        <v>513</v>
      </c>
      <c r="N183">
        <v>17718</v>
      </c>
      <c r="Q183" t="s">
        <v>13200</v>
      </c>
      <c r="R183" t="s">
        <v>296</v>
      </c>
      <c r="S183" t="s">
        <v>296</v>
      </c>
      <c r="U183" t="s">
        <v>3602</v>
      </c>
      <c r="V183" t="s">
        <v>295</v>
      </c>
    </row>
    <row r="184" spans="1:22" x14ac:dyDescent="0.3">
      <c r="A184" t="s">
        <v>2310</v>
      </c>
      <c r="B184">
        <v>1</v>
      </c>
      <c r="C184" s="1" t="s">
        <v>2307</v>
      </c>
      <c r="D184" t="s">
        <v>321</v>
      </c>
      <c r="E184">
        <v>17125</v>
      </c>
      <c r="F184" t="s">
        <v>2307</v>
      </c>
      <c r="H184" t="s">
        <v>2311</v>
      </c>
      <c r="K184">
        <v>45</v>
      </c>
      <c r="L184" s="1" t="s">
        <v>321</v>
      </c>
      <c r="M184" t="s">
        <v>2309</v>
      </c>
      <c r="N184">
        <v>16663</v>
      </c>
      <c r="O184">
        <v>5</v>
      </c>
      <c r="P184">
        <v>29</v>
      </c>
      <c r="Q184" t="s">
        <v>11643</v>
      </c>
      <c r="R184" t="s">
        <v>294</v>
      </c>
      <c r="S184" t="s">
        <v>699</v>
      </c>
      <c r="U184" t="s">
        <v>2308</v>
      </c>
      <c r="V184" t="s">
        <v>295</v>
      </c>
    </row>
    <row r="185" spans="1:22" x14ac:dyDescent="0.3">
      <c r="A185" t="s">
        <v>6275</v>
      </c>
      <c r="B185">
        <v>1</v>
      </c>
      <c r="C185" s="1" t="s">
        <v>6272</v>
      </c>
      <c r="D185" t="s">
        <v>348</v>
      </c>
      <c r="E185">
        <v>4061956</v>
      </c>
      <c r="F185" t="s">
        <v>6272</v>
      </c>
      <c r="G185" t="s">
        <v>303</v>
      </c>
      <c r="H185" t="s">
        <v>13982</v>
      </c>
      <c r="I185">
        <v>3</v>
      </c>
      <c r="J185" t="s">
        <v>14440</v>
      </c>
      <c r="K185">
        <v>16</v>
      </c>
      <c r="L185" s="1" t="s">
        <v>348</v>
      </c>
      <c r="M185" t="s">
        <v>6274</v>
      </c>
      <c r="N185">
        <v>21349</v>
      </c>
      <c r="O185">
        <v>1</v>
      </c>
      <c r="P185">
        <v>23</v>
      </c>
      <c r="Q185" t="s">
        <v>12576</v>
      </c>
      <c r="R185" t="s">
        <v>329</v>
      </c>
      <c r="S185" t="s">
        <v>436</v>
      </c>
      <c r="U185" t="s">
        <v>6273</v>
      </c>
      <c r="V185" t="s">
        <v>299</v>
      </c>
    </row>
    <row r="186" spans="1:22" x14ac:dyDescent="0.3">
      <c r="A186" t="s">
        <v>6801</v>
      </c>
      <c r="B186">
        <v>1</v>
      </c>
      <c r="C186" s="1" t="s">
        <v>59</v>
      </c>
      <c r="D186" t="s">
        <v>348</v>
      </c>
      <c r="E186">
        <v>3921564</v>
      </c>
      <c r="F186" t="s">
        <v>59</v>
      </c>
      <c r="G186" t="s">
        <v>410</v>
      </c>
      <c r="H186" t="s">
        <v>6802</v>
      </c>
      <c r="I186">
        <v>2</v>
      </c>
      <c r="J186" t="s">
        <v>6800</v>
      </c>
      <c r="K186">
        <v>19</v>
      </c>
      <c r="L186" s="1" t="s">
        <v>348</v>
      </c>
      <c r="M186" t="s">
        <v>2637</v>
      </c>
      <c r="N186">
        <v>20057</v>
      </c>
      <c r="O186">
        <v>2</v>
      </c>
      <c r="P186">
        <v>23</v>
      </c>
      <c r="Q186" t="s">
        <v>12721</v>
      </c>
      <c r="R186" t="s">
        <v>294</v>
      </c>
      <c r="S186" t="s">
        <v>1827</v>
      </c>
      <c r="U186" t="s">
        <v>6799</v>
      </c>
      <c r="V186" t="s">
        <v>299</v>
      </c>
    </row>
    <row r="187" spans="1:22" x14ac:dyDescent="0.3">
      <c r="A187" t="s">
        <v>7145</v>
      </c>
      <c r="B187">
        <v>1</v>
      </c>
      <c r="C187" s="1" t="s">
        <v>7143</v>
      </c>
      <c r="D187" t="s">
        <v>311</v>
      </c>
      <c r="E187">
        <v>3046412</v>
      </c>
      <c r="F187" t="s">
        <v>7143</v>
      </c>
      <c r="H187" t="s">
        <v>6881</v>
      </c>
      <c r="J187" t="s">
        <v>7144</v>
      </c>
      <c r="K187">
        <v>8</v>
      </c>
      <c r="L187" s="1" t="s">
        <v>311</v>
      </c>
      <c r="M187" t="s">
        <v>432</v>
      </c>
      <c r="N187">
        <v>20368</v>
      </c>
      <c r="O187">
        <v>2</v>
      </c>
      <c r="P187">
        <v>26</v>
      </c>
      <c r="Q187" t="s">
        <v>12814</v>
      </c>
      <c r="R187" t="s">
        <v>308</v>
      </c>
      <c r="S187" t="s">
        <v>317</v>
      </c>
      <c r="T187" t="s">
        <v>16316</v>
      </c>
      <c r="U187" t="s">
        <v>577</v>
      </c>
      <c r="V187" t="s">
        <v>295</v>
      </c>
    </row>
    <row r="188" spans="1:22" x14ac:dyDescent="0.3">
      <c r="A188" t="s">
        <v>5054</v>
      </c>
      <c r="B188">
        <v>1</v>
      </c>
      <c r="C188" s="1" t="s">
        <v>5052</v>
      </c>
      <c r="D188" t="s">
        <v>311</v>
      </c>
      <c r="F188" t="s">
        <v>5052</v>
      </c>
      <c r="G188" t="s">
        <v>745</v>
      </c>
      <c r="K188">
        <v>3</v>
      </c>
      <c r="L188" s="1" t="s">
        <v>311</v>
      </c>
      <c r="M188" t="s">
        <v>5053</v>
      </c>
      <c r="N188">
        <v>19452</v>
      </c>
      <c r="O188">
        <v>1</v>
      </c>
      <c r="Q188" t="s">
        <v>12255</v>
      </c>
      <c r="R188" t="s">
        <v>424</v>
      </c>
      <c r="S188" t="s">
        <v>525</v>
      </c>
      <c r="U188" t="s">
        <v>577</v>
      </c>
      <c r="V188" t="s">
        <v>299</v>
      </c>
    </row>
    <row r="189" spans="1:22" x14ac:dyDescent="0.3">
      <c r="A189" t="s">
        <v>16373</v>
      </c>
      <c r="B189">
        <v>1</v>
      </c>
      <c r="C189" s="1" t="s">
        <v>16374</v>
      </c>
      <c r="D189" t="s">
        <v>16327</v>
      </c>
      <c r="E189">
        <v>3051938</v>
      </c>
      <c r="F189" t="s">
        <v>16374</v>
      </c>
      <c r="H189" t="s">
        <v>1591</v>
      </c>
      <c r="J189" t="s">
        <v>16375</v>
      </c>
      <c r="K189">
        <v>3</v>
      </c>
      <c r="L189" s="1" t="s">
        <v>16327</v>
      </c>
      <c r="M189" t="s">
        <v>16376</v>
      </c>
      <c r="N189">
        <v>20386</v>
      </c>
      <c r="O189">
        <v>2</v>
      </c>
      <c r="P189">
        <v>25</v>
      </c>
      <c r="Q189" t="s">
        <v>16377</v>
      </c>
      <c r="R189" t="s">
        <v>318</v>
      </c>
      <c r="S189" t="s">
        <v>537</v>
      </c>
      <c r="T189" t="s">
        <v>16316</v>
      </c>
      <c r="U189" t="s">
        <v>577</v>
      </c>
      <c r="V189" t="s">
        <v>295</v>
      </c>
    </row>
    <row r="190" spans="1:22" x14ac:dyDescent="0.3">
      <c r="A190" t="s">
        <v>5943</v>
      </c>
      <c r="B190">
        <v>1</v>
      </c>
      <c r="C190" s="1" t="s">
        <v>5941</v>
      </c>
      <c r="D190" t="s">
        <v>348</v>
      </c>
      <c r="E190">
        <v>2974339</v>
      </c>
      <c r="F190" t="s">
        <v>5941</v>
      </c>
      <c r="G190" t="s">
        <v>371</v>
      </c>
      <c r="H190" t="s">
        <v>3653</v>
      </c>
      <c r="I190">
        <v>2</v>
      </c>
      <c r="J190" t="s">
        <v>5942</v>
      </c>
      <c r="K190">
        <v>80</v>
      </c>
      <c r="L190" s="1" t="s">
        <v>348</v>
      </c>
      <c r="M190" t="s">
        <v>3313</v>
      </c>
      <c r="N190">
        <v>19276</v>
      </c>
      <c r="O190">
        <v>3</v>
      </c>
      <c r="P190">
        <v>26</v>
      </c>
      <c r="Q190" t="s">
        <v>12485</v>
      </c>
      <c r="R190" t="s">
        <v>329</v>
      </c>
      <c r="S190" t="s">
        <v>537</v>
      </c>
      <c r="U190" t="s">
        <v>577</v>
      </c>
      <c r="V190" t="s">
        <v>299</v>
      </c>
    </row>
    <row r="191" spans="1:22" x14ac:dyDescent="0.3">
      <c r="A191" t="s">
        <v>1410</v>
      </c>
      <c r="B191">
        <v>1</v>
      </c>
      <c r="C191" s="1" t="s">
        <v>1408</v>
      </c>
      <c r="D191" t="s">
        <v>311</v>
      </c>
      <c r="E191">
        <v>15187</v>
      </c>
      <c r="F191" t="s">
        <v>1408</v>
      </c>
      <c r="H191" t="s">
        <v>1411</v>
      </c>
      <c r="J191" t="s">
        <v>1409</v>
      </c>
      <c r="K191">
        <v>12</v>
      </c>
      <c r="L191" s="1" t="s">
        <v>311</v>
      </c>
      <c r="M191" t="s">
        <v>493</v>
      </c>
      <c r="N191">
        <v>14404</v>
      </c>
      <c r="O191">
        <v>8</v>
      </c>
      <c r="P191">
        <v>31</v>
      </c>
      <c r="Q191" t="s">
        <v>11478</v>
      </c>
      <c r="R191" t="s">
        <v>345</v>
      </c>
      <c r="S191" t="s">
        <v>310</v>
      </c>
      <c r="T191" t="s">
        <v>16316</v>
      </c>
      <c r="U191" t="s">
        <v>577</v>
      </c>
      <c r="V191" t="s">
        <v>295</v>
      </c>
    </row>
    <row r="192" spans="1:22" x14ac:dyDescent="0.3">
      <c r="A192" t="s">
        <v>8926</v>
      </c>
      <c r="B192">
        <v>1</v>
      </c>
      <c r="C192" s="1" t="s">
        <v>8924</v>
      </c>
      <c r="D192" t="s">
        <v>348</v>
      </c>
      <c r="E192">
        <v>3050138</v>
      </c>
      <c r="F192" t="s">
        <v>8924</v>
      </c>
      <c r="H192" t="s">
        <v>2651</v>
      </c>
      <c r="J192" t="s">
        <v>8925</v>
      </c>
      <c r="K192">
        <v>8</v>
      </c>
      <c r="L192" s="1" t="s">
        <v>348</v>
      </c>
      <c r="M192" t="s">
        <v>1311</v>
      </c>
      <c r="N192">
        <v>19215</v>
      </c>
      <c r="O192">
        <v>3</v>
      </c>
      <c r="P192">
        <v>27</v>
      </c>
      <c r="Q192" t="s">
        <v>13321</v>
      </c>
      <c r="R192" t="s">
        <v>401</v>
      </c>
      <c r="S192" t="s">
        <v>3353</v>
      </c>
      <c r="T192" t="s">
        <v>16316</v>
      </c>
      <c r="U192" t="s">
        <v>577</v>
      </c>
      <c r="V192" t="s">
        <v>295</v>
      </c>
    </row>
    <row r="193" spans="1:22" x14ac:dyDescent="0.3">
      <c r="A193" t="s">
        <v>2751</v>
      </c>
      <c r="B193">
        <v>1</v>
      </c>
      <c r="C193" s="1" t="s">
        <v>253</v>
      </c>
      <c r="D193" t="s">
        <v>451</v>
      </c>
      <c r="E193">
        <v>3068267</v>
      </c>
      <c r="F193" t="s">
        <v>253</v>
      </c>
      <c r="G193" t="s">
        <v>298</v>
      </c>
      <c r="H193" t="s">
        <v>2752</v>
      </c>
      <c r="I193">
        <v>1</v>
      </c>
      <c r="J193" t="s">
        <v>2750</v>
      </c>
      <c r="K193">
        <v>30</v>
      </c>
      <c r="L193" s="1" t="s">
        <v>451</v>
      </c>
      <c r="M193" t="s">
        <v>2749</v>
      </c>
      <c r="N193">
        <v>19562</v>
      </c>
      <c r="O193">
        <v>3</v>
      </c>
      <c r="P193">
        <v>25</v>
      </c>
      <c r="Q193" t="s">
        <v>11736</v>
      </c>
      <c r="R193" t="s">
        <v>401</v>
      </c>
      <c r="S193" t="s">
        <v>356</v>
      </c>
      <c r="U193" t="s">
        <v>577</v>
      </c>
      <c r="V193" t="s">
        <v>299</v>
      </c>
    </row>
    <row r="194" spans="1:22" x14ac:dyDescent="0.3">
      <c r="A194" t="s">
        <v>8915</v>
      </c>
      <c r="B194">
        <v>1</v>
      </c>
      <c r="C194" s="1" t="s">
        <v>8913</v>
      </c>
      <c r="D194" t="s">
        <v>321</v>
      </c>
      <c r="E194">
        <v>3125402</v>
      </c>
      <c r="F194" t="s">
        <v>8913</v>
      </c>
      <c r="G194" t="s">
        <v>1379</v>
      </c>
      <c r="H194" t="s">
        <v>8034</v>
      </c>
      <c r="J194" t="s">
        <v>14529</v>
      </c>
      <c r="K194">
        <v>89</v>
      </c>
      <c r="L194" s="1" t="s">
        <v>321</v>
      </c>
      <c r="M194" t="s">
        <v>8914</v>
      </c>
      <c r="N194">
        <v>21369</v>
      </c>
      <c r="O194">
        <v>1</v>
      </c>
      <c r="P194">
        <v>25</v>
      </c>
      <c r="Q194" t="s">
        <v>13318</v>
      </c>
      <c r="R194" t="s">
        <v>424</v>
      </c>
      <c r="S194" t="s">
        <v>320</v>
      </c>
      <c r="U194" t="s">
        <v>577</v>
      </c>
      <c r="V194" t="s">
        <v>299</v>
      </c>
    </row>
    <row r="195" spans="1:22" x14ac:dyDescent="0.3">
      <c r="A195" t="s">
        <v>2086</v>
      </c>
      <c r="B195">
        <v>1</v>
      </c>
      <c r="C195" s="1" t="s">
        <v>2085</v>
      </c>
      <c r="D195" t="s">
        <v>348</v>
      </c>
      <c r="E195">
        <v>2516901</v>
      </c>
      <c r="F195" t="s">
        <v>2085</v>
      </c>
      <c r="H195" t="s">
        <v>2087</v>
      </c>
      <c r="K195">
        <v>9</v>
      </c>
      <c r="L195" s="1" t="s">
        <v>348</v>
      </c>
      <c r="M195" t="s">
        <v>2044</v>
      </c>
      <c r="N195">
        <v>17049</v>
      </c>
      <c r="O195">
        <v>1</v>
      </c>
      <c r="P195">
        <v>27</v>
      </c>
      <c r="Q195" t="s">
        <v>11602</v>
      </c>
      <c r="R195" t="s">
        <v>345</v>
      </c>
      <c r="S195" t="s">
        <v>317</v>
      </c>
      <c r="U195" t="s">
        <v>577</v>
      </c>
      <c r="V195" t="s">
        <v>295</v>
      </c>
    </row>
    <row r="196" spans="1:22" x14ac:dyDescent="0.3">
      <c r="A196" t="s">
        <v>4131</v>
      </c>
      <c r="B196">
        <v>1</v>
      </c>
      <c r="C196" s="1" t="s">
        <v>220</v>
      </c>
      <c r="D196" t="s">
        <v>321</v>
      </c>
      <c r="E196">
        <v>3043275</v>
      </c>
      <c r="F196" t="s">
        <v>220</v>
      </c>
      <c r="G196" t="s">
        <v>669</v>
      </c>
      <c r="H196" t="s">
        <v>497</v>
      </c>
      <c r="I196">
        <v>1</v>
      </c>
      <c r="J196" t="s">
        <v>4130</v>
      </c>
      <c r="K196">
        <v>81</v>
      </c>
      <c r="L196" s="1" t="s">
        <v>321</v>
      </c>
      <c r="M196" t="s">
        <v>4129</v>
      </c>
      <c r="N196">
        <v>17963</v>
      </c>
      <c r="O196">
        <v>4</v>
      </c>
      <c r="P196">
        <v>25</v>
      </c>
      <c r="Q196" t="s">
        <v>12036</v>
      </c>
      <c r="R196" t="s">
        <v>424</v>
      </c>
      <c r="S196" t="s">
        <v>1382</v>
      </c>
      <c r="U196" t="s">
        <v>577</v>
      </c>
      <c r="V196" t="s">
        <v>299</v>
      </c>
    </row>
    <row r="197" spans="1:22" x14ac:dyDescent="0.3">
      <c r="A197" t="s">
        <v>5819</v>
      </c>
      <c r="B197">
        <v>1</v>
      </c>
      <c r="C197" s="1" t="s">
        <v>8222</v>
      </c>
      <c r="D197" t="s">
        <v>562</v>
      </c>
      <c r="E197">
        <v>15765</v>
      </c>
      <c r="F197" t="s">
        <v>8222</v>
      </c>
      <c r="H197" t="s">
        <v>8224</v>
      </c>
      <c r="J197" t="s">
        <v>8223</v>
      </c>
      <c r="K197">
        <v>46</v>
      </c>
      <c r="L197" s="1" t="s">
        <v>451</v>
      </c>
      <c r="M197" t="s">
        <v>1120</v>
      </c>
      <c r="N197">
        <v>15191</v>
      </c>
      <c r="O197">
        <v>8</v>
      </c>
      <c r="P197">
        <v>31</v>
      </c>
      <c r="Q197" t="s">
        <v>13116</v>
      </c>
      <c r="R197" t="s">
        <v>345</v>
      </c>
      <c r="S197" t="s">
        <v>949</v>
      </c>
      <c r="T197" t="s">
        <v>16316</v>
      </c>
      <c r="U197" t="s">
        <v>577</v>
      </c>
      <c r="V197" t="s">
        <v>295</v>
      </c>
    </row>
    <row r="198" spans="1:22" x14ac:dyDescent="0.3">
      <c r="A198" t="s">
        <v>15084</v>
      </c>
      <c r="B198">
        <v>1</v>
      </c>
      <c r="C198" s="1" t="s">
        <v>15085</v>
      </c>
      <c r="D198" t="s">
        <v>437</v>
      </c>
      <c r="E198">
        <v>3053774</v>
      </c>
      <c r="F198" t="s">
        <v>15085</v>
      </c>
      <c r="G198" t="s">
        <v>570</v>
      </c>
      <c r="H198" t="s">
        <v>15086</v>
      </c>
      <c r="I198">
        <v>2</v>
      </c>
      <c r="K198">
        <v>8</v>
      </c>
      <c r="L198" s="1" t="s">
        <v>437</v>
      </c>
      <c r="M198" t="s">
        <v>15087</v>
      </c>
      <c r="N198">
        <v>22123</v>
      </c>
      <c r="O198">
        <v>0</v>
      </c>
      <c r="P198">
        <v>25</v>
      </c>
      <c r="Q198" t="s">
        <v>15088</v>
      </c>
      <c r="R198" t="s">
        <v>401</v>
      </c>
      <c r="S198" t="s">
        <v>568</v>
      </c>
      <c r="U198" t="s">
        <v>577</v>
      </c>
      <c r="V198" t="s">
        <v>299</v>
      </c>
    </row>
    <row r="199" spans="1:22" x14ac:dyDescent="0.3">
      <c r="A199" t="s">
        <v>15205</v>
      </c>
      <c r="B199">
        <v>1</v>
      </c>
      <c r="C199" s="1" t="s">
        <v>15206</v>
      </c>
      <c r="D199" t="s">
        <v>348</v>
      </c>
      <c r="E199">
        <v>4040623</v>
      </c>
      <c r="F199" t="s">
        <v>15206</v>
      </c>
      <c r="G199" t="s">
        <v>314</v>
      </c>
      <c r="H199" t="s">
        <v>14015</v>
      </c>
      <c r="K199">
        <v>81</v>
      </c>
      <c r="L199" s="1" t="s">
        <v>348</v>
      </c>
      <c r="M199" t="s">
        <v>780</v>
      </c>
      <c r="N199">
        <v>21862</v>
      </c>
      <c r="O199">
        <v>0</v>
      </c>
      <c r="P199">
        <v>22</v>
      </c>
      <c r="Q199" t="s">
        <v>15207</v>
      </c>
      <c r="R199" t="s">
        <v>345</v>
      </c>
      <c r="S199" t="s">
        <v>436</v>
      </c>
      <c r="U199" t="s">
        <v>577</v>
      </c>
      <c r="V199" t="s">
        <v>299</v>
      </c>
    </row>
    <row r="200" spans="1:22" x14ac:dyDescent="0.3">
      <c r="A200" t="s">
        <v>2808</v>
      </c>
      <c r="B200">
        <v>1</v>
      </c>
      <c r="C200" s="1" t="s">
        <v>2806</v>
      </c>
      <c r="D200" t="s">
        <v>348</v>
      </c>
      <c r="E200">
        <v>14035</v>
      </c>
      <c r="F200" t="s">
        <v>2806</v>
      </c>
      <c r="H200" t="s">
        <v>2809</v>
      </c>
      <c r="K200">
        <v>18</v>
      </c>
      <c r="L200" s="1" t="s">
        <v>348</v>
      </c>
      <c r="M200" t="s">
        <v>2807</v>
      </c>
      <c r="N200">
        <v>13391</v>
      </c>
      <c r="O200">
        <v>5</v>
      </c>
      <c r="P200">
        <v>29</v>
      </c>
      <c r="Q200" t="s">
        <v>11748</v>
      </c>
      <c r="R200" t="s">
        <v>318</v>
      </c>
      <c r="S200" t="s">
        <v>347</v>
      </c>
      <c r="U200" t="s">
        <v>577</v>
      </c>
      <c r="V200" t="s">
        <v>295</v>
      </c>
    </row>
    <row r="201" spans="1:22" x14ac:dyDescent="0.3">
      <c r="A201" t="s">
        <v>6962</v>
      </c>
      <c r="B201">
        <v>1</v>
      </c>
      <c r="C201" s="1" t="s">
        <v>6959</v>
      </c>
      <c r="D201" t="s">
        <v>348</v>
      </c>
      <c r="E201">
        <v>3116680</v>
      </c>
      <c r="F201" t="s">
        <v>6959</v>
      </c>
      <c r="H201" t="s">
        <v>4774</v>
      </c>
      <c r="J201" t="s">
        <v>6961</v>
      </c>
      <c r="K201">
        <v>87</v>
      </c>
      <c r="L201" s="1" t="s">
        <v>348</v>
      </c>
      <c r="M201" t="s">
        <v>6960</v>
      </c>
      <c r="N201">
        <v>20052</v>
      </c>
      <c r="O201">
        <v>2</v>
      </c>
      <c r="P201">
        <v>24</v>
      </c>
      <c r="Q201" t="s">
        <v>12765</v>
      </c>
      <c r="R201" t="s">
        <v>360</v>
      </c>
      <c r="S201" t="s">
        <v>830</v>
      </c>
      <c r="T201" t="s">
        <v>16316</v>
      </c>
      <c r="U201" t="s">
        <v>577</v>
      </c>
      <c r="V201" t="s">
        <v>295</v>
      </c>
    </row>
    <row r="202" spans="1:22" x14ac:dyDescent="0.3">
      <c r="A202" t="s">
        <v>7019</v>
      </c>
      <c r="B202">
        <v>1</v>
      </c>
      <c r="C202" s="1" t="s">
        <v>7017</v>
      </c>
      <c r="D202" t="s">
        <v>562</v>
      </c>
      <c r="E202">
        <v>3053124</v>
      </c>
      <c r="F202" t="s">
        <v>7017</v>
      </c>
      <c r="G202" t="s">
        <v>340</v>
      </c>
      <c r="K202">
        <v>45</v>
      </c>
      <c r="L202" s="1" t="s">
        <v>451</v>
      </c>
      <c r="M202" t="s">
        <v>7018</v>
      </c>
      <c r="N202">
        <v>20210</v>
      </c>
      <c r="O202">
        <v>1</v>
      </c>
      <c r="Q202" t="s">
        <v>12781</v>
      </c>
      <c r="R202" t="s">
        <v>329</v>
      </c>
      <c r="S202" t="s">
        <v>548</v>
      </c>
      <c r="U202" t="s">
        <v>577</v>
      </c>
      <c r="V202" t="s">
        <v>299</v>
      </c>
    </row>
    <row r="203" spans="1:22" x14ac:dyDescent="0.3">
      <c r="A203" t="s">
        <v>16434</v>
      </c>
      <c r="B203">
        <v>1</v>
      </c>
      <c r="C203" s="1" t="s">
        <v>16435</v>
      </c>
      <c r="D203" t="s">
        <v>16327</v>
      </c>
      <c r="E203">
        <v>3060187</v>
      </c>
      <c r="F203" t="s">
        <v>16435</v>
      </c>
      <c r="H203" t="s">
        <v>3826</v>
      </c>
      <c r="K203">
        <v>3</v>
      </c>
      <c r="L203" s="1" t="s">
        <v>16327</v>
      </c>
      <c r="M203" t="s">
        <v>16436</v>
      </c>
      <c r="N203">
        <v>19419</v>
      </c>
      <c r="O203">
        <v>2</v>
      </c>
      <c r="P203">
        <v>24</v>
      </c>
      <c r="Q203" t="s">
        <v>16437</v>
      </c>
      <c r="R203" t="s">
        <v>318</v>
      </c>
      <c r="S203" t="s">
        <v>367</v>
      </c>
      <c r="T203" t="s">
        <v>1059</v>
      </c>
      <c r="U203" t="s">
        <v>577</v>
      </c>
      <c r="V203" t="s">
        <v>295</v>
      </c>
    </row>
    <row r="204" spans="1:22" x14ac:dyDescent="0.3">
      <c r="A204" t="s">
        <v>9592</v>
      </c>
      <c r="B204">
        <v>1</v>
      </c>
      <c r="C204" s="1" t="s">
        <v>9590</v>
      </c>
      <c r="D204" t="s">
        <v>321</v>
      </c>
      <c r="E204">
        <v>3134314</v>
      </c>
      <c r="F204" t="s">
        <v>9590</v>
      </c>
      <c r="H204" t="s">
        <v>5415</v>
      </c>
      <c r="I204">
        <v>4</v>
      </c>
      <c r="J204" t="s">
        <v>9591</v>
      </c>
      <c r="K204">
        <v>42</v>
      </c>
      <c r="L204" s="1" t="s">
        <v>321</v>
      </c>
      <c r="M204" t="s">
        <v>2149</v>
      </c>
      <c r="N204">
        <v>20660</v>
      </c>
      <c r="O204">
        <v>2</v>
      </c>
      <c r="P204">
        <v>24</v>
      </c>
      <c r="Q204" t="s">
        <v>13521</v>
      </c>
      <c r="R204" t="s">
        <v>345</v>
      </c>
      <c r="S204" t="s">
        <v>696</v>
      </c>
      <c r="T204" t="s">
        <v>16316</v>
      </c>
      <c r="U204" t="s">
        <v>577</v>
      </c>
      <c r="V204" t="s">
        <v>295</v>
      </c>
    </row>
    <row r="205" spans="1:22" x14ac:dyDescent="0.3">
      <c r="A205" t="s">
        <v>6631</v>
      </c>
      <c r="B205">
        <v>1</v>
      </c>
      <c r="C205" s="1" t="s">
        <v>6628</v>
      </c>
      <c r="D205" t="s">
        <v>321</v>
      </c>
      <c r="E205">
        <v>16795</v>
      </c>
      <c r="F205" t="s">
        <v>6628</v>
      </c>
      <c r="H205" t="s">
        <v>407</v>
      </c>
      <c r="J205" t="s">
        <v>6630</v>
      </c>
      <c r="K205">
        <v>88</v>
      </c>
      <c r="L205" s="1" t="s">
        <v>321</v>
      </c>
      <c r="M205" t="s">
        <v>6629</v>
      </c>
      <c r="N205">
        <v>16608</v>
      </c>
      <c r="O205">
        <v>6</v>
      </c>
      <c r="P205">
        <v>27</v>
      </c>
      <c r="Q205" t="s">
        <v>12673</v>
      </c>
      <c r="R205" t="s">
        <v>294</v>
      </c>
      <c r="S205" t="s">
        <v>1507</v>
      </c>
      <c r="T205" t="s">
        <v>16316</v>
      </c>
      <c r="U205" t="s">
        <v>577</v>
      </c>
      <c r="V205" t="s">
        <v>295</v>
      </c>
    </row>
    <row r="206" spans="1:22" x14ac:dyDescent="0.3">
      <c r="A206" t="s">
        <v>3179</v>
      </c>
      <c r="B206">
        <v>1</v>
      </c>
      <c r="C206" s="1" t="s">
        <v>3177</v>
      </c>
      <c r="D206" t="s">
        <v>437</v>
      </c>
      <c r="E206">
        <v>3821683</v>
      </c>
      <c r="F206" t="s">
        <v>3177</v>
      </c>
      <c r="G206" t="s">
        <v>669</v>
      </c>
      <c r="H206" t="s">
        <v>3145</v>
      </c>
      <c r="I206">
        <v>1</v>
      </c>
      <c r="J206" t="s">
        <v>14380</v>
      </c>
      <c r="K206">
        <v>4</v>
      </c>
      <c r="L206" s="1" t="s">
        <v>437</v>
      </c>
      <c r="M206" t="s">
        <v>3178</v>
      </c>
      <c r="N206">
        <v>21114</v>
      </c>
      <c r="O206">
        <v>1</v>
      </c>
      <c r="P206">
        <v>23</v>
      </c>
      <c r="Q206" t="s">
        <v>11822</v>
      </c>
      <c r="R206" t="s">
        <v>492</v>
      </c>
      <c r="S206" t="s">
        <v>724</v>
      </c>
      <c r="U206" t="s">
        <v>577</v>
      </c>
      <c r="V206" t="s">
        <v>299</v>
      </c>
    </row>
    <row r="207" spans="1:22" x14ac:dyDescent="0.3">
      <c r="A207" t="s">
        <v>6119</v>
      </c>
      <c r="B207">
        <v>1</v>
      </c>
      <c r="C207" s="1" t="s">
        <v>6117</v>
      </c>
      <c r="D207" t="s">
        <v>311</v>
      </c>
      <c r="F207" t="s">
        <v>6117</v>
      </c>
      <c r="K207">
        <v>9</v>
      </c>
      <c r="L207" s="1" t="s">
        <v>311</v>
      </c>
      <c r="M207" t="s">
        <v>6118</v>
      </c>
      <c r="N207">
        <v>18786</v>
      </c>
      <c r="O207">
        <v>0</v>
      </c>
      <c r="Q207" t="s">
        <v>12533</v>
      </c>
      <c r="R207" t="s">
        <v>345</v>
      </c>
      <c r="S207" t="s">
        <v>367</v>
      </c>
      <c r="U207" t="s">
        <v>577</v>
      </c>
      <c r="V207" t="s">
        <v>295</v>
      </c>
    </row>
    <row r="208" spans="1:22" x14ac:dyDescent="0.3">
      <c r="A208" t="s">
        <v>4625</v>
      </c>
      <c r="B208">
        <v>1</v>
      </c>
      <c r="C208" s="1" t="s">
        <v>4622</v>
      </c>
      <c r="D208" t="s">
        <v>321</v>
      </c>
      <c r="E208">
        <v>2576449</v>
      </c>
      <c r="F208" t="s">
        <v>4622</v>
      </c>
      <c r="H208" t="s">
        <v>4626</v>
      </c>
      <c r="J208" t="s">
        <v>4624</v>
      </c>
      <c r="K208">
        <v>87</v>
      </c>
      <c r="L208" s="1" t="s">
        <v>321</v>
      </c>
      <c r="M208" t="s">
        <v>4623</v>
      </c>
      <c r="N208">
        <v>18700</v>
      </c>
      <c r="O208">
        <v>4</v>
      </c>
      <c r="P208">
        <v>26</v>
      </c>
      <c r="Q208" t="s">
        <v>12152</v>
      </c>
      <c r="R208" t="s">
        <v>318</v>
      </c>
      <c r="S208" t="s">
        <v>1263</v>
      </c>
      <c r="T208" t="s">
        <v>16316</v>
      </c>
      <c r="U208" t="s">
        <v>577</v>
      </c>
      <c r="V208" t="s">
        <v>295</v>
      </c>
    </row>
    <row r="209" spans="1:22" x14ac:dyDescent="0.3">
      <c r="A209" t="s">
        <v>8854</v>
      </c>
      <c r="B209">
        <v>1</v>
      </c>
      <c r="C209" s="1" t="s">
        <v>8853</v>
      </c>
      <c r="D209" t="s">
        <v>451</v>
      </c>
      <c r="E209">
        <v>3123857</v>
      </c>
      <c r="F209" t="s">
        <v>8853</v>
      </c>
      <c r="H209" t="s">
        <v>14006</v>
      </c>
      <c r="I209">
        <v>5</v>
      </c>
      <c r="J209" t="s">
        <v>14526</v>
      </c>
      <c r="K209">
        <v>29</v>
      </c>
      <c r="L209" s="1" t="s">
        <v>451</v>
      </c>
      <c r="M209" t="s">
        <v>2588</v>
      </c>
      <c r="N209">
        <v>21514</v>
      </c>
      <c r="O209">
        <v>1</v>
      </c>
      <c r="P209">
        <v>24</v>
      </c>
      <c r="Q209" t="s">
        <v>13301</v>
      </c>
      <c r="R209" t="s">
        <v>397</v>
      </c>
      <c r="S209" t="s">
        <v>362</v>
      </c>
      <c r="T209" t="s">
        <v>16316</v>
      </c>
      <c r="U209" t="s">
        <v>577</v>
      </c>
      <c r="V209" t="s">
        <v>295</v>
      </c>
    </row>
    <row r="210" spans="1:22" x14ac:dyDescent="0.3">
      <c r="A210" t="s">
        <v>6419</v>
      </c>
      <c r="B210">
        <v>1</v>
      </c>
      <c r="C210" s="1" t="s">
        <v>6418</v>
      </c>
      <c r="D210" t="s">
        <v>348</v>
      </c>
      <c r="E210">
        <v>3895385</v>
      </c>
      <c r="F210" t="s">
        <v>6418</v>
      </c>
      <c r="H210" t="s">
        <v>5533</v>
      </c>
      <c r="K210">
        <v>1</v>
      </c>
      <c r="L210" s="1" t="s">
        <v>348</v>
      </c>
      <c r="M210" t="s">
        <v>1351</v>
      </c>
      <c r="N210">
        <v>17376</v>
      </c>
      <c r="O210">
        <v>1</v>
      </c>
      <c r="P210">
        <v>25</v>
      </c>
      <c r="Q210" t="s">
        <v>12615</v>
      </c>
      <c r="R210" t="s">
        <v>492</v>
      </c>
      <c r="S210" t="s">
        <v>430</v>
      </c>
      <c r="U210" t="s">
        <v>577</v>
      </c>
      <c r="V210" t="s">
        <v>295</v>
      </c>
    </row>
    <row r="211" spans="1:22" x14ac:dyDescent="0.3">
      <c r="A211" t="s">
        <v>7978</v>
      </c>
      <c r="B211">
        <v>1</v>
      </c>
      <c r="C211" s="1" t="s">
        <v>7977</v>
      </c>
      <c r="D211" t="s">
        <v>348</v>
      </c>
      <c r="E211">
        <v>3052566</v>
      </c>
      <c r="F211" t="s">
        <v>7977</v>
      </c>
      <c r="H211" t="s">
        <v>7979</v>
      </c>
      <c r="K211">
        <v>15</v>
      </c>
      <c r="L211" s="1" t="s">
        <v>348</v>
      </c>
      <c r="M211" t="s">
        <v>5730</v>
      </c>
      <c r="N211">
        <v>20696</v>
      </c>
      <c r="O211">
        <v>2</v>
      </c>
      <c r="P211">
        <v>25</v>
      </c>
      <c r="Q211" t="s">
        <v>13042</v>
      </c>
      <c r="R211" t="s">
        <v>318</v>
      </c>
      <c r="S211" t="s">
        <v>412</v>
      </c>
      <c r="T211" t="s">
        <v>16316</v>
      </c>
      <c r="U211" t="s">
        <v>577</v>
      </c>
      <c r="V211" t="s">
        <v>295</v>
      </c>
    </row>
    <row r="212" spans="1:22" x14ac:dyDescent="0.3">
      <c r="A212" t="s">
        <v>7517</v>
      </c>
      <c r="B212">
        <v>1</v>
      </c>
      <c r="C212" s="1" t="s">
        <v>7515</v>
      </c>
      <c r="D212" t="s">
        <v>348</v>
      </c>
      <c r="E212">
        <v>2517976</v>
      </c>
      <c r="F212" t="s">
        <v>7515</v>
      </c>
      <c r="H212" t="s">
        <v>400</v>
      </c>
      <c r="K212">
        <v>16</v>
      </c>
      <c r="L212" s="1" t="s">
        <v>348</v>
      </c>
      <c r="M212" t="s">
        <v>1781</v>
      </c>
      <c r="N212">
        <v>17549</v>
      </c>
      <c r="O212">
        <v>1</v>
      </c>
      <c r="P212">
        <v>26</v>
      </c>
      <c r="Q212" t="s">
        <v>12914</v>
      </c>
      <c r="R212" t="s">
        <v>492</v>
      </c>
      <c r="S212" t="s">
        <v>356</v>
      </c>
      <c r="U212" t="s">
        <v>7516</v>
      </c>
      <c r="V212" t="s">
        <v>295</v>
      </c>
    </row>
    <row r="213" spans="1:22" x14ac:dyDescent="0.3">
      <c r="A213" t="s">
        <v>4677</v>
      </c>
      <c r="B213">
        <v>1</v>
      </c>
      <c r="C213" s="1" t="s">
        <v>254</v>
      </c>
      <c r="D213" t="s">
        <v>311</v>
      </c>
      <c r="E213">
        <v>3052587</v>
      </c>
      <c r="F213" t="s">
        <v>254</v>
      </c>
      <c r="G213" t="s">
        <v>669</v>
      </c>
      <c r="H213" t="s">
        <v>4678</v>
      </c>
      <c r="I213">
        <v>1</v>
      </c>
      <c r="J213" t="s">
        <v>4676</v>
      </c>
      <c r="K213">
        <v>6</v>
      </c>
      <c r="L213" s="1" t="s">
        <v>311</v>
      </c>
      <c r="M213" t="s">
        <v>2412</v>
      </c>
      <c r="N213">
        <v>19790</v>
      </c>
      <c r="O213">
        <v>2</v>
      </c>
      <c r="P213">
        <v>25</v>
      </c>
      <c r="Q213" t="s">
        <v>12163</v>
      </c>
      <c r="R213" t="s">
        <v>329</v>
      </c>
      <c r="S213" t="s">
        <v>436</v>
      </c>
      <c r="U213" t="s">
        <v>4675</v>
      </c>
      <c r="V213" t="s">
        <v>299</v>
      </c>
    </row>
    <row r="214" spans="1:22" x14ac:dyDescent="0.3">
      <c r="A214" t="s">
        <v>10138</v>
      </c>
      <c r="B214">
        <v>1</v>
      </c>
      <c r="C214" s="1" t="s">
        <v>10137</v>
      </c>
      <c r="D214" t="s">
        <v>321</v>
      </c>
      <c r="F214" t="s">
        <v>10137</v>
      </c>
      <c r="G214" t="s">
        <v>335</v>
      </c>
      <c r="H214" t="s">
        <v>5616</v>
      </c>
      <c r="K214">
        <v>0</v>
      </c>
      <c r="L214" s="1" t="s">
        <v>321</v>
      </c>
      <c r="M214" t="s">
        <v>5989</v>
      </c>
      <c r="N214">
        <v>19662</v>
      </c>
      <c r="O214">
        <v>1</v>
      </c>
      <c r="P214">
        <v>23</v>
      </c>
      <c r="Q214" t="s">
        <v>13681</v>
      </c>
      <c r="R214" t="s">
        <v>424</v>
      </c>
      <c r="S214" t="s">
        <v>515</v>
      </c>
      <c r="U214" t="s">
        <v>2887</v>
      </c>
      <c r="V214" t="s">
        <v>299</v>
      </c>
    </row>
    <row r="215" spans="1:22" x14ac:dyDescent="0.3">
      <c r="A215" t="s">
        <v>4298</v>
      </c>
      <c r="B215">
        <v>1</v>
      </c>
      <c r="C215" s="1" t="s">
        <v>4295</v>
      </c>
      <c r="D215" t="s">
        <v>311</v>
      </c>
      <c r="E215">
        <v>2977804</v>
      </c>
      <c r="F215" t="s">
        <v>4295</v>
      </c>
      <c r="H215" t="s">
        <v>4299</v>
      </c>
      <c r="I215">
        <v>4</v>
      </c>
      <c r="K215">
        <v>8</v>
      </c>
      <c r="L215" s="1" t="s">
        <v>311</v>
      </c>
      <c r="M215" t="s">
        <v>4297</v>
      </c>
      <c r="N215">
        <v>19639</v>
      </c>
      <c r="O215">
        <v>2</v>
      </c>
      <c r="P215">
        <v>26</v>
      </c>
      <c r="Q215" t="s">
        <v>12075</v>
      </c>
      <c r="R215" t="s">
        <v>318</v>
      </c>
      <c r="S215" t="s">
        <v>951</v>
      </c>
      <c r="T215" t="s">
        <v>1059</v>
      </c>
      <c r="U215" t="s">
        <v>4296</v>
      </c>
      <c r="V215" t="s">
        <v>295</v>
      </c>
    </row>
    <row r="216" spans="1:22" x14ac:dyDescent="0.3">
      <c r="A216" t="s">
        <v>8579</v>
      </c>
      <c r="B216">
        <v>1</v>
      </c>
      <c r="C216" s="1" t="s">
        <v>8576</v>
      </c>
      <c r="D216" t="s">
        <v>321</v>
      </c>
      <c r="E216">
        <v>12548</v>
      </c>
      <c r="F216" t="s">
        <v>8576</v>
      </c>
      <c r="H216" t="s">
        <v>6748</v>
      </c>
      <c r="I216">
        <v>4</v>
      </c>
      <c r="K216">
        <v>83</v>
      </c>
      <c r="L216" s="1" t="s">
        <v>321</v>
      </c>
      <c r="M216" t="s">
        <v>8578</v>
      </c>
      <c r="N216">
        <v>10291</v>
      </c>
      <c r="O216">
        <v>7</v>
      </c>
      <c r="P216">
        <v>32</v>
      </c>
      <c r="Q216" t="s">
        <v>13217</v>
      </c>
      <c r="R216" t="s">
        <v>294</v>
      </c>
      <c r="S216" t="s">
        <v>423</v>
      </c>
      <c r="U216" t="s">
        <v>8577</v>
      </c>
      <c r="V216" t="s">
        <v>295</v>
      </c>
    </row>
    <row r="217" spans="1:22" x14ac:dyDescent="0.3">
      <c r="A217" t="s">
        <v>7283</v>
      </c>
      <c r="B217">
        <v>1</v>
      </c>
      <c r="C217" s="1" t="s">
        <v>7282</v>
      </c>
      <c r="D217" t="s">
        <v>321</v>
      </c>
      <c r="F217" t="s">
        <v>7282</v>
      </c>
      <c r="H217" t="s">
        <v>6086</v>
      </c>
      <c r="K217">
        <v>86</v>
      </c>
      <c r="L217" s="1" t="s">
        <v>321</v>
      </c>
      <c r="M217" t="s">
        <v>4258</v>
      </c>
      <c r="N217">
        <v>17377</v>
      </c>
      <c r="O217">
        <v>0</v>
      </c>
      <c r="P217">
        <v>28</v>
      </c>
      <c r="Q217" t="s">
        <v>12852</v>
      </c>
      <c r="R217" t="s">
        <v>424</v>
      </c>
      <c r="S217" t="s">
        <v>525</v>
      </c>
      <c r="U217" t="s">
        <v>3624</v>
      </c>
      <c r="V217" t="s">
        <v>295</v>
      </c>
    </row>
    <row r="218" spans="1:22" x14ac:dyDescent="0.3">
      <c r="A218" t="s">
        <v>10587</v>
      </c>
      <c r="B218">
        <v>1</v>
      </c>
      <c r="C218" s="1" t="s">
        <v>10585</v>
      </c>
      <c r="D218" t="s">
        <v>321</v>
      </c>
      <c r="E218">
        <v>3039705</v>
      </c>
      <c r="F218" t="s">
        <v>10585</v>
      </c>
      <c r="H218" t="s">
        <v>972</v>
      </c>
      <c r="K218">
        <v>81</v>
      </c>
      <c r="L218" s="1" t="s">
        <v>321</v>
      </c>
      <c r="M218" t="s">
        <v>10586</v>
      </c>
      <c r="N218">
        <v>18168</v>
      </c>
      <c r="O218">
        <v>3</v>
      </c>
      <c r="P218">
        <v>26</v>
      </c>
      <c r="Q218" t="s">
        <v>13824</v>
      </c>
      <c r="R218" t="s">
        <v>424</v>
      </c>
      <c r="S218" t="s">
        <v>403</v>
      </c>
      <c r="T218" t="s">
        <v>1059</v>
      </c>
      <c r="U218" t="s">
        <v>3624</v>
      </c>
      <c r="V218" t="s">
        <v>295</v>
      </c>
    </row>
    <row r="219" spans="1:22" x14ac:dyDescent="0.3">
      <c r="A219" t="s">
        <v>7545</v>
      </c>
      <c r="B219">
        <v>1</v>
      </c>
      <c r="C219" s="1" t="s">
        <v>7542</v>
      </c>
      <c r="D219" t="s">
        <v>321</v>
      </c>
      <c r="E219">
        <v>2969241</v>
      </c>
      <c r="F219" t="s">
        <v>7542</v>
      </c>
      <c r="H219" t="s">
        <v>2635</v>
      </c>
      <c r="I219">
        <v>6</v>
      </c>
      <c r="J219" t="s">
        <v>7544</v>
      </c>
      <c r="L219" s="1" t="s">
        <v>321</v>
      </c>
      <c r="M219" t="s">
        <v>7543</v>
      </c>
      <c r="N219">
        <v>18229</v>
      </c>
      <c r="O219">
        <v>4</v>
      </c>
      <c r="P219">
        <v>26</v>
      </c>
      <c r="Q219" t="s">
        <v>12922</v>
      </c>
      <c r="R219" t="s">
        <v>318</v>
      </c>
      <c r="S219" t="s">
        <v>1263</v>
      </c>
      <c r="T219" t="s">
        <v>16316</v>
      </c>
      <c r="U219" t="s">
        <v>792</v>
      </c>
      <c r="V219" t="s">
        <v>295</v>
      </c>
    </row>
    <row r="220" spans="1:22" x14ac:dyDescent="0.3">
      <c r="A220" t="s">
        <v>15138</v>
      </c>
      <c r="B220">
        <v>1</v>
      </c>
      <c r="C220" s="1" t="s">
        <v>15139</v>
      </c>
      <c r="D220" t="s">
        <v>311</v>
      </c>
      <c r="E220">
        <v>3895785</v>
      </c>
      <c r="F220" t="s">
        <v>15139</v>
      </c>
      <c r="G220" t="s">
        <v>745</v>
      </c>
      <c r="H220" t="s">
        <v>14008</v>
      </c>
      <c r="I220">
        <v>4</v>
      </c>
      <c r="K220">
        <v>1</v>
      </c>
      <c r="L220" s="1" t="s">
        <v>311</v>
      </c>
      <c r="M220" t="s">
        <v>15140</v>
      </c>
      <c r="N220">
        <v>22146</v>
      </c>
      <c r="O220">
        <v>0</v>
      </c>
      <c r="P220">
        <v>23</v>
      </c>
      <c r="Q220" t="s">
        <v>15141</v>
      </c>
      <c r="R220" t="s">
        <v>318</v>
      </c>
      <c r="S220" t="s">
        <v>317</v>
      </c>
      <c r="U220" t="s">
        <v>792</v>
      </c>
      <c r="V220" t="s">
        <v>299</v>
      </c>
    </row>
    <row r="221" spans="1:22" x14ac:dyDescent="0.3">
      <c r="A221" t="s">
        <v>794</v>
      </c>
      <c r="B221">
        <v>1</v>
      </c>
      <c r="C221" s="1" t="s">
        <v>790</v>
      </c>
      <c r="D221" t="s">
        <v>348</v>
      </c>
      <c r="E221">
        <v>2507340</v>
      </c>
      <c r="F221" t="s">
        <v>790</v>
      </c>
      <c r="H221" t="s">
        <v>795</v>
      </c>
      <c r="K221">
        <v>83</v>
      </c>
      <c r="L221" s="1" t="s">
        <v>348</v>
      </c>
      <c r="M221" t="s">
        <v>793</v>
      </c>
      <c r="N221">
        <v>17375</v>
      </c>
      <c r="O221">
        <v>1</v>
      </c>
      <c r="P221">
        <v>26</v>
      </c>
      <c r="Q221" t="s">
        <v>11383</v>
      </c>
      <c r="R221" t="s">
        <v>360</v>
      </c>
      <c r="S221" t="s">
        <v>791</v>
      </c>
      <c r="U221" t="s">
        <v>792</v>
      </c>
      <c r="V221" t="s">
        <v>295</v>
      </c>
    </row>
    <row r="222" spans="1:22" x14ac:dyDescent="0.3">
      <c r="A222" t="s">
        <v>15617</v>
      </c>
      <c r="B222">
        <v>1</v>
      </c>
      <c r="C222" s="1" t="s">
        <v>15618</v>
      </c>
      <c r="D222" t="s">
        <v>321</v>
      </c>
      <c r="E222">
        <v>3930900</v>
      </c>
      <c r="F222" t="s">
        <v>15618</v>
      </c>
      <c r="G222" t="s">
        <v>910</v>
      </c>
      <c r="K222">
        <v>86</v>
      </c>
      <c r="L222" s="1" t="s">
        <v>321</v>
      </c>
      <c r="M222" t="s">
        <v>15619</v>
      </c>
      <c r="N222">
        <v>22284</v>
      </c>
      <c r="O222">
        <v>0</v>
      </c>
      <c r="Q222" t="s">
        <v>15620</v>
      </c>
      <c r="R222" t="s">
        <v>318</v>
      </c>
      <c r="S222" t="s">
        <v>995</v>
      </c>
      <c r="U222" t="s">
        <v>792</v>
      </c>
      <c r="V222" t="s">
        <v>299</v>
      </c>
    </row>
    <row r="223" spans="1:22" x14ac:dyDescent="0.3">
      <c r="A223" t="s">
        <v>9379</v>
      </c>
      <c r="B223">
        <v>1</v>
      </c>
      <c r="C223" s="1" t="s">
        <v>9377</v>
      </c>
      <c r="D223" t="s">
        <v>321</v>
      </c>
      <c r="F223" t="s">
        <v>9377</v>
      </c>
      <c r="H223" t="s">
        <v>6172</v>
      </c>
      <c r="K223">
        <v>88</v>
      </c>
      <c r="L223" s="1" t="s">
        <v>321</v>
      </c>
      <c r="M223" t="s">
        <v>9378</v>
      </c>
      <c r="N223">
        <v>9670</v>
      </c>
      <c r="O223">
        <v>8</v>
      </c>
      <c r="P223">
        <v>37</v>
      </c>
      <c r="Q223" t="s">
        <v>13456</v>
      </c>
      <c r="R223" t="s">
        <v>424</v>
      </c>
      <c r="S223" t="s">
        <v>803</v>
      </c>
      <c r="U223" t="s">
        <v>792</v>
      </c>
      <c r="V223" t="s">
        <v>295</v>
      </c>
    </row>
    <row r="224" spans="1:22" x14ac:dyDescent="0.3">
      <c r="A224" t="s">
        <v>3958</v>
      </c>
      <c r="B224">
        <v>1</v>
      </c>
      <c r="C224" s="1" t="s">
        <v>3954</v>
      </c>
      <c r="D224" t="s">
        <v>451</v>
      </c>
      <c r="E224">
        <v>16055</v>
      </c>
      <c r="F224" t="s">
        <v>3954</v>
      </c>
      <c r="H224" t="s">
        <v>3959</v>
      </c>
      <c r="J224" t="s">
        <v>3957</v>
      </c>
      <c r="K224">
        <v>29</v>
      </c>
      <c r="L224" s="1" t="s">
        <v>451</v>
      </c>
      <c r="M224" t="s">
        <v>3956</v>
      </c>
      <c r="N224">
        <v>15207</v>
      </c>
      <c r="O224">
        <v>7</v>
      </c>
      <c r="P224">
        <v>30</v>
      </c>
      <c r="Q224" t="s">
        <v>11994</v>
      </c>
      <c r="R224" t="s">
        <v>401</v>
      </c>
      <c r="S224" t="s">
        <v>367</v>
      </c>
      <c r="T224" t="s">
        <v>16316</v>
      </c>
      <c r="U224" t="s">
        <v>3955</v>
      </c>
      <c r="V224" t="s">
        <v>295</v>
      </c>
    </row>
    <row r="225" spans="1:22" x14ac:dyDescent="0.3">
      <c r="A225" t="s">
        <v>6711</v>
      </c>
      <c r="B225">
        <v>1</v>
      </c>
      <c r="C225" s="1" t="s">
        <v>6709</v>
      </c>
      <c r="D225" t="s">
        <v>321</v>
      </c>
      <c r="E225">
        <v>5557</v>
      </c>
      <c r="F225" t="s">
        <v>6709</v>
      </c>
      <c r="H225" t="s">
        <v>6712</v>
      </c>
      <c r="J225" t="s">
        <v>6710</v>
      </c>
      <c r="L225" s="1" t="s">
        <v>321</v>
      </c>
      <c r="M225" t="s">
        <v>3521</v>
      </c>
      <c r="N225">
        <v>11756</v>
      </c>
      <c r="O225">
        <v>16</v>
      </c>
      <c r="P225">
        <v>39</v>
      </c>
      <c r="Q225" t="s">
        <v>12695</v>
      </c>
      <c r="R225" t="s">
        <v>318</v>
      </c>
      <c r="S225" t="s">
        <v>958</v>
      </c>
      <c r="T225" t="s">
        <v>16316</v>
      </c>
      <c r="U225" t="s">
        <v>3955</v>
      </c>
      <c r="V225" t="s">
        <v>295</v>
      </c>
    </row>
    <row r="226" spans="1:22" x14ac:dyDescent="0.3">
      <c r="A226" t="s">
        <v>3529</v>
      </c>
      <c r="B226">
        <v>1</v>
      </c>
      <c r="C226" s="1" t="s">
        <v>3526</v>
      </c>
      <c r="D226" t="s">
        <v>451</v>
      </c>
      <c r="F226" t="s">
        <v>3526</v>
      </c>
      <c r="H226" t="s">
        <v>3530</v>
      </c>
      <c r="I226">
        <v>5</v>
      </c>
      <c r="K226">
        <v>42</v>
      </c>
      <c r="L226" s="1" t="s">
        <v>451</v>
      </c>
      <c r="M226" t="s">
        <v>3528</v>
      </c>
      <c r="N226">
        <v>462</v>
      </c>
      <c r="O226">
        <v>12</v>
      </c>
      <c r="P226">
        <v>35</v>
      </c>
      <c r="Q226" t="s">
        <v>11900</v>
      </c>
      <c r="R226" t="s">
        <v>360</v>
      </c>
      <c r="S226" t="s">
        <v>665</v>
      </c>
      <c r="T226" t="s">
        <v>16316</v>
      </c>
      <c r="U226" t="s">
        <v>3527</v>
      </c>
      <c r="V226" t="s">
        <v>295</v>
      </c>
    </row>
    <row r="227" spans="1:22" x14ac:dyDescent="0.3">
      <c r="A227" t="s">
        <v>2520</v>
      </c>
      <c r="B227">
        <v>1</v>
      </c>
      <c r="C227" s="1" t="s">
        <v>2518</v>
      </c>
      <c r="D227" t="s">
        <v>321</v>
      </c>
      <c r="E227">
        <v>3039970</v>
      </c>
      <c r="F227" t="s">
        <v>2518</v>
      </c>
      <c r="H227" t="s">
        <v>2521</v>
      </c>
      <c r="I227">
        <v>7</v>
      </c>
      <c r="J227" t="s">
        <v>2519</v>
      </c>
      <c r="K227">
        <v>41</v>
      </c>
      <c r="L227" s="1" t="s">
        <v>321</v>
      </c>
      <c r="M227" t="s">
        <v>1120</v>
      </c>
      <c r="N227">
        <v>20311</v>
      </c>
      <c r="O227">
        <v>2</v>
      </c>
      <c r="P227">
        <v>26</v>
      </c>
      <c r="Q227" t="s">
        <v>11687</v>
      </c>
      <c r="R227" t="s">
        <v>318</v>
      </c>
      <c r="S227" t="s">
        <v>659</v>
      </c>
      <c r="T227" t="s">
        <v>16316</v>
      </c>
      <c r="U227" t="s">
        <v>792</v>
      </c>
      <c r="V227" t="s">
        <v>295</v>
      </c>
    </row>
    <row r="228" spans="1:22" x14ac:dyDescent="0.3">
      <c r="A228" t="s">
        <v>6607</v>
      </c>
      <c r="B228">
        <v>1</v>
      </c>
      <c r="C228" s="1" t="s">
        <v>6604</v>
      </c>
      <c r="D228" t="s">
        <v>321</v>
      </c>
      <c r="E228">
        <v>2579846</v>
      </c>
      <c r="F228" t="s">
        <v>6604</v>
      </c>
      <c r="H228" t="s">
        <v>6608</v>
      </c>
      <c r="J228" t="s">
        <v>6606</v>
      </c>
      <c r="L228" s="1" t="s">
        <v>321</v>
      </c>
      <c r="M228" t="s">
        <v>6605</v>
      </c>
      <c r="N228">
        <v>16988</v>
      </c>
      <c r="O228">
        <v>5</v>
      </c>
      <c r="P228">
        <v>27</v>
      </c>
      <c r="Q228" t="s">
        <v>12667</v>
      </c>
      <c r="R228" t="s">
        <v>294</v>
      </c>
      <c r="S228" t="s">
        <v>699</v>
      </c>
      <c r="T228" t="s">
        <v>16316</v>
      </c>
      <c r="U228" t="s">
        <v>792</v>
      </c>
      <c r="V228" t="s">
        <v>295</v>
      </c>
    </row>
    <row r="229" spans="1:22" x14ac:dyDescent="0.3">
      <c r="A229" t="s">
        <v>7815</v>
      </c>
      <c r="B229">
        <v>1</v>
      </c>
      <c r="C229" s="1" t="s">
        <v>7813</v>
      </c>
      <c r="D229" t="s">
        <v>451</v>
      </c>
      <c r="E229">
        <v>17319</v>
      </c>
      <c r="F229" t="s">
        <v>7813</v>
      </c>
      <c r="H229" t="s">
        <v>7816</v>
      </c>
      <c r="K229">
        <v>33</v>
      </c>
      <c r="L229" s="1" t="s">
        <v>451</v>
      </c>
      <c r="M229" t="s">
        <v>7814</v>
      </c>
      <c r="N229">
        <v>16367</v>
      </c>
      <c r="O229">
        <v>1</v>
      </c>
      <c r="P229">
        <v>25</v>
      </c>
      <c r="Q229" t="s">
        <v>12997</v>
      </c>
      <c r="R229" t="s">
        <v>397</v>
      </c>
      <c r="S229" t="s">
        <v>537</v>
      </c>
      <c r="U229" t="s">
        <v>792</v>
      </c>
      <c r="V229" t="s">
        <v>295</v>
      </c>
    </row>
    <row r="230" spans="1:22" x14ac:dyDescent="0.3">
      <c r="A230" t="s">
        <v>8683</v>
      </c>
      <c r="B230">
        <v>1</v>
      </c>
      <c r="C230" s="1" t="s">
        <v>8682</v>
      </c>
      <c r="F230" t="s">
        <v>8682</v>
      </c>
      <c r="K230">
        <v>0</v>
      </c>
      <c r="L230" s="1" t="s">
        <v>296</v>
      </c>
      <c r="M230" t="s">
        <v>4285</v>
      </c>
      <c r="N230">
        <v>17859</v>
      </c>
      <c r="O230">
        <v>0</v>
      </c>
      <c r="Q230" t="s">
        <v>13251</v>
      </c>
      <c r="R230" t="s">
        <v>296</v>
      </c>
      <c r="S230" t="s">
        <v>296</v>
      </c>
      <c r="U230" t="s">
        <v>792</v>
      </c>
      <c r="V230" t="s">
        <v>295</v>
      </c>
    </row>
    <row r="231" spans="1:22" x14ac:dyDescent="0.3">
      <c r="A231" t="s">
        <v>5684</v>
      </c>
      <c r="B231">
        <v>1</v>
      </c>
      <c r="C231" s="1" t="s">
        <v>5682</v>
      </c>
      <c r="D231" t="s">
        <v>321</v>
      </c>
      <c r="F231" t="s">
        <v>5682</v>
      </c>
      <c r="H231" t="s">
        <v>2408</v>
      </c>
      <c r="K231">
        <v>49</v>
      </c>
      <c r="L231" s="1" t="s">
        <v>321</v>
      </c>
      <c r="M231" t="s">
        <v>5683</v>
      </c>
      <c r="N231">
        <v>18709</v>
      </c>
      <c r="O231">
        <v>0</v>
      </c>
      <c r="P231">
        <v>26</v>
      </c>
      <c r="Q231" t="s">
        <v>12421</v>
      </c>
      <c r="R231" t="s">
        <v>424</v>
      </c>
      <c r="S231" t="s">
        <v>525</v>
      </c>
      <c r="U231" t="s">
        <v>792</v>
      </c>
      <c r="V231" t="s">
        <v>295</v>
      </c>
    </row>
    <row r="232" spans="1:22" x14ac:dyDescent="0.3">
      <c r="A232" t="s">
        <v>2210</v>
      </c>
      <c r="B232">
        <v>1</v>
      </c>
      <c r="C232" s="1" t="s">
        <v>2206</v>
      </c>
      <c r="D232" t="s">
        <v>348</v>
      </c>
      <c r="E232">
        <v>16995</v>
      </c>
      <c r="F232" t="s">
        <v>2206</v>
      </c>
      <c r="G232" t="s">
        <v>371</v>
      </c>
      <c r="H232" t="s">
        <v>2211</v>
      </c>
      <c r="I232">
        <v>2</v>
      </c>
      <c r="J232" t="s">
        <v>2209</v>
      </c>
      <c r="K232">
        <v>18</v>
      </c>
      <c r="L232" s="1" t="s">
        <v>348</v>
      </c>
      <c r="M232" t="s">
        <v>2208</v>
      </c>
      <c r="N232">
        <v>16276</v>
      </c>
      <c r="O232">
        <v>6</v>
      </c>
      <c r="P232">
        <v>29</v>
      </c>
      <c r="Q232" t="s">
        <v>11623</v>
      </c>
      <c r="R232" t="s">
        <v>329</v>
      </c>
      <c r="S232" t="s">
        <v>603</v>
      </c>
      <c r="U232" t="s">
        <v>2207</v>
      </c>
      <c r="V232" t="s">
        <v>299</v>
      </c>
    </row>
    <row r="233" spans="1:22" x14ac:dyDescent="0.3">
      <c r="A233" t="s">
        <v>15688</v>
      </c>
      <c r="B233">
        <v>1</v>
      </c>
      <c r="C233" s="1" t="s">
        <v>15689</v>
      </c>
      <c r="D233" t="s">
        <v>451</v>
      </c>
      <c r="E233">
        <v>4045702</v>
      </c>
      <c r="F233" t="s">
        <v>15689</v>
      </c>
      <c r="G233" t="s">
        <v>669</v>
      </c>
      <c r="H233" t="s">
        <v>3501</v>
      </c>
      <c r="K233">
        <v>36</v>
      </c>
      <c r="L233" s="1" t="s">
        <v>451</v>
      </c>
      <c r="M233" t="s">
        <v>15690</v>
      </c>
      <c r="N233">
        <v>21789</v>
      </c>
      <c r="O233">
        <v>0</v>
      </c>
      <c r="P233">
        <v>22</v>
      </c>
      <c r="Q233" t="s">
        <v>15691</v>
      </c>
      <c r="R233" t="s">
        <v>397</v>
      </c>
      <c r="S233" t="s">
        <v>592</v>
      </c>
      <c r="U233" t="s">
        <v>6109</v>
      </c>
      <c r="V233" t="s">
        <v>299</v>
      </c>
    </row>
    <row r="234" spans="1:22" x14ac:dyDescent="0.3">
      <c r="A234" t="s">
        <v>6111</v>
      </c>
      <c r="B234">
        <v>1</v>
      </c>
      <c r="C234" s="1" t="s">
        <v>6108</v>
      </c>
      <c r="D234" t="s">
        <v>451</v>
      </c>
      <c r="E234">
        <v>4035072</v>
      </c>
      <c r="F234" t="s">
        <v>6108</v>
      </c>
      <c r="G234" t="s">
        <v>915</v>
      </c>
      <c r="H234" t="s">
        <v>6112</v>
      </c>
      <c r="I234">
        <v>3</v>
      </c>
      <c r="J234" t="s">
        <v>14436</v>
      </c>
      <c r="K234">
        <v>24</v>
      </c>
      <c r="L234" s="1" t="s">
        <v>451</v>
      </c>
      <c r="M234" t="s">
        <v>6110</v>
      </c>
      <c r="N234">
        <v>20950</v>
      </c>
      <c r="O234">
        <v>1</v>
      </c>
      <c r="P234">
        <v>22</v>
      </c>
      <c r="Q234" t="s">
        <v>12531</v>
      </c>
      <c r="R234" t="s">
        <v>401</v>
      </c>
      <c r="S234" t="s">
        <v>665</v>
      </c>
      <c r="U234" t="s">
        <v>6109</v>
      </c>
      <c r="V234" t="s">
        <v>299</v>
      </c>
    </row>
    <row r="235" spans="1:22" x14ac:dyDescent="0.3">
      <c r="A235" t="s">
        <v>5811</v>
      </c>
      <c r="B235">
        <v>1</v>
      </c>
      <c r="C235" s="1" t="s">
        <v>836</v>
      </c>
      <c r="D235" t="s">
        <v>348</v>
      </c>
      <c r="F235" t="s">
        <v>836</v>
      </c>
      <c r="H235" t="s">
        <v>5812</v>
      </c>
      <c r="K235">
        <v>15</v>
      </c>
      <c r="L235" s="1" t="s">
        <v>348</v>
      </c>
      <c r="M235" t="s">
        <v>5810</v>
      </c>
      <c r="N235">
        <v>6138</v>
      </c>
      <c r="O235">
        <v>7</v>
      </c>
      <c r="P235">
        <v>33</v>
      </c>
      <c r="Q235" t="s">
        <v>12451</v>
      </c>
      <c r="R235" t="s">
        <v>329</v>
      </c>
      <c r="S235" t="s">
        <v>390</v>
      </c>
      <c r="U235" t="s">
        <v>792</v>
      </c>
      <c r="V235" t="s">
        <v>295</v>
      </c>
    </row>
    <row r="236" spans="1:22" x14ac:dyDescent="0.3">
      <c r="A236" t="s">
        <v>5359</v>
      </c>
      <c r="B236">
        <v>1</v>
      </c>
      <c r="C236" s="1" t="s">
        <v>5358</v>
      </c>
      <c r="D236" t="s">
        <v>348</v>
      </c>
      <c r="E236">
        <v>3927739</v>
      </c>
      <c r="F236" t="s">
        <v>5358</v>
      </c>
      <c r="H236" t="s">
        <v>5360</v>
      </c>
      <c r="I236">
        <v>3</v>
      </c>
      <c r="K236">
        <v>12</v>
      </c>
      <c r="L236" s="1" t="s">
        <v>348</v>
      </c>
      <c r="M236" t="s">
        <v>2149</v>
      </c>
      <c r="N236">
        <v>18695</v>
      </c>
      <c r="O236">
        <v>0</v>
      </c>
      <c r="P236">
        <v>26</v>
      </c>
      <c r="Q236" t="s">
        <v>12336</v>
      </c>
      <c r="R236" t="s">
        <v>424</v>
      </c>
      <c r="S236" t="s">
        <v>436</v>
      </c>
      <c r="U236" t="s">
        <v>792</v>
      </c>
      <c r="V236" t="s">
        <v>295</v>
      </c>
    </row>
    <row r="237" spans="1:22" x14ac:dyDescent="0.3">
      <c r="A237" t="s">
        <v>1704</v>
      </c>
      <c r="B237">
        <v>1</v>
      </c>
      <c r="C237" s="1" t="s">
        <v>14</v>
      </c>
      <c r="D237" t="s">
        <v>311</v>
      </c>
      <c r="E237">
        <v>5536</v>
      </c>
      <c r="F237" t="s">
        <v>14</v>
      </c>
      <c r="G237" t="s">
        <v>915</v>
      </c>
      <c r="H237" t="s">
        <v>1705</v>
      </c>
      <c r="I237">
        <v>1</v>
      </c>
      <c r="J237" t="s">
        <v>1703</v>
      </c>
      <c r="K237">
        <v>7</v>
      </c>
      <c r="L237" s="1" t="s">
        <v>311</v>
      </c>
      <c r="M237" t="s">
        <v>1702</v>
      </c>
      <c r="N237">
        <v>3807</v>
      </c>
      <c r="O237">
        <v>16</v>
      </c>
      <c r="P237">
        <v>38</v>
      </c>
      <c r="Q237" t="s">
        <v>11533</v>
      </c>
      <c r="R237" t="s">
        <v>294</v>
      </c>
      <c r="S237" t="s">
        <v>525</v>
      </c>
      <c r="U237" t="s">
        <v>792</v>
      </c>
      <c r="V237" t="s">
        <v>299</v>
      </c>
    </row>
    <row r="238" spans="1:22" x14ac:dyDescent="0.3">
      <c r="A238" t="s">
        <v>9252</v>
      </c>
      <c r="B238">
        <v>1</v>
      </c>
      <c r="C238" s="1" t="s">
        <v>9250</v>
      </c>
      <c r="D238" t="s">
        <v>321</v>
      </c>
      <c r="F238" t="s">
        <v>9250</v>
      </c>
      <c r="H238" t="s">
        <v>407</v>
      </c>
      <c r="K238">
        <v>82</v>
      </c>
      <c r="L238" s="1" t="s">
        <v>321</v>
      </c>
      <c r="M238" t="s">
        <v>9251</v>
      </c>
      <c r="N238">
        <v>18719</v>
      </c>
      <c r="O238">
        <v>0</v>
      </c>
      <c r="P238">
        <v>25</v>
      </c>
      <c r="Q238" t="s">
        <v>13415</v>
      </c>
      <c r="R238" t="s">
        <v>294</v>
      </c>
      <c r="S238" t="s">
        <v>1382</v>
      </c>
      <c r="U238" t="s">
        <v>5899</v>
      </c>
      <c r="V238" t="s">
        <v>295</v>
      </c>
    </row>
    <row r="239" spans="1:22" x14ac:dyDescent="0.3">
      <c r="A239" t="s">
        <v>8375</v>
      </c>
      <c r="B239">
        <v>1</v>
      </c>
      <c r="C239" s="1" t="s">
        <v>8374</v>
      </c>
      <c r="D239" t="s">
        <v>451</v>
      </c>
      <c r="E239">
        <v>13210</v>
      </c>
      <c r="F239" t="s">
        <v>8374</v>
      </c>
      <c r="H239" t="s">
        <v>8376</v>
      </c>
      <c r="K239">
        <v>44</v>
      </c>
      <c r="L239" s="1" t="s">
        <v>451</v>
      </c>
      <c r="M239" t="s">
        <v>2637</v>
      </c>
      <c r="N239">
        <v>13557</v>
      </c>
      <c r="O239">
        <v>5</v>
      </c>
      <c r="P239">
        <v>29</v>
      </c>
      <c r="Q239" t="s">
        <v>13157</v>
      </c>
      <c r="R239" t="s">
        <v>360</v>
      </c>
      <c r="S239" t="s">
        <v>686</v>
      </c>
      <c r="U239" t="s">
        <v>792</v>
      </c>
      <c r="V239" t="s">
        <v>295</v>
      </c>
    </row>
    <row r="240" spans="1:22" x14ac:dyDescent="0.3">
      <c r="A240" t="s">
        <v>16363</v>
      </c>
      <c r="B240">
        <v>1</v>
      </c>
      <c r="C240" s="1" t="s">
        <v>16364</v>
      </c>
      <c r="D240" t="s">
        <v>16327</v>
      </c>
      <c r="F240" t="s">
        <v>16364</v>
      </c>
      <c r="G240" t="s">
        <v>352</v>
      </c>
      <c r="K240">
        <v>0</v>
      </c>
      <c r="L240" s="1" t="s">
        <v>16327</v>
      </c>
      <c r="M240" t="s">
        <v>16348</v>
      </c>
      <c r="N240">
        <v>19788</v>
      </c>
      <c r="O240">
        <v>1</v>
      </c>
      <c r="Q240" t="s">
        <v>16365</v>
      </c>
      <c r="R240" t="s">
        <v>360</v>
      </c>
      <c r="S240" t="s">
        <v>643</v>
      </c>
      <c r="U240" t="s">
        <v>792</v>
      </c>
      <c r="V240" t="s">
        <v>299</v>
      </c>
    </row>
    <row r="241" spans="1:22" x14ac:dyDescent="0.3">
      <c r="A241" t="s">
        <v>4289</v>
      </c>
      <c r="B241">
        <v>1</v>
      </c>
      <c r="C241" s="1" t="s">
        <v>4286</v>
      </c>
      <c r="D241" t="s">
        <v>451</v>
      </c>
      <c r="E241">
        <v>14891</v>
      </c>
      <c r="F241" t="s">
        <v>4286</v>
      </c>
      <c r="H241" t="s">
        <v>4290</v>
      </c>
      <c r="K241">
        <v>30</v>
      </c>
      <c r="L241" s="1" t="s">
        <v>451</v>
      </c>
      <c r="M241" t="s">
        <v>4288</v>
      </c>
      <c r="N241">
        <v>14687</v>
      </c>
      <c r="O241">
        <v>7</v>
      </c>
      <c r="P241">
        <v>29</v>
      </c>
      <c r="Q241" t="s">
        <v>12073</v>
      </c>
      <c r="R241" t="s">
        <v>308</v>
      </c>
      <c r="S241" t="s">
        <v>970</v>
      </c>
      <c r="T241" t="s">
        <v>1059</v>
      </c>
      <c r="U241" t="s">
        <v>4287</v>
      </c>
      <c r="V241" t="s">
        <v>295</v>
      </c>
    </row>
    <row r="242" spans="1:22" x14ac:dyDescent="0.3">
      <c r="A242" t="s">
        <v>7453</v>
      </c>
      <c r="B242">
        <v>1</v>
      </c>
      <c r="C242" s="1" t="s">
        <v>7450</v>
      </c>
      <c r="D242" t="s">
        <v>348</v>
      </c>
      <c r="E242">
        <v>17032</v>
      </c>
      <c r="F242" t="s">
        <v>7450</v>
      </c>
      <c r="H242" t="s">
        <v>5831</v>
      </c>
      <c r="J242" t="s">
        <v>7452</v>
      </c>
      <c r="K242">
        <v>18</v>
      </c>
      <c r="L242" s="1" t="s">
        <v>348</v>
      </c>
      <c r="M242" t="s">
        <v>7451</v>
      </c>
      <c r="N242">
        <v>16536</v>
      </c>
      <c r="O242">
        <v>6</v>
      </c>
      <c r="P242">
        <v>28</v>
      </c>
      <c r="Q242" t="s">
        <v>12899</v>
      </c>
      <c r="R242" t="s">
        <v>397</v>
      </c>
      <c r="S242" t="s">
        <v>1310</v>
      </c>
      <c r="T242" t="s">
        <v>16316</v>
      </c>
      <c r="U242" t="s">
        <v>4287</v>
      </c>
      <c r="V242" t="s">
        <v>295</v>
      </c>
    </row>
    <row r="243" spans="1:22" x14ac:dyDescent="0.3">
      <c r="A243" t="s">
        <v>7205</v>
      </c>
      <c r="B243">
        <v>1</v>
      </c>
      <c r="C243" s="1" t="s">
        <v>84</v>
      </c>
      <c r="D243" t="s">
        <v>451</v>
      </c>
      <c r="E243">
        <v>14129</v>
      </c>
      <c r="F243" t="s">
        <v>84</v>
      </c>
      <c r="H243" t="s">
        <v>15456</v>
      </c>
      <c r="I243">
        <v>3</v>
      </c>
      <c r="J243" t="s">
        <v>7204</v>
      </c>
      <c r="L243" s="1" t="s">
        <v>451</v>
      </c>
      <c r="M243" t="s">
        <v>1341</v>
      </c>
      <c r="N243">
        <v>12800</v>
      </c>
      <c r="O243">
        <v>9</v>
      </c>
      <c r="P243">
        <v>31</v>
      </c>
      <c r="Q243" t="s">
        <v>12831</v>
      </c>
      <c r="R243" t="s">
        <v>401</v>
      </c>
      <c r="S243" t="s">
        <v>390</v>
      </c>
      <c r="T243" t="s">
        <v>16316</v>
      </c>
      <c r="U243" t="s">
        <v>5157</v>
      </c>
      <c r="V243" t="s">
        <v>295</v>
      </c>
    </row>
    <row r="244" spans="1:22" x14ac:dyDescent="0.3">
      <c r="A244" t="s">
        <v>5272</v>
      </c>
      <c r="B244">
        <v>1</v>
      </c>
      <c r="C244" s="1" t="s">
        <v>5270</v>
      </c>
      <c r="F244" t="s">
        <v>5270</v>
      </c>
      <c r="K244">
        <v>0</v>
      </c>
      <c r="L244" s="1" t="s">
        <v>296</v>
      </c>
      <c r="M244" t="s">
        <v>5271</v>
      </c>
      <c r="N244">
        <v>18856</v>
      </c>
      <c r="O244">
        <v>0</v>
      </c>
      <c r="Q244" t="s">
        <v>12313</v>
      </c>
      <c r="R244" t="s">
        <v>296</v>
      </c>
      <c r="S244" t="s">
        <v>296</v>
      </c>
      <c r="U244" t="s">
        <v>1534</v>
      </c>
      <c r="V244" t="s">
        <v>295</v>
      </c>
    </row>
    <row r="245" spans="1:22" x14ac:dyDescent="0.3">
      <c r="A245" t="s">
        <v>4731</v>
      </c>
      <c r="B245">
        <v>1</v>
      </c>
      <c r="C245" s="1" t="s">
        <v>4729</v>
      </c>
      <c r="F245" t="s">
        <v>4729</v>
      </c>
      <c r="K245">
        <v>0</v>
      </c>
      <c r="L245" s="1" t="s">
        <v>296</v>
      </c>
      <c r="M245" t="s">
        <v>4730</v>
      </c>
      <c r="N245">
        <v>19753</v>
      </c>
      <c r="O245">
        <v>0</v>
      </c>
      <c r="Q245" t="s">
        <v>12175</v>
      </c>
      <c r="R245" t="s">
        <v>296</v>
      </c>
      <c r="S245" t="s">
        <v>296</v>
      </c>
      <c r="U245" t="s">
        <v>1534</v>
      </c>
      <c r="V245" t="s">
        <v>295</v>
      </c>
    </row>
    <row r="246" spans="1:22" x14ac:dyDescent="0.3">
      <c r="A246" t="s">
        <v>7571</v>
      </c>
      <c r="B246">
        <v>1</v>
      </c>
      <c r="C246" s="1" t="s">
        <v>7569</v>
      </c>
      <c r="F246" t="s">
        <v>7569</v>
      </c>
      <c r="K246">
        <v>0</v>
      </c>
      <c r="L246" s="1" t="s">
        <v>296</v>
      </c>
      <c r="M246" t="s">
        <v>7570</v>
      </c>
      <c r="N246">
        <v>18831</v>
      </c>
      <c r="O246">
        <v>0</v>
      </c>
      <c r="Q246" t="s">
        <v>12929</v>
      </c>
      <c r="R246" t="s">
        <v>296</v>
      </c>
      <c r="S246" t="s">
        <v>296</v>
      </c>
      <c r="U246" t="s">
        <v>1534</v>
      </c>
      <c r="V246" t="s">
        <v>295</v>
      </c>
    </row>
    <row r="247" spans="1:22" x14ac:dyDescent="0.3">
      <c r="A247" t="s">
        <v>1536</v>
      </c>
      <c r="B247">
        <v>1</v>
      </c>
      <c r="C247" s="1" t="s">
        <v>1533</v>
      </c>
      <c r="F247" t="s">
        <v>1533</v>
      </c>
      <c r="K247">
        <v>0</v>
      </c>
      <c r="L247" s="1" t="s">
        <v>296</v>
      </c>
      <c r="M247" t="s">
        <v>1535</v>
      </c>
      <c r="N247">
        <v>18793</v>
      </c>
      <c r="O247">
        <v>0</v>
      </c>
      <c r="Q247" t="s">
        <v>11500</v>
      </c>
      <c r="R247" t="s">
        <v>296</v>
      </c>
      <c r="S247" t="s">
        <v>296</v>
      </c>
      <c r="U247" t="s">
        <v>1534</v>
      </c>
      <c r="V247" t="s">
        <v>295</v>
      </c>
    </row>
    <row r="248" spans="1:22" x14ac:dyDescent="0.3">
      <c r="A248" t="s">
        <v>6292</v>
      </c>
      <c r="B248">
        <v>1</v>
      </c>
      <c r="C248" s="1" t="s">
        <v>6290</v>
      </c>
      <c r="D248" t="s">
        <v>321</v>
      </c>
      <c r="F248" t="s">
        <v>6290</v>
      </c>
      <c r="H248" t="s">
        <v>6293</v>
      </c>
      <c r="K248">
        <v>86</v>
      </c>
      <c r="L248" s="1" t="s">
        <v>321</v>
      </c>
      <c r="M248" t="s">
        <v>6291</v>
      </c>
      <c r="N248">
        <v>9253</v>
      </c>
      <c r="O248">
        <v>9</v>
      </c>
      <c r="P248">
        <v>34</v>
      </c>
      <c r="Q248" t="s">
        <v>12581</v>
      </c>
      <c r="R248" t="s">
        <v>294</v>
      </c>
      <c r="S248" t="s">
        <v>1005</v>
      </c>
      <c r="U248" t="s">
        <v>3450</v>
      </c>
      <c r="V248" t="s">
        <v>295</v>
      </c>
    </row>
    <row r="249" spans="1:22" x14ac:dyDescent="0.3">
      <c r="A249" t="s">
        <v>3610</v>
      </c>
      <c r="B249">
        <v>1</v>
      </c>
      <c r="C249" s="1" t="s">
        <v>3608</v>
      </c>
      <c r="D249" t="s">
        <v>321</v>
      </c>
      <c r="E249">
        <v>3957543</v>
      </c>
      <c r="F249" t="s">
        <v>3608</v>
      </c>
      <c r="H249" t="s">
        <v>3611</v>
      </c>
      <c r="J249" t="s">
        <v>3609</v>
      </c>
      <c r="L249" s="1" t="s">
        <v>4033</v>
      </c>
      <c r="M249" t="s">
        <v>781</v>
      </c>
      <c r="N249">
        <v>19547</v>
      </c>
      <c r="O249">
        <v>3</v>
      </c>
      <c r="P249">
        <v>27</v>
      </c>
      <c r="Q249" t="s">
        <v>11916</v>
      </c>
      <c r="R249" t="s">
        <v>424</v>
      </c>
      <c r="S249" t="s">
        <v>1049</v>
      </c>
      <c r="T249" t="s">
        <v>16316</v>
      </c>
      <c r="U249" t="s">
        <v>3450</v>
      </c>
      <c r="V249" t="s">
        <v>295</v>
      </c>
    </row>
    <row r="250" spans="1:22" x14ac:dyDescent="0.3">
      <c r="A250" t="s">
        <v>6650</v>
      </c>
      <c r="B250">
        <v>1</v>
      </c>
      <c r="C250" s="1" t="s">
        <v>6648</v>
      </c>
      <c r="D250" t="s">
        <v>437</v>
      </c>
      <c r="E250">
        <v>4245</v>
      </c>
      <c r="F250" t="s">
        <v>6648</v>
      </c>
      <c r="H250" t="s">
        <v>6651</v>
      </c>
      <c r="K250">
        <v>8</v>
      </c>
      <c r="L250" s="1" t="s">
        <v>437</v>
      </c>
      <c r="M250" t="s">
        <v>6649</v>
      </c>
      <c r="N250">
        <v>10145</v>
      </c>
      <c r="O250">
        <v>9</v>
      </c>
      <c r="P250">
        <v>37</v>
      </c>
      <c r="Q250" t="s">
        <v>12678</v>
      </c>
      <c r="R250" t="s">
        <v>329</v>
      </c>
      <c r="S250" t="s">
        <v>367</v>
      </c>
      <c r="U250" t="s">
        <v>3450</v>
      </c>
      <c r="V250" t="s">
        <v>295</v>
      </c>
    </row>
    <row r="251" spans="1:22" x14ac:dyDescent="0.3">
      <c r="A251" t="s">
        <v>15816</v>
      </c>
      <c r="B251">
        <v>1</v>
      </c>
      <c r="C251" s="1" t="s">
        <v>15817</v>
      </c>
      <c r="D251" t="s">
        <v>348</v>
      </c>
      <c r="E251">
        <v>4040628</v>
      </c>
      <c r="F251" t="s">
        <v>15817</v>
      </c>
      <c r="G251" t="s">
        <v>314</v>
      </c>
      <c r="H251" t="s">
        <v>15818</v>
      </c>
      <c r="K251">
        <v>9</v>
      </c>
      <c r="L251" s="1" t="s">
        <v>348</v>
      </c>
      <c r="M251" t="s">
        <v>4124</v>
      </c>
      <c r="N251">
        <v>21722</v>
      </c>
      <c r="O251">
        <v>0</v>
      </c>
      <c r="P251">
        <v>23</v>
      </c>
      <c r="Q251" t="s">
        <v>15819</v>
      </c>
      <c r="R251" t="s">
        <v>424</v>
      </c>
      <c r="S251" t="s">
        <v>532</v>
      </c>
      <c r="U251" t="s">
        <v>15820</v>
      </c>
      <c r="V251" t="s">
        <v>299</v>
      </c>
    </row>
    <row r="252" spans="1:22" x14ac:dyDescent="0.3">
      <c r="A252" t="s">
        <v>5670</v>
      </c>
      <c r="B252">
        <v>1</v>
      </c>
      <c r="C252" s="1" t="s">
        <v>5667</v>
      </c>
      <c r="D252" t="s">
        <v>451</v>
      </c>
      <c r="E252">
        <v>16794</v>
      </c>
      <c r="F252" t="s">
        <v>5667</v>
      </c>
      <c r="H252" t="s">
        <v>5671</v>
      </c>
      <c r="K252">
        <v>42</v>
      </c>
      <c r="L252" s="1" t="s">
        <v>451</v>
      </c>
      <c r="M252" t="s">
        <v>5669</v>
      </c>
      <c r="N252">
        <v>16178</v>
      </c>
      <c r="O252">
        <v>6</v>
      </c>
      <c r="P252">
        <v>27</v>
      </c>
      <c r="Q252" t="s">
        <v>12417</v>
      </c>
      <c r="R252" t="s">
        <v>492</v>
      </c>
      <c r="S252" t="s">
        <v>347</v>
      </c>
      <c r="U252" t="s">
        <v>5668</v>
      </c>
      <c r="V252" t="s">
        <v>295</v>
      </c>
    </row>
    <row r="253" spans="1:22" x14ac:dyDescent="0.3">
      <c r="A253" t="s">
        <v>15490</v>
      </c>
      <c r="B253">
        <v>1</v>
      </c>
      <c r="C253" s="1" t="s">
        <v>7469</v>
      </c>
      <c r="D253" t="s">
        <v>348</v>
      </c>
      <c r="E253">
        <v>3917067</v>
      </c>
      <c r="F253" t="s">
        <v>7469</v>
      </c>
      <c r="G253" t="s">
        <v>644</v>
      </c>
      <c r="H253" t="s">
        <v>2703</v>
      </c>
      <c r="I253">
        <v>2</v>
      </c>
      <c r="K253">
        <v>81</v>
      </c>
      <c r="L253" s="1" t="s">
        <v>348</v>
      </c>
      <c r="M253" t="s">
        <v>1120</v>
      </c>
      <c r="N253">
        <v>20836</v>
      </c>
      <c r="O253">
        <v>1</v>
      </c>
      <c r="P253">
        <v>23</v>
      </c>
      <c r="Q253" t="s">
        <v>15491</v>
      </c>
      <c r="R253" t="s">
        <v>308</v>
      </c>
      <c r="S253" t="s">
        <v>390</v>
      </c>
      <c r="U253" t="s">
        <v>2702</v>
      </c>
      <c r="V253" t="s">
        <v>299</v>
      </c>
    </row>
    <row r="254" spans="1:22" x14ac:dyDescent="0.3">
      <c r="A254" t="s">
        <v>5140</v>
      </c>
      <c r="B254">
        <v>1</v>
      </c>
      <c r="C254" s="1" t="s">
        <v>5139</v>
      </c>
      <c r="D254" t="s">
        <v>311</v>
      </c>
      <c r="E254">
        <v>15899</v>
      </c>
      <c r="F254" t="s">
        <v>5139</v>
      </c>
      <c r="H254" t="s">
        <v>5141</v>
      </c>
      <c r="K254">
        <v>35</v>
      </c>
      <c r="L254" s="1" t="s">
        <v>311</v>
      </c>
      <c r="M254" t="s">
        <v>2043</v>
      </c>
      <c r="N254">
        <v>15235</v>
      </c>
      <c r="O254">
        <v>6</v>
      </c>
      <c r="P254">
        <v>29</v>
      </c>
      <c r="Q254" t="s">
        <v>12280</v>
      </c>
      <c r="R254" t="s">
        <v>360</v>
      </c>
      <c r="S254" t="s">
        <v>603</v>
      </c>
      <c r="U254" t="s">
        <v>1392</v>
      </c>
      <c r="V254" t="s">
        <v>295</v>
      </c>
    </row>
    <row r="255" spans="1:22" x14ac:dyDescent="0.3">
      <c r="A255" t="s">
        <v>15272</v>
      </c>
      <c r="B255">
        <v>1</v>
      </c>
      <c r="C255" s="1" t="s">
        <v>6205</v>
      </c>
      <c r="D255" t="s">
        <v>348</v>
      </c>
      <c r="E255">
        <v>2567879</v>
      </c>
      <c r="F255" t="s">
        <v>6205</v>
      </c>
      <c r="H255" t="s">
        <v>2397</v>
      </c>
      <c r="I255">
        <v>4</v>
      </c>
      <c r="L255" s="1" t="s">
        <v>348</v>
      </c>
      <c r="M255" t="s">
        <v>1120</v>
      </c>
      <c r="N255">
        <v>19387</v>
      </c>
      <c r="O255">
        <v>3</v>
      </c>
      <c r="P255">
        <v>27</v>
      </c>
      <c r="Q255" t="s">
        <v>12556</v>
      </c>
      <c r="R255" t="s">
        <v>329</v>
      </c>
      <c r="S255" t="s">
        <v>1230</v>
      </c>
      <c r="T255" t="s">
        <v>509</v>
      </c>
      <c r="U255" t="s">
        <v>15273</v>
      </c>
      <c r="V255" t="s">
        <v>295</v>
      </c>
    </row>
    <row r="256" spans="1:22" x14ac:dyDescent="0.3">
      <c r="A256" t="s">
        <v>8909</v>
      </c>
      <c r="B256">
        <v>1</v>
      </c>
      <c r="C256" s="1" t="s">
        <v>8906</v>
      </c>
      <c r="D256" t="s">
        <v>311</v>
      </c>
      <c r="E256">
        <v>13987</v>
      </c>
      <c r="F256" t="s">
        <v>8906</v>
      </c>
      <c r="G256" t="s">
        <v>1198</v>
      </c>
      <c r="H256" t="s">
        <v>8910</v>
      </c>
      <c r="I256">
        <v>2</v>
      </c>
      <c r="J256" t="s">
        <v>8908</v>
      </c>
      <c r="K256">
        <v>11</v>
      </c>
      <c r="L256" s="1" t="s">
        <v>311</v>
      </c>
      <c r="M256" t="s">
        <v>8907</v>
      </c>
      <c r="N256">
        <v>12982</v>
      </c>
      <c r="O256">
        <v>9</v>
      </c>
      <c r="P256">
        <v>30</v>
      </c>
      <c r="Q256" t="s">
        <v>13316</v>
      </c>
      <c r="R256" t="s">
        <v>424</v>
      </c>
      <c r="S256" t="s">
        <v>949</v>
      </c>
      <c r="U256" t="s">
        <v>2119</v>
      </c>
      <c r="V256" t="s">
        <v>299</v>
      </c>
    </row>
    <row r="257" spans="1:22" x14ac:dyDescent="0.3">
      <c r="A257" t="s">
        <v>6837</v>
      </c>
      <c r="B257">
        <v>1</v>
      </c>
      <c r="C257" s="1" t="s">
        <v>6835</v>
      </c>
      <c r="D257" t="s">
        <v>437</v>
      </c>
      <c r="E257">
        <v>15058</v>
      </c>
      <c r="F257" t="s">
        <v>6835</v>
      </c>
      <c r="H257" t="s">
        <v>5322</v>
      </c>
      <c r="J257" t="s">
        <v>14452</v>
      </c>
      <c r="K257">
        <v>7</v>
      </c>
      <c r="L257" s="1" t="s">
        <v>437</v>
      </c>
      <c r="M257" t="s">
        <v>6836</v>
      </c>
      <c r="N257">
        <v>14463</v>
      </c>
      <c r="O257">
        <v>8</v>
      </c>
      <c r="P257">
        <v>30</v>
      </c>
      <c r="Q257" t="s">
        <v>12730</v>
      </c>
      <c r="R257" t="s">
        <v>492</v>
      </c>
      <c r="S257" t="s">
        <v>341</v>
      </c>
      <c r="T257" t="s">
        <v>16316</v>
      </c>
      <c r="U257" t="s">
        <v>1240</v>
      </c>
      <c r="V257" t="s">
        <v>295</v>
      </c>
    </row>
    <row r="258" spans="1:22" x14ac:dyDescent="0.3">
      <c r="A258" t="s">
        <v>4841</v>
      </c>
      <c r="B258">
        <v>1</v>
      </c>
      <c r="C258" s="1" t="s">
        <v>4839</v>
      </c>
      <c r="D258" t="s">
        <v>321</v>
      </c>
      <c r="E258">
        <v>16964</v>
      </c>
      <c r="F258" t="s">
        <v>4839</v>
      </c>
      <c r="H258" t="s">
        <v>4842</v>
      </c>
      <c r="K258">
        <v>86</v>
      </c>
      <c r="L258" s="1" t="s">
        <v>321</v>
      </c>
      <c r="M258" t="s">
        <v>4840</v>
      </c>
      <c r="N258">
        <v>15962</v>
      </c>
      <c r="O258">
        <v>2</v>
      </c>
      <c r="P258">
        <v>27</v>
      </c>
      <c r="Q258" t="s">
        <v>12202</v>
      </c>
      <c r="R258" t="s">
        <v>424</v>
      </c>
      <c r="S258" t="s">
        <v>1049</v>
      </c>
      <c r="U258" t="s">
        <v>1238</v>
      </c>
      <c r="V258" t="s">
        <v>295</v>
      </c>
    </row>
    <row r="259" spans="1:22" x14ac:dyDescent="0.3">
      <c r="A259" t="s">
        <v>7443</v>
      </c>
      <c r="B259">
        <v>1</v>
      </c>
      <c r="C259" s="1" t="s">
        <v>7441</v>
      </c>
      <c r="D259" t="s">
        <v>321</v>
      </c>
      <c r="E259">
        <v>2514206</v>
      </c>
      <c r="F259" t="s">
        <v>7441</v>
      </c>
      <c r="G259" t="s">
        <v>745</v>
      </c>
      <c r="H259" t="s">
        <v>1032</v>
      </c>
      <c r="I259">
        <v>3</v>
      </c>
      <c r="J259" t="s">
        <v>7442</v>
      </c>
      <c r="K259">
        <v>80</v>
      </c>
      <c r="L259" s="1" t="s">
        <v>321</v>
      </c>
      <c r="M259" t="s">
        <v>1955</v>
      </c>
      <c r="N259">
        <v>16878</v>
      </c>
      <c r="O259">
        <v>5</v>
      </c>
      <c r="P259">
        <v>29</v>
      </c>
      <c r="Q259" t="s">
        <v>12896</v>
      </c>
      <c r="R259" t="s">
        <v>304</v>
      </c>
      <c r="S259" t="s">
        <v>1989</v>
      </c>
      <c r="U259" t="s">
        <v>1238</v>
      </c>
      <c r="V259" t="s">
        <v>299</v>
      </c>
    </row>
    <row r="260" spans="1:22" x14ac:dyDescent="0.3">
      <c r="A260" t="s">
        <v>2894</v>
      </c>
      <c r="B260">
        <v>1</v>
      </c>
      <c r="C260" s="1" t="s">
        <v>2891</v>
      </c>
      <c r="D260" t="s">
        <v>311</v>
      </c>
      <c r="E260">
        <v>16724</v>
      </c>
      <c r="F260" t="s">
        <v>2891</v>
      </c>
      <c r="H260" t="s">
        <v>14776</v>
      </c>
      <c r="I260">
        <v>8</v>
      </c>
      <c r="J260" t="s">
        <v>2893</v>
      </c>
      <c r="L260" s="1" t="s">
        <v>311</v>
      </c>
      <c r="M260" t="s">
        <v>2892</v>
      </c>
      <c r="N260">
        <v>16245</v>
      </c>
      <c r="O260">
        <v>6</v>
      </c>
      <c r="P260">
        <v>28</v>
      </c>
      <c r="Q260" t="s">
        <v>11763</v>
      </c>
      <c r="R260" t="s">
        <v>294</v>
      </c>
      <c r="S260" t="s">
        <v>332</v>
      </c>
      <c r="T260" t="s">
        <v>16316</v>
      </c>
      <c r="U260" t="s">
        <v>1238</v>
      </c>
      <c r="V260" t="s">
        <v>295</v>
      </c>
    </row>
    <row r="261" spans="1:22" x14ac:dyDescent="0.3">
      <c r="A261" t="s">
        <v>16315</v>
      </c>
      <c r="B261">
        <v>1</v>
      </c>
      <c r="C261" s="1" t="s">
        <v>16515</v>
      </c>
      <c r="D261" t="s">
        <v>16327</v>
      </c>
      <c r="E261">
        <v>4045180</v>
      </c>
      <c r="F261" t="s">
        <v>16515</v>
      </c>
      <c r="G261" t="s">
        <v>371</v>
      </c>
      <c r="H261" t="s">
        <v>16516</v>
      </c>
      <c r="K261">
        <v>4</v>
      </c>
      <c r="L261" s="1" t="s">
        <v>14019</v>
      </c>
      <c r="M261" t="s">
        <v>16517</v>
      </c>
      <c r="N261">
        <v>22442</v>
      </c>
      <c r="O261">
        <v>0</v>
      </c>
      <c r="P261">
        <v>22</v>
      </c>
      <c r="Q261" t="s">
        <v>16518</v>
      </c>
      <c r="R261" t="s">
        <v>345</v>
      </c>
      <c r="S261" t="s">
        <v>756</v>
      </c>
      <c r="U261" t="s">
        <v>1238</v>
      </c>
      <c r="V261" t="s">
        <v>299</v>
      </c>
    </row>
    <row r="262" spans="1:22" x14ac:dyDescent="0.3">
      <c r="A262" t="s">
        <v>2902</v>
      </c>
      <c r="B262">
        <v>1</v>
      </c>
      <c r="C262" s="1" t="s">
        <v>2900</v>
      </c>
      <c r="D262" t="s">
        <v>348</v>
      </c>
      <c r="E262">
        <v>2975813</v>
      </c>
      <c r="F262" t="s">
        <v>2900</v>
      </c>
      <c r="H262" t="s">
        <v>2903</v>
      </c>
      <c r="I262">
        <v>4</v>
      </c>
      <c r="J262" t="s">
        <v>2901</v>
      </c>
      <c r="K262">
        <v>12</v>
      </c>
      <c r="L262" s="1" t="s">
        <v>348</v>
      </c>
      <c r="M262" t="s">
        <v>1558</v>
      </c>
      <c r="N262">
        <v>20682</v>
      </c>
      <c r="O262">
        <v>2</v>
      </c>
      <c r="P262">
        <v>26</v>
      </c>
      <c r="Q262" t="s">
        <v>11765</v>
      </c>
      <c r="R262" t="s">
        <v>401</v>
      </c>
      <c r="S262" t="s">
        <v>356</v>
      </c>
      <c r="T262" t="s">
        <v>16316</v>
      </c>
      <c r="U262" t="s">
        <v>1238</v>
      </c>
      <c r="V262" t="s">
        <v>295</v>
      </c>
    </row>
    <row r="263" spans="1:22" x14ac:dyDescent="0.3">
      <c r="A263" t="s">
        <v>6547</v>
      </c>
      <c r="B263">
        <v>1</v>
      </c>
      <c r="C263" s="1" t="s">
        <v>102</v>
      </c>
      <c r="D263" t="s">
        <v>321</v>
      </c>
      <c r="E263">
        <v>2991767</v>
      </c>
      <c r="F263" t="s">
        <v>102</v>
      </c>
      <c r="G263" t="s">
        <v>745</v>
      </c>
      <c r="H263" t="s">
        <v>5974</v>
      </c>
      <c r="I263">
        <v>1</v>
      </c>
      <c r="J263" t="s">
        <v>6546</v>
      </c>
      <c r="K263">
        <v>89</v>
      </c>
      <c r="L263" s="1" t="s">
        <v>321</v>
      </c>
      <c r="M263" t="s">
        <v>6545</v>
      </c>
      <c r="N263">
        <v>19457</v>
      </c>
      <c r="O263">
        <v>3</v>
      </c>
      <c r="P263">
        <v>26</v>
      </c>
      <c r="Q263" t="s">
        <v>12652</v>
      </c>
      <c r="R263" t="s">
        <v>294</v>
      </c>
      <c r="S263" t="s">
        <v>511</v>
      </c>
      <c r="U263" t="s">
        <v>1238</v>
      </c>
      <c r="V263" t="s">
        <v>299</v>
      </c>
    </row>
    <row r="264" spans="1:22" x14ac:dyDescent="0.3">
      <c r="A264" t="s">
        <v>3758</v>
      </c>
      <c r="B264">
        <v>1</v>
      </c>
      <c r="C264" s="1" t="s">
        <v>3756</v>
      </c>
      <c r="D264" t="s">
        <v>321</v>
      </c>
      <c r="E264">
        <v>3123714</v>
      </c>
      <c r="F264" t="s">
        <v>3756</v>
      </c>
      <c r="H264" t="s">
        <v>3759</v>
      </c>
      <c r="J264" t="s">
        <v>3757</v>
      </c>
      <c r="K264">
        <v>46</v>
      </c>
      <c r="L264" s="1" t="s">
        <v>321</v>
      </c>
      <c r="M264" t="s">
        <v>780</v>
      </c>
      <c r="N264">
        <v>20306</v>
      </c>
      <c r="O264">
        <v>2</v>
      </c>
      <c r="P264">
        <v>24</v>
      </c>
      <c r="Q264" t="s">
        <v>11949</v>
      </c>
      <c r="R264" t="s">
        <v>318</v>
      </c>
      <c r="S264" t="s">
        <v>659</v>
      </c>
      <c r="T264" t="s">
        <v>16316</v>
      </c>
      <c r="U264" t="s">
        <v>1238</v>
      </c>
      <c r="V264" t="s">
        <v>295</v>
      </c>
    </row>
    <row r="265" spans="1:22" x14ac:dyDescent="0.3">
      <c r="A265" t="s">
        <v>5542</v>
      </c>
      <c r="B265">
        <v>1</v>
      </c>
      <c r="C265" s="1" t="s">
        <v>5540</v>
      </c>
      <c r="D265" t="s">
        <v>451</v>
      </c>
      <c r="E265">
        <v>2573314</v>
      </c>
      <c r="F265" t="s">
        <v>5540</v>
      </c>
      <c r="H265" t="s">
        <v>3729</v>
      </c>
      <c r="I265">
        <v>5</v>
      </c>
      <c r="K265">
        <v>49</v>
      </c>
      <c r="L265" s="1" t="s">
        <v>451</v>
      </c>
      <c r="M265" t="s">
        <v>5541</v>
      </c>
      <c r="N265">
        <v>17180</v>
      </c>
      <c r="O265">
        <v>1</v>
      </c>
      <c r="P265">
        <v>26</v>
      </c>
      <c r="Q265" t="s">
        <v>12386</v>
      </c>
      <c r="R265" t="s">
        <v>345</v>
      </c>
      <c r="S265" t="s">
        <v>958</v>
      </c>
      <c r="U265" t="s">
        <v>1238</v>
      </c>
      <c r="V265" t="s">
        <v>295</v>
      </c>
    </row>
    <row r="266" spans="1:22" x14ac:dyDescent="0.3">
      <c r="A266" t="s">
        <v>4236</v>
      </c>
      <c r="B266">
        <v>1</v>
      </c>
      <c r="C266" s="1" t="s">
        <v>4235</v>
      </c>
      <c r="D266" t="s">
        <v>311</v>
      </c>
      <c r="E266">
        <v>2515957</v>
      </c>
      <c r="F266" t="s">
        <v>4235</v>
      </c>
      <c r="H266" t="s">
        <v>4237</v>
      </c>
      <c r="I266">
        <v>4</v>
      </c>
      <c r="K266">
        <v>25</v>
      </c>
      <c r="L266" s="1" t="s">
        <v>311</v>
      </c>
      <c r="M266" t="s">
        <v>1977</v>
      </c>
      <c r="N266">
        <v>18790</v>
      </c>
      <c r="O266">
        <v>3</v>
      </c>
      <c r="P266">
        <v>27</v>
      </c>
      <c r="Q266" t="s">
        <v>12061</v>
      </c>
      <c r="R266" t="s">
        <v>308</v>
      </c>
      <c r="S266" t="s">
        <v>450</v>
      </c>
      <c r="T266" t="s">
        <v>1059</v>
      </c>
      <c r="U266" t="s">
        <v>1238</v>
      </c>
      <c r="V266" t="s">
        <v>295</v>
      </c>
    </row>
    <row r="267" spans="1:22" x14ac:dyDescent="0.3">
      <c r="A267" t="s">
        <v>15291</v>
      </c>
      <c r="B267">
        <v>1</v>
      </c>
      <c r="C267" s="1" t="s">
        <v>15292</v>
      </c>
      <c r="D267" t="s">
        <v>562</v>
      </c>
      <c r="E267">
        <v>4040419</v>
      </c>
      <c r="F267" t="s">
        <v>15292</v>
      </c>
      <c r="G267" t="s">
        <v>298</v>
      </c>
      <c r="H267" t="s">
        <v>6059</v>
      </c>
      <c r="I267">
        <v>4</v>
      </c>
      <c r="K267">
        <v>41</v>
      </c>
      <c r="L267" s="1" t="s">
        <v>451</v>
      </c>
      <c r="M267" t="s">
        <v>15293</v>
      </c>
      <c r="N267">
        <v>22309</v>
      </c>
      <c r="O267">
        <v>0</v>
      </c>
      <c r="P267">
        <v>23</v>
      </c>
      <c r="Q267" t="s">
        <v>15294</v>
      </c>
      <c r="R267" t="s">
        <v>329</v>
      </c>
      <c r="S267" t="s">
        <v>1989</v>
      </c>
      <c r="U267" t="s">
        <v>727</v>
      </c>
      <c r="V267" t="s">
        <v>299</v>
      </c>
    </row>
    <row r="268" spans="1:22" x14ac:dyDescent="0.3">
      <c r="A268" t="s">
        <v>6684</v>
      </c>
      <c r="B268">
        <v>1</v>
      </c>
      <c r="C268" s="1" t="s">
        <v>6682</v>
      </c>
      <c r="D268" t="s">
        <v>451</v>
      </c>
      <c r="E268">
        <v>15501</v>
      </c>
      <c r="F268" t="s">
        <v>6682</v>
      </c>
      <c r="H268" t="s">
        <v>6685</v>
      </c>
      <c r="K268">
        <v>31</v>
      </c>
      <c r="L268" s="1" t="s">
        <v>451</v>
      </c>
      <c r="M268" t="s">
        <v>6683</v>
      </c>
      <c r="N268">
        <v>13852</v>
      </c>
      <c r="O268">
        <v>7</v>
      </c>
      <c r="P268">
        <v>32</v>
      </c>
      <c r="Q268" t="s">
        <v>12687</v>
      </c>
      <c r="R268" t="s">
        <v>397</v>
      </c>
      <c r="S268" t="s">
        <v>367</v>
      </c>
      <c r="U268" t="s">
        <v>727</v>
      </c>
      <c r="V268" t="s">
        <v>295</v>
      </c>
    </row>
    <row r="269" spans="1:22" x14ac:dyDescent="0.3">
      <c r="A269" t="s">
        <v>3117</v>
      </c>
      <c r="B269">
        <v>1</v>
      </c>
      <c r="C269" s="1" t="s">
        <v>3114</v>
      </c>
      <c r="F269" t="s">
        <v>3114</v>
      </c>
      <c r="K269">
        <v>0</v>
      </c>
      <c r="L269" s="1" t="s">
        <v>296</v>
      </c>
      <c r="M269" t="s">
        <v>3116</v>
      </c>
      <c r="N269">
        <v>19756</v>
      </c>
      <c r="O269">
        <v>0</v>
      </c>
      <c r="Q269" t="s">
        <v>11807</v>
      </c>
      <c r="R269" t="s">
        <v>296</v>
      </c>
      <c r="S269" t="s">
        <v>296</v>
      </c>
      <c r="U269" t="s">
        <v>3115</v>
      </c>
      <c r="V269" t="s">
        <v>295</v>
      </c>
    </row>
    <row r="270" spans="1:22" x14ac:dyDescent="0.3">
      <c r="A270" t="s">
        <v>10111</v>
      </c>
      <c r="B270">
        <v>1</v>
      </c>
      <c r="C270" s="1" t="s">
        <v>10110</v>
      </c>
      <c r="F270" t="s">
        <v>10110</v>
      </c>
      <c r="K270">
        <v>0</v>
      </c>
      <c r="L270" s="1" t="s">
        <v>296</v>
      </c>
      <c r="M270" t="s">
        <v>2817</v>
      </c>
      <c r="N270">
        <v>17865</v>
      </c>
      <c r="O270">
        <v>0</v>
      </c>
      <c r="Q270" t="s">
        <v>13672</v>
      </c>
      <c r="R270" t="s">
        <v>296</v>
      </c>
      <c r="S270" t="s">
        <v>296</v>
      </c>
      <c r="U270" t="s">
        <v>3115</v>
      </c>
      <c r="V270" t="s">
        <v>295</v>
      </c>
    </row>
    <row r="271" spans="1:22" x14ac:dyDescent="0.3">
      <c r="A271" t="s">
        <v>5067</v>
      </c>
      <c r="B271">
        <v>1</v>
      </c>
      <c r="C271" s="1" t="s">
        <v>5065</v>
      </c>
      <c r="D271" t="s">
        <v>451</v>
      </c>
      <c r="F271" t="s">
        <v>5065</v>
      </c>
      <c r="K271">
        <v>0</v>
      </c>
      <c r="L271" s="1" t="s">
        <v>451</v>
      </c>
      <c r="M271" t="s">
        <v>3006</v>
      </c>
      <c r="N271">
        <v>17702</v>
      </c>
      <c r="Q271" t="s">
        <v>12258</v>
      </c>
      <c r="R271" t="s">
        <v>296</v>
      </c>
      <c r="S271" t="s">
        <v>296</v>
      </c>
      <c r="U271" t="s">
        <v>5066</v>
      </c>
      <c r="V271" t="s">
        <v>295</v>
      </c>
    </row>
    <row r="272" spans="1:22" x14ac:dyDescent="0.3">
      <c r="A272" t="s">
        <v>2633</v>
      </c>
      <c r="B272">
        <v>1</v>
      </c>
      <c r="C272" s="1" t="s">
        <v>2629</v>
      </c>
      <c r="D272" t="s">
        <v>451</v>
      </c>
      <c r="E272">
        <v>3126367</v>
      </c>
      <c r="F272" t="s">
        <v>2629</v>
      </c>
      <c r="G272" t="s">
        <v>721</v>
      </c>
      <c r="H272" t="s">
        <v>2634</v>
      </c>
      <c r="I272">
        <v>5</v>
      </c>
      <c r="J272" t="s">
        <v>2632</v>
      </c>
      <c r="K272">
        <v>43</v>
      </c>
      <c r="L272" s="1" t="s">
        <v>451</v>
      </c>
      <c r="M272" t="s">
        <v>2631</v>
      </c>
      <c r="N272">
        <v>20012</v>
      </c>
      <c r="O272">
        <v>2</v>
      </c>
      <c r="P272">
        <v>23</v>
      </c>
      <c r="Q272" t="s">
        <v>11711</v>
      </c>
      <c r="R272" t="s">
        <v>329</v>
      </c>
      <c r="S272" t="s">
        <v>949</v>
      </c>
      <c r="U272" t="s">
        <v>2630</v>
      </c>
      <c r="V272" t="s">
        <v>299</v>
      </c>
    </row>
    <row r="273" spans="1:22" x14ac:dyDescent="0.3">
      <c r="A273" t="s">
        <v>7902</v>
      </c>
      <c r="B273">
        <v>1</v>
      </c>
      <c r="C273" s="1" t="s">
        <v>7900</v>
      </c>
      <c r="D273" t="s">
        <v>451</v>
      </c>
      <c r="E273">
        <v>3051439</v>
      </c>
      <c r="F273" t="s">
        <v>7900</v>
      </c>
      <c r="G273" t="s">
        <v>388</v>
      </c>
      <c r="H273" t="s">
        <v>7903</v>
      </c>
      <c r="I273">
        <v>2</v>
      </c>
      <c r="J273" t="s">
        <v>7901</v>
      </c>
      <c r="K273">
        <v>35</v>
      </c>
      <c r="L273" s="1" t="s">
        <v>451</v>
      </c>
      <c r="M273" t="s">
        <v>1380</v>
      </c>
      <c r="N273">
        <v>20039</v>
      </c>
      <c r="O273">
        <v>2</v>
      </c>
      <c r="P273">
        <v>25</v>
      </c>
      <c r="Q273" t="s">
        <v>13020</v>
      </c>
      <c r="R273" t="s">
        <v>457</v>
      </c>
      <c r="S273" t="s">
        <v>838</v>
      </c>
      <c r="U273" t="s">
        <v>4732</v>
      </c>
      <c r="V273" t="s">
        <v>299</v>
      </c>
    </row>
    <row r="274" spans="1:22" x14ac:dyDescent="0.3">
      <c r="A274" t="s">
        <v>5194</v>
      </c>
      <c r="B274">
        <v>1</v>
      </c>
      <c r="C274" s="1" t="s">
        <v>5192</v>
      </c>
      <c r="F274" t="s">
        <v>5192</v>
      </c>
      <c r="K274">
        <v>0</v>
      </c>
      <c r="L274" s="1" t="s">
        <v>296</v>
      </c>
      <c r="M274" t="s">
        <v>5193</v>
      </c>
      <c r="N274">
        <v>17881</v>
      </c>
      <c r="O274">
        <v>0</v>
      </c>
      <c r="Q274" t="s">
        <v>12292</v>
      </c>
      <c r="R274" t="s">
        <v>296</v>
      </c>
      <c r="S274" t="s">
        <v>296</v>
      </c>
      <c r="U274" t="s">
        <v>3487</v>
      </c>
      <c r="V274" t="s">
        <v>295</v>
      </c>
    </row>
    <row r="275" spans="1:22" x14ac:dyDescent="0.3">
      <c r="A275" t="s">
        <v>16607</v>
      </c>
      <c r="B275">
        <v>1</v>
      </c>
      <c r="C275" s="1" t="s">
        <v>16608</v>
      </c>
      <c r="D275" t="s">
        <v>16327</v>
      </c>
      <c r="E275">
        <v>4035239</v>
      </c>
      <c r="F275" t="s">
        <v>16608</v>
      </c>
      <c r="G275" t="s">
        <v>352</v>
      </c>
      <c r="H275" t="s">
        <v>14871</v>
      </c>
      <c r="K275">
        <v>7</v>
      </c>
      <c r="L275" s="1" t="s">
        <v>16327</v>
      </c>
      <c r="M275" t="s">
        <v>16609</v>
      </c>
      <c r="N275">
        <v>22094</v>
      </c>
      <c r="O275">
        <v>0</v>
      </c>
      <c r="P275">
        <v>22</v>
      </c>
      <c r="Q275" t="s">
        <v>16610</v>
      </c>
      <c r="R275" t="s">
        <v>360</v>
      </c>
      <c r="S275" t="s">
        <v>756</v>
      </c>
      <c r="U275" t="s">
        <v>16611</v>
      </c>
      <c r="V275" t="s">
        <v>299</v>
      </c>
    </row>
    <row r="276" spans="1:22" x14ac:dyDescent="0.3">
      <c r="A276" t="s">
        <v>10091</v>
      </c>
      <c r="B276">
        <v>1</v>
      </c>
      <c r="C276" s="1" t="s">
        <v>10088</v>
      </c>
      <c r="D276" t="s">
        <v>311</v>
      </c>
      <c r="E276">
        <v>3123048</v>
      </c>
      <c r="F276" t="s">
        <v>10088</v>
      </c>
      <c r="H276" t="s">
        <v>638</v>
      </c>
      <c r="J276" t="s">
        <v>10090</v>
      </c>
      <c r="K276">
        <v>9</v>
      </c>
      <c r="L276" s="1" t="s">
        <v>311</v>
      </c>
      <c r="M276" t="s">
        <v>10089</v>
      </c>
      <c r="N276">
        <v>19068</v>
      </c>
      <c r="O276">
        <v>3</v>
      </c>
      <c r="P276">
        <v>24</v>
      </c>
      <c r="Q276" t="s">
        <v>13666</v>
      </c>
      <c r="R276" t="s">
        <v>424</v>
      </c>
      <c r="S276" t="s">
        <v>1230</v>
      </c>
      <c r="T276" t="s">
        <v>16316</v>
      </c>
      <c r="U276" t="s">
        <v>3487</v>
      </c>
      <c r="V276" t="s">
        <v>295</v>
      </c>
    </row>
    <row r="277" spans="1:22" x14ac:dyDescent="0.3">
      <c r="A277" t="s">
        <v>9470</v>
      </c>
      <c r="B277">
        <v>1</v>
      </c>
      <c r="C277" s="1" t="s">
        <v>9468</v>
      </c>
      <c r="D277" t="s">
        <v>348</v>
      </c>
      <c r="E277">
        <v>2577645</v>
      </c>
      <c r="F277" t="s">
        <v>9468</v>
      </c>
      <c r="H277" t="s">
        <v>1795</v>
      </c>
      <c r="J277" t="s">
        <v>9469</v>
      </c>
      <c r="K277">
        <v>12</v>
      </c>
      <c r="L277" s="1" t="s">
        <v>348</v>
      </c>
      <c r="M277" t="s">
        <v>495</v>
      </c>
      <c r="N277">
        <v>17271</v>
      </c>
      <c r="O277">
        <v>5</v>
      </c>
      <c r="P277">
        <v>27</v>
      </c>
      <c r="Q277" t="s">
        <v>13484</v>
      </c>
      <c r="R277" t="s">
        <v>360</v>
      </c>
      <c r="S277" t="s">
        <v>390</v>
      </c>
      <c r="T277" t="s">
        <v>16316</v>
      </c>
      <c r="U277" t="s">
        <v>1673</v>
      </c>
      <c r="V277" t="s">
        <v>295</v>
      </c>
    </row>
    <row r="278" spans="1:22" x14ac:dyDescent="0.3">
      <c r="A278" t="s">
        <v>16466</v>
      </c>
      <c r="B278">
        <v>1</v>
      </c>
      <c r="C278" s="1" t="s">
        <v>16467</v>
      </c>
      <c r="D278" t="s">
        <v>16327</v>
      </c>
      <c r="E278">
        <v>2977680</v>
      </c>
      <c r="F278" t="s">
        <v>16467</v>
      </c>
      <c r="G278" t="s">
        <v>1198</v>
      </c>
      <c r="H278" t="s">
        <v>2164</v>
      </c>
      <c r="J278" t="s">
        <v>16468</v>
      </c>
      <c r="K278">
        <v>8</v>
      </c>
      <c r="L278" s="1" t="s">
        <v>16327</v>
      </c>
      <c r="M278" t="s">
        <v>16469</v>
      </c>
      <c r="N278">
        <v>16925</v>
      </c>
      <c r="O278">
        <v>5</v>
      </c>
      <c r="P278">
        <v>26</v>
      </c>
      <c r="Q278" t="s">
        <v>16470</v>
      </c>
      <c r="R278" t="s">
        <v>294</v>
      </c>
      <c r="S278" t="s">
        <v>525</v>
      </c>
      <c r="U278" t="s">
        <v>1673</v>
      </c>
      <c r="V278" t="s">
        <v>299</v>
      </c>
    </row>
    <row r="279" spans="1:22" x14ac:dyDescent="0.3">
      <c r="A279" t="s">
        <v>8527</v>
      </c>
      <c r="B279">
        <v>1</v>
      </c>
      <c r="C279" s="1" t="s">
        <v>8524</v>
      </c>
      <c r="D279" t="s">
        <v>321</v>
      </c>
      <c r="E279">
        <v>15284</v>
      </c>
      <c r="F279" t="s">
        <v>8524</v>
      </c>
      <c r="H279" t="s">
        <v>3677</v>
      </c>
      <c r="J279" t="s">
        <v>8526</v>
      </c>
      <c r="L279" s="1" t="s">
        <v>8461</v>
      </c>
      <c r="M279" t="s">
        <v>8525</v>
      </c>
      <c r="N279">
        <v>14707</v>
      </c>
      <c r="O279">
        <v>8</v>
      </c>
      <c r="P279">
        <v>31</v>
      </c>
      <c r="Q279" t="s">
        <v>13201</v>
      </c>
      <c r="R279" t="s">
        <v>304</v>
      </c>
      <c r="S279" t="s">
        <v>1196</v>
      </c>
      <c r="T279" t="s">
        <v>16316</v>
      </c>
      <c r="U279" t="s">
        <v>1673</v>
      </c>
      <c r="V279" t="s">
        <v>295</v>
      </c>
    </row>
    <row r="280" spans="1:22" x14ac:dyDescent="0.3">
      <c r="A280" t="s">
        <v>16519</v>
      </c>
      <c r="B280">
        <v>1</v>
      </c>
      <c r="C280" s="1" t="s">
        <v>16520</v>
      </c>
      <c r="D280" t="s">
        <v>16327</v>
      </c>
      <c r="E280">
        <v>15051</v>
      </c>
      <c r="F280" t="s">
        <v>16520</v>
      </c>
      <c r="H280" t="s">
        <v>5916</v>
      </c>
      <c r="K280">
        <v>3</v>
      </c>
      <c r="L280" s="1" t="s">
        <v>16327</v>
      </c>
      <c r="M280" t="s">
        <v>16521</v>
      </c>
      <c r="N280">
        <v>14341</v>
      </c>
      <c r="O280">
        <v>8</v>
      </c>
      <c r="P280">
        <v>30</v>
      </c>
      <c r="Q280" t="s">
        <v>16522</v>
      </c>
      <c r="R280" t="s">
        <v>345</v>
      </c>
      <c r="S280" t="s">
        <v>347</v>
      </c>
      <c r="U280" t="s">
        <v>3487</v>
      </c>
      <c r="V280" t="s">
        <v>295</v>
      </c>
    </row>
    <row r="281" spans="1:22" x14ac:dyDescent="0.3">
      <c r="A281" t="s">
        <v>9509</v>
      </c>
      <c r="B281">
        <v>1</v>
      </c>
      <c r="C281" s="1" t="s">
        <v>9507</v>
      </c>
      <c r="D281" t="s">
        <v>562</v>
      </c>
      <c r="E281">
        <v>15055</v>
      </c>
      <c r="F281" t="s">
        <v>9507</v>
      </c>
      <c r="H281" t="s">
        <v>9510</v>
      </c>
      <c r="K281">
        <v>47</v>
      </c>
      <c r="L281" s="1" t="s">
        <v>451</v>
      </c>
      <c r="M281" t="s">
        <v>9508</v>
      </c>
      <c r="N281">
        <v>14807</v>
      </c>
      <c r="O281">
        <v>1</v>
      </c>
      <c r="P281">
        <v>28</v>
      </c>
      <c r="Q281" t="s">
        <v>13497</v>
      </c>
      <c r="R281" t="s">
        <v>345</v>
      </c>
      <c r="S281" t="s">
        <v>949</v>
      </c>
      <c r="U281" t="s">
        <v>3487</v>
      </c>
      <c r="V281" t="s">
        <v>295</v>
      </c>
    </row>
    <row r="282" spans="1:22" x14ac:dyDescent="0.3">
      <c r="A282" t="s">
        <v>7074</v>
      </c>
      <c r="B282">
        <v>1</v>
      </c>
      <c r="C282" s="1" t="s">
        <v>2205</v>
      </c>
      <c r="D282" t="s">
        <v>348</v>
      </c>
      <c r="E282">
        <v>9689</v>
      </c>
      <c r="F282" t="s">
        <v>2205</v>
      </c>
      <c r="H282" t="s">
        <v>7075</v>
      </c>
      <c r="K282">
        <v>16</v>
      </c>
      <c r="L282" s="1" t="s">
        <v>348</v>
      </c>
      <c r="M282" t="s">
        <v>825</v>
      </c>
      <c r="N282">
        <v>7236</v>
      </c>
      <c r="O282">
        <v>9</v>
      </c>
      <c r="P282">
        <v>33</v>
      </c>
      <c r="Q282" t="s">
        <v>12798</v>
      </c>
      <c r="R282" t="s">
        <v>345</v>
      </c>
      <c r="S282" t="s">
        <v>367</v>
      </c>
      <c r="U282" t="s">
        <v>3487</v>
      </c>
      <c r="V282" t="s">
        <v>295</v>
      </c>
    </row>
    <row r="283" spans="1:22" x14ac:dyDescent="0.3">
      <c r="A283" t="s">
        <v>8847</v>
      </c>
      <c r="B283">
        <v>1</v>
      </c>
      <c r="C283" s="1" t="s">
        <v>8846</v>
      </c>
      <c r="D283" t="s">
        <v>311</v>
      </c>
      <c r="E283">
        <v>16015</v>
      </c>
      <c r="F283" t="s">
        <v>8846</v>
      </c>
      <c r="H283" t="s">
        <v>8848</v>
      </c>
      <c r="I283">
        <v>3</v>
      </c>
      <c r="K283">
        <v>4</v>
      </c>
      <c r="L283" s="1" t="s">
        <v>311</v>
      </c>
      <c r="M283" t="s">
        <v>6230</v>
      </c>
      <c r="N283">
        <v>15078</v>
      </c>
      <c r="O283">
        <v>2</v>
      </c>
      <c r="P283">
        <v>30</v>
      </c>
      <c r="Q283" t="s">
        <v>13299</v>
      </c>
      <c r="R283" t="s">
        <v>424</v>
      </c>
      <c r="S283" t="s">
        <v>742</v>
      </c>
      <c r="U283" t="s">
        <v>3487</v>
      </c>
      <c r="V283" t="s">
        <v>295</v>
      </c>
    </row>
    <row r="284" spans="1:22" x14ac:dyDescent="0.3">
      <c r="A284" t="s">
        <v>16430</v>
      </c>
      <c r="B284">
        <v>1</v>
      </c>
      <c r="C284" s="1" t="s">
        <v>16431</v>
      </c>
      <c r="D284" t="s">
        <v>16327</v>
      </c>
      <c r="E284">
        <v>16241</v>
      </c>
      <c r="F284" t="s">
        <v>16431</v>
      </c>
      <c r="H284" t="s">
        <v>1003</v>
      </c>
      <c r="K284">
        <v>9</v>
      </c>
      <c r="L284" s="1" t="s">
        <v>16327</v>
      </c>
      <c r="M284" t="s">
        <v>16432</v>
      </c>
      <c r="N284">
        <v>14854</v>
      </c>
      <c r="O284">
        <v>6</v>
      </c>
      <c r="P284">
        <v>28</v>
      </c>
      <c r="Q284" t="s">
        <v>16433</v>
      </c>
      <c r="R284" t="s">
        <v>345</v>
      </c>
      <c r="S284" t="s">
        <v>412</v>
      </c>
      <c r="U284" t="s">
        <v>3487</v>
      </c>
      <c r="V284" t="s">
        <v>295</v>
      </c>
    </row>
    <row r="285" spans="1:22" x14ac:dyDescent="0.3">
      <c r="A285" t="s">
        <v>9061</v>
      </c>
      <c r="B285">
        <v>1</v>
      </c>
      <c r="C285" s="1" t="s">
        <v>9060</v>
      </c>
      <c r="D285" t="s">
        <v>311</v>
      </c>
      <c r="F285" t="s">
        <v>9060</v>
      </c>
      <c r="H285" t="s">
        <v>4879</v>
      </c>
      <c r="K285">
        <v>7</v>
      </c>
      <c r="L285" s="1" t="s">
        <v>311</v>
      </c>
      <c r="M285" t="s">
        <v>2817</v>
      </c>
      <c r="N285">
        <v>11838</v>
      </c>
      <c r="O285">
        <v>7</v>
      </c>
      <c r="P285">
        <v>32</v>
      </c>
      <c r="Q285" t="s">
        <v>13359</v>
      </c>
      <c r="R285" t="s">
        <v>424</v>
      </c>
      <c r="S285" t="s">
        <v>949</v>
      </c>
      <c r="U285" t="s">
        <v>971</v>
      </c>
      <c r="V285" t="s">
        <v>295</v>
      </c>
    </row>
    <row r="286" spans="1:22" x14ac:dyDescent="0.3">
      <c r="A286" t="s">
        <v>4982</v>
      </c>
      <c r="B286">
        <v>1</v>
      </c>
      <c r="C286" s="1" t="s">
        <v>4979</v>
      </c>
      <c r="D286" t="s">
        <v>321</v>
      </c>
      <c r="E286">
        <v>3125253</v>
      </c>
      <c r="F286" t="s">
        <v>4979</v>
      </c>
      <c r="H286" t="s">
        <v>1611</v>
      </c>
      <c r="J286" t="s">
        <v>4981</v>
      </c>
      <c r="K286">
        <v>83</v>
      </c>
      <c r="L286" s="1" t="s">
        <v>321</v>
      </c>
      <c r="M286" t="s">
        <v>2448</v>
      </c>
      <c r="N286">
        <v>18317</v>
      </c>
      <c r="O286">
        <v>4</v>
      </c>
      <c r="P286">
        <v>26</v>
      </c>
      <c r="Q286" t="s">
        <v>12238</v>
      </c>
      <c r="R286" t="s">
        <v>318</v>
      </c>
      <c r="S286" t="s">
        <v>733</v>
      </c>
      <c r="T286" t="s">
        <v>16316</v>
      </c>
      <c r="U286" t="s">
        <v>4980</v>
      </c>
      <c r="V286" t="s">
        <v>295</v>
      </c>
    </row>
    <row r="287" spans="1:22" x14ac:dyDescent="0.3">
      <c r="A287" t="s">
        <v>4513</v>
      </c>
      <c r="B287">
        <v>1</v>
      </c>
      <c r="C287" s="1" t="s">
        <v>4510</v>
      </c>
      <c r="D287" t="s">
        <v>348</v>
      </c>
      <c r="E287">
        <v>2971271</v>
      </c>
      <c r="F287" t="s">
        <v>4510</v>
      </c>
      <c r="H287" t="s">
        <v>4514</v>
      </c>
      <c r="J287" t="s">
        <v>14995</v>
      </c>
      <c r="L287" s="1" t="s">
        <v>348</v>
      </c>
      <c r="M287" t="s">
        <v>4512</v>
      </c>
      <c r="N287">
        <v>18407</v>
      </c>
      <c r="O287">
        <v>4</v>
      </c>
      <c r="P287">
        <v>26</v>
      </c>
      <c r="Q287" t="s">
        <v>12126</v>
      </c>
      <c r="R287" t="s">
        <v>401</v>
      </c>
      <c r="S287" t="s">
        <v>430</v>
      </c>
      <c r="T287" t="s">
        <v>16316</v>
      </c>
      <c r="U287" t="s">
        <v>4511</v>
      </c>
      <c r="V287" t="s">
        <v>295</v>
      </c>
    </row>
    <row r="288" spans="1:22" x14ac:dyDescent="0.3">
      <c r="A288" t="s">
        <v>2382</v>
      </c>
      <c r="B288">
        <v>1</v>
      </c>
      <c r="C288" s="1" t="s">
        <v>2379</v>
      </c>
      <c r="D288" t="s">
        <v>348</v>
      </c>
      <c r="E288">
        <v>3051708</v>
      </c>
      <c r="F288" t="s">
        <v>2379</v>
      </c>
      <c r="K288">
        <v>88</v>
      </c>
      <c r="L288" s="1" t="s">
        <v>348</v>
      </c>
      <c r="M288" t="s">
        <v>2381</v>
      </c>
      <c r="N288">
        <v>19609</v>
      </c>
      <c r="O288">
        <v>2</v>
      </c>
      <c r="Q288" t="s">
        <v>11658</v>
      </c>
      <c r="R288" t="s">
        <v>360</v>
      </c>
      <c r="S288" t="s">
        <v>65</v>
      </c>
      <c r="T288" t="s">
        <v>1059</v>
      </c>
      <c r="U288" t="s">
        <v>2380</v>
      </c>
      <c r="V288" t="s">
        <v>295</v>
      </c>
    </row>
    <row r="289" spans="1:22" x14ac:dyDescent="0.3">
      <c r="A289" t="s">
        <v>455</v>
      </c>
      <c r="B289">
        <v>1</v>
      </c>
      <c r="C289" s="1" t="s">
        <v>449</v>
      </c>
      <c r="D289" t="s">
        <v>451</v>
      </c>
      <c r="E289">
        <v>17452</v>
      </c>
      <c r="F289" t="s">
        <v>449</v>
      </c>
      <c r="H289" t="s">
        <v>456</v>
      </c>
      <c r="J289" t="s">
        <v>454</v>
      </c>
      <c r="K289">
        <v>40</v>
      </c>
      <c r="L289" s="1" t="s">
        <v>451</v>
      </c>
      <c r="M289" t="s">
        <v>453</v>
      </c>
      <c r="N289">
        <v>16345</v>
      </c>
      <c r="O289">
        <v>6</v>
      </c>
      <c r="P289">
        <v>29</v>
      </c>
      <c r="Q289" t="s">
        <v>11343</v>
      </c>
      <c r="R289" t="s">
        <v>457</v>
      </c>
      <c r="S289" t="s">
        <v>450</v>
      </c>
      <c r="T289" t="s">
        <v>16316</v>
      </c>
      <c r="U289" t="s">
        <v>452</v>
      </c>
      <c r="V289" t="s">
        <v>295</v>
      </c>
    </row>
    <row r="290" spans="1:22" x14ac:dyDescent="0.3">
      <c r="A290" t="s">
        <v>9206</v>
      </c>
      <c r="B290">
        <v>1</v>
      </c>
      <c r="C290" s="1" t="s">
        <v>165</v>
      </c>
      <c r="D290" t="s">
        <v>348</v>
      </c>
      <c r="E290">
        <v>16731</v>
      </c>
      <c r="F290" t="s">
        <v>165</v>
      </c>
      <c r="G290" t="s">
        <v>694</v>
      </c>
      <c r="H290" t="s">
        <v>9207</v>
      </c>
      <c r="I290">
        <v>1</v>
      </c>
      <c r="J290" t="s">
        <v>9205</v>
      </c>
      <c r="K290">
        <v>13</v>
      </c>
      <c r="L290" s="1" t="s">
        <v>348</v>
      </c>
      <c r="M290" t="s">
        <v>9204</v>
      </c>
      <c r="N290">
        <v>16568</v>
      </c>
      <c r="O290">
        <v>6</v>
      </c>
      <c r="P290">
        <v>26</v>
      </c>
      <c r="Q290" t="s">
        <v>13401</v>
      </c>
      <c r="R290" t="s">
        <v>401</v>
      </c>
      <c r="S290" t="s">
        <v>485</v>
      </c>
      <c r="U290" t="s">
        <v>5428</v>
      </c>
      <c r="V290" t="s">
        <v>299</v>
      </c>
    </row>
    <row r="291" spans="1:22" x14ac:dyDescent="0.3">
      <c r="A291" t="s">
        <v>15734</v>
      </c>
      <c r="B291">
        <v>1</v>
      </c>
      <c r="C291" s="1" t="s">
        <v>15735</v>
      </c>
      <c r="D291" t="s">
        <v>348</v>
      </c>
      <c r="E291">
        <v>4360438</v>
      </c>
      <c r="F291" t="s">
        <v>15735</v>
      </c>
      <c r="G291" t="s">
        <v>536</v>
      </c>
      <c r="H291" t="s">
        <v>15736</v>
      </c>
      <c r="I291">
        <v>1</v>
      </c>
      <c r="K291">
        <v>11</v>
      </c>
      <c r="L291" s="1" t="s">
        <v>348</v>
      </c>
      <c r="M291" t="s">
        <v>15737</v>
      </c>
      <c r="N291">
        <v>21747</v>
      </c>
      <c r="O291">
        <v>0</v>
      </c>
      <c r="P291">
        <v>22</v>
      </c>
      <c r="Q291" t="s">
        <v>15738</v>
      </c>
      <c r="R291" t="s">
        <v>308</v>
      </c>
      <c r="S291" t="s">
        <v>412</v>
      </c>
      <c r="U291" t="s">
        <v>500</v>
      </c>
      <c r="V291" t="s">
        <v>299</v>
      </c>
    </row>
    <row r="292" spans="1:22" x14ac:dyDescent="0.3">
      <c r="A292" t="s">
        <v>9237</v>
      </c>
      <c r="B292">
        <v>1</v>
      </c>
      <c r="C292" s="1" t="s">
        <v>9235</v>
      </c>
      <c r="D292" t="s">
        <v>311</v>
      </c>
      <c r="E292">
        <v>2574511</v>
      </c>
      <c r="F292" t="s">
        <v>9235</v>
      </c>
      <c r="G292" t="s">
        <v>410</v>
      </c>
      <c r="H292" t="s">
        <v>2121</v>
      </c>
      <c r="I292">
        <v>3</v>
      </c>
      <c r="J292" t="s">
        <v>9236</v>
      </c>
      <c r="K292">
        <v>8</v>
      </c>
      <c r="L292" s="1" t="s">
        <v>311</v>
      </c>
      <c r="M292" t="s">
        <v>432</v>
      </c>
      <c r="N292">
        <v>18118</v>
      </c>
      <c r="O292">
        <v>4</v>
      </c>
      <c r="P292">
        <v>27</v>
      </c>
      <c r="Q292" t="s">
        <v>13410</v>
      </c>
      <c r="R292" t="s">
        <v>345</v>
      </c>
      <c r="S292" t="s">
        <v>347</v>
      </c>
      <c r="U292" t="s">
        <v>500</v>
      </c>
      <c r="V292" t="s">
        <v>299</v>
      </c>
    </row>
    <row r="293" spans="1:22" x14ac:dyDescent="0.3">
      <c r="A293" t="s">
        <v>6565</v>
      </c>
      <c r="B293">
        <v>1</v>
      </c>
      <c r="C293" s="1" t="s">
        <v>6563</v>
      </c>
      <c r="D293" t="s">
        <v>321</v>
      </c>
      <c r="E293">
        <v>15195</v>
      </c>
      <c r="F293" t="s">
        <v>6563</v>
      </c>
      <c r="H293" t="s">
        <v>6566</v>
      </c>
      <c r="K293">
        <v>85</v>
      </c>
      <c r="L293" s="1" t="s">
        <v>321</v>
      </c>
      <c r="M293" t="s">
        <v>6564</v>
      </c>
      <c r="N293">
        <v>14812</v>
      </c>
      <c r="O293">
        <v>2</v>
      </c>
      <c r="P293">
        <v>28</v>
      </c>
      <c r="Q293" t="s">
        <v>12656</v>
      </c>
      <c r="R293" t="s">
        <v>424</v>
      </c>
      <c r="S293" t="s">
        <v>548</v>
      </c>
      <c r="U293" t="s">
        <v>500</v>
      </c>
      <c r="V293" t="s">
        <v>295</v>
      </c>
    </row>
    <row r="294" spans="1:22" x14ac:dyDescent="0.3">
      <c r="A294" t="s">
        <v>7941</v>
      </c>
      <c r="B294">
        <v>1</v>
      </c>
      <c r="C294" s="1" t="s">
        <v>7939</v>
      </c>
      <c r="D294" t="s">
        <v>321</v>
      </c>
      <c r="E294">
        <v>3059165</v>
      </c>
      <c r="F294" t="s">
        <v>7939</v>
      </c>
      <c r="H294" t="s">
        <v>5080</v>
      </c>
      <c r="J294" t="s">
        <v>7940</v>
      </c>
      <c r="K294">
        <v>86</v>
      </c>
      <c r="L294" s="1" t="s">
        <v>321</v>
      </c>
      <c r="M294" t="s">
        <v>613</v>
      </c>
      <c r="N294">
        <v>19480</v>
      </c>
      <c r="O294">
        <v>3</v>
      </c>
      <c r="P294">
        <v>26</v>
      </c>
      <c r="Q294" t="s">
        <v>13032</v>
      </c>
      <c r="R294" t="s">
        <v>424</v>
      </c>
      <c r="S294" t="s">
        <v>1005</v>
      </c>
      <c r="T294" t="s">
        <v>16316</v>
      </c>
      <c r="U294" t="s">
        <v>500</v>
      </c>
      <c r="V294" t="s">
        <v>295</v>
      </c>
    </row>
    <row r="295" spans="1:22" x14ac:dyDescent="0.3">
      <c r="A295" t="s">
        <v>6727</v>
      </c>
      <c r="B295">
        <v>1</v>
      </c>
      <c r="C295" s="1" t="s">
        <v>6725</v>
      </c>
      <c r="F295" t="s">
        <v>6725</v>
      </c>
      <c r="K295">
        <v>0</v>
      </c>
      <c r="L295" s="1" t="s">
        <v>296</v>
      </c>
      <c r="M295" t="s">
        <v>6726</v>
      </c>
      <c r="N295">
        <v>19136</v>
      </c>
      <c r="O295">
        <v>0</v>
      </c>
      <c r="Q295" t="s">
        <v>12700</v>
      </c>
      <c r="R295" t="s">
        <v>296</v>
      </c>
      <c r="S295" t="s">
        <v>296</v>
      </c>
      <c r="U295" t="s">
        <v>500</v>
      </c>
      <c r="V295" t="s">
        <v>295</v>
      </c>
    </row>
    <row r="296" spans="1:22" x14ac:dyDescent="0.3">
      <c r="A296" t="s">
        <v>9891</v>
      </c>
      <c r="B296">
        <v>1</v>
      </c>
      <c r="C296" s="1" t="s">
        <v>9889</v>
      </c>
      <c r="D296" t="s">
        <v>437</v>
      </c>
      <c r="E296">
        <v>15776</v>
      </c>
      <c r="F296" t="s">
        <v>9889</v>
      </c>
      <c r="H296" t="s">
        <v>9892</v>
      </c>
      <c r="K296">
        <v>2</v>
      </c>
      <c r="L296" s="1" t="s">
        <v>437</v>
      </c>
      <c r="M296" t="s">
        <v>9890</v>
      </c>
      <c r="N296">
        <v>14929</v>
      </c>
      <c r="O296">
        <v>1</v>
      </c>
      <c r="P296">
        <v>28</v>
      </c>
      <c r="Q296" t="s">
        <v>13611</v>
      </c>
      <c r="R296" t="s">
        <v>318</v>
      </c>
      <c r="S296" t="s">
        <v>924</v>
      </c>
      <c r="U296" t="s">
        <v>500</v>
      </c>
      <c r="V296" t="s">
        <v>295</v>
      </c>
    </row>
    <row r="297" spans="1:22" x14ac:dyDescent="0.3">
      <c r="A297" t="s">
        <v>9487</v>
      </c>
      <c r="B297">
        <v>1</v>
      </c>
      <c r="C297" s="1" t="s">
        <v>9485</v>
      </c>
      <c r="D297" t="s">
        <v>451</v>
      </c>
      <c r="E297">
        <v>15478</v>
      </c>
      <c r="F297" t="s">
        <v>9485</v>
      </c>
      <c r="G297" t="s">
        <v>489</v>
      </c>
      <c r="H297" t="s">
        <v>8233</v>
      </c>
      <c r="I297">
        <v>8</v>
      </c>
      <c r="J297" t="s">
        <v>9486</v>
      </c>
      <c r="K297">
        <v>38</v>
      </c>
      <c r="L297" s="1" t="s">
        <v>451</v>
      </c>
      <c r="M297" t="s">
        <v>1487</v>
      </c>
      <c r="N297">
        <v>13741</v>
      </c>
      <c r="O297">
        <v>8</v>
      </c>
      <c r="P297">
        <v>30</v>
      </c>
      <c r="Q297" t="s">
        <v>13490</v>
      </c>
      <c r="R297" t="s">
        <v>360</v>
      </c>
      <c r="S297" t="s">
        <v>686</v>
      </c>
      <c r="T297" t="s">
        <v>16317</v>
      </c>
      <c r="U297" t="s">
        <v>500</v>
      </c>
      <c r="V297" t="s">
        <v>16318</v>
      </c>
    </row>
    <row r="298" spans="1:22" x14ac:dyDescent="0.3">
      <c r="A298" t="s">
        <v>3045</v>
      </c>
      <c r="B298">
        <v>1</v>
      </c>
      <c r="C298" s="1" t="s">
        <v>1177</v>
      </c>
      <c r="D298" t="s">
        <v>321</v>
      </c>
      <c r="E298">
        <v>15688</v>
      </c>
      <c r="F298" t="s">
        <v>1177</v>
      </c>
      <c r="H298" t="s">
        <v>3046</v>
      </c>
      <c r="K298">
        <v>82</v>
      </c>
      <c r="L298" s="1" t="s">
        <v>321</v>
      </c>
      <c r="M298" t="s">
        <v>3044</v>
      </c>
      <c r="N298">
        <v>4276</v>
      </c>
      <c r="O298">
        <v>3</v>
      </c>
      <c r="P298">
        <v>29</v>
      </c>
      <c r="Q298" t="s">
        <v>11792</v>
      </c>
      <c r="R298" t="s">
        <v>318</v>
      </c>
      <c r="S298" t="s">
        <v>515</v>
      </c>
      <c r="U298" t="s">
        <v>500</v>
      </c>
      <c r="V298" t="s">
        <v>295</v>
      </c>
    </row>
    <row r="299" spans="1:22" x14ac:dyDescent="0.3">
      <c r="A299" t="s">
        <v>3801</v>
      </c>
      <c r="B299">
        <v>1</v>
      </c>
      <c r="C299" s="1" t="s">
        <v>3799</v>
      </c>
      <c r="D299" t="s">
        <v>451</v>
      </c>
      <c r="E299">
        <v>4012719</v>
      </c>
      <c r="F299" t="s">
        <v>3799</v>
      </c>
      <c r="H299" t="s">
        <v>3802</v>
      </c>
      <c r="I299">
        <v>7</v>
      </c>
      <c r="K299">
        <v>38</v>
      </c>
      <c r="L299" s="1" t="s">
        <v>451</v>
      </c>
      <c r="M299" t="s">
        <v>3800</v>
      </c>
      <c r="N299">
        <v>18632</v>
      </c>
      <c r="O299">
        <v>3</v>
      </c>
      <c r="P299">
        <v>27</v>
      </c>
      <c r="Q299" t="s">
        <v>11959</v>
      </c>
      <c r="R299" t="s">
        <v>397</v>
      </c>
      <c r="S299" t="s">
        <v>356</v>
      </c>
      <c r="T299" t="s">
        <v>1059</v>
      </c>
      <c r="U299" t="s">
        <v>500</v>
      </c>
      <c r="V299" t="s">
        <v>295</v>
      </c>
    </row>
    <row r="300" spans="1:22" x14ac:dyDescent="0.3">
      <c r="A300" t="s">
        <v>8643</v>
      </c>
      <c r="B300">
        <v>1</v>
      </c>
      <c r="C300" s="1" t="s">
        <v>8642</v>
      </c>
      <c r="D300" t="s">
        <v>451</v>
      </c>
      <c r="E300">
        <v>2972811</v>
      </c>
      <c r="F300" t="s">
        <v>8642</v>
      </c>
      <c r="H300" t="s">
        <v>5064</v>
      </c>
      <c r="K300">
        <v>26</v>
      </c>
      <c r="L300" s="1" t="s">
        <v>451</v>
      </c>
      <c r="M300" t="s">
        <v>5051</v>
      </c>
      <c r="N300">
        <v>18626</v>
      </c>
      <c r="O300">
        <v>1</v>
      </c>
      <c r="P300">
        <v>25</v>
      </c>
      <c r="Q300" t="s">
        <v>13238</v>
      </c>
      <c r="R300" t="s">
        <v>397</v>
      </c>
      <c r="S300" t="s">
        <v>650</v>
      </c>
      <c r="U300" t="s">
        <v>500</v>
      </c>
      <c r="V300" t="s">
        <v>295</v>
      </c>
    </row>
    <row r="301" spans="1:22" x14ac:dyDescent="0.3">
      <c r="A301" t="s">
        <v>2743</v>
      </c>
      <c r="B301">
        <v>1</v>
      </c>
      <c r="C301" s="1" t="s">
        <v>2741</v>
      </c>
      <c r="D301" t="s">
        <v>348</v>
      </c>
      <c r="E301">
        <v>17127</v>
      </c>
      <c r="F301" t="s">
        <v>2741</v>
      </c>
      <c r="H301" t="s">
        <v>829</v>
      </c>
      <c r="J301" t="s">
        <v>2742</v>
      </c>
      <c r="K301">
        <v>16</v>
      </c>
      <c r="L301" s="1" t="s">
        <v>348</v>
      </c>
      <c r="M301" t="s">
        <v>688</v>
      </c>
      <c r="N301">
        <v>16567</v>
      </c>
      <c r="O301">
        <v>6</v>
      </c>
      <c r="P301">
        <v>27</v>
      </c>
      <c r="Q301" t="s">
        <v>11734</v>
      </c>
      <c r="R301" t="s">
        <v>304</v>
      </c>
      <c r="S301" t="s">
        <v>575</v>
      </c>
      <c r="U301" t="s">
        <v>500</v>
      </c>
      <c r="V301" t="s">
        <v>295</v>
      </c>
    </row>
    <row r="302" spans="1:22" x14ac:dyDescent="0.3">
      <c r="A302" t="s">
        <v>1851</v>
      </c>
      <c r="B302">
        <v>1</v>
      </c>
      <c r="C302" s="1" t="s">
        <v>1849</v>
      </c>
      <c r="D302" t="s">
        <v>451</v>
      </c>
      <c r="E302">
        <v>2576403</v>
      </c>
      <c r="F302" t="s">
        <v>1849</v>
      </c>
      <c r="H302" t="s">
        <v>1789</v>
      </c>
      <c r="K302">
        <v>42</v>
      </c>
      <c r="L302" s="1" t="s">
        <v>451</v>
      </c>
      <c r="M302" t="s">
        <v>1850</v>
      </c>
      <c r="N302">
        <v>17419</v>
      </c>
      <c r="O302">
        <v>2</v>
      </c>
      <c r="P302">
        <v>26</v>
      </c>
      <c r="Q302" t="s">
        <v>11557</v>
      </c>
      <c r="R302" t="s">
        <v>424</v>
      </c>
      <c r="S302" t="s">
        <v>699</v>
      </c>
      <c r="U302" t="s">
        <v>500</v>
      </c>
      <c r="V302" t="s">
        <v>295</v>
      </c>
    </row>
    <row r="303" spans="1:22" x14ac:dyDescent="0.3">
      <c r="A303" t="s">
        <v>769</v>
      </c>
      <c r="B303">
        <v>1</v>
      </c>
      <c r="C303" s="1" t="s">
        <v>767</v>
      </c>
      <c r="D303" t="s">
        <v>321</v>
      </c>
      <c r="E303">
        <v>4411192</v>
      </c>
      <c r="F303" t="s">
        <v>767</v>
      </c>
      <c r="G303" t="s">
        <v>644</v>
      </c>
      <c r="H303" t="s">
        <v>1252</v>
      </c>
      <c r="I303">
        <v>4</v>
      </c>
      <c r="J303" t="s">
        <v>14333</v>
      </c>
      <c r="K303">
        <v>86</v>
      </c>
      <c r="L303" s="1" t="s">
        <v>321</v>
      </c>
      <c r="M303" t="s">
        <v>768</v>
      </c>
      <c r="N303">
        <v>21161</v>
      </c>
      <c r="O303">
        <v>1</v>
      </c>
      <c r="P303">
        <v>23</v>
      </c>
      <c r="Q303" t="s">
        <v>11379</v>
      </c>
      <c r="R303" t="s">
        <v>294</v>
      </c>
      <c r="S303" t="s">
        <v>515</v>
      </c>
      <c r="U303" t="s">
        <v>500</v>
      </c>
      <c r="V303" t="s">
        <v>299</v>
      </c>
    </row>
    <row r="304" spans="1:22" x14ac:dyDescent="0.3">
      <c r="A304" t="s">
        <v>3732</v>
      </c>
      <c r="B304">
        <v>1</v>
      </c>
      <c r="C304" s="1" t="s">
        <v>3730</v>
      </c>
      <c r="D304" t="s">
        <v>311</v>
      </c>
      <c r="E304">
        <v>2517676</v>
      </c>
      <c r="F304" t="s">
        <v>3730</v>
      </c>
      <c r="H304" t="s">
        <v>2719</v>
      </c>
      <c r="K304">
        <v>6</v>
      </c>
      <c r="L304" s="1" t="s">
        <v>311</v>
      </c>
      <c r="M304" t="s">
        <v>3731</v>
      </c>
      <c r="N304">
        <v>18139</v>
      </c>
      <c r="O304">
        <v>3</v>
      </c>
      <c r="P304">
        <v>28</v>
      </c>
      <c r="Q304" t="s">
        <v>11942</v>
      </c>
      <c r="R304" t="s">
        <v>318</v>
      </c>
      <c r="S304" t="s">
        <v>779</v>
      </c>
      <c r="U304" t="s">
        <v>500</v>
      </c>
      <c r="V304" t="s">
        <v>295</v>
      </c>
    </row>
    <row r="305" spans="1:22" x14ac:dyDescent="0.3">
      <c r="A305" t="s">
        <v>16350</v>
      </c>
      <c r="B305">
        <v>1</v>
      </c>
      <c r="C305" s="1" t="s">
        <v>15001</v>
      </c>
      <c r="D305" t="s">
        <v>16327</v>
      </c>
      <c r="E305">
        <v>10668</v>
      </c>
      <c r="F305" t="s">
        <v>15001</v>
      </c>
      <c r="H305" t="s">
        <v>16351</v>
      </c>
      <c r="K305">
        <v>4</v>
      </c>
      <c r="L305" s="1" t="s">
        <v>16327</v>
      </c>
      <c r="M305" t="s">
        <v>852</v>
      </c>
      <c r="N305">
        <v>7650</v>
      </c>
      <c r="O305">
        <v>9</v>
      </c>
      <c r="P305">
        <v>33</v>
      </c>
      <c r="Q305" t="s">
        <v>16352</v>
      </c>
      <c r="R305" t="s">
        <v>294</v>
      </c>
      <c r="S305" t="s">
        <v>659</v>
      </c>
      <c r="U305" t="s">
        <v>500</v>
      </c>
      <c r="V305" t="s">
        <v>295</v>
      </c>
    </row>
    <row r="306" spans="1:22" x14ac:dyDescent="0.3">
      <c r="A306" t="s">
        <v>8013</v>
      </c>
      <c r="B306">
        <v>1</v>
      </c>
      <c r="C306" s="1" t="s">
        <v>8012</v>
      </c>
      <c r="D306" t="s">
        <v>348</v>
      </c>
      <c r="E306">
        <v>12567</v>
      </c>
      <c r="F306" t="s">
        <v>8012</v>
      </c>
      <c r="H306" t="s">
        <v>8014</v>
      </c>
      <c r="K306">
        <v>13</v>
      </c>
      <c r="L306" s="1" t="s">
        <v>348</v>
      </c>
      <c r="M306" t="s">
        <v>2300</v>
      </c>
      <c r="N306">
        <v>10034</v>
      </c>
      <c r="O306">
        <v>7</v>
      </c>
      <c r="P306">
        <v>30</v>
      </c>
      <c r="Q306" t="s">
        <v>13054</v>
      </c>
      <c r="R306" t="s">
        <v>308</v>
      </c>
      <c r="S306" t="s">
        <v>317</v>
      </c>
      <c r="U306" t="s">
        <v>500</v>
      </c>
      <c r="V306" t="s">
        <v>295</v>
      </c>
    </row>
    <row r="307" spans="1:22" x14ac:dyDescent="0.3">
      <c r="A307" t="s">
        <v>3709</v>
      </c>
      <c r="B307">
        <v>1</v>
      </c>
      <c r="C307" s="1" t="s">
        <v>3708</v>
      </c>
      <c r="D307" t="s">
        <v>451</v>
      </c>
      <c r="F307" t="s">
        <v>3708</v>
      </c>
      <c r="H307" t="s">
        <v>3710</v>
      </c>
      <c r="K307">
        <v>34</v>
      </c>
      <c r="L307" s="1" t="s">
        <v>451</v>
      </c>
      <c r="M307" t="s">
        <v>2735</v>
      </c>
      <c r="N307">
        <v>2254</v>
      </c>
      <c r="O307">
        <v>8</v>
      </c>
      <c r="P307">
        <v>35</v>
      </c>
      <c r="Q307" t="s">
        <v>11937</v>
      </c>
      <c r="R307" t="s">
        <v>424</v>
      </c>
      <c r="S307" t="s">
        <v>1496</v>
      </c>
      <c r="U307" t="s">
        <v>500</v>
      </c>
      <c r="V307" t="s">
        <v>295</v>
      </c>
    </row>
    <row r="308" spans="1:22" x14ac:dyDescent="0.3">
      <c r="A308" t="s">
        <v>8634</v>
      </c>
      <c r="B308">
        <v>1</v>
      </c>
      <c r="C308" s="1" t="s">
        <v>8633</v>
      </c>
      <c r="D308" t="s">
        <v>451</v>
      </c>
      <c r="F308" t="s">
        <v>8633</v>
      </c>
      <c r="H308" t="s">
        <v>2113</v>
      </c>
      <c r="K308">
        <v>39</v>
      </c>
      <c r="L308" s="1" t="s">
        <v>451</v>
      </c>
      <c r="M308" t="s">
        <v>1120</v>
      </c>
      <c r="N308">
        <v>18725</v>
      </c>
      <c r="O308">
        <v>0</v>
      </c>
      <c r="P308">
        <v>25</v>
      </c>
      <c r="Q308" t="s">
        <v>13235</v>
      </c>
      <c r="R308" t="s">
        <v>345</v>
      </c>
      <c r="S308" t="s">
        <v>1827</v>
      </c>
      <c r="U308" t="s">
        <v>500</v>
      </c>
      <c r="V308" t="s">
        <v>295</v>
      </c>
    </row>
    <row r="309" spans="1:22" x14ac:dyDescent="0.3">
      <c r="A309" t="s">
        <v>4657</v>
      </c>
      <c r="B309">
        <v>1</v>
      </c>
      <c r="C309" s="1" t="s">
        <v>4654</v>
      </c>
      <c r="D309" t="s">
        <v>348</v>
      </c>
      <c r="E309">
        <v>12576</v>
      </c>
      <c r="F309" t="s">
        <v>4654</v>
      </c>
      <c r="H309" t="s">
        <v>4658</v>
      </c>
      <c r="J309" t="s">
        <v>4656</v>
      </c>
      <c r="K309">
        <v>19</v>
      </c>
      <c r="L309" s="1" t="s">
        <v>348</v>
      </c>
      <c r="M309" t="s">
        <v>4655</v>
      </c>
      <c r="N309">
        <v>11463</v>
      </c>
      <c r="O309">
        <v>10</v>
      </c>
      <c r="P309">
        <v>33</v>
      </c>
      <c r="Q309" t="s">
        <v>12159</v>
      </c>
      <c r="R309" t="s">
        <v>345</v>
      </c>
      <c r="S309" t="s">
        <v>724</v>
      </c>
      <c r="T309" t="s">
        <v>16316</v>
      </c>
      <c r="U309" t="s">
        <v>500</v>
      </c>
      <c r="V309" t="s">
        <v>295</v>
      </c>
    </row>
    <row r="310" spans="1:22" x14ac:dyDescent="0.3">
      <c r="A310" t="s">
        <v>1330</v>
      </c>
      <c r="B310">
        <v>1</v>
      </c>
      <c r="C310" s="1" t="s">
        <v>1328</v>
      </c>
      <c r="D310" t="s">
        <v>348</v>
      </c>
      <c r="E310">
        <v>4582</v>
      </c>
      <c r="F310" t="s">
        <v>1328</v>
      </c>
      <c r="H310" t="s">
        <v>1331</v>
      </c>
      <c r="K310">
        <v>84</v>
      </c>
      <c r="L310" s="1" t="s">
        <v>348</v>
      </c>
      <c r="M310" t="s">
        <v>1329</v>
      </c>
      <c r="N310">
        <v>8694</v>
      </c>
      <c r="O310">
        <v>11</v>
      </c>
      <c r="P310">
        <v>36</v>
      </c>
      <c r="Q310" t="s">
        <v>11465</v>
      </c>
      <c r="R310" t="s">
        <v>308</v>
      </c>
      <c r="S310" t="s">
        <v>398</v>
      </c>
      <c r="U310" t="s">
        <v>500</v>
      </c>
      <c r="V310" t="s">
        <v>295</v>
      </c>
    </row>
    <row r="311" spans="1:22" x14ac:dyDescent="0.3">
      <c r="A311" t="s">
        <v>5849</v>
      </c>
      <c r="B311">
        <v>1</v>
      </c>
      <c r="C311" s="1" t="s">
        <v>208</v>
      </c>
      <c r="D311" t="s">
        <v>348</v>
      </c>
      <c r="E311">
        <v>9705</v>
      </c>
      <c r="F311" t="s">
        <v>208</v>
      </c>
      <c r="H311" t="s">
        <v>8177</v>
      </c>
      <c r="J311" t="s">
        <v>8176</v>
      </c>
      <c r="K311">
        <v>15</v>
      </c>
      <c r="L311" s="1" t="s">
        <v>348</v>
      </c>
      <c r="M311" t="s">
        <v>2407</v>
      </c>
      <c r="N311">
        <v>11667</v>
      </c>
      <c r="O311">
        <v>14</v>
      </c>
      <c r="P311">
        <v>36</v>
      </c>
      <c r="Q311" t="s">
        <v>13101</v>
      </c>
      <c r="R311" t="s">
        <v>424</v>
      </c>
      <c r="S311" t="s">
        <v>696</v>
      </c>
      <c r="T311" t="s">
        <v>16316</v>
      </c>
      <c r="U311" t="s">
        <v>500</v>
      </c>
      <c r="V311" t="s">
        <v>295</v>
      </c>
    </row>
    <row r="312" spans="1:22" x14ac:dyDescent="0.3">
      <c r="A312" t="s">
        <v>3807</v>
      </c>
      <c r="B312">
        <v>1</v>
      </c>
      <c r="C312" s="1" t="s">
        <v>192</v>
      </c>
      <c r="D312" t="s">
        <v>437</v>
      </c>
      <c r="E312">
        <v>16339</v>
      </c>
      <c r="F312" t="s">
        <v>192</v>
      </c>
      <c r="G312" t="s">
        <v>1379</v>
      </c>
      <c r="H312" t="s">
        <v>3808</v>
      </c>
      <c r="I312">
        <v>1</v>
      </c>
      <c r="J312" t="s">
        <v>3806</v>
      </c>
      <c r="K312">
        <v>8</v>
      </c>
      <c r="L312" s="1" t="s">
        <v>437</v>
      </c>
      <c r="M312" t="s">
        <v>3805</v>
      </c>
      <c r="N312">
        <v>14996</v>
      </c>
      <c r="O312">
        <v>7</v>
      </c>
      <c r="P312">
        <v>29</v>
      </c>
      <c r="Q312" t="s">
        <v>11960</v>
      </c>
      <c r="R312" t="s">
        <v>318</v>
      </c>
      <c r="S312" t="s">
        <v>650</v>
      </c>
      <c r="U312" t="s">
        <v>500</v>
      </c>
      <c r="V312" t="s">
        <v>299</v>
      </c>
    </row>
    <row r="313" spans="1:22" x14ac:dyDescent="0.3">
      <c r="A313" t="s">
        <v>8961</v>
      </c>
      <c r="B313">
        <v>1</v>
      </c>
      <c r="C313" s="1" t="s">
        <v>8960</v>
      </c>
      <c r="D313" t="s">
        <v>321</v>
      </c>
      <c r="E313">
        <v>12705</v>
      </c>
      <c r="F313" t="s">
        <v>8960</v>
      </c>
      <c r="H313" t="s">
        <v>8962</v>
      </c>
      <c r="K313">
        <v>82</v>
      </c>
      <c r="L313" s="1" t="s">
        <v>321</v>
      </c>
      <c r="M313" t="s">
        <v>1386</v>
      </c>
      <c r="N313">
        <v>8778</v>
      </c>
      <c r="O313">
        <v>8</v>
      </c>
      <c r="P313">
        <v>33</v>
      </c>
      <c r="Q313" t="s">
        <v>13333</v>
      </c>
      <c r="R313" t="s">
        <v>424</v>
      </c>
      <c r="S313" t="s">
        <v>515</v>
      </c>
      <c r="U313" t="s">
        <v>500</v>
      </c>
      <c r="V313" t="s">
        <v>295</v>
      </c>
    </row>
    <row r="314" spans="1:22" x14ac:dyDescent="0.3">
      <c r="A314" t="s">
        <v>10259</v>
      </c>
      <c r="B314">
        <v>1</v>
      </c>
      <c r="C314" s="1" t="s">
        <v>10257</v>
      </c>
      <c r="D314" t="s">
        <v>321</v>
      </c>
      <c r="E314">
        <v>12549</v>
      </c>
      <c r="F314" t="s">
        <v>10257</v>
      </c>
      <c r="H314" t="s">
        <v>10260</v>
      </c>
      <c r="K314">
        <v>87</v>
      </c>
      <c r="L314" s="1" t="s">
        <v>321</v>
      </c>
      <c r="M314" t="s">
        <v>10258</v>
      </c>
      <c r="N314">
        <v>9588</v>
      </c>
      <c r="O314">
        <v>11</v>
      </c>
      <c r="P314">
        <v>35</v>
      </c>
      <c r="Q314" t="s">
        <v>13720</v>
      </c>
      <c r="R314" t="s">
        <v>294</v>
      </c>
      <c r="S314" t="s">
        <v>1605</v>
      </c>
      <c r="U314" t="s">
        <v>500</v>
      </c>
      <c r="V314" t="s">
        <v>295</v>
      </c>
    </row>
    <row r="315" spans="1:22" x14ac:dyDescent="0.3">
      <c r="A315" t="s">
        <v>14624</v>
      </c>
      <c r="B315">
        <v>1</v>
      </c>
      <c r="C315" s="1" t="s">
        <v>14625</v>
      </c>
      <c r="D315" t="s">
        <v>348</v>
      </c>
      <c r="E315">
        <v>3929652</v>
      </c>
      <c r="F315" t="s">
        <v>14625</v>
      </c>
      <c r="G315" t="s">
        <v>570</v>
      </c>
      <c r="H315" t="s">
        <v>14626</v>
      </c>
      <c r="K315">
        <v>19</v>
      </c>
      <c r="L315" s="1" t="s">
        <v>348</v>
      </c>
      <c r="M315" t="s">
        <v>9326</v>
      </c>
      <c r="N315">
        <v>22328</v>
      </c>
      <c r="O315">
        <v>0</v>
      </c>
      <c r="P315">
        <v>23</v>
      </c>
      <c r="Q315" t="s">
        <v>14627</v>
      </c>
      <c r="R315" t="s">
        <v>492</v>
      </c>
      <c r="S315" t="s">
        <v>830</v>
      </c>
      <c r="U315" t="s">
        <v>500</v>
      </c>
      <c r="V315" t="s">
        <v>299</v>
      </c>
    </row>
    <row r="316" spans="1:22" x14ac:dyDescent="0.3">
      <c r="A316" t="s">
        <v>8448</v>
      </c>
      <c r="B316">
        <v>1</v>
      </c>
      <c r="C316" s="1" t="s">
        <v>8446</v>
      </c>
      <c r="D316" t="s">
        <v>348</v>
      </c>
      <c r="E316">
        <v>3115255</v>
      </c>
      <c r="F316" t="s">
        <v>8446</v>
      </c>
      <c r="G316" t="s">
        <v>479</v>
      </c>
      <c r="H316" t="s">
        <v>5549</v>
      </c>
      <c r="I316">
        <v>3</v>
      </c>
      <c r="J316" t="s">
        <v>8447</v>
      </c>
      <c r="K316">
        <v>15</v>
      </c>
      <c r="L316" s="1" t="s">
        <v>348</v>
      </c>
      <c r="M316" t="s">
        <v>1341</v>
      </c>
      <c r="N316">
        <v>20487</v>
      </c>
      <c r="O316">
        <v>2</v>
      </c>
      <c r="P316">
        <v>24</v>
      </c>
      <c r="Q316" t="s">
        <v>13178</v>
      </c>
      <c r="R316" t="s">
        <v>397</v>
      </c>
      <c r="S316" t="s">
        <v>749</v>
      </c>
      <c r="U316" t="s">
        <v>500</v>
      </c>
      <c r="V316" t="s">
        <v>299</v>
      </c>
    </row>
    <row r="317" spans="1:22" x14ac:dyDescent="0.3">
      <c r="A317" t="s">
        <v>9215</v>
      </c>
      <c r="B317">
        <v>1</v>
      </c>
      <c r="C317" s="1" t="s">
        <v>9212</v>
      </c>
      <c r="D317" t="s">
        <v>451</v>
      </c>
      <c r="E317">
        <v>2970183</v>
      </c>
      <c r="F317" t="s">
        <v>9212</v>
      </c>
      <c r="H317" t="s">
        <v>9216</v>
      </c>
      <c r="J317" t="s">
        <v>9214</v>
      </c>
      <c r="K317">
        <v>37</v>
      </c>
      <c r="L317" s="1" t="s">
        <v>451</v>
      </c>
      <c r="M317" t="s">
        <v>9213</v>
      </c>
      <c r="N317">
        <v>19186</v>
      </c>
      <c r="O317">
        <v>3</v>
      </c>
      <c r="P317">
        <v>27</v>
      </c>
      <c r="Q317" t="s">
        <v>13403</v>
      </c>
      <c r="R317" t="s">
        <v>492</v>
      </c>
      <c r="S317" t="s">
        <v>317</v>
      </c>
      <c r="T317" t="s">
        <v>16316</v>
      </c>
      <c r="U317" t="s">
        <v>500</v>
      </c>
      <c r="V317" t="s">
        <v>295</v>
      </c>
    </row>
    <row r="318" spans="1:22" x14ac:dyDescent="0.3">
      <c r="A318" t="s">
        <v>2790</v>
      </c>
      <c r="B318">
        <v>1</v>
      </c>
      <c r="C318" s="1" t="s">
        <v>2787</v>
      </c>
      <c r="D318" t="s">
        <v>348</v>
      </c>
      <c r="E318">
        <v>2974328</v>
      </c>
      <c r="F318" t="s">
        <v>2787</v>
      </c>
      <c r="H318" t="s">
        <v>2791</v>
      </c>
      <c r="J318" t="s">
        <v>2789</v>
      </c>
      <c r="K318">
        <v>83</v>
      </c>
      <c r="L318" s="1" t="s">
        <v>348</v>
      </c>
      <c r="M318" t="s">
        <v>2788</v>
      </c>
      <c r="N318">
        <v>19420</v>
      </c>
      <c r="O318">
        <v>3</v>
      </c>
      <c r="P318">
        <v>26</v>
      </c>
      <c r="Q318" t="s">
        <v>11744</v>
      </c>
      <c r="R318" t="s">
        <v>345</v>
      </c>
      <c r="S318" t="s">
        <v>650</v>
      </c>
      <c r="T318" t="s">
        <v>16316</v>
      </c>
      <c r="U318" t="s">
        <v>500</v>
      </c>
      <c r="V318" t="s">
        <v>295</v>
      </c>
    </row>
    <row r="319" spans="1:22" x14ac:dyDescent="0.3">
      <c r="A319" t="s">
        <v>1398</v>
      </c>
      <c r="B319">
        <v>1</v>
      </c>
      <c r="C319" s="1" t="s">
        <v>1397</v>
      </c>
      <c r="D319" t="s">
        <v>451</v>
      </c>
      <c r="E319">
        <v>2577089</v>
      </c>
      <c r="F319" t="s">
        <v>1397</v>
      </c>
      <c r="H319" t="s">
        <v>1399</v>
      </c>
      <c r="I319">
        <v>5</v>
      </c>
      <c r="K319">
        <v>46</v>
      </c>
      <c r="L319" s="1" t="s">
        <v>451</v>
      </c>
      <c r="M319" t="s">
        <v>1182</v>
      </c>
      <c r="N319">
        <v>18345</v>
      </c>
      <c r="O319">
        <v>0</v>
      </c>
      <c r="P319">
        <v>25</v>
      </c>
      <c r="Q319" t="s">
        <v>11475</v>
      </c>
      <c r="R319" t="s">
        <v>401</v>
      </c>
      <c r="S319" t="s">
        <v>814</v>
      </c>
      <c r="U319" t="s">
        <v>500</v>
      </c>
      <c r="V319" t="s">
        <v>295</v>
      </c>
    </row>
    <row r="320" spans="1:22" x14ac:dyDescent="0.3">
      <c r="A320" t="s">
        <v>4085</v>
      </c>
      <c r="B320">
        <v>1</v>
      </c>
      <c r="C320" s="1" t="s">
        <v>4082</v>
      </c>
      <c r="D320" t="s">
        <v>348</v>
      </c>
      <c r="E320">
        <v>2976250</v>
      </c>
      <c r="F320" t="s">
        <v>4082</v>
      </c>
      <c r="H320" t="s">
        <v>3678</v>
      </c>
      <c r="J320" t="s">
        <v>4084</v>
      </c>
      <c r="K320">
        <v>12</v>
      </c>
      <c r="L320" s="1" t="s">
        <v>348</v>
      </c>
      <c r="M320" t="s">
        <v>4083</v>
      </c>
      <c r="N320">
        <v>18574</v>
      </c>
      <c r="O320">
        <v>4</v>
      </c>
      <c r="P320">
        <v>26</v>
      </c>
      <c r="Q320" t="s">
        <v>12025</v>
      </c>
      <c r="R320" t="s">
        <v>360</v>
      </c>
      <c r="S320" t="s">
        <v>475</v>
      </c>
      <c r="T320" t="s">
        <v>16316</v>
      </c>
      <c r="U320" t="s">
        <v>500</v>
      </c>
      <c r="V320" t="s">
        <v>295</v>
      </c>
    </row>
    <row r="321" spans="1:22" x14ac:dyDescent="0.3">
      <c r="A321" t="s">
        <v>2169</v>
      </c>
      <c r="B321">
        <v>1</v>
      </c>
      <c r="C321" s="1" t="s">
        <v>2167</v>
      </c>
      <c r="D321" t="s">
        <v>311</v>
      </c>
      <c r="E321">
        <v>3042565</v>
      </c>
      <c r="F321" t="s">
        <v>2167</v>
      </c>
      <c r="G321" t="s">
        <v>352</v>
      </c>
      <c r="H321" t="s">
        <v>2170</v>
      </c>
      <c r="J321" t="s">
        <v>14723</v>
      </c>
      <c r="K321">
        <v>2</v>
      </c>
      <c r="L321" s="1" t="s">
        <v>311</v>
      </c>
      <c r="M321" t="s">
        <v>2168</v>
      </c>
      <c r="N321">
        <v>20542</v>
      </c>
      <c r="O321">
        <v>1</v>
      </c>
      <c r="P321">
        <v>25</v>
      </c>
      <c r="Q321" t="s">
        <v>11616</v>
      </c>
      <c r="R321" t="s">
        <v>345</v>
      </c>
      <c r="S321" t="s">
        <v>1230</v>
      </c>
      <c r="U321" t="s">
        <v>500</v>
      </c>
      <c r="V321" t="s">
        <v>299</v>
      </c>
    </row>
    <row r="322" spans="1:22" x14ac:dyDescent="0.3">
      <c r="A322" t="s">
        <v>7116</v>
      </c>
      <c r="B322">
        <v>1</v>
      </c>
      <c r="C322" s="1" t="s">
        <v>7114</v>
      </c>
      <c r="D322" t="s">
        <v>348</v>
      </c>
      <c r="F322" t="s">
        <v>7114</v>
      </c>
      <c r="H322" t="s">
        <v>7117</v>
      </c>
      <c r="K322">
        <v>80</v>
      </c>
      <c r="L322" s="1" t="s">
        <v>348</v>
      </c>
      <c r="M322" t="s">
        <v>7115</v>
      </c>
      <c r="N322">
        <v>12343</v>
      </c>
      <c r="O322">
        <v>15</v>
      </c>
      <c r="P322">
        <v>41</v>
      </c>
      <c r="Q322" t="s">
        <v>12806</v>
      </c>
      <c r="R322" t="s">
        <v>360</v>
      </c>
      <c r="S322" t="s">
        <v>341</v>
      </c>
      <c r="U322" t="s">
        <v>500</v>
      </c>
      <c r="V322" t="s">
        <v>295</v>
      </c>
    </row>
    <row r="323" spans="1:22" x14ac:dyDescent="0.3">
      <c r="A323" t="s">
        <v>4546</v>
      </c>
      <c r="B323">
        <v>1</v>
      </c>
      <c r="C323" s="1" t="s">
        <v>2384</v>
      </c>
      <c r="D323" t="s">
        <v>348</v>
      </c>
      <c r="E323">
        <v>12597</v>
      </c>
      <c r="F323" t="s">
        <v>2384</v>
      </c>
      <c r="H323" t="s">
        <v>4547</v>
      </c>
      <c r="J323" t="s">
        <v>4545</v>
      </c>
      <c r="K323">
        <v>87</v>
      </c>
      <c r="L323" s="1" t="s">
        <v>348</v>
      </c>
      <c r="M323" t="s">
        <v>2637</v>
      </c>
      <c r="N323">
        <v>8373</v>
      </c>
      <c r="O323">
        <v>11</v>
      </c>
      <c r="P323">
        <v>32</v>
      </c>
      <c r="Q323" t="s">
        <v>12135</v>
      </c>
      <c r="R323" t="s">
        <v>329</v>
      </c>
      <c r="S323" t="s">
        <v>537</v>
      </c>
      <c r="T323" t="s">
        <v>16316</v>
      </c>
      <c r="U323" t="s">
        <v>500</v>
      </c>
      <c r="V323" t="s">
        <v>295</v>
      </c>
    </row>
    <row r="324" spans="1:22" x14ac:dyDescent="0.3">
      <c r="A324" t="s">
        <v>9194</v>
      </c>
      <c r="B324">
        <v>1</v>
      </c>
      <c r="C324" s="1" t="s">
        <v>9191</v>
      </c>
      <c r="D324" t="s">
        <v>311</v>
      </c>
      <c r="E324">
        <v>14878</v>
      </c>
      <c r="F324" t="s">
        <v>9191</v>
      </c>
      <c r="H324" t="s">
        <v>9195</v>
      </c>
      <c r="J324" t="s">
        <v>9193</v>
      </c>
      <c r="K324">
        <v>3</v>
      </c>
      <c r="L324" s="1" t="s">
        <v>311</v>
      </c>
      <c r="M324" t="s">
        <v>9192</v>
      </c>
      <c r="N324">
        <v>13910</v>
      </c>
      <c r="O324">
        <v>8</v>
      </c>
      <c r="P324">
        <v>36</v>
      </c>
      <c r="Q324" t="s">
        <v>13398</v>
      </c>
      <c r="R324" t="s">
        <v>318</v>
      </c>
      <c r="S324" t="s">
        <v>686</v>
      </c>
      <c r="T324" t="s">
        <v>16316</v>
      </c>
      <c r="U324" t="s">
        <v>500</v>
      </c>
      <c r="V324" t="s">
        <v>295</v>
      </c>
    </row>
    <row r="325" spans="1:22" x14ac:dyDescent="0.3">
      <c r="A325" t="s">
        <v>7779</v>
      </c>
      <c r="B325">
        <v>1</v>
      </c>
      <c r="C325" s="1" t="s">
        <v>7777</v>
      </c>
      <c r="D325" t="s">
        <v>451</v>
      </c>
      <c r="E325">
        <v>2465679</v>
      </c>
      <c r="F325" t="s">
        <v>7777</v>
      </c>
      <c r="H325" t="s">
        <v>5522</v>
      </c>
      <c r="K325">
        <v>48</v>
      </c>
      <c r="L325" s="1" t="s">
        <v>451</v>
      </c>
      <c r="M325" t="s">
        <v>7778</v>
      </c>
      <c r="N325">
        <v>17061</v>
      </c>
      <c r="O325">
        <v>2</v>
      </c>
      <c r="P325">
        <v>28</v>
      </c>
      <c r="Q325" t="s">
        <v>12989</v>
      </c>
      <c r="R325" t="s">
        <v>401</v>
      </c>
      <c r="S325" t="s">
        <v>650</v>
      </c>
      <c r="U325" t="s">
        <v>500</v>
      </c>
      <c r="V325" t="s">
        <v>295</v>
      </c>
    </row>
    <row r="326" spans="1:22" x14ac:dyDescent="0.3">
      <c r="A326" t="s">
        <v>503</v>
      </c>
      <c r="B326">
        <v>1</v>
      </c>
      <c r="C326" s="1" t="s">
        <v>498</v>
      </c>
      <c r="D326" t="s">
        <v>451</v>
      </c>
      <c r="E326">
        <v>2577692</v>
      </c>
      <c r="F326" t="s">
        <v>498</v>
      </c>
      <c r="H326" t="s">
        <v>504</v>
      </c>
      <c r="J326" t="s">
        <v>502</v>
      </c>
      <c r="K326">
        <v>35</v>
      </c>
      <c r="L326" s="1" t="s">
        <v>451</v>
      </c>
      <c r="M326" t="s">
        <v>501</v>
      </c>
      <c r="N326">
        <v>18349</v>
      </c>
      <c r="O326">
        <v>4</v>
      </c>
      <c r="P326">
        <v>27</v>
      </c>
      <c r="Q326" t="s">
        <v>11349</v>
      </c>
      <c r="R326" t="s">
        <v>308</v>
      </c>
      <c r="S326" t="s">
        <v>499</v>
      </c>
      <c r="T326" t="s">
        <v>16316</v>
      </c>
      <c r="U326" t="s">
        <v>500</v>
      </c>
      <c r="V326" t="s">
        <v>295</v>
      </c>
    </row>
    <row r="327" spans="1:22" x14ac:dyDescent="0.3">
      <c r="A327" t="s">
        <v>1383</v>
      </c>
      <c r="B327">
        <v>2</v>
      </c>
      <c r="C327" s="1" t="s">
        <v>1381</v>
      </c>
      <c r="D327" t="s">
        <v>321</v>
      </c>
      <c r="E327">
        <v>2184059</v>
      </c>
      <c r="F327" t="s">
        <v>1381</v>
      </c>
      <c r="H327" t="s">
        <v>1384</v>
      </c>
      <c r="K327">
        <v>75</v>
      </c>
      <c r="L327" s="1" t="s">
        <v>321</v>
      </c>
      <c r="M327" t="s">
        <v>513</v>
      </c>
      <c r="N327">
        <v>18446</v>
      </c>
      <c r="O327">
        <v>0</v>
      </c>
      <c r="P327">
        <v>24</v>
      </c>
      <c r="Q327" t="s">
        <v>11472</v>
      </c>
      <c r="R327" t="s">
        <v>294</v>
      </c>
      <c r="S327" t="s">
        <v>1382</v>
      </c>
      <c r="U327" t="s">
        <v>500</v>
      </c>
      <c r="V327" t="s">
        <v>295</v>
      </c>
    </row>
    <row r="328" spans="1:22" x14ac:dyDescent="0.3">
      <c r="A328" t="s">
        <v>1383</v>
      </c>
      <c r="B328">
        <v>2</v>
      </c>
      <c r="C328" s="1" t="s">
        <v>9580</v>
      </c>
      <c r="D328" t="s">
        <v>321</v>
      </c>
      <c r="E328">
        <v>16313</v>
      </c>
      <c r="F328" t="s">
        <v>9580</v>
      </c>
      <c r="H328" t="s">
        <v>9581</v>
      </c>
      <c r="K328">
        <v>85</v>
      </c>
      <c r="L328" s="1" t="s">
        <v>321</v>
      </c>
      <c r="M328" t="s">
        <v>513</v>
      </c>
      <c r="N328">
        <v>15561</v>
      </c>
      <c r="O328">
        <v>6</v>
      </c>
      <c r="P328">
        <v>32</v>
      </c>
      <c r="Q328" t="s">
        <v>11472</v>
      </c>
      <c r="R328" t="s">
        <v>424</v>
      </c>
      <c r="S328" t="s">
        <v>1161</v>
      </c>
      <c r="U328" t="s">
        <v>500</v>
      </c>
      <c r="V328" t="s">
        <v>295</v>
      </c>
    </row>
    <row r="329" spans="1:22" x14ac:dyDescent="0.3">
      <c r="A329" t="s">
        <v>15200</v>
      </c>
      <c r="B329">
        <v>1</v>
      </c>
      <c r="C329" s="1" t="s">
        <v>15201</v>
      </c>
      <c r="D329" t="s">
        <v>437</v>
      </c>
      <c r="F329" t="s">
        <v>15201</v>
      </c>
      <c r="H329" t="s">
        <v>15202</v>
      </c>
      <c r="L329" s="1" t="s">
        <v>437</v>
      </c>
      <c r="M329" t="s">
        <v>760</v>
      </c>
      <c r="N329">
        <v>22292</v>
      </c>
      <c r="O329">
        <v>0</v>
      </c>
      <c r="P329">
        <v>23</v>
      </c>
      <c r="Q329" t="s">
        <v>15203</v>
      </c>
      <c r="R329" t="s">
        <v>401</v>
      </c>
      <c r="S329" t="s">
        <v>730</v>
      </c>
      <c r="T329" t="s">
        <v>16316</v>
      </c>
      <c r="U329" t="s">
        <v>500</v>
      </c>
      <c r="V329" t="s">
        <v>295</v>
      </c>
    </row>
    <row r="330" spans="1:22" x14ac:dyDescent="0.3">
      <c r="A330" t="s">
        <v>3996</v>
      </c>
      <c r="B330">
        <v>1</v>
      </c>
      <c r="C330" s="1" t="s">
        <v>3993</v>
      </c>
      <c r="D330" t="s">
        <v>348</v>
      </c>
      <c r="E330">
        <v>4294520</v>
      </c>
      <c r="F330" t="s">
        <v>3993</v>
      </c>
      <c r="G330" t="s">
        <v>875</v>
      </c>
      <c r="H330" t="s">
        <v>3997</v>
      </c>
      <c r="I330">
        <v>2</v>
      </c>
      <c r="J330" t="s">
        <v>3995</v>
      </c>
      <c r="K330">
        <v>16</v>
      </c>
      <c r="L330" s="1" t="s">
        <v>348</v>
      </c>
      <c r="M330" t="s">
        <v>3994</v>
      </c>
      <c r="N330">
        <v>19779</v>
      </c>
      <c r="O330">
        <v>2</v>
      </c>
      <c r="P330">
        <v>27</v>
      </c>
      <c r="Q330" t="s">
        <v>12004</v>
      </c>
      <c r="R330" t="s">
        <v>345</v>
      </c>
      <c r="S330" t="s">
        <v>436</v>
      </c>
      <c r="U330" t="s">
        <v>500</v>
      </c>
      <c r="V330" t="s">
        <v>299</v>
      </c>
    </row>
    <row r="331" spans="1:22" x14ac:dyDescent="0.3">
      <c r="A331" t="s">
        <v>3189</v>
      </c>
      <c r="B331">
        <v>1</v>
      </c>
      <c r="C331" s="1" t="s">
        <v>3186</v>
      </c>
      <c r="D331" t="s">
        <v>348</v>
      </c>
      <c r="E331">
        <v>3123075</v>
      </c>
      <c r="F331" t="s">
        <v>3186</v>
      </c>
      <c r="G331" t="s">
        <v>352</v>
      </c>
      <c r="H331" t="s">
        <v>3190</v>
      </c>
      <c r="I331">
        <v>2</v>
      </c>
      <c r="J331" t="s">
        <v>3188</v>
      </c>
      <c r="K331">
        <v>10</v>
      </c>
      <c r="L331" s="1" t="s">
        <v>348</v>
      </c>
      <c r="M331" t="s">
        <v>3187</v>
      </c>
      <c r="N331">
        <v>20038</v>
      </c>
      <c r="O331">
        <v>2</v>
      </c>
      <c r="P331">
        <v>24</v>
      </c>
      <c r="Q331" t="s">
        <v>11825</v>
      </c>
      <c r="R331" t="s">
        <v>492</v>
      </c>
      <c r="S331" t="s">
        <v>430</v>
      </c>
      <c r="U331" t="s">
        <v>1113</v>
      </c>
      <c r="V331" t="s">
        <v>299</v>
      </c>
    </row>
    <row r="332" spans="1:22" x14ac:dyDescent="0.3">
      <c r="A332" t="s">
        <v>4896</v>
      </c>
      <c r="B332">
        <v>1</v>
      </c>
      <c r="C332" s="1" t="s">
        <v>4894</v>
      </c>
      <c r="D332" t="s">
        <v>321</v>
      </c>
      <c r="E332">
        <v>2512458</v>
      </c>
      <c r="F332" t="s">
        <v>4894</v>
      </c>
      <c r="H332" t="s">
        <v>4897</v>
      </c>
      <c r="K332">
        <v>48</v>
      </c>
      <c r="L332" s="1" t="s">
        <v>321</v>
      </c>
      <c r="M332" t="s">
        <v>4895</v>
      </c>
      <c r="N332">
        <v>18677</v>
      </c>
      <c r="O332">
        <v>0</v>
      </c>
      <c r="P332">
        <v>26</v>
      </c>
      <c r="Q332" t="s">
        <v>12216</v>
      </c>
      <c r="R332" t="s">
        <v>294</v>
      </c>
      <c r="S332" t="s">
        <v>1161</v>
      </c>
      <c r="U332" t="s">
        <v>1113</v>
      </c>
      <c r="V332" t="s">
        <v>295</v>
      </c>
    </row>
    <row r="333" spans="1:22" x14ac:dyDescent="0.3">
      <c r="A333" t="s">
        <v>7734</v>
      </c>
      <c r="B333">
        <v>1</v>
      </c>
      <c r="C333" s="1" t="s">
        <v>7732</v>
      </c>
      <c r="D333" t="s">
        <v>348</v>
      </c>
      <c r="E333">
        <v>2570987</v>
      </c>
      <c r="F333" t="s">
        <v>7732</v>
      </c>
      <c r="H333" t="s">
        <v>6940</v>
      </c>
      <c r="J333" t="s">
        <v>7733</v>
      </c>
      <c r="K333">
        <v>17</v>
      </c>
      <c r="L333" s="1" t="s">
        <v>348</v>
      </c>
      <c r="M333" t="s">
        <v>936</v>
      </c>
      <c r="N333">
        <v>17964</v>
      </c>
      <c r="O333">
        <v>4</v>
      </c>
      <c r="P333">
        <v>27</v>
      </c>
      <c r="Q333" t="s">
        <v>12976</v>
      </c>
      <c r="R333" t="s">
        <v>329</v>
      </c>
      <c r="S333" t="s">
        <v>650</v>
      </c>
      <c r="T333" t="s">
        <v>16316</v>
      </c>
      <c r="U333" t="s">
        <v>1113</v>
      </c>
      <c r="V333" t="s">
        <v>295</v>
      </c>
    </row>
    <row r="334" spans="1:22" x14ac:dyDescent="0.3">
      <c r="A334" t="s">
        <v>9295</v>
      </c>
      <c r="B334">
        <v>1</v>
      </c>
      <c r="C334" s="1" t="s">
        <v>9293</v>
      </c>
      <c r="D334" t="s">
        <v>348</v>
      </c>
      <c r="F334" t="s">
        <v>9293</v>
      </c>
      <c r="K334">
        <v>0</v>
      </c>
      <c r="L334" s="1" t="s">
        <v>348</v>
      </c>
      <c r="M334" t="s">
        <v>1955</v>
      </c>
      <c r="N334">
        <v>17374</v>
      </c>
      <c r="Q334" t="s">
        <v>13429</v>
      </c>
      <c r="R334" t="s">
        <v>296</v>
      </c>
      <c r="S334" t="s">
        <v>296</v>
      </c>
      <c r="U334" t="s">
        <v>9294</v>
      </c>
      <c r="V334" t="s">
        <v>295</v>
      </c>
    </row>
    <row r="335" spans="1:22" x14ac:dyDescent="0.3">
      <c r="A335" t="s">
        <v>9713</v>
      </c>
      <c r="B335">
        <v>1</v>
      </c>
      <c r="C335" s="1" t="s">
        <v>9711</v>
      </c>
      <c r="D335" t="s">
        <v>451</v>
      </c>
      <c r="E335">
        <v>2514166</v>
      </c>
      <c r="F335" t="s">
        <v>9711</v>
      </c>
      <c r="H335" t="s">
        <v>1220</v>
      </c>
      <c r="K335">
        <v>40</v>
      </c>
      <c r="L335" s="1" t="s">
        <v>451</v>
      </c>
      <c r="M335" t="s">
        <v>9712</v>
      </c>
      <c r="N335">
        <v>17236</v>
      </c>
      <c r="O335">
        <v>0</v>
      </c>
      <c r="P335">
        <v>26</v>
      </c>
      <c r="Q335" t="s">
        <v>13557</v>
      </c>
      <c r="R335" t="s">
        <v>360</v>
      </c>
      <c r="S335" t="s">
        <v>430</v>
      </c>
      <c r="U335" t="s">
        <v>9294</v>
      </c>
      <c r="V335" t="s">
        <v>295</v>
      </c>
    </row>
    <row r="336" spans="1:22" x14ac:dyDescent="0.3">
      <c r="A336" t="s">
        <v>7426</v>
      </c>
      <c r="B336">
        <v>1</v>
      </c>
      <c r="C336" s="1" t="s">
        <v>7423</v>
      </c>
      <c r="D336" t="s">
        <v>348</v>
      </c>
      <c r="F336" t="s">
        <v>7423</v>
      </c>
      <c r="H336" t="s">
        <v>7427</v>
      </c>
      <c r="K336">
        <v>6</v>
      </c>
      <c r="L336" s="1" t="s">
        <v>348</v>
      </c>
      <c r="M336" t="s">
        <v>7425</v>
      </c>
      <c r="N336">
        <v>16336</v>
      </c>
      <c r="O336">
        <v>0</v>
      </c>
      <c r="P336">
        <v>25</v>
      </c>
      <c r="Q336" t="s">
        <v>12892</v>
      </c>
      <c r="R336" t="s">
        <v>397</v>
      </c>
      <c r="S336" t="s">
        <v>568</v>
      </c>
      <c r="U336" t="s">
        <v>7424</v>
      </c>
      <c r="V336" t="s">
        <v>295</v>
      </c>
    </row>
    <row r="337" spans="1:22" x14ac:dyDescent="0.3">
      <c r="A337" t="s">
        <v>15216</v>
      </c>
      <c r="B337">
        <v>1</v>
      </c>
      <c r="C337" s="1" t="s">
        <v>15217</v>
      </c>
      <c r="D337" t="s">
        <v>348</v>
      </c>
      <c r="E337">
        <v>3043144</v>
      </c>
      <c r="F337" t="s">
        <v>15217</v>
      </c>
      <c r="H337" t="s">
        <v>15218</v>
      </c>
      <c r="J337" t="s">
        <v>15219</v>
      </c>
      <c r="L337" s="1" t="s">
        <v>8308</v>
      </c>
      <c r="M337" t="s">
        <v>15220</v>
      </c>
      <c r="N337">
        <v>18976</v>
      </c>
      <c r="O337">
        <v>3</v>
      </c>
      <c r="P337">
        <v>25</v>
      </c>
      <c r="Q337" t="s">
        <v>15221</v>
      </c>
      <c r="R337" t="s">
        <v>308</v>
      </c>
      <c r="S337" t="s">
        <v>650</v>
      </c>
      <c r="T337" t="s">
        <v>16316</v>
      </c>
      <c r="U337" t="s">
        <v>15222</v>
      </c>
      <c r="V337" t="s">
        <v>295</v>
      </c>
    </row>
    <row r="338" spans="1:22" x14ac:dyDescent="0.3">
      <c r="A338" t="s">
        <v>3698</v>
      </c>
      <c r="B338">
        <v>1</v>
      </c>
      <c r="C338" s="1" t="s">
        <v>310</v>
      </c>
      <c r="D338" t="s">
        <v>321</v>
      </c>
      <c r="E338">
        <v>10605</v>
      </c>
      <c r="F338" t="s">
        <v>310</v>
      </c>
      <c r="H338" t="s">
        <v>3699</v>
      </c>
      <c r="J338" t="s">
        <v>3697</v>
      </c>
      <c r="K338">
        <v>87</v>
      </c>
      <c r="L338" s="1" t="s">
        <v>321</v>
      </c>
      <c r="M338" t="s">
        <v>3696</v>
      </c>
      <c r="N338">
        <v>5511</v>
      </c>
      <c r="O338">
        <v>13</v>
      </c>
      <c r="P338">
        <v>35</v>
      </c>
      <c r="Q338" t="s">
        <v>11934</v>
      </c>
      <c r="R338" t="s">
        <v>424</v>
      </c>
      <c r="S338" t="s">
        <v>958</v>
      </c>
      <c r="U338" t="s">
        <v>888</v>
      </c>
      <c r="V338" t="s">
        <v>295</v>
      </c>
    </row>
    <row r="339" spans="1:22" x14ac:dyDescent="0.3">
      <c r="A339" t="s">
        <v>6311</v>
      </c>
      <c r="B339">
        <v>1</v>
      </c>
      <c r="C339" s="1" t="s">
        <v>6308</v>
      </c>
      <c r="D339" t="s">
        <v>348</v>
      </c>
      <c r="E339">
        <v>15547</v>
      </c>
      <c r="F339" t="s">
        <v>6308</v>
      </c>
      <c r="H339" t="s">
        <v>505</v>
      </c>
      <c r="K339">
        <v>11</v>
      </c>
      <c r="L339" s="1" t="s">
        <v>348</v>
      </c>
      <c r="M339" t="s">
        <v>6310</v>
      </c>
      <c r="N339">
        <v>15714</v>
      </c>
      <c r="O339">
        <v>8</v>
      </c>
      <c r="P339">
        <v>29</v>
      </c>
      <c r="Q339" t="s">
        <v>12586</v>
      </c>
      <c r="R339" t="s">
        <v>318</v>
      </c>
      <c r="S339" t="s">
        <v>724</v>
      </c>
      <c r="U339" t="s">
        <v>6309</v>
      </c>
      <c r="V339" t="s">
        <v>295</v>
      </c>
    </row>
    <row r="340" spans="1:22" x14ac:dyDescent="0.3">
      <c r="A340" t="s">
        <v>8710</v>
      </c>
      <c r="B340">
        <v>1</v>
      </c>
      <c r="C340" s="1" t="s">
        <v>41</v>
      </c>
      <c r="D340" t="s">
        <v>348</v>
      </c>
      <c r="E340">
        <v>2972460</v>
      </c>
      <c r="F340" t="s">
        <v>41</v>
      </c>
      <c r="G340" t="s">
        <v>352</v>
      </c>
      <c r="H340" t="s">
        <v>1840</v>
      </c>
      <c r="I340">
        <v>1</v>
      </c>
      <c r="J340" t="s">
        <v>8709</v>
      </c>
      <c r="K340">
        <v>19</v>
      </c>
      <c r="L340" s="1" t="s">
        <v>348</v>
      </c>
      <c r="M340" t="s">
        <v>8708</v>
      </c>
      <c r="N340">
        <v>16787</v>
      </c>
      <c r="O340">
        <v>5</v>
      </c>
      <c r="P340">
        <v>26</v>
      </c>
      <c r="Q340" t="s">
        <v>13260</v>
      </c>
      <c r="R340" t="s">
        <v>345</v>
      </c>
      <c r="S340" t="s">
        <v>436</v>
      </c>
      <c r="U340" t="s">
        <v>8707</v>
      </c>
      <c r="V340" t="s">
        <v>299</v>
      </c>
    </row>
    <row r="341" spans="1:22" x14ac:dyDescent="0.3">
      <c r="A341" t="s">
        <v>3973</v>
      </c>
      <c r="B341">
        <v>1</v>
      </c>
      <c r="C341" s="1" t="s">
        <v>3971</v>
      </c>
      <c r="D341" t="s">
        <v>311</v>
      </c>
      <c r="F341" t="s">
        <v>3971</v>
      </c>
      <c r="H341" t="s">
        <v>3974</v>
      </c>
      <c r="K341">
        <v>4</v>
      </c>
      <c r="L341" s="1" t="s">
        <v>311</v>
      </c>
      <c r="M341" t="s">
        <v>3972</v>
      </c>
      <c r="N341">
        <v>9528</v>
      </c>
      <c r="O341">
        <v>20</v>
      </c>
      <c r="P341">
        <v>48</v>
      </c>
      <c r="Q341" t="s">
        <v>11998</v>
      </c>
      <c r="R341" t="s">
        <v>345</v>
      </c>
      <c r="S341" t="s">
        <v>375</v>
      </c>
      <c r="U341" t="s">
        <v>2700</v>
      </c>
      <c r="V341" t="s">
        <v>295</v>
      </c>
    </row>
    <row r="342" spans="1:22" x14ac:dyDescent="0.3">
      <c r="A342" t="s">
        <v>8987</v>
      </c>
      <c r="B342">
        <v>1</v>
      </c>
      <c r="C342" s="1" t="s">
        <v>8984</v>
      </c>
      <c r="D342" t="s">
        <v>311</v>
      </c>
      <c r="E342">
        <v>2577189</v>
      </c>
      <c r="F342" t="s">
        <v>8984</v>
      </c>
      <c r="G342" t="s">
        <v>340</v>
      </c>
      <c r="H342" t="s">
        <v>3683</v>
      </c>
      <c r="I342">
        <v>2</v>
      </c>
      <c r="J342" t="s">
        <v>8986</v>
      </c>
      <c r="K342">
        <v>7</v>
      </c>
      <c r="L342" s="1" t="s">
        <v>311</v>
      </c>
      <c r="M342" t="s">
        <v>8985</v>
      </c>
      <c r="N342">
        <v>16907</v>
      </c>
      <c r="O342">
        <v>5</v>
      </c>
      <c r="P342">
        <v>27</v>
      </c>
      <c r="Q342" t="s">
        <v>13340</v>
      </c>
      <c r="R342" t="s">
        <v>318</v>
      </c>
      <c r="S342" t="s">
        <v>611</v>
      </c>
      <c r="U342" t="s">
        <v>2700</v>
      </c>
      <c r="V342" t="s">
        <v>299</v>
      </c>
    </row>
    <row r="343" spans="1:22" x14ac:dyDescent="0.3">
      <c r="A343" t="s">
        <v>16410</v>
      </c>
      <c r="B343">
        <v>1</v>
      </c>
      <c r="C343" s="1" t="s">
        <v>16411</v>
      </c>
      <c r="D343" t="s">
        <v>16327</v>
      </c>
      <c r="E343">
        <v>11555</v>
      </c>
      <c r="F343" t="s">
        <v>16411</v>
      </c>
      <c r="G343" t="s">
        <v>552</v>
      </c>
      <c r="H343" t="s">
        <v>16412</v>
      </c>
      <c r="J343" t="s">
        <v>16413</v>
      </c>
      <c r="K343">
        <v>6</v>
      </c>
      <c r="L343" s="1" t="s">
        <v>16327</v>
      </c>
      <c r="M343" t="s">
        <v>16414</v>
      </c>
      <c r="N343">
        <v>10067</v>
      </c>
      <c r="O343">
        <v>12</v>
      </c>
      <c r="P343">
        <v>34</v>
      </c>
      <c r="Q343" t="s">
        <v>16415</v>
      </c>
      <c r="R343" t="s">
        <v>345</v>
      </c>
      <c r="S343" t="s">
        <v>1230</v>
      </c>
      <c r="U343" t="s">
        <v>2700</v>
      </c>
      <c r="V343" t="s">
        <v>299</v>
      </c>
    </row>
    <row r="344" spans="1:22" x14ac:dyDescent="0.3">
      <c r="A344" t="s">
        <v>7612</v>
      </c>
      <c r="B344">
        <v>1</v>
      </c>
      <c r="C344" s="1" t="s">
        <v>130</v>
      </c>
      <c r="D344" t="s">
        <v>437</v>
      </c>
      <c r="E344">
        <v>16486</v>
      </c>
      <c r="F344" t="s">
        <v>130</v>
      </c>
      <c r="G344" t="s">
        <v>352</v>
      </c>
      <c r="H344" t="s">
        <v>3259</v>
      </c>
      <c r="I344">
        <v>2</v>
      </c>
      <c r="J344" t="s">
        <v>7611</v>
      </c>
      <c r="K344">
        <v>2</v>
      </c>
      <c r="L344" s="1" t="s">
        <v>437</v>
      </c>
      <c r="M344" t="s">
        <v>7610</v>
      </c>
      <c r="N344">
        <v>15854</v>
      </c>
      <c r="O344">
        <v>7</v>
      </c>
      <c r="P344">
        <v>30</v>
      </c>
      <c r="Q344" t="s">
        <v>12943</v>
      </c>
      <c r="R344" t="s">
        <v>308</v>
      </c>
      <c r="S344" t="s">
        <v>430</v>
      </c>
      <c r="U344" t="s">
        <v>2700</v>
      </c>
      <c r="V344" t="s">
        <v>299</v>
      </c>
    </row>
    <row r="345" spans="1:22" x14ac:dyDescent="0.3">
      <c r="A345" t="s">
        <v>9301</v>
      </c>
      <c r="B345">
        <v>1</v>
      </c>
      <c r="C345" s="1" t="s">
        <v>9299</v>
      </c>
      <c r="D345" t="s">
        <v>311</v>
      </c>
      <c r="E345">
        <v>3722362</v>
      </c>
      <c r="F345" t="s">
        <v>9299</v>
      </c>
      <c r="G345" t="s">
        <v>1379</v>
      </c>
      <c r="H345" t="s">
        <v>9302</v>
      </c>
      <c r="I345">
        <v>3</v>
      </c>
      <c r="J345" t="s">
        <v>14544</v>
      </c>
      <c r="K345">
        <v>4</v>
      </c>
      <c r="L345" s="1" t="s">
        <v>311</v>
      </c>
      <c r="M345" t="s">
        <v>9300</v>
      </c>
      <c r="N345">
        <v>20929</v>
      </c>
      <c r="O345">
        <v>1</v>
      </c>
      <c r="P345">
        <v>24</v>
      </c>
      <c r="Q345" t="s">
        <v>13431</v>
      </c>
      <c r="R345" t="s">
        <v>345</v>
      </c>
      <c r="S345" t="s">
        <v>362</v>
      </c>
      <c r="U345" t="s">
        <v>2700</v>
      </c>
      <c r="V345" t="s">
        <v>299</v>
      </c>
    </row>
    <row r="346" spans="1:22" x14ac:dyDescent="0.3">
      <c r="A346" t="s">
        <v>8260</v>
      </c>
      <c r="B346">
        <v>1</v>
      </c>
      <c r="C346" s="1" t="s">
        <v>8258</v>
      </c>
      <c r="F346" t="s">
        <v>8258</v>
      </c>
      <c r="K346">
        <v>0</v>
      </c>
      <c r="L346" s="1" t="s">
        <v>296</v>
      </c>
      <c r="M346" t="s">
        <v>8259</v>
      </c>
      <c r="N346">
        <v>19677</v>
      </c>
      <c r="O346">
        <v>0</v>
      </c>
      <c r="Q346" t="s">
        <v>13126</v>
      </c>
      <c r="R346" t="s">
        <v>296</v>
      </c>
      <c r="S346" t="s">
        <v>296</v>
      </c>
      <c r="U346" t="s">
        <v>2700</v>
      </c>
      <c r="V346" t="s">
        <v>295</v>
      </c>
    </row>
    <row r="347" spans="1:22" x14ac:dyDescent="0.3">
      <c r="A347" t="s">
        <v>8625</v>
      </c>
      <c r="B347">
        <v>1</v>
      </c>
      <c r="C347" s="1" t="s">
        <v>8624</v>
      </c>
      <c r="D347" t="s">
        <v>321</v>
      </c>
      <c r="E347">
        <v>3064518</v>
      </c>
      <c r="F347" t="s">
        <v>8624</v>
      </c>
      <c r="K347">
        <v>85</v>
      </c>
      <c r="L347" s="1" t="s">
        <v>321</v>
      </c>
      <c r="M347" t="s">
        <v>2598</v>
      </c>
      <c r="N347">
        <v>20369</v>
      </c>
      <c r="O347">
        <v>0</v>
      </c>
      <c r="Q347" t="s">
        <v>13232</v>
      </c>
      <c r="R347" t="s">
        <v>294</v>
      </c>
      <c r="S347" t="s">
        <v>2769</v>
      </c>
      <c r="U347" t="s">
        <v>556</v>
      </c>
      <c r="V347" t="s">
        <v>295</v>
      </c>
    </row>
    <row r="348" spans="1:22" x14ac:dyDescent="0.3">
      <c r="A348" t="s">
        <v>10312</v>
      </c>
      <c r="B348">
        <v>1</v>
      </c>
      <c r="C348" s="1" t="s">
        <v>10310</v>
      </c>
      <c r="D348" t="s">
        <v>348</v>
      </c>
      <c r="E348">
        <v>3049891</v>
      </c>
      <c r="F348" t="s">
        <v>10310</v>
      </c>
      <c r="H348" t="s">
        <v>10313</v>
      </c>
      <c r="I348">
        <v>2</v>
      </c>
      <c r="J348" t="s">
        <v>10311</v>
      </c>
      <c r="K348">
        <v>3</v>
      </c>
      <c r="L348" s="1" t="s">
        <v>348</v>
      </c>
      <c r="M348" t="s">
        <v>781</v>
      </c>
      <c r="N348">
        <v>19454</v>
      </c>
      <c r="O348">
        <v>3</v>
      </c>
      <c r="P348">
        <v>25</v>
      </c>
      <c r="Q348" t="s">
        <v>13736</v>
      </c>
      <c r="R348" t="s">
        <v>329</v>
      </c>
      <c r="S348" t="s">
        <v>356</v>
      </c>
      <c r="T348" t="s">
        <v>16316</v>
      </c>
      <c r="U348" t="s">
        <v>556</v>
      </c>
      <c r="V348" t="s">
        <v>295</v>
      </c>
    </row>
    <row r="349" spans="1:22" x14ac:dyDescent="0.3">
      <c r="A349" t="s">
        <v>9644</v>
      </c>
      <c r="B349">
        <v>1</v>
      </c>
      <c r="C349" s="1" t="s">
        <v>9642</v>
      </c>
      <c r="D349" t="s">
        <v>348</v>
      </c>
      <c r="E349">
        <v>4246250</v>
      </c>
      <c r="F349" t="s">
        <v>9642</v>
      </c>
      <c r="H349" t="s">
        <v>4718</v>
      </c>
      <c r="K349">
        <v>12</v>
      </c>
      <c r="L349" s="1" t="s">
        <v>348</v>
      </c>
      <c r="M349" t="s">
        <v>9643</v>
      </c>
      <c r="N349">
        <v>21541</v>
      </c>
      <c r="O349">
        <v>1</v>
      </c>
      <c r="P349">
        <v>24</v>
      </c>
      <c r="Q349" t="s">
        <v>13538</v>
      </c>
      <c r="R349" t="s">
        <v>329</v>
      </c>
      <c r="S349" t="s">
        <v>356</v>
      </c>
      <c r="T349" t="s">
        <v>16316</v>
      </c>
      <c r="U349" t="s">
        <v>556</v>
      </c>
      <c r="V349" t="s">
        <v>295</v>
      </c>
    </row>
    <row r="350" spans="1:22" x14ac:dyDescent="0.3">
      <c r="A350" t="s">
        <v>3147</v>
      </c>
      <c r="B350">
        <v>1</v>
      </c>
      <c r="C350" s="1" t="s">
        <v>3146</v>
      </c>
      <c r="F350" t="s">
        <v>3146</v>
      </c>
      <c r="K350">
        <v>0</v>
      </c>
      <c r="L350" s="1" t="s">
        <v>296</v>
      </c>
      <c r="M350" t="s">
        <v>2409</v>
      </c>
      <c r="N350">
        <v>19794</v>
      </c>
      <c r="O350">
        <v>0</v>
      </c>
      <c r="Q350" t="s">
        <v>11814</v>
      </c>
      <c r="R350" t="s">
        <v>296</v>
      </c>
      <c r="S350" t="s">
        <v>296</v>
      </c>
      <c r="U350" t="s">
        <v>556</v>
      </c>
      <c r="V350" t="s">
        <v>295</v>
      </c>
    </row>
    <row r="351" spans="1:22" x14ac:dyDescent="0.3">
      <c r="A351" t="s">
        <v>3886</v>
      </c>
      <c r="B351">
        <v>1</v>
      </c>
      <c r="C351" s="1" t="s">
        <v>3885</v>
      </c>
      <c r="F351" t="s">
        <v>3885</v>
      </c>
      <c r="K351">
        <v>0</v>
      </c>
      <c r="L351" s="1" t="s">
        <v>296</v>
      </c>
      <c r="M351" t="s">
        <v>2357</v>
      </c>
      <c r="N351">
        <v>19770</v>
      </c>
      <c r="O351">
        <v>0</v>
      </c>
      <c r="Q351" t="s">
        <v>11977</v>
      </c>
      <c r="R351" t="s">
        <v>296</v>
      </c>
      <c r="S351" t="s">
        <v>296</v>
      </c>
      <c r="U351" t="s">
        <v>556</v>
      </c>
      <c r="V351" t="s">
        <v>295</v>
      </c>
    </row>
    <row r="352" spans="1:22" x14ac:dyDescent="0.3">
      <c r="A352" t="s">
        <v>7473</v>
      </c>
      <c r="B352">
        <v>1</v>
      </c>
      <c r="C352" s="1" t="s">
        <v>7471</v>
      </c>
      <c r="F352" t="s">
        <v>7471</v>
      </c>
      <c r="K352">
        <v>0</v>
      </c>
      <c r="L352" s="1" t="s">
        <v>296</v>
      </c>
      <c r="M352" t="s">
        <v>7472</v>
      </c>
      <c r="N352">
        <v>19785</v>
      </c>
      <c r="O352">
        <v>0</v>
      </c>
      <c r="Q352" t="s">
        <v>12904</v>
      </c>
      <c r="R352" t="s">
        <v>296</v>
      </c>
      <c r="S352" t="s">
        <v>296</v>
      </c>
      <c r="U352" t="s">
        <v>556</v>
      </c>
      <c r="V352" t="s">
        <v>295</v>
      </c>
    </row>
    <row r="353" spans="1:22" x14ac:dyDescent="0.3">
      <c r="A353" t="s">
        <v>10440</v>
      </c>
      <c r="B353">
        <v>1</v>
      </c>
      <c r="C353" s="1" t="s">
        <v>10438</v>
      </c>
      <c r="F353" t="s">
        <v>10438</v>
      </c>
      <c r="K353">
        <v>0</v>
      </c>
      <c r="L353" s="1" t="s">
        <v>296</v>
      </c>
      <c r="M353" t="s">
        <v>10439</v>
      </c>
      <c r="N353">
        <v>19784</v>
      </c>
      <c r="O353">
        <v>0</v>
      </c>
      <c r="Q353" t="s">
        <v>13776</v>
      </c>
      <c r="R353" t="s">
        <v>296</v>
      </c>
      <c r="S353" t="s">
        <v>296</v>
      </c>
      <c r="U353" t="s">
        <v>556</v>
      </c>
      <c r="V353" t="s">
        <v>295</v>
      </c>
    </row>
    <row r="354" spans="1:22" x14ac:dyDescent="0.3">
      <c r="A354" t="s">
        <v>2990</v>
      </c>
      <c r="B354">
        <v>1</v>
      </c>
      <c r="C354" s="1" t="s">
        <v>2988</v>
      </c>
      <c r="D354" t="s">
        <v>348</v>
      </c>
      <c r="E354">
        <v>12568</v>
      </c>
      <c r="F354" t="s">
        <v>2988</v>
      </c>
      <c r="H354" t="s">
        <v>2991</v>
      </c>
      <c r="K354">
        <v>83</v>
      </c>
      <c r="L354" s="1" t="s">
        <v>348</v>
      </c>
      <c r="M354" t="s">
        <v>2989</v>
      </c>
      <c r="N354">
        <v>8330</v>
      </c>
      <c r="O354">
        <v>8</v>
      </c>
      <c r="P354">
        <v>31</v>
      </c>
      <c r="Q354" t="s">
        <v>11781</v>
      </c>
      <c r="R354" t="s">
        <v>345</v>
      </c>
      <c r="S354" t="s">
        <v>532</v>
      </c>
      <c r="U354" t="s">
        <v>556</v>
      </c>
      <c r="V354" t="s">
        <v>295</v>
      </c>
    </row>
    <row r="355" spans="1:22" x14ac:dyDescent="0.3">
      <c r="A355" t="s">
        <v>14792</v>
      </c>
      <c r="B355">
        <v>1</v>
      </c>
      <c r="C355" s="1" t="s">
        <v>14793</v>
      </c>
      <c r="D355" t="s">
        <v>451</v>
      </c>
      <c r="F355" t="s">
        <v>14793</v>
      </c>
      <c r="H355" t="s">
        <v>14794</v>
      </c>
      <c r="I355">
        <v>6</v>
      </c>
      <c r="L355" s="1" t="s">
        <v>451</v>
      </c>
      <c r="M355" t="s">
        <v>14795</v>
      </c>
      <c r="N355">
        <v>21953</v>
      </c>
      <c r="O355">
        <v>0</v>
      </c>
      <c r="P355">
        <v>22</v>
      </c>
      <c r="Q355" t="s">
        <v>14796</v>
      </c>
      <c r="R355" t="s">
        <v>360</v>
      </c>
      <c r="S355" t="s">
        <v>814</v>
      </c>
      <c r="T355" t="s">
        <v>16316</v>
      </c>
      <c r="U355" t="s">
        <v>556</v>
      </c>
      <c r="V355" t="s">
        <v>295</v>
      </c>
    </row>
    <row r="356" spans="1:22" x14ac:dyDescent="0.3">
      <c r="A356" t="s">
        <v>7925</v>
      </c>
      <c r="B356">
        <v>1</v>
      </c>
      <c r="C356" s="1" t="s">
        <v>7923</v>
      </c>
      <c r="D356" t="s">
        <v>451</v>
      </c>
      <c r="E356">
        <v>3125403</v>
      </c>
      <c r="F356" t="s">
        <v>7923</v>
      </c>
      <c r="G356" t="s">
        <v>479</v>
      </c>
      <c r="H356" t="s">
        <v>7926</v>
      </c>
      <c r="I356">
        <v>3</v>
      </c>
      <c r="J356" t="s">
        <v>7924</v>
      </c>
      <c r="K356">
        <v>23</v>
      </c>
      <c r="L356" s="1" t="s">
        <v>451</v>
      </c>
      <c r="M356" t="s">
        <v>2044</v>
      </c>
      <c r="N356">
        <v>19033</v>
      </c>
      <c r="O356">
        <v>3</v>
      </c>
      <c r="P356">
        <v>24</v>
      </c>
      <c r="Q356" t="s">
        <v>13028</v>
      </c>
      <c r="R356" t="s">
        <v>329</v>
      </c>
      <c r="S356" t="s">
        <v>762</v>
      </c>
      <c r="U356" t="s">
        <v>556</v>
      </c>
      <c r="V356" t="s">
        <v>299</v>
      </c>
    </row>
    <row r="357" spans="1:22" x14ac:dyDescent="0.3">
      <c r="A357" t="s">
        <v>4633</v>
      </c>
      <c r="B357">
        <v>1</v>
      </c>
      <c r="C357" s="1" t="s">
        <v>576</v>
      </c>
      <c r="D357" t="s">
        <v>311</v>
      </c>
      <c r="E357">
        <v>12477</v>
      </c>
      <c r="F357" t="s">
        <v>576</v>
      </c>
      <c r="G357" t="s">
        <v>489</v>
      </c>
      <c r="H357" t="s">
        <v>4634</v>
      </c>
      <c r="I357">
        <v>3</v>
      </c>
      <c r="J357" t="s">
        <v>4632</v>
      </c>
      <c r="K357">
        <v>2</v>
      </c>
      <c r="L357" s="1" t="s">
        <v>311</v>
      </c>
      <c r="M357" t="s">
        <v>4631</v>
      </c>
      <c r="N357">
        <v>8358</v>
      </c>
      <c r="O357">
        <v>11</v>
      </c>
      <c r="P357">
        <v>34</v>
      </c>
      <c r="Q357" t="s">
        <v>12154</v>
      </c>
      <c r="R357" t="s">
        <v>345</v>
      </c>
      <c r="S357" t="s">
        <v>592</v>
      </c>
      <c r="U357" t="s">
        <v>556</v>
      </c>
      <c r="V357" t="s">
        <v>299</v>
      </c>
    </row>
    <row r="358" spans="1:22" x14ac:dyDescent="0.3">
      <c r="A358" t="s">
        <v>6397</v>
      </c>
      <c r="B358">
        <v>1</v>
      </c>
      <c r="C358" s="1" t="s">
        <v>6131</v>
      </c>
      <c r="D358" t="s">
        <v>451</v>
      </c>
      <c r="F358" t="s">
        <v>6131</v>
      </c>
      <c r="H358" t="s">
        <v>6398</v>
      </c>
      <c r="K358">
        <v>40</v>
      </c>
      <c r="L358" s="1" t="s">
        <v>451</v>
      </c>
      <c r="M358" t="s">
        <v>693</v>
      </c>
      <c r="N358">
        <v>8438</v>
      </c>
      <c r="O358">
        <v>7</v>
      </c>
      <c r="P358">
        <v>33</v>
      </c>
      <c r="Q358" t="s">
        <v>12609</v>
      </c>
      <c r="R358" t="s">
        <v>329</v>
      </c>
      <c r="S358" t="s">
        <v>696</v>
      </c>
      <c r="U358" t="s">
        <v>556</v>
      </c>
      <c r="V358" t="s">
        <v>295</v>
      </c>
    </row>
    <row r="359" spans="1:22" x14ac:dyDescent="0.3">
      <c r="A359" t="s">
        <v>6198</v>
      </c>
      <c r="B359">
        <v>1</v>
      </c>
      <c r="C359" s="1" t="s">
        <v>6196</v>
      </c>
      <c r="D359" t="s">
        <v>321</v>
      </c>
      <c r="E359">
        <v>16265</v>
      </c>
      <c r="F359" t="s">
        <v>6196</v>
      </c>
      <c r="H359" t="s">
        <v>1748</v>
      </c>
      <c r="K359">
        <v>86</v>
      </c>
      <c r="L359" s="1" t="s">
        <v>321</v>
      </c>
      <c r="M359" t="s">
        <v>6197</v>
      </c>
      <c r="N359">
        <v>15056</v>
      </c>
      <c r="O359">
        <v>3</v>
      </c>
      <c r="P359">
        <v>28</v>
      </c>
      <c r="Q359" t="s">
        <v>12553</v>
      </c>
      <c r="R359" t="s">
        <v>294</v>
      </c>
      <c r="S359" t="s">
        <v>958</v>
      </c>
      <c r="U359" t="s">
        <v>556</v>
      </c>
      <c r="V359" t="s">
        <v>295</v>
      </c>
    </row>
    <row r="360" spans="1:22" x14ac:dyDescent="0.3">
      <c r="A360" t="s">
        <v>14843</v>
      </c>
      <c r="B360">
        <v>1</v>
      </c>
      <c r="C360" s="1" t="s">
        <v>14844</v>
      </c>
      <c r="D360" t="s">
        <v>311</v>
      </c>
      <c r="E360">
        <v>3929824</v>
      </c>
      <c r="F360" t="s">
        <v>14844</v>
      </c>
      <c r="G360" t="s">
        <v>489</v>
      </c>
      <c r="H360" t="s">
        <v>14845</v>
      </c>
      <c r="I360">
        <v>4</v>
      </c>
      <c r="L360" s="1" t="s">
        <v>311</v>
      </c>
      <c r="M360" t="s">
        <v>14846</v>
      </c>
      <c r="N360">
        <v>21811</v>
      </c>
      <c r="O360">
        <v>0</v>
      </c>
      <c r="P360">
        <v>23</v>
      </c>
      <c r="Q360" t="s">
        <v>14847</v>
      </c>
      <c r="R360" t="s">
        <v>318</v>
      </c>
      <c r="S360" t="s">
        <v>310</v>
      </c>
      <c r="U360" t="s">
        <v>556</v>
      </c>
      <c r="V360" t="s">
        <v>299</v>
      </c>
    </row>
    <row r="361" spans="1:22" x14ac:dyDescent="0.3">
      <c r="A361" t="s">
        <v>559</v>
      </c>
      <c r="B361">
        <v>1</v>
      </c>
      <c r="C361" s="1" t="s">
        <v>555</v>
      </c>
      <c r="D361" t="s">
        <v>321</v>
      </c>
      <c r="E361">
        <v>2508328</v>
      </c>
      <c r="F361" t="s">
        <v>555</v>
      </c>
      <c r="H361" t="s">
        <v>400</v>
      </c>
      <c r="J361" t="s">
        <v>558</v>
      </c>
      <c r="K361">
        <v>89</v>
      </c>
      <c r="L361" s="1" t="s">
        <v>321</v>
      </c>
      <c r="M361" t="s">
        <v>557</v>
      </c>
      <c r="N361">
        <v>17121</v>
      </c>
      <c r="O361">
        <v>5</v>
      </c>
      <c r="P361">
        <v>28</v>
      </c>
      <c r="Q361" t="s">
        <v>11355</v>
      </c>
      <c r="R361" t="s">
        <v>424</v>
      </c>
      <c r="S361" t="s">
        <v>511</v>
      </c>
      <c r="T361" t="s">
        <v>16316</v>
      </c>
      <c r="U361" t="s">
        <v>556</v>
      </c>
      <c r="V361" t="s">
        <v>295</v>
      </c>
    </row>
    <row r="362" spans="1:22" x14ac:dyDescent="0.3">
      <c r="A362" t="s">
        <v>9098</v>
      </c>
      <c r="B362">
        <v>1</v>
      </c>
      <c r="C362" s="1" t="s">
        <v>9095</v>
      </c>
      <c r="D362" t="s">
        <v>348</v>
      </c>
      <c r="E362">
        <v>14914</v>
      </c>
      <c r="F362" t="s">
        <v>9095</v>
      </c>
      <c r="H362" t="s">
        <v>2031</v>
      </c>
      <c r="J362" t="s">
        <v>9097</v>
      </c>
      <c r="K362">
        <v>83</v>
      </c>
      <c r="L362" s="1" t="s">
        <v>348</v>
      </c>
      <c r="M362" t="s">
        <v>9096</v>
      </c>
      <c r="N362">
        <v>14424</v>
      </c>
      <c r="O362">
        <v>8</v>
      </c>
      <c r="P362">
        <v>31</v>
      </c>
      <c r="Q362" t="s">
        <v>13370</v>
      </c>
      <c r="R362" t="s">
        <v>318</v>
      </c>
      <c r="S362" t="s">
        <v>686</v>
      </c>
      <c r="T362" t="s">
        <v>16316</v>
      </c>
      <c r="U362" t="s">
        <v>556</v>
      </c>
      <c r="V362" t="s">
        <v>295</v>
      </c>
    </row>
    <row r="363" spans="1:22" x14ac:dyDescent="0.3">
      <c r="A363" t="s">
        <v>4335</v>
      </c>
      <c r="B363">
        <v>1</v>
      </c>
      <c r="C363" s="1" t="s">
        <v>4334</v>
      </c>
      <c r="D363" t="s">
        <v>348</v>
      </c>
      <c r="E363">
        <v>3061572</v>
      </c>
      <c r="F363" t="s">
        <v>4334</v>
      </c>
      <c r="H363" t="s">
        <v>3249</v>
      </c>
      <c r="I363">
        <v>4</v>
      </c>
      <c r="K363">
        <v>14</v>
      </c>
      <c r="L363" s="1" t="s">
        <v>348</v>
      </c>
      <c r="M363" t="s">
        <v>486</v>
      </c>
      <c r="N363">
        <v>19725</v>
      </c>
      <c r="O363">
        <v>2</v>
      </c>
      <c r="P363">
        <v>24</v>
      </c>
      <c r="Q363" t="s">
        <v>12084</v>
      </c>
      <c r="R363" t="s">
        <v>345</v>
      </c>
      <c r="S363" t="s">
        <v>1310</v>
      </c>
      <c r="T363" t="s">
        <v>1059</v>
      </c>
      <c r="U363" t="s">
        <v>556</v>
      </c>
      <c r="V363" t="s">
        <v>295</v>
      </c>
    </row>
    <row r="364" spans="1:22" x14ac:dyDescent="0.3">
      <c r="A364" t="s">
        <v>1576</v>
      </c>
      <c r="B364">
        <v>1</v>
      </c>
      <c r="C364" s="1" t="s">
        <v>1574</v>
      </c>
      <c r="D364" t="s">
        <v>311</v>
      </c>
      <c r="F364" t="s">
        <v>1574</v>
      </c>
      <c r="H364" t="s">
        <v>1577</v>
      </c>
      <c r="K364">
        <v>6</v>
      </c>
      <c r="L364" s="1" t="s">
        <v>311</v>
      </c>
      <c r="M364" t="s">
        <v>1575</v>
      </c>
      <c r="N364">
        <v>12498</v>
      </c>
      <c r="O364">
        <v>8</v>
      </c>
      <c r="P364">
        <v>37</v>
      </c>
      <c r="Q364" t="s">
        <v>11508</v>
      </c>
      <c r="R364" t="s">
        <v>318</v>
      </c>
      <c r="S364" t="s">
        <v>665</v>
      </c>
      <c r="U364" t="s">
        <v>556</v>
      </c>
      <c r="V364" t="s">
        <v>295</v>
      </c>
    </row>
    <row r="365" spans="1:22" x14ac:dyDescent="0.3">
      <c r="A365" t="s">
        <v>6270</v>
      </c>
      <c r="B365">
        <v>1</v>
      </c>
      <c r="C365" s="1" t="s">
        <v>6268</v>
      </c>
      <c r="D365" t="s">
        <v>348</v>
      </c>
      <c r="E365">
        <v>15252</v>
      </c>
      <c r="F365" t="s">
        <v>6268</v>
      </c>
      <c r="H365" t="s">
        <v>6271</v>
      </c>
      <c r="K365">
        <v>81</v>
      </c>
      <c r="L365" s="1" t="s">
        <v>348</v>
      </c>
      <c r="M365" t="s">
        <v>6269</v>
      </c>
      <c r="N365">
        <v>15566</v>
      </c>
      <c r="O365">
        <v>4</v>
      </c>
      <c r="P365">
        <v>29</v>
      </c>
      <c r="Q365" t="s">
        <v>12575</v>
      </c>
      <c r="R365" t="s">
        <v>318</v>
      </c>
      <c r="S365" t="s">
        <v>317</v>
      </c>
      <c r="U365" t="s">
        <v>556</v>
      </c>
      <c r="V365" t="s">
        <v>295</v>
      </c>
    </row>
    <row r="366" spans="1:22" x14ac:dyDescent="0.3">
      <c r="A366" t="s">
        <v>7674</v>
      </c>
      <c r="B366">
        <v>1</v>
      </c>
      <c r="C366" s="1" t="s">
        <v>7672</v>
      </c>
      <c r="D366" t="s">
        <v>321</v>
      </c>
      <c r="F366" t="s">
        <v>7672</v>
      </c>
      <c r="H366" t="s">
        <v>878</v>
      </c>
      <c r="K366">
        <v>85</v>
      </c>
      <c r="L366" s="1" t="s">
        <v>321</v>
      </c>
      <c r="M366" t="s">
        <v>7673</v>
      </c>
      <c r="N366">
        <v>17385</v>
      </c>
      <c r="O366">
        <v>1</v>
      </c>
      <c r="P366">
        <v>26</v>
      </c>
      <c r="Q366" t="s">
        <v>12960</v>
      </c>
      <c r="R366" t="s">
        <v>304</v>
      </c>
      <c r="S366" t="s">
        <v>2150</v>
      </c>
      <c r="U366" t="s">
        <v>556</v>
      </c>
      <c r="V366" t="s">
        <v>295</v>
      </c>
    </row>
    <row r="367" spans="1:22" x14ac:dyDescent="0.3">
      <c r="A367" t="s">
        <v>6452</v>
      </c>
      <c r="B367">
        <v>1</v>
      </c>
      <c r="C367" s="1" t="s">
        <v>6450</v>
      </c>
      <c r="D367" t="s">
        <v>348</v>
      </c>
      <c r="E367">
        <v>15896</v>
      </c>
      <c r="F367" t="s">
        <v>6450</v>
      </c>
      <c r="H367" t="s">
        <v>3247</v>
      </c>
      <c r="J367" t="s">
        <v>6451</v>
      </c>
      <c r="K367">
        <v>14</v>
      </c>
      <c r="L367" s="1" t="s">
        <v>348</v>
      </c>
      <c r="M367" t="s">
        <v>1124</v>
      </c>
      <c r="N367">
        <v>15066</v>
      </c>
      <c r="O367">
        <v>7</v>
      </c>
      <c r="P367">
        <v>30</v>
      </c>
      <c r="Q367" t="s">
        <v>12625</v>
      </c>
      <c r="R367" t="s">
        <v>318</v>
      </c>
      <c r="S367" t="s">
        <v>412</v>
      </c>
      <c r="T367" t="s">
        <v>16316</v>
      </c>
      <c r="U367" t="s">
        <v>1501</v>
      </c>
      <c r="V367" t="s">
        <v>295</v>
      </c>
    </row>
    <row r="368" spans="1:22" x14ac:dyDescent="0.3">
      <c r="A368" t="s">
        <v>2257</v>
      </c>
      <c r="B368">
        <v>1</v>
      </c>
      <c r="C368" s="1" t="s">
        <v>2254</v>
      </c>
      <c r="D368" t="s">
        <v>348</v>
      </c>
      <c r="E368">
        <v>3039738</v>
      </c>
      <c r="F368" t="s">
        <v>2254</v>
      </c>
      <c r="K368">
        <v>3</v>
      </c>
      <c r="L368" s="1" t="s">
        <v>348</v>
      </c>
      <c r="M368" t="s">
        <v>2256</v>
      </c>
      <c r="N368">
        <v>19295</v>
      </c>
      <c r="O368">
        <v>2</v>
      </c>
      <c r="Q368" t="s">
        <v>11633</v>
      </c>
      <c r="R368" t="s">
        <v>492</v>
      </c>
      <c r="S368" t="s">
        <v>393</v>
      </c>
      <c r="U368" t="s">
        <v>2255</v>
      </c>
      <c r="V368" t="s">
        <v>295</v>
      </c>
    </row>
    <row r="369" spans="1:22" x14ac:dyDescent="0.3">
      <c r="A369" t="s">
        <v>6873</v>
      </c>
      <c r="B369">
        <v>1</v>
      </c>
      <c r="C369" s="1" t="s">
        <v>6871</v>
      </c>
      <c r="D369" t="s">
        <v>348</v>
      </c>
      <c r="E369">
        <v>15564</v>
      </c>
      <c r="F369" t="s">
        <v>6871</v>
      </c>
      <c r="H369" t="s">
        <v>3508</v>
      </c>
      <c r="J369" t="s">
        <v>14453</v>
      </c>
      <c r="L369" s="1" t="s">
        <v>348</v>
      </c>
      <c r="M369" t="s">
        <v>1912</v>
      </c>
      <c r="N369">
        <v>15725</v>
      </c>
      <c r="O369">
        <v>8</v>
      </c>
      <c r="P369">
        <v>32</v>
      </c>
      <c r="Q369" t="s">
        <v>12739</v>
      </c>
      <c r="R369" t="s">
        <v>308</v>
      </c>
      <c r="S369" t="s">
        <v>568</v>
      </c>
      <c r="T369" t="s">
        <v>16316</v>
      </c>
      <c r="U369" t="s">
        <v>6872</v>
      </c>
      <c r="V369" t="s">
        <v>295</v>
      </c>
    </row>
    <row r="370" spans="1:22" x14ac:dyDescent="0.3">
      <c r="A370" t="s">
        <v>16489</v>
      </c>
      <c r="B370">
        <v>1</v>
      </c>
      <c r="C370" s="1" t="s">
        <v>16490</v>
      </c>
      <c r="D370" t="s">
        <v>16327</v>
      </c>
      <c r="E370">
        <v>12773</v>
      </c>
      <c r="F370" t="s">
        <v>16490</v>
      </c>
      <c r="G370" t="s">
        <v>644</v>
      </c>
      <c r="H370" t="s">
        <v>16491</v>
      </c>
      <c r="J370" t="s">
        <v>16492</v>
      </c>
      <c r="K370">
        <v>2</v>
      </c>
      <c r="L370" s="1" t="s">
        <v>16327</v>
      </c>
      <c r="M370" t="s">
        <v>5072</v>
      </c>
      <c r="N370">
        <v>8679</v>
      </c>
      <c r="O370">
        <v>11</v>
      </c>
      <c r="P370">
        <v>35</v>
      </c>
      <c r="Q370" t="s">
        <v>16493</v>
      </c>
      <c r="R370" t="s">
        <v>318</v>
      </c>
      <c r="S370" t="s">
        <v>317</v>
      </c>
      <c r="U370" t="s">
        <v>16494</v>
      </c>
      <c r="V370" t="s">
        <v>299</v>
      </c>
    </row>
    <row r="371" spans="1:22" x14ac:dyDescent="0.3">
      <c r="A371" t="s">
        <v>16359</v>
      </c>
      <c r="B371">
        <v>1</v>
      </c>
      <c r="C371" s="1" t="s">
        <v>16360</v>
      </c>
      <c r="D371" t="s">
        <v>16327</v>
      </c>
      <c r="E371">
        <v>2471491</v>
      </c>
      <c r="F371" t="s">
        <v>16360</v>
      </c>
      <c r="J371" t="s">
        <v>16361</v>
      </c>
      <c r="K371">
        <v>1</v>
      </c>
      <c r="L371" s="1" t="s">
        <v>16327</v>
      </c>
      <c r="M371" t="s">
        <v>936</v>
      </c>
      <c r="N371">
        <v>18836</v>
      </c>
      <c r="O371">
        <v>3</v>
      </c>
      <c r="Q371" t="s">
        <v>16362</v>
      </c>
      <c r="R371" t="s">
        <v>360</v>
      </c>
      <c r="S371" t="s">
        <v>730</v>
      </c>
      <c r="T371" t="s">
        <v>16316</v>
      </c>
      <c r="U371" t="s">
        <v>1332</v>
      </c>
      <c r="V371" t="s">
        <v>295</v>
      </c>
    </row>
    <row r="372" spans="1:22" x14ac:dyDescent="0.3">
      <c r="A372" t="s">
        <v>1670</v>
      </c>
      <c r="B372">
        <v>1</v>
      </c>
      <c r="C372" s="1" t="s">
        <v>1667</v>
      </c>
      <c r="D372" t="s">
        <v>311</v>
      </c>
      <c r="E372">
        <v>14879</v>
      </c>
      <c r="F372" t="s">
        <v>1667</v>
      </c>
      <c r="H372" t="s">
        <v>1671</v>
      </c>
      <c r="J372" t="s">
        <v>1669</v>
      </c>
      <c r="K372">
        <v>8</v>
      </c>
      <c r="L372" s="1" t="s">
        <v>311</v>
      </c>
      <c r="M372" t="s">
        <v>1668</v>
      </c>
      <c r="N372">
        <v>14053</v>
      </c>
      <c r="O372">
        <v>8</v>
      </c>
      <c r="P372">
        <v>29</v>
      </c>
      <c r="Q372" t="s">
        <v>11526</v>
      </c>
      <c r="R372" t="s">
        <v>675</v>
      </c>
      <c r="S372" t="s">
        <v>582</v>
      </c>
      <c r="T372" t="s">
        <v>16316</v>
      </c>
      <c r="U372" t="s">
        <v>1332</v>
      </c>
      <c r="V372" t="s">
        <v>295</v>
      </c>
    </row>
    <row r="373" spans="1:22" x14ac:dyDescent="0.3">
      <c r="A373" t="s">
        <v>15125</v>
      </c>
      <c r="B373">
        <v>1</v>
      </c>
      <c r="C373" s="1" t="s">
        <v>15126</v>
      </c>
      <c r="D373" t="s">
        <v>311</v>
      </c>
      <c r="F373" t="s">
        <v>15126</v>
      </c>
      <c r="H373" t="s">
        <v>15127</v>
      </c>
      <c r="L373" s="1" t="s">
        <v>311</v>
      </c>
      <c r="M373" t="s">
        <v>15128</v>
      </c>
      <c r="N373">
        <v>22399</v>
      </c>
      <c r="O373">
        <v>0</v>
      </c>
      <c r="P373">
        <v>23</v>
      </c>
      <c r="Q373" t="s">
        <v>15129</v>
      </c>
      <c r="R373" t="s">
        <v>345</v>
      </c>
      <c r="S373" t="s">
        <v>390</v>
      </c>
      <c r="T373" t="s">
        <v>16316</v>
      </c>
      <c r="U373" t="s">
        <v>15130</v>
      </c>
      <c r="V373" t="s">
        <v>295</v>
      </c>
    </row>
    <row r="374" spans="1:22" x14ac:dyDescent="0.3">
      <c r="A374" t="s">
        <v>3165</v>
      </c>
      <c r="B374">
        <v>1</v>
      </c>
      <c r="C374" s="1" t="s">
        <v>3161</v>
      </c>
      <c r="D374" t="s">
        <v>311</v>
      </c>
      <c r="E374">
        <v>3059773</v>
      </c>
      <c r="F374" t="s">
        <v>3161</v>
      </c>
      <c r="H374" t="s">
        <v>3166</v>
      </c>
      <c r="J374" t="s">
        <v>3164</v>
      </c>
      <c r="K374">
        <v>6</v>
      </c>
      <c r="L374" s="1" t="s">
        <v>311</v>
      </c>
      <c r="M374" t="s">
        <v>3163</v>
      </c>
      <c r="N374">
        <v>20595</v>
      </c>
      <c r="O374">
        <v>2</v>
      </c>
      <c r="P374">
        <v>25</v>
      </c>
      <c r="Q374" t="s">
        <v>11819</v>
      </c>
      <c r="R374" t="s">
        <v>318</v>
      </c>
      <c r="S374" t="s">
        <v>924</v>
      </c>
      <c r="T374" t="s">
        <v>16316</v>
      </c>
      <c r="U374" t="s">
        <v>3162</v>
      </c>
      <c r="V374" t="s">
        <v>295</v>
      </c>
    </row>
    <row r="375" spans="1:22" x14ac:dyDescent="0.3">
      <c r="A375" t="s">
        <v>8739</v>
      </c>
      <c r="B375">
        <v>1</v>
      </c>
      <c r="C375" s="1" t="s">
        <v>8736</v>
      </c>
      <c r="D375" t="s">
        <v>451</v>
      </c>
      <c r="E375">
        <v>2574474</v>
      </c>
      <c r="F375" t="s">
        <v>8736</v>
      </c>
      <c r="H375" t="s">
        <v>8740</v>
      </c>
      <c r="J375" t="s">
        <v>8738</v>
      </c>
      <c r="K375">
        <v>36</v>
      </c>
      <c r="L375" s="1" t="s">
        <v>451</v>
      </c>
      <c r="M375" t="s">
        <v>2044</v>
      </c>
      <c r="N375">
        <v>17067</v>
      </c>
      <c r="O375">
        <v>5</v>
      </c>
      <c r="P375">
        <v>27</v>
      </c>
      <c r="Q375" t="s">
        <v>13267</v>
      </c>
      <c r="R375" t="s">
        <v>492</v>
      </c>
      <c r="S375" t="s">
        <v>436</v>
      </c>
      <c r="T375" t="s">
        <v>16316</v>
      </c>
      <c r="U375" t="s">
        <v>8737</v>
      </c>
      <c r="V375" t="s">
        <v>295</v>
      </c>
    </row>
    <row r="376" spans="1:22" x14ac:dyDescent="0.3">
      <c r="A376" t="s">
        <v>14976</v>
      </c>
      <c r="B376">
        <v>1</v>
      </c>
      <c r="C376" s="1" t="s">
        <v>14977</v>
      </c>
      <c r="D376" t="s">
        <v>451</v>
      </c>
      <c r="F376" t="s">
        <v>14977</v>
      </c>
      <c r="H376" t="s">
        <v>14978</v>
      </c>
      <c r="L376" s="1" t="s">
        <v>451</v>
      </c>
      <c r="M376" t="s">
        <v>14979</v>
      </c>
      <c r="N376">
        <v>22192</v>
      </c>
      <c r="O376">
        <v>0</v>
      </c>
      <c r="P376">
        <v>22</v>
      </c>
      <c r="Q376" t="s">
        <v>14980</v>
      </c>
      <c r="R376" t="s">
        <v>308</v>
      </c>
      <c r="S376" t="s">
        <v>696</v>
      </c>
      <c r="T376" t="s">
        <v>16316</v>
      </c>
      <c r="U376" t="s">
        <v>8737</v>
      </c>
      <c r="V376" t="s">
        <v>295</v>
      </c>
    </row>
    <row r="377" spans="1:22" x14ac:dyDescent="0.3">
      <c r="A377" t="s">
        <v>3977</v>
      </c>
      <c r="B377">
        <v>1</v>
      </c>
      <c r="C377" s="1" t="s">
        <v>3976</v>
      </c>
      <c r="F377" t="s">
        <v>3976</v>
      </c>
      <c r="K377">
        <v>0</v>
      </c>
      <c r="L377" s="1" t="s">
        <v>296</v>
      </c>
      <c r="M377" t="s">
        <v>432</v>
      </c>
      <c r="N377">
        <v>18886</v>
      </c>
      <c r="O377">
        <v>0</v>
      </c>
      <c r="Q377" t="s">
        <v>11999</v>
      </c>
      <c r="R377" t="s">
        <v>296</v>
      </c>
      <c r="S377" t="s">
        <v>296</v>
      </c>
      <c r="U377" t="s">
        <v>1832</v>
      </c>
      <c r="V377" t="s">
        <v>295</v>
      </c>
    </row>
    <row r="378" spans="1:22" x14ac:dyDescent="0.3">
      <c r="A378" t="s">
        <v>15213</v>
      </c>
      <c r="B378">
        <v>1</v>
      </c>
      <c r="C378" s="1" t="s">
        <v>5907</v>
      </c>
      <c r="D378" t="s">
        <v>451</v>
      </c>
      <c r="E378">
        <v>3930901</v>
      </c>
      <c r="F378" t="s">
        <v>5907</v>
      </c>
      <c r="G378" t="s">
        <v>303</v>
      </c>
      <c r="H378" t="s">
        <v>5639</v>
      </c>
      <c r="I378">
        <v>6</v>
      </c>
      <c r="K378">
        <v>35</v>
      </c>
      <c r="L378" s="1" t="s">
        <v>451</v>
      </c>
      <c r="M378" t="s">
        <v>15214</v>
      </c>
      <c r="N378">
        <v>20740</v>
      </c>
      <c r="O378">
        <v>1</v>
      </c>
      <c r="P378">
        <v>23</v>
      </c>
      <c r="Q378" t="s">
        <v>15215</v>
      </c>
      <c r="R378" t="s">
        <v>360</v>
      </c>
      <c r="S378" t="s">
        <v>317</v>
      </c>
      <c r="U378" t="s">
        <v>1832</v>
      </c>
      <c r="V378" t="s">
        <v>299</v>
      </c>
    </row>
    <row r="379" spans="1:22" x14ac:dyDescent="0.3">
      <c r="A379" t="s">
        <v>9757</v>
      </c>
      <c r="B379">
        <v>1</v>
      </c>
      <c r="C379" s="1" t="s">
        <v>9755</v>
      </c>
      <c r="F379" t="s">
        <v>9755</v>
      </c>
      <c r="K379">
        <v>0</v>
      </c>
      <c r="L379" s="1" t="s">
        <v>296</v>
      </c>
      <c r="M379" t="s">
        <v>9756</v>
      </c>
      <c r="N379">
        <v>18780</v>
      </c>
      <c r="O379">
        <v>0</v>
      </c>
      <c r="Q379" t="s">
        <v>13570</v>
      </c>
      <c r="R379" t="s">
        <v>296</v>
      </c>
      <c r="S379" t="s">
        <v>296</v>
      </c>
      <c r="U379" t="s">
        <v>1832</v>
      </c>
      <c r="V379" t="s">
        <v>295</v>
      </c>
    </row>
    <row r="380" spans="1:22" x14ac:dyDescent="0.3">
      <c r="A380" t="s">
        <v>2051</v>
      </c>
      <c r="B380">
        <v>1</v>
      </c>
      <c r="C380" s="1" t="s">
        <v>2048</v>
      </c>
      <c r="D380" t="s">
        <v>348</v>
      </c>
      <c r="E380">
        <v>16946</v>
      </c>
      <c r="F380" t="s">
        <v>2048</v>
      </c>
      <c r="H380" t="s">
        <v>2052</v>
      </c>
      <c r="J380" t="s">
        <v>2050</v>
      </c>
      <c r="K380">
        <v>12</v>
      </c>
      <c r="L380" s="1" t="s">
        <v>348</v>
      </c>
      <c r="M380" t="s">
        <v>2049</v>
      </c>
      <c r="N380">
        <v>16664</v>
      </c>
      <c r="O380">
        <v>6</v>
      </c>
      <c r="P380">
        <v>29</v>
      </c>
      <c r="Q380" t="s">
        <v>11595</v>
      </c>
      <c r="R380" t="s">
        <v>492</v>
      </c>
      <c r="S380" t="s">
        <v>579</v>
      </c>
      <c r="T380" t="s">
        <v>16316</v>
      </c>
      <c r="U380" t="s">
        <v>1832</v>
      </c>
      <c r="V380" t="s">
        <v>295</v>
      </c>
    </row>
    <row r="381" spans="1:22" x14ac:dyDescent="0.3">
      <c r="A381" t="s">
        <v>6622</v>
      </c>
      <c r="B381">
        <v>1</v>
      </c>
      <c r="C381" s="1" t="s">
        <v>6621</v>
      </c>
      <c r="D381" t="s">
        <v>311</v>
      </c>
      <c r="E381">
        <v>9780</v>
      </c>
      <c r="F381" t="s">
        <v>6621</v>
      </c>
      <c r="H381" t="s">
        <v>6623</v>
      </c>
      <c r="K381">
        <v>5</v>
      </c>
      <c r="L381" s="1" t="s">
        <v>311</v>
      </c>
      <c r="M381" t="s">
        <v>5615</v>
      </c>
      <c r="N381">
        <v>8769</v>
      </c>
      <c r="O381">
        <v>11</v>
      </c>
      <c r="P381">
        <v>35</v>
      </c>
      <c r="Q381" t="s">
        <v>12671</v>
      </c>
      <c r="R381" t="s">
        <v>329</v>
      </c>
      <c r="S381" t="s">
        <v>686</v>
      </c>
      <c r="U381" t="s">
        <v>1832</v>
      </c>
      <c r="V381" t="s">
        <v>295</v>
      </c>
    </row>
    <row r="382" spans="1:22" x14ac:dyDescent="0.3">
      <c r="A382" t="s">
        <v>6594</v>
      </c>
      <c r="B382">
        <v>1</v>
      </c>
      <c r="C382" s="1" t="s">
        <v>6593</v>
      </c>
      <c r="D382" t="s">
        <v>562</v>
      </c>
      <c r="E382">
        <v>14083</v>
      </c>
      <c r="F382" t="s">
        <v>6593</v>
      </c>
      <c r="H382" t="s">
        <v>6595</v>
      </c>
      <c r="K382">
        <v>49</v>
      </c>
      <c r="L382" s="1" t="s">
        <v>451</v>
      </c>
      <c r="M382" t="s">
        <v>936</v>
      </c>
      <c r="N382">
        <v>13446</v>
      </c>
      <c r="O382">
        <v>6</v>
      </c>
      <c r="P382">
        <v>31</v>
      </c>
      <c r="Q382" t="s">
        <v>12664</v>
      </c>
      <c r="R382" t="s">
        <v>329</v>
      </c>
      <c r="S382" t="s">
        <v>1049</v>
      </c>
      <c r="U382" t="s">
        <v>1832</v>
      </c>
      <c r="V382" t="s">
        <v>295</v>
      </c>
    </row>
    <row r="383" spans="1:22" x14ac:dyDescent="0.3">
      <c r="A383" t="s">
        <v>16744</v>
      </c>
      <c r="B383">
        <v>1</v>
      </c>
      <c r="C383" s="1" t="s">
        <v>16745</v>
      </c>
      <c r="D383" t="s">
        <v>16327</v>
      </c>
      <c r="E383">
        <v>14950</v>
      </c>
      <c r="F383" t="s">
        <v>16745</v>
      </c>
      <c r="G383" t="s">
        <v>694</v>
      </c>
      <c r="H383" t="s">
        <v>4397</v>
      </c>
      <c r="J383" t="s">
        <v>16746</v>
      </c>
      <c r="K383">
        <v>9</v>
      </c>
      <c r="L383" s="1" t="s">
        <v>16327</v>
      </c>
      <c r="M383" t="s">
        <v>16747</v>
      </c>
      <c r="N383">
        <v>14017</v>
      </c>
      <c r="O383">
        <v>8</v>
      </c>
      <c r="P383">
        <v>31</v>
      </c>
      <c r="Q383" t="s">
        <v>16748</v>
      </c>
      <c r="R383" t="s">
        <v>318</v>
      </c>
      <c r="S383" t="s">
        <v>412</v>
      </c>
      <c r="U383" t="s">
        <v>1020</v>
      </c>
      <c r="V383" t="s">
        <v>299</v>
      </c>
    </row>
    <row r="384" spans="1:22" x14ac:dyDescent="0.3">
      <c r="A384" t="s">
        <v>1022</v>
      </c>
      <c r="B384">
        <v>1</v>
      </c>
      <c r="C384" s="1" t="s">
        <v>1019</v>
      </c>
      <c r="D384" t="s">
        <v>311</v>
      </c>
      <c r="E384">
        <v>2516976</v>
      </c>
      <c r="F384" t="s">
        <v>1019</v>
      </c>
      <c r="H384" t="s">
        <v>684</v>
      </c>
      <c r="K384">
        <v>7</v>
      </c>
      <c r="L384" s="1" t="s">
        <v>311</v>
      </c>
      <c r="M384" t="s">
        <v>1021</v>
      </c>
      <c r="N384">
        <v>17031</v>
      </c>
      <c r="O384">
        <v>0</v>
      </c>
      <c r="P384">
        <v>25</v>
      </c>
      <c r="Q384" t="s">
        <v>11415</v>
      </c>
      <c r="R384" t="s">
        <v>345</v>
      </c>
      <c r="S384" t="s">
        <v>724</v>
      </c>
      <c r="U384" t="s">
        <v>1020</v>
      </c>
      <c r="V384" t="s">
        <v>295</v>
      </c>
    </row>
    <row r="385" spans="1:22" x14ac:dyDescent="0.3">
      <c r="A385" t="s">
        <v>15589</v>
      </c>
      <c r="B385">
        <v>1</v>
      </c>
      <c r="C385" s="1" t="s">
        <v>15590</v>
      </c>
      <c r="D385" t="s">
        <v>348</v>
      </c>
      <c r="E385">
        <v>4038818</v>
      </c>
      <c r="F385" t="s">
        <v>15590</v>
      </c>
      <c r="G385" t="s">
        <v>14642</v>
      </c>
      <c r="H385" t="s">
        <v>15591</v>
      </c>
      <c r="I385">
        <v>2</v>
      </c>
      <c r="K385">
        <v>89</v>
      </c>
      <c r="L385" s="1" t="s">
        <v>348</v>
      </c>
      <c r="M385" t="s">
        <v>793</v>
      </c>
      <c r="N385">
        <v>21736</v>
      </c>
      <c r="O385">
        <v>0</v>
      </c>
      <c r="P385">
        <v>21</v>
      </c>
      <c r="Q385" t="s">
        <v>15592</v>
      </c>
      <c r="R385" t="s">
        <v>318</v>
      </c>
      <c r="S385" t="s">
        <v>367</v>
      </c>
      <c r="U385" t="s">
        <v>1020</v>
      </c>
      <c r="V385" t="s">
        <v>299</v>
      </c>
    </row>
    <row r="386" spans="1:22" x14ac:dyDescent="0.3">
      <c r="A386" t="s">
        <v>6570</v>
      </c>
      <c r="B386">
        <v>1</v>
      </c>
      <c r="C386" s="1" t="s">
        <v>6569</v>
      </c>
      <c r="D386" t="s">
        <v>348</v>
      </c>
      <c r="E386">
        <v>3050661</v>
      </c>
      <c r="F386" t="s">
        <v>6569</v>
      </c>
      <c r="G386" t="s">
        <v>1198</v>
      </c>
      <c r="H386" t="s">
        <v>4199</v>
      </c>
      <c r="J386" t="s">
        <v>14445</v>
      </c>
      <c r="K386">
        <v>16</v>
      </c>
      <c r="L386" s="1" t="s">
        <v>348</v>
      </c>
      <c r="M386" t="s">
        <v>3042</v>
      </c>
      <c r="N386">
        <v>20726</v>
      </c>
      <c r="O386">
        <v>1</v>
      </c>
      <c r="P386">
        <v>28</v>
      </c>
      <c r="Q386" t="s">
        <v>12657</v>
      </c>
      <c r="R386" t="s">
        <v>345</v>
      </c>
      <c r="S386" t="s">
        <v>791</v>
      </c>
      <c r="U386" t="s">
        <v>297</v>
      </c>
      <c r="V386" t="s">
        <v>299</v>
      </c>
    </row>
    <row r="387" spans="1:22" x14ac:dyDescent="0.3">
      <c r="A387" t="s">
        <v>4317</v>
      </c>
      <c r="B387">
        <v>1</v>
      </c>
      <c r="C387" s="1" t="s">
        <v>4316</v>
      </c>
      <c r="D387" t="s">
        <v>348</v>
      </c>
      <c r="E387">
        <v>13662</v>
      </c>
      <c r="F387" t="s">
        <v>4316</v>
      </c>
      <c r="H387" t="s">
        <v>4318</v>
      </c>
      <c r="I387">
        <v>2</v>
      </c>
      <c r="K387">
        <v>81</v>
      </c>
      <c r="L387" s="1" t="s">
        <v>348</v>
      </c>
      <c r="M387" t="s">
        <v>3803</v>
      </c>
      <c r="N387">
        <v>13595</v>
      </c>
      <c r="O387">
        <v>6</v>
      </c>
      <c r="P387">
        <v>31</v>
      </c>
      <c r="Q387" t="s">
        <v>12080</v>
      </c>
      <c r="R387" t="s">
        <v>308</v>
      </c>
      <c r="S387" t="s">
        <v>430</v>
      </c>
      <c r="T387" t="s">
        <v>409</v>
      </c>
      <c r="U387" t="s">
        <v>1020</v>
      </c>
      <c r="V387" t="s">
        <v>295</v>
      </c>
    </row>
    <row r="388" spans="1:22" x14ac:dyDescent="0.3">
      <c r="A388" t="s">
        <v>5605</v>
      </c>
      <c r="B388">
        <v>1</v>
      </c>
      <c r="C388" s="1" t="s">
        <v>5602</v>
      </c>
      <c r="D388" t="s">
        <v>348</v>
      </c>
      <c r="E388">
        <v>3052102</v>
      </c>
      <c r="F388" t="s">
        <v>5602</v>
      </c>
      <c r="H388" t="s">
        <v>4950</v>
      </c>
      <c r="I388">
        <v>6</v>
      </c>
      <c r="J388" t="s">
        <v>5604</v>
      </c>
      <c r="K388">
        <v>13</v>
      </c>
      <c r="L388" s="1" t="s">
        <v>348</v>
      </c>
      <c r="M388" t="s">
        <v>5603</v>
      </c>
      <c r="N388">
        <v>20689</v>
      </c>
      <c r="O388">
        <v>2</v>
      </c>
      <c r="P388">
        <v>25</v>
      </c>
      <c r="Q388" t="s">
        <v>12401</v>
      </c>
      <c r="R388" t="s">
        <v>329</v>
      </c>
      <c r="S388" t="s">
        <v>537</v>
      </c>
      <c r="T388" t="s">
        <v>16316</v>
      </c>
      <c r="U388" t="s">
        <v>1717</v>
      </c>
      <c r="V388" t="s">
        <v>295</v>
      </c>
    </row>
    <row r="389" spans="1:22" x14ac:dyDescent="0.3">
      <c r="A389" t="s">
        <v>2356</v>
      </c>
      <c r="B389">
        <v>1</v>
      </c>
      <c r="C389" s="1" t="s">
        <v>2355</v>
      </c>
      <c r="D389" t="s">
        <v>451</v>
      </c>
      <c r="E389">
        <v>15092</v>
      </c>
      <c r="F389" t="s">
        <v>2355</v>
      </c>
      <c r="H389" t="s">
        <v>1342</v>
      </c>
      <c r="K389">
        <v>36</v>
      </c>
      <c r="L389" s="1" t="s">
        <v>451</v>
      </c>
      <c r="M389" t="s">
        <v>781</v>
      </c>
      <c r="N389">
        <v>13719</v>
      </c>
      <c r="O389">
        <v>4</v>
      </c>
      <c r="P389">
        <v>26</v>
      </c>
      <c r="Q389" t="s">
        <v>11653</v>
      </c>
      <c r="R389" t="s">
        <v>308</v>
      </c>
      <c r="S389" t="s">
        <v>214</v>
      </c>
      <c r="U389" t="s">
        <v>1717</v>
      </c>
      <c r="V389" t="s">
        <v>295</v>
      </c>
    </row>
    <row r="390" spans="1:22" x14ac:dyDescent="0.3">
      <c r="A390" t="s">
        <v>3425</v>
      </c>
      <c r="B390">
        <v>1</v>
      </c>
      <c r="C390" s="1" t="s">
        <v>3423</v>
      </c>
      <c r="D390" t="s">
        <v>451</v>
      </c>
      <c r="E390">
        <v>3931398</v>
      </c>
      <c r="F390" t="s">
        <v>3423</v>
      </c>
      <c r="G390" t="s">
        <v>444</v>
      </c>
      <c r="H390" t="s">
        <v>3426</v>
      </c>
      <c r="I390">
        <v>5</v>
      </c>
      <c r="J390" t="s">
        <v>14384</v>
      </c>
      <c r="K390">
        <v>35</v>
      </c>
      <c r="L390" s="1" t="s">
        <v>451</v>
      </c>
      <c r="M390" t="s">
        <v>3424</v>
      </c>
      <c r="N390">
        <v>20863</v>
      </c>
      <c r="O390">
        <v>1</v>
      </c>
      <c r="P390">
        <v>23</v>
      </c>
      <c r="Q390" t="s">
        <v>11878</v>
      </c>
      <c r="R390" t="s">
        <v>492</v>
      </c>
      <c r="S390" t="s">
        <v>412</v>
      </c>
      <c r="U390" t="s">
        <v>1717</v>
      </c>
      <c r="V390" t="s">
        <v>299</v>
      </c>
    </row>
    <row r="391" spans="1:22" x14ac:dyDescent="0.3">
      <c r="A391" t="s">
        <v>14685</v>
      </c>
      <c r="B391">
        <v>1</v>
      </c>
      <c r="C391" s="1" t="s">
        <v>14686</v>
      </c>
      <c r="D391" t="s">
        <v>321</v>
      </c>
      <c r="E391">
        <v>3918003</v>
      </c>
      <c r="F391" t="s">
        <v>14686</v>
      </c>
      <c r="G391" t="s">
        <v>570</v>
      </c>
      <c r="H391" t="s">
        <v>9846</v>
      </c>
      <c r="I391">
        <v>4</v>
      </c>
      <c r="K391">
        <v>88</v>
      </c>
      <c r="L391" s="1" t="s">
        <v>321</v>
      </c>
      <c r="M391" t="s">
        <v>1842</v>
      </c>
      <c r="N391">
        <v>21678</v>
      </c>
      <c r="O391">
        <v>0</v>
      </c>
      <c r="P391">
        <v>23</v>
      </c>
      <c r="Q391" t="s">
        <v>14687</v>
      </c>
      <c r="R391" t="s">
        <v>424</v>
      </c>
      <c r="S391" t="s">
        <v>659</v>
      </c>
      <c r="U391" t="s">
        <v>14688</v>
      </c>
      <c r="V391" t="s">
        <v>299</v>
      </c>
    </row>
    <row r="392" spans="1:22" x14ac:dyDescent="0.3">
      <c r="A392" t="s">
        <v>16018</v>
      </c>
      <c r="B392">
        <v>1</v>
      </c>
      <c r="C392" s="1" t="s">
        <v>16019</v>
      </c>
      <c r="D392" t="s">
        <v>311</v>
      </c>
      <c r="E392">
        <v>3675812</v>
      </c>
      <c r="F392" t="s">
        <v>16019</v>
      </c>
      <c r="G392" t="s">
        <v>570</v>
      </c>
      <c r="H392" t="s">
        <v>16020</v>
      </c>
      <c r="I392">
        <v>3</v>
      </c>
      <c r="K392">
        <v>5</v>
      </c>
      <c r="L392" s="1" t="s">
        <v>311</v>
      </c>
      <c r="M392" t="s">
        <v>647</v>
      </c>
      <c r="N392">
        <v>21819</v>
      </c>
      <c r="O392">
        <v>0</v>
      </c>
      <c r="P392">
        <v>23</v>
      </c>
      <c r="Q392" t="s">
        <v>16021</v>
      </c>
      <c r="R392" t="s">
        <v>318</v>
      </c>
      <c r="S392" t="s">
        <v>1230</v>
      </c>
      <c r="U392" t="s">
        <v>1717</v>
      </c>
      <c r="V392" t="s">
        <v>299</v>
      </c>
    </row>
    <row r="393" spans="1:22" x14ac:dyDescent="0.3">
      <c r="A393" t="s">
        <v>1720</v>
      </c>
      <c r="B393">
        <v>1</v>
      </c>
      <c r="C393" s="1" t="s">
        <v>1716</v>
      </c>
      <c r="D393" t="s">
        <v>311</v>
      </c>
      <c r="E393">
        <v>2466005</v>
      </c>
      <c r="F393" t="s">
        <v>1716</v>
      </c>
      <c r="H393" t="s">
        <v>1721</v>
      </c>
      <c r="J393" t="s">
        <v>1719</v>
      </c>
      <c r="K393">
        <v>14</v>
      </c>
      <c r="L393" s="1" t="s">
        <v>311</v>
      </c>
      <c r="M393" t="s">
        <v>1718</v>
      </c>
      <c r="N393">
        <v>16864</v>
      </c>
      <c r="O393">
        <v>5</v>
      </c>
      <c r="P393">
        <v>29</v>
      </c>
      <c r="Q393" t="s">
        <v>11536</v>
      </c>
      <c r="R393" t="s">
        <v>318</v>
      </c>
      <c r="S393" t="s">
        <v>696</v>
      </c>
      <c r="T393" t="s">
        <v>16316</v>
      </c>
      <c r="U393" t="s">
        <v>1717</v>
      </c>
      <c r="V393" t="s">
        <v>295</v>
      </c>
    </row>
    <row r="394" spans="1:22" x14ac:dyDescent="0.3">
      <c r="A394" t="s">
        <v>14886</v>
      </c>
      <c r="B394">
        <v>1</v>
      </c>
      <c r="C394" s="1" t="s">
        <v>14887</v>
      </c>
      <c r="D394" t="s">
        <v>321</v>
      </c>
      <c r="E394">
        <v>3886832</v>
      </c>
      <c r="F394" t="s">
        <v>14887</v>
      </c>
      <c r="H394" t="s">
        <v>14888</v>
      </c>
      <c r="L394" s="1" t="s">
        <v>14889</v>
      </c>
      <c r="M394" t="s">
        <v>14890</v>
      </c>
      <c r="N394">
        <v>22341</v>
      </c>
      <c r="O394">
        <v>0</v>
      </c>
      <c r="P394">
        <v>23</v>
      </c>
      <c r="Q394" t="s">
        <v>14891</v>
      </c>
      <c r="R394" t="s">
        <v>294</v>
      </c>
      <c r="S394" t="s">
        <v>408</v>
      </c>
      <c r="T394" t="s">
        <v>16316</v>
      </c>
      <c r="U394" t="s">
        <v>1717</v>
      </c>
      <c r="V394" t="s">
        <v>295</v>
      </c>
    </row>
    <row r="395" spans="1:22" x14ac:dyDescent="0.3">
      <c r="A395" t="s">
        <v>3825</v>
      </c>
      <c r="B395">
        <v>1</v>
      </c>
      <c r="C395" s="1" t="s">
        <v>3822</v>
      </c>
      <c r="D395" t="s">
        <v>348</v>
      </c>
      <c r="E395">
        <v>2978219</v>
      </c>
      <c r="F395" t="s">
        <v>3822</v>
      </c>
      <c r="H395" t="s">
        <v>546</v>
      </c>
      <c r="J395" t="s">
        <v>3824</v>
      </c>
      <c r="K395">
        <v>16</v>
      </c>
      <c r="L395" s="1" t="s">
        <v>348</v>
      </c>
      <c r="M395" t="s">
        <v>3823</v>
      </c>
      <c r="N395">
        <v>18611</v>
      </c>
      <c r="O395">
        <v>4</v>
      </c>
      <c r="P395">
        <v>26</v>
      </c>
      <c r="Q395" t="s">
        <v>11963</v>
      </c>
      <c r="R395" t="s">
        <v>360</v>
      </c>
      <c r="S395" t="s">
        <v>568</v>
      </c>
      <c r="T395" t="s">
        <v>16316</v>
      </c>
      <c r="U395" t="s">
        <v>1717</v>
      </c>
      <c r="V395" t="s">
        <v>295</v>
      </c>
    </row>
    <row r="396" spans="1:22" x14ac:dyDescent="0.3">
      <c r="A396" t="s">
        <v>10220</v>
      </c>
      <c r="B396">
        <v>1</v>
      </c>
      <c r="C396" s="1" t="s">
        <v>10218</v>
      </c>
      <c r="D396" t="s">
        <v>321</v>
      </c>
      <c r="E396">
        <v>2981998</v>
      </c>
      <c r="F396" t="s">
        <v>10218</v>
      </c>
      <c r="H396" t="s">
        <v>3081</v>
      </c>
      <c r="J396" t="s">
        <v>10219</v>
      </c>
      <c r="K396">
        <v>80</v>
      </c>
      <c r="L396" s="1" t="s">
        <v>321</v>
      </c>
      <c r="M396" t="s">
        <v>513</v>
      </c>
      <c r="N396">
        <v>18334</v>
      </c>
      <c r="O396">
        <v>4</v>
      </c>
      <c r="P396">
        <v>27</v>
      </c>
      <c r="Q396" t="s">
        <v>13708</v>
      </c>
      <c r="R396" t="s">
        <v>304</v>
      </c>
      <c r="S396" t="s">
        <v>389</v>
      </c>
      <c r="T396" t="s">
        <v>16316</v>
      </c>
      <c r="U396" t="s">
        <v>1717</v>
      </c>
      <c r="V396" t="s">
        <v>295</v>
      </c>
    </row>
    <row r="397" spans="1:22" x14ac:dyDescent="0.3">
      <c r="A397" t="s">
        <v>6602</v>
      </c>
      <c r="B397">
        <v>1</v>
      </c>
      <c r="C397" s="1" t="s">
        <v>6599</v>
      </c>
      <c r="D397" t="s">
        <v>311</v>
      </c>
      <c r="E397">
        <v>17033</v>
      </c>
      <c r="F397" t="s">
        <v>6599</v>
      </c>
      <c r="H397" t="s">
        <v>6603</v>
      </c>
      <c r="K397">
        <v>8</v>
      </c>
      <c r="L397" s="1" t="s">
        <v>311</v>
      </c>
      <c r="M397" t="s">
        <v>6601</v>
      </c>
      <c r="N397">
        <v>16282</v>
      </c>
      <c r="O397">
        <v>1</v>
      </c>
      <c r="P397">
        <v>28</v>
      </c>
      <c r="Q397" t="s">
        <v>12666</v>
      </c>
      <c r="R397" t="s">
        <v>318</v>
      </c>
      <c r="S397" t="s">
        <v>1827</v>
      </c>
      <c r="U397" t="s">
        <v>6600</v>
      </c>
      <c r="V397" t="s">
        <v>295</v>
      </c>
    </row>
    <row r="398" spans="1:22" x14ac:dyDescent="0.3">
      <c r="A398" t="s">
        <v>4059</v>
      </c>
      <c r="B398">
        <v>1</v>
      </c>
      <c r="C398" s="1" t="s">
        <v>4056</v>
      </c>
      <c r="D398" t="s">
        <v>321</v>
      </c>
      <c r="E398">
        <v>3045466</v>
      </c>
      <c r="F398" t="s">
        <v>4056</v>
      </c>
      <c r="H398" t="s">
        <v>2729</v>
      </c>
      <c r="J398" t="s">
        <v>4058</v>
      </c>
      <c r="K398">
        <v>86</v>
      </c>
      <c r="L398" s="1" t="s">
        <v>321</v>
      </c>
      <c r="M398" t="s">
        <v>1966</v>
      </c>
      <c r="N398">
        <v>19030</v>
      </c>
      <c r="O398">
        <v>3</v>
      </c>
      <c r="P398">
        <v>25</v>
      </c>
      <c r="Q398" t="s">
        <v>12019</v>
      </c>
      <c r="R398" t="s">
        <v>304</v>
      </c>
      <c r="S398" t="s">
        <v>389</v>
      </c>
      <c r="T398" t="s">
        <v>16316</v>
      </c>
      <c r="U398" t="s">
        <v>4057</v>
      </c>
      <c r="V398" t="s">
        <v>295</v>
      </c>
    </row>
    <row r="399" spans="1:22" x14ac:dyDescent="0.3">
      <c r="A399" t="s">
        <v>15274</v>
      </c>
      <c r="B399">
        <v>1</v>
      </c>
      <c r="C399" s="1" t="s">
        <v>6208</v>
      </c>
      <c r="D399" t="s">
        <v>451</v>
      </c>
      <c r="E399">
        <v>3122716</v>
      </c>
      <c r="F399" t="s">
        <v>6208</v>
      </c>
      <c r="G399" t="s">
        <v>694</v>
      </c>
      <c r="H399" t="s">
        <v>6210</v>
      </c>
      <c r="I399">
        <v>4</v>
      </c>
      <c r="J399" t="s">
        <v>6209</v>
      </c>
      <c r="K399">
        <v>38</v>
      </c>
      <c r="L399" s="1" t="s">
        <v>451</v>
      </c>
      <c r="M399" t="s">
        <v>15275</v>
      </c>
      <c r="N399">
        <v>20318</v>
      </c>
      <c r="O399">
        <v>2</v>
      </c>
      <c r="P399">
        <v>24</v>
      </c>
      <c r="Q399" t="s">
        <v>15276</v>
      </c>
      <c r="R399" t="s">
        <v>329</v>
      </c>
      <c r="S399" t="s">
        <v>970</v>
      </c>
      <c r="U399" t="s">
        <v>15277</v>
      </c>
      <c r="V399" t="s">
        <v>299</v>
      </c>
    </row>
    <row r="400" spans="1:22" x14ac:dyDescent="0.3">
      <c r="A400" t="s">
        <v>8757</v>
      </c>
      <c r="B400">
        <v>1</v>
      </c>
      <c r="C400" s="1" t="s">
        <v>8755</v>
      </c>
      <c r="D400" t="s">
        <v>348</v>
      </c>
      <c r="E400">
        <v>2514129</v>
      </c>
      <c r="F400" t="s">
        <v>8755</v>
      </c>
      <c r="K400">
        <v>81</v>
      </c>
      <c r="L400" s="1" t="s">
        <v>348</v>
      </c>
      <c r="M400" t="s">
        <v>8756</v>
      </c>
      <c r="N400">
        <v>16961</v>
      </c>
      <c r="O400">
        <v>0</v>
      </c>
      <c r="Q400" t="s">
        <v>13272</v>
      </c>
      <c r="R400" t="s">
        <v>345</v>
      </c>
      <c r="S400" t="s">
        <v>592</v>
      </c>
      <c r="U400" t="s">
        <v>6120</v>
      </c>
      <c r="V400" t="s">
        <v>295</v>
      </c>
    </row>
    <row r="401" spans="1:22" x14ac:dyDescent="0.3">
      <c r="A401" t="s">
        <v>10226</v>
      </c>
      <c r="B401">
        <v>1</v>
      </c>
      <c r="C401" s="1" t="s">
        <v>10223</v>
      </c>
      <c r="D401" t="s">
        <v>321</v>
      </c>
      <c r="E401">
        <v>3039720</v>
      </c>
      <c r="F401" t="s">
        <v>10223</v>
      </c>
      <c r="H401" t="s">
        <v>8930</v>
      </c>
      <c r="J401" t="s">
        <v>10225</v>
      </c>
      <c r="L401" s="1" t="s">
        <v>4033</v>
      </c>
      <c r="M401" t="s">
        <v>809</v>
      </c>
      <c r="N401">
        <v>19179</v>
      </c>
      <c r="O401">
        <v>3</v>
      </c>
      <c r="P401">
        <v>25</v>
      </c>
      <c r="Q401" t="s">
        <v>13710</v>
      </c>
      <c r="R401" t="s">
        <v>294</v>
      </c>
      <c r="S401" t="s">
        <v>317</v>
      </c>
      <c r="T401" t="s">
        <v>16316</v>
      </c>
      <c r="U401" t="s">
        <v>10224</v>
      </c>
      <c r="V401" t="s">
        <v>295</v>
      </c>
    </row>
    <row r="402" spans="1:22" x14ac:dyDescent="0.3">
      <c r="A402" t="s">
        <v>10053</v>
      </c>
      <c r="B402">
        <v>1</v>
      </c>
      <c r="C402" s="1" t="s">
        <v>10051</v>
      </c>
      <c r="D402" t="s">
        <v>311</v>
      </c>
      <c r="F402" t="s">
        <v>10051</v>
      </c>
      <c r="H402" t="s">
        <v>10054</v>
      </c>
      <c r="K402">
        <v>4</v>
      </c>
      <c r="L402" s="1" t="s">
        <v>311</v>
      </c>
      <c r="M402" t="s">
        <v>10052</v>
      </c>
      <c r="N402">
        <v>1036</v>
      </c>
      <c r="O402">
        <v>0</v>
      </c>
      <c r="P402">
        <v>40</v>
      </c>
      <c r="Q402" t="s">
        <v>13656</v>
      </c>
      <c r="R402" t="s">
        <v>294</v>
      </c>
      <c r="S402" t="s">
        <v>515</v>
      </c>
      <c r="U402" t="s">
        <v>942</v>
      </c>
      <c r="V402" t="s">
        <v>295</v>
      </c>
    </row>
    <row r="403" spans="1:22" x14ac:dyDescent="0.3">
      <c r="A403" t="s">
        <v>8151</v>
      </c>
      <c r="B403">
        <v>1</v>
      </c>
      <c r="C403" s="1" t="s">
        <v>8149</v>
      </c>
      <c r="D403" t="s">
        <v>451</v>
      </c>
      <c r="E403">
        <v>2971289</v>
      </c>
      <c r="F403" t="s">
        <v>8149</v>
      </c>
      <c r="H403" t="s">
        <v>8152</v>
      </c>
      <c r="J403" t="s">
        <v>8150</v>
      </c>
      <c r="K403">
        <v>47</v>
      </c>
      <c r="L403" s="1" t="s">
        <v>1689</v>
      </c>
      <c r="M403" t="s">
        <v>2407</v>
      </c>
      <c r="N403">
        <v>18256</v>
      </c>
      <c r="O403">
        <v>4</v>
      </c>
      <c r="P403">
        <v>26</v>
      </c>
      <c r="Q403" t="s">
        <v>13094</v>
      </c>
      <c r="R403" t="s">
        <v>492</v>
      </c>
      <c r="S403" t="s">
        <v>650</v>
      </c>
      <c r="T403" t="s">
        <v>16316</v>
      </c>
      <c r="U403" t="s">
        <v>942</v>
      </c>
      <c r="V403" t="s">
        <v>295</v>
      </c>
    </row>
    <row r="404" spans="1:22" x14ac:dyDescent="0.3">
      <c r="A404" t="s">
        <v>9811</v>
      </c>
      <c r="B404">
        <v>1</v>
      </c>
      <c r="C404" s="1" t="s">
        <v>9808</v>
      </c>
      <c r="D404" t="s">
        <v>348</v>
      </c>
      <c r="E404">
        <v>4036416</v>
      </c>
      <c r="F404" t="s">
        <v>9808</v>
      </c>
      <c r="G404" t="s">
        <v>306</v>
      </c>
      <c r="H404" t="s">
        <v>9812</v>
      </c>
      <c r="I404">
        <v>2</v>
      </c>
      <c r="J404" t="s">
        <v>9810</v>
      </c>
      <c r="K404">
        <v>13</v>
      </c>
      <c r="L404" s="1" t="s">
        <v>348</v>
      </c>
      <c r="M404" t="s">
        <v>9809</v>
      </c>
      <c r="N404">
        <v>20150</v>
      </c>
      <c r="O404">
        <v>2</v>
      </c>
      <c r="P404">
        <v>26</v>
      </c>
      <c r="Q404" t="s">
        <v>13587</v>
      </c>
      <c r="R404" t="s">
        <v>329</v>
      </c>
      <c r="S404" t="s">
        <v>838</v>
      </c>
      <c r="U404" t="s">
        <v>942</v>
      </c>
      <c r="V404" t="s">
        <v>299</v>
      </c>
    </row>
    <row r="405" spans="1:22" x14ac:dyDescent="0.3">
      <c r="A405" t="s">
        <v>1880</v>
      </c>
      <c r="B405">
        <v>1</v>
      </c>
      <c r="C405" s="1" t="s">
        <v>1875</v>
      </c>
      <c r="D405" t="s">
        <v>437</v>
      </c>
      <c r="E405">
        <v>17427</v>
      </c>
      <c r="F405" t="s">
        <v>1875</v>
      </c>
      <c r="H405" t="s">
        <v>1881</v>
      </c>
      <c r="J405" t="s">
        <v>1879</v>
      </c>
      <c r="K405">
        <v>7</v>
      </c>
      <c r="L405" s="1" t="s">
        <v>437</v>
      </c>
      <c r="M405" t="s">
        <v>1878</v>
      </c>
      <c r="N405">
        <v>16301</v>
      </c>
      <c r="O405">
        <v>6</v>
      </c>
      <c r="P405">
        <v>28</v>
      </c>
      <c r="Q405" t="s">
        <v>11563</v>
      </c>
      <c r="R405" t="s">
        <v>397</v>
      </c>
      <c r="S405" t="s">
        <v>1876</v>
      </c>
      <c r="T405" t="s">
        <v>16316</v>
      </c>
      <c r="U405" t="s">
        <v>1877</v>
      </c>
      <c r="V405" t="s">
        <v>295</v>
      </c>
    </row>
    <row r="406" spans="1:22" x14ac:dyDescent="0.3">
      <c r="A406" t="s">
        <v>9029</v>
      </c>
      <c r="B406">
        <v>1</v>
      </c>
      <c r="C406" s="1" t="s">
        <v>9027</v>
      </c>
      <c r="D406" t="s">
        <v>321</v>
      </c>
      <c r="E406">
        <v>2971695</v>
      </c>
      <c r="F406" t="s">
        <v>9027</v>
      </c>
      <c r="H406" t="s">
        <v>1734</v>
      </c>
      <c r="I406">
        <v>6</v>
      </c>
      <c r="K406">
        <v>85</v>
      </c>
      <c r="L406" s="1" t="s">
        <v>321</v>
      </c>
      <c r="M406" t="s">
        <v>9028</v>
      </c>
      <c r="N406">
        <v>19513</v>
      </c>
      <c r="O406">
        <v>2</v>
      </c>
      <c r="P406">
        <v>25</v>
      </c>
      <c r="Q406" t="s">
        <v>13351</v>
      </c>
      <c r="R406" t="s">
        <v>318</v>
      </c>
      <c r="S406" t="s">
        <v>389</v>
      </c>
      <c r="T406" t="s">
        <v>1059</v>
      </c>
      <c r="U406" t="s">
        <v>1824</v>
      </c>
      <c r="V406" t="s">
        <v>295</v>
      </c>
    </row>
    <row r="407" spans="1:22" x14ac:dyDescent="0.3">
      <c r="A407" t="s">
        <v>10133</v>
      </c>
      <c r="B407">
        <v>1</v>
      </c>
      <c r="C407" s="1" t="s">
        <v>808</v>
      </c>
      <c r="D407" t="s">
        <v>311</v>
      </c>
      <c r="F407" t="s">
        <v>808</v>
      </c>
      <c r="H407" t="s">
        <v>10134</v>
      </c>
      <c r="K407">
        <v>7</v>
      </c>
      <c r="L407" s="1" t="s">
        <v>311</v>
      </c>
      <c r="M407" t="s">
        <v>10132</v>
      </c>
      <c r="N407">
        <v>7755</v>
      </c>
      <c r="O407">
        <v>6</v>
      </c>
      <c r="P407">
        <v>32</v>
      </c>
      <c r="Q407" t="s">
        <v>13680</v>
      </c>
      <c r="R407" t="s">
        <v>345</v>
      </c>
      <c r="S407" t="s">
        <v>575</v>
      </c>
      <c r="U407" t="s">
        <v>1824</v>
      </c>
      <c r="V407" t="s">
        <v>295</v>
      </c>
    </row>
    <row r="408" spans="1:22" x14ac:dyDescent="0.3">
      <c r="A408" t="s">
        <v>14643</v>
      </c>
      <c r="B408">
        <v>1</v>
      </c>
      <c r="C408" s="1" t="s">
        <v>14644</v>
      </c>
      <c r="D408" t="s">
        <v>321</v>
      </c>
      <c r="F408" t="s">
        <v>14644</v>
      </c>
      <c r="L408" s="1" t="s">
        <v>321</v>
      </c>
      <c r="M408" t="s">
        <v>14645</v>
      </c>
      <c r="N408">
        <v>22178</v>
      </c>
      <c r="O408">
        <v>0</v>
      </c>
      <c r="Q408" t="s">
        <v>14646</v>
      </c>
      <c r="R408" t="s">
        <v>294</v>
      </c>
      <c r="S408" t="s">
        <v>575</v>
      </c>
      <c r="T408" t="s">
        <v>16316</v>
      </c>
      <c r="U408" t="s">
        <v>1824</v>
      </c>
      <c r="V408" t="s">
        <v>295</v>
      </c>
    </row>
    <row r="409" spans="1:22" x14ac:dyDescent="0.3">
      <c r="A409" t="s">
        <v>4822</v>
      </c>
      <c r="B409">
        <v>1</v>
      </c>
      <c r="C409" s="1" t="s">
        <v>4820</v>
      </c>
      <c r="D409" t="s">
        <v>348</v>
      </c>
      <c r="E409">
        <v>3122167</v>
      </c>
      <c r="F409" t="s">
        <v>4820</v>
      </c>
      <c r="H409" t="s">
        <v>2182</v>
      </c>
      <c r="J409" t="s">
        <v>4821</v>
      </c>
      <c r="K409">
        <v>10</v>
      </c>
      <c r="L409" s="1" t="s">
        <v>348</v>
      </c>
      <c r="M409" t="s">
        <v>1380</v>
      </c>
      <c r="N409">
        <v>20182</v>
      </c>
      <c r="O409">
        <v>2</v>
      </c>
      <c r="P409">
        <v>24</v>
      </c>
      <c r="Q409" t="s">
        <v>12197</v>
      </c>
      <c r="R409" t="s">
        <v>345</v>
      </c>
      <c r="S409" t="s">
        <v>362</v>
      </c>
      <c r="T409" t="s">
        <v>16316</v>
      </c>
      <c r="U409" t="s">
        <v>1824</v>
      </c>
      <c r="V409" t="s">
        <v>295</v>
      </c>
    </row>
    <row r="410" spans="1:22" x14ac:dyDescent="0.3">
      <c r="A410" t="s">
        <v>4457</v>
      </c>
      <c r="B410">
        <v>1</v>
      </c>
      <c r="C410" s="1" t="s">
        <v>4454</v>
      </c>
      <c r="D410" t="s">
        <v>437</v>
      </c>
      <c r="E410">
        <v>15918</v>
      </c>
      <c r="F410" t="s">
        <v>4454</v>
      </c>
      <c r="H410" t="s">
        <v>4458</v>
      </c>
      <c r="J410" t="s">
        <v>4456</v>
      </c>
      <c r="K410">
        <v>6</v>
      </c>
      <c r="L410" s="1" t="s">
        <v>437</v>
      </c>
      <c r="M410" t="s">
        <v>4455</v>
      </c>
      <c r="N410">
        <v>14877</v>
      </c>
      <c r="O410">
        <v>7</v>
      </c>
      <c r="P410">
        <v>31</v>
      </c>
      <c r="Q410" t="s">
        <v>12114</v>
      </c>
      <c r="R410" t="s">
        <v>401</v>
      </c>
      <c r="S410" t="s">
        <v>398</v>
      </c>
      <c r="T410" t="s">
        <v>16316</v>
      </c>
      <c r="U410" t="s">
        <v>1824</v>
      </c>
      <c r="V410" t="s">
        <v>295</v>
      </c>
    </row>
    <row r="411" spans="1:22" x14ac:dyDescent="0.3">
      <c r="A411" t="s">
        <v>8532</v>
      </c>
      <c r="B411">
        <v>1</v>
      </c>
      <c r="C411" s="1" t="s">
        <v>8531</v>
      </c>
      <c r="D411" t="s">
        <v>321</v>
      </c>
      <c r="E411">
        <v>3932936</v>
      </c>
      <c r="F411" t="s">
        <v>8531</v>
      </c>
      <c r="G411" t="s">
        <v>388</v>
      </c>
      <c r="H411" t="s">
        <v>8533</v>
      </c>
      <c r="I411">
        <v>4</v>
      </c>
      <c r="J411" t="s">
        <v>14517</v>
      </c>
      <c r="K411">
        <v>83</v>
      </c>
      <c r="L411" s="1" t="s">
        <v>321</v>
      </c>
      <c r="M411" t="s">
        <v>520</v>
      </c>
      <c r="N411">
        <v>20993</v>
      </c>
      <c r="O411">
        <v>1</v>
      </c>
      <c r="P411">
        <v>24</v>
      </c>
      <c r="Q411" t="s">
        <v>13203</v>
      </c>
      <c r="R411" t="s">
        <v>424</v>
      </c>
      <c r="S411" t="s">
        <v>525</v>
      </c>
      <c r="U411" t="s">
        <v>1824</v>
      </c>
      <c r="V411" t="s">
        <v>299</v>
      </c>
    </row>
    <row r="412" spans="1:22" x14ac:dyDescent="0.3">
      <c r="A412" t="s">
        <v>2067</v>
      </c>
      <c r="B412">
        <v>1</v>
      </c>
      <c r="C412" s="1" t="s">
        <v>525</v>
      </c>
      <c r="D412" t="s">
        <v>348</v>
      </c>
      <c r="E412">
        <v>10447</v>
      </c>
      <c r="F412" t="s">
        <v>525</v>
      </c>
      <c r="H412" t="s">
        <v>2068</v>
      </c>
      <c r="K412">
        <v>81</v>
      </c>
      <c r="L412" s="1" t="s">
        <v>348</v>
      </c>
      <c r="M412" t="s">
        <v>1120</v>
      </c>
      <c r="N412">
        <v>6029</v>
      </c>
      <c r="O412">
        <v>13</v>
      </c>
      <c r="P412">
        <v>34</v>
      </c>
      <c r="Q412" t="s">
        <v>11599</v>
      </c>
      <c r="R412" t="s">
        <v>294</v>
      </c>
      <c r="S412" t="s">
        <v>332</v>
      </c>
      <c r="U412" t="s">
        <v>476</v>
      </c>
      <c r="V412" t="s">
        <v>295</v>
      </c>
    </row>
    <row r="413" spans="1:22" x14ac:dyDescent="0.3">
      <c r="A413" t="s">
        <v>480</v>
      </c>
      <c r="B413">
        <v>1</v>
      </c>
      <c r="C413" s="1" t="s">
        <v>175</v>
      </c>
      <c r="D413" t="s">
        <v>348</v>
      </c>
      <c r="E413">
        <v>3925357</v>
      </c>
      <c r="F413" t="s">
        <v>175</v>
      </c>
      <c r="G413" t="s">
        <v>479</v>
      </c>
      <c r="H413" t="s">
        <v>481</v>
      </c>
      <c r="I413">
        <v>1</v>
      </c>
      <c r="J413" t="s">
        <v>478</v>
      </c>
      <c r="K413">
        <v>18</v>
      </c>
      <c r="L413" s="1" t="s">
        <v>348</v>
      </c>
      <c r="M413" t="s">
        <v>477</v>
      </c>
      <c r="N413">
        <v>19802</v>
      </c>
      <c r="O413">
        <v>2</v>
      </c>
      <c r="P413">
        <v>25</v>
      </c>
      <c r="Q413" t="s">
        <v>11347</v>
      </c>
      <c r="R413" t="s">
        <v>329</v>
      </c>
      <c r="S413" t="s">
        <v>430</v>
      </c>
      <c r="U413" t="s">
        <v>476</v>
      </c>
      <c r="V413" t="s">
        <v>299</v>
      </c>
    </row>
    <row r="414" spans="1:22" x14ac:dyDescent="0.3">
      <c r="A414" t="s">
        <v>15045</v>
      </c>
      <c r="B414">
        <v>1</v>
      </c>
      <c r="C414" s="1" t="s">
        <v>15046</v>
      </c>
      <c r="D414" t="s">
        <v>451</v>
      </c>
      <c r="E414">
        <v>4240021</v>
      </c>
      <c r="F414" t="s">
        <v>15046</v>
      </c>
      <c r="G414" t="s">
        <v>570</v>
      </c>
      <c r="H414" t="s">
        <v>15047</v>
      </c>
      <c r="I414">
        <v>1</v>
      </c>
      <c r="K414">
        <v>23</v>
      </c>
      <c r="L414" s="1" t="s">
        <v>451</v>
      </c>
      <c r="M414" t="s">
        <v>15048</v>
      </c>
      <c r="N414">
        <v>21688</v>
      </c>
      <c r="O414">
        <v>0</v>
      </c>
      <c r="P414">
        <v>21</v>
      </c>
      <c r="Q414" t="s">
        <v>15049</v>
      </c>
      <c r="R414" t="s">
        <v>401</v>
      </c>
      <c r="S414" t="s">
        <v>603</v>
      </c>
      <c r="U414" t="s">
        <v>1080</v>
      </c>
      <c r="V414" t="s">
        <v>299</v>
      </c>
    </row>
    <row r="415" spans="1:22" x14ac:dyDescent="0.3">
      <c r="A415" t="s">
        <v>6185</v>
      </c>
      <c r="B415">
        <v>1</v>
      </c>
      <c r="C415" s="1" t="s">
        <v>6182</v>
      </c>
      <c r="D415" t="s">
        <v>451</v>
      </c>
      <c r="E415">
        <v>3043097</v>
      </c>
      <c r="F415" t="s">
        <v>6182</v>
      </c>
      <c r="H415" t="s">
        <v>823</v>
      </c>
      <c r="J415" t="s">
        <v>6184</v>
      </c>
      <c r="K415">
        <v>34</v>
      </c>
      <c r="L415" s="1" t="s">
        <v>451</v>
      </c>
      <c r="M415" t="s">
        <v>6183</v>
      </c>
      <c r="N415">
        <v>16934</v>
      </c>
      <c r="O415">
        <v>5</v>
      </c>
      <c r="P415">
        <v>28</v>
      </c>
      <c r="Q415" t="s">
        <v>12550</v>
      </c>
      <c r="R415" t="s">
        <v>401</v>
      </c>
      <c r="S415" t="s">
        <v>367</v>
      </c>
      <c r="T415" t="s">
        <v>16316</v>
      </c>
      <c r="U415" t="s">
        <v>1028</v>
      </c>
      <c r="V415" t="s">
        <v>295</v>
      </c>
    </row>
    <row r="416" spans="1:22" x14ac:dyDescent="0.3">
      <c r="A416" t="s">
        <v>3010</v>
      </c>
      <c r="B416">
        <v>1</v>
      </c>
      <c r="C416" s="1" t="s">
        <v>3007</v>
      </c>
      <c r="D416" t="s">
        <v>348</v>
      </c>
      <c r="E416">
        <v>3139456</v>
      </c>
      <c r="F416" t="s">
        <v>3007</v>
      </c>
      <c r="G416" t="s">
        <v>552</v>
      </c>
      <c r="H416" t="s">
        <v>3011</v>
      </c>
      <c r="I416">
        <v>2</v>
      </c>
      <c r="J416" t="s">
        <v>3009</v>
      </c>
      <c r="K416">
        <v>13</v>
      </c>
      <c r="L416" s="1" t="s">
        <v>348</v>
      </c>
      <c r="M416" t="s">
        <v>3008</v>
      </c>
      <c r="N416">
        <v>20372</v>
      </c>
      <c r="O416">
        <v>2</v>
      </c>
      <c r="P416">
        <v>24</v>
      </c>
      <c r="Q416" t="s">
        <v>11785</v>
      </c>
      <c r="R416" t="s">
        <v>397</v>
      </c>
      <c r="S416" t="s">
        <v>830</v>
      </c>
      <c r="U416" t="s">
        <v>1028</v>
      </c>
      <c r="V416" t="s">
        <v>299</v>
      </c>
    </row>
    <row r="417" spans="1:22" x14ac:dyDescent="0.3">
      <c r="A417" t="s">
        <v>7104</v>
      </c>
      <c r="B417">
        <v>1</v>
      </c>
      <c r="C417" s="1" t="s">
        <v>90</v>
      </c>
      <c r="D417" t="s">
        <v>321</v>
      </c>
      <c r="E417">
        <v>17453</v>
      </c>
      <c r="F417" t="s">
        <v>90</v>
      </c>
      <c r="G417" t="s">
        <v>1198</v>
      </c>
      <c r="H417" t="s">
        <v>6701</v>
      </c>
      <c r="I417">
        <v>3</v>
      </c>
      <c r="J417" t="s">
        <v>7103</v>
      </c>
      <c r="K417">
        <v>84</v>
      </c>
      <c r="L417" s="1" t="s">
        <v>321</v>
      </c>
      <c r="M417" t="s">
        <v>7102</v>
      </c>
      <c r="N417">
        <v>16593</v>
      </c>
      <c r="O417">
        <v>6</v>
      </c>
      <c r="P417">
        <v>29</v>
      </c>
      <c r="Q417" t="s">
        <v>12803</v>
      </c>
      <c r="R417" t="s">
        <v>294</v>
      </c>
      <c r="S417" t="s">
        <v>659</v>
      </c>
      <c r="U417" t="s">
        <v>1028</v>
      </c>
      <c r="V417" t="s">
        <v>299</v>
      </c>
    </row>
    <row r="418" spans="1:22" x14ac:dyDescent="0.3">
      <c r="A418" t="s">
        <v>7922</v>
      </c>
      <c r="B418">
        <v>1</v>
      </c>
      <c r="C418" s="1" t="s">
        <v>7920</v>
      </c>
      <c r="D418" t="s">
        <v>321</v>
      </c>
      <c r="E418">
        <v>3044687</v>
      </c>
      <c r="F418" t="s">
        <v>7920</v>
      </c>
      <c r="H418" t="s">
        <v>2786</v>
      </c>
      <c r="I418">
        <v>3</v>
      </c>
      <c r="K418">
        <v>85</v>
      </c>
      <c r="L418" s="1" t="s">
        <v>321</v>
      </c>
      <c r="M418" t="s">
        <v>7921</v>
      </c>
      <c r="N418">
        <v>17366</v>
      </c>
      <c r="O418">
        <v>0</v>
      </c>
      <c r="P418">
        <v>24</v>
      </c>
      <c r="Q418" t="s">
        <v>13027</v>
      </c>
      <c r="R418" t="s">
        <v>294</v>
      </c>
      <c r="S418" t="s">
        <v>797</v>
      </c>
      <c r="U418" t="s">
        <v>1028</v>
      </c>
      <c r="V418" t="s">
        <v>295</v>
      </c>
    </row>
    <row r="419" spans="1:22" x14ac:dyDescent="0.3">
      <c r="A419" t="s">
        <v>16612</v>
      </c>
      <c r="B419">
        <v>1</v>
      </c>
      <c r="C419" s="1" t="s">
        <v>16613</v>
      </c>
      <c r="D419" t="s">
        <v>16327</v>
      </c>
      <c r="E419">
        <v>3051397</v>
      </c>
      <c r="F419" t="s">
        <v>16613</v>
      </c>
      <c r="G419" t="s">
        <v>388</v>
      </c>
      <c r="H419" t="s">
        <v>16614</v>
      </c>
      <c r="J419" t="s">
        <v>16615</v>
      </c>
      <c r="K419">
        <v>1</v>
      </c>
      <c r="L419" s="1" t="s">
        <v>16327</v>
      </c>
      <c r="M419" t="s">
        <v>16616</v>
      </c>
      <c r="N419">
        <v>19552</v>
      </c>
      <c r="O419">
        <v>3</v>
      </c>
      <c r="P419">
        <v>28</v>
      </c>
      <c r="Q419" t="s">
        <v>16617</v>
      </c>
      <c r="R419" t="s">
        <v>360</v>
      </c>
      <c r="S419" t="s">
        <v>385</v>
      </c>
      <c r="U419" t="s">
        <v>1028</v>
      </c>
      <c r="V419" t="s">
        <v>299</v>
      </c>
    </row>
    <row r="420" spans="1:22" x14ac:dyDescent="0.3">
      <c r="A420" t="s">
        <v>10636</v>
      </c>
      <c r="B420">
        <v>1</v>
      </c>
      <c r="C420" s="1" t="s">
        <v>10635</v>
      </c>
      <c r="D420" t="s">
        <v>451</v>
      </c>
      <c r="E420">
        <v>16370</v>
      </c>
      <c r="F420" t="s">
        <v>10635</v>
      </c>
      <c r="H420" t="s">
        <v>4471</v>
      </c>
      <c r="K420">
        <v>38</v>
      </c>
      <c r="L420" s="1" t="s">
        <v>451</v>
      </c>
      <c r="M420" t="s">
        <v>2407</v>
      </c>
      <c r="N420">
        <v>15394</v>
      </c>
      <c r="O420">
        <v>1</v>
      </c>
      <c r="P420">
        <v>26</v>
      </c>
      <c r="Q420" t="s">
        <v>13841</v>
      </c>
      <c r="R420" t="s">
        <v>492</v>
      </c>
      <c r="S420" t="s">
        <v>724</v>
      </c>
      <c r="U420" t="s">
        <v>1028</v>
      </c>
      <c r="V420" t="s">
        <v>295</v>
      </c>
    </row>
    <row r="421" spans="1:22" x14ac:dyDescent="0.3">
      <c r="A421" t="s">
        <v>4147</v>
      </c>
      <c r="B421">
        <v>1</v>
      </c>
      <c r="C421" s="1" t="s">
        <v>71</v>
      </c>
      <c r="D421" t="s">
        <v>348</v>
      </c>
      <c r="E421">
        <v>2520698</v>
      </c>
      <c r="F421" t="s">
        <v>71</v>
      </c>
      <c r="H421" t="s">
        <v>4148</v>
      </c>
      <c r="J421" t="s">
        <v>4146</v>
      </c>
      <c r="L421" s="1" t="s">
        <v>348</v>
      </c>
      <c r="M421" t="s">
        <v>4128</v>
      </c>
      <c r="N421">
        <v>17167</v>
      </c>
      <c r="O421">
        <v>5</v>
      </c>
      <c r="P421">
        <v>27</v>
      </c>
      <c r="Q421" t="s">
        <v>12040</v>
      </c>
      <c r="R421" t="s">
        <v>318</v>
      </c>
      <c r="S421" t="s">
        <v>356</v>
      </c>
      <c r="T421" t="s">
        <v>16316</v>
      </c>
      <c r="U421" t="s">
        <v>1028</v>
      </c>
      <c r="V421" t="s">
        <v>295</v>
      </c>
    </row>
    <row r="422" spans="1:22" x14ac:dyDescent="0.3">
      <c r="A422" t="s">
        <v>16406</v>
      </c>
      <c r="B422">
        <v>1</v>
      </c>
      <c r="C422" s="1" t="s">
        <v>16407</v>
      </c>
      <c r="D422" t="s">
        <v>16327</v>
      </c>
      <c r="E422">
        <v>3072765</v>
      </c>
      <c r="F422" t="s">
        <v>16407</v>
      </c>
      <c r="K422">
        <v>92</v>
      </c>
      <c r="L422" s="1" t="s">
        <v>16327</v>
      </c>
      <c r="M422" t="s">
        <v>16408</v>
      </c>
      <c r="N422">
        <v>21660</v>
      </c>
      <c r="O422">
        <v>1</v>
      </c>
      <c r="Q422" t="s">
        <v>16409</v>
      </c>
      <c r="R422" t="s">
        <v>345</v>
      </c>
      <c r="S422" t="s">
        <v>724</v>
      </c>
      <c r="T422" t="s">
        <v>16316</v>
      </c>
      <c r="U422" t="s">
        <v>1028</v>
      </c>
      <c r="V422" t="s">
        <v>295</v>
      </c>
    </row>
    <row r="423" spans="1:22" x14ac:dyDescent="0.3">
      <c r="A423" t="s">
        <v>6730</v>
      </c>
      <c r="B423">
        <v>1</v>
      </c>
      <c r="C423" s="1" t="s">
        <v>6728</v>
      </c>
      <c r="D423" t="s">
        <v>348</v>
      </c>
      <c r="E423">
        <v>2977776</v>
      </c>
      <c r="F423" t="s">
        <v>6728</v>
      </c>
      <c r="H423" t="s">
        <v>2391</v>
      </c>
      <c r="K423">
        <v>9</v>
      </c>
      <c r="L423" s="1" t="s">
        <v>348</v>
      </c>
      <c r="M423" t="s">
        <v>6729</v>
      </c>
      <c r="N423">
        <v>19667</v>
      </c>
      <c r="O423">
        <v>2</v>
      </c>
      <c r="P423">
        <v>25</v>
      </c>
      <c r="Q423" t="s">
        <v>12701</v>
      </c>
      <c r="R423" t="s">
        <v>329</v>
      </c>
      <c r="S423" t="s">
        <v>485</v>
      </c>
      <c r="T423" t="s">
        <v>1059</v>
      </c>
      <c r="U423" t="s">
        <v>1028</v>
      </c>
      <c r="V423" t="s">
        <v>295</v>
      </c>
    </row>
    <row r="424" spans="1:22" x14ac:dyDescent="0.3">
      <c r="A424" t="s">
        <v>15481</v>
      </c>
      <c r="B424">
        <v>1</v>
      </c>
      <c r="C424" s="1" t="s">
        <v>15482</v>
      </c>
      <c r="D424" t="s">
        <v>451</v>
      </c>
      <c r="E424">
        <v>3931401</v>
      </c>
      <c r="F424" t="s">
        <v>15482</v>
      </c>
      <c r="G424" t="s">
        <v>552</v>
      </c>
      <c r="H424" t="s">
        <v>3176</v>
      </c>
      <c r="K424">
        <v>38</v>
      </c>
      <c r="L424" s="1" t="s">
        <v>451</v>
      </c>
      <c r="M424" t="s">
        <v>7975</v>
      </c>
      <c r="N424">
        <v>22414</v>
      </c>
      <c r="O424">
        <v>0</v>
      </c>
      <c r="P424">
        <v>23</v>
      </c>
      <c r="Q424" t="s">
        <v>15483</v>
      </c>
      <c r="R424" t="s">
        <v>308</v>
      </c>
      <c r="S424" t="s">
        <v>762</v>
      </c>
      <c r="U424" t="s">
        <v>1028</v>
      </c>
      <c r="V424" t="s">
        <v>299</v>
      </c>
    </row>
    <row r="425" spans="1:22" x14ac:dyDescent="0.3">
      <c r="A425" t="s">
        <v>1083</v>
      </c>
      <c r="B425">
        <v>1</v>
      </c>
      <c r="C425" s="1" t="s">
        <v>185</v>
      </c>
      <c r="D425" t="s">
        <v>311</v>
      </c>
      <c r="E425">
        <v>13994</v>
      </c>
      <c r="F425" t="s">
        <v>185</v>
      </c>
      <c r="G425" t="s">
        <v>489</v>
      </c>
      <c r="H425" t="s">
        <v>1084</v>
      </c>
      <c r="I425">
        <v>1</v>
      </c>
      <c r="J425" t="s">
        <v>1082</v>
      </c>
      <c r="K425">
        <v>1</v>
      </c>
      <c r="L425" s="1" t="s">
        <v>311</v>
      </c>
      <c r="M425" t="s">
        <v>1081</v>
      </c>
      <c r="N425">
        <v>13320</v>
      </c>
      <c r="O425">
        <v>9</v>
      </c>
      <c r="P425">
        <v>31</v>
      </c>
      <c r="Q425" t="s">
        <v>11425</v>
      </c>
      <c r="R425" t="s">
        <v>294</v>
      </c>
      <c r="S425" t="s">
        <v>659</v>
      </c>
      <c r="U425" t="s">
        <v>1080</v>
      </c>
      <c r="V425" t="s">
        <v>299</v>
      </c>
    </row>
    <row r="426" spans="1:22" x14ac:dyDescent="0.3">
      <c r="A426" t="s">
        <v>4247</v>
      </c>
      <c r="B426">
        <v>1</v>
      </c>
      <c r="C426" s="1" t="s">
        <v>4245</v>
      </c>
      <c r="D426" t="s">
        <v>348</v>
      </c>
      <c r="E426">
        <v>3124079</v>
      </c>
      <c r="F426" t="s">
        <v>4245</v>
      </c>
      <c r="H426" t="s">
        <v>4248</v>
      </c>
      <c r="I426">
        <v>4</v>
      </c>
      <c r="J426" t="s">
        <v>4246</v>
      </c>
      <c r="K426">
        <v>87</v>
      </c>
      <c r="L426" s="1" t="s">
        <v>348</v>
      </c>
      <c r="M426" t="s">
        <v>2101</v>
      </c>
      <c r="N426">
        <v>20599</v>
      </c>
      <c r="O426">
        <v>2</v>
      </c>
      <c r="P426">
        <v>24</v>
      </c>
      <c r="Q426" t="s">
        <v>12063</v>
      </c>
      <c r="R426" t="s">
        <v>308</v>
      </c>
      <c r="S426" t="s">
        <v>650</v>
      </c>
      <c r="T426" t="s">
        <v>16316</v>
      </c>
      <c r="U426" t="s">
        <v>1080</v>
      </c>
      <c r="V426" t="s">
        <v>295</v>
      </c>
    </row>
    <row r="427" spans="1:22" x14ac:dyDescent="0.3">
      <c r="A427" t="s">
        <v>4294</v>
      </c>
      <c r="B427">
        <v>1</v>
      </c>
      <c r="C427" s="1" t="s">
        <v>4291</v>
      </c>
      <c r="D427" t="s">
        <v>321</v>
      </c>
      <c r="E427">
        <v>3039793</v>
      </c>
      <c r="F427" t="s">
        <v>4291</v>
      </c>
      <c r="H427" t="s">
        <v>2980</v>
      </c>
      <c r="J427" t="s">
        <v>4293</v>
      </c>
      <c r="K427">
        <v>86</v>
      </c>
      <c r="L427" s="1" t="s">
        <v>321</v>
      </c>
      <c r="M427" t="s">
        <v>4292</v>
      </c>
      <c r="N427">
        <v>20519</v>
      </c>
      <c r="O427">
        <v>2</v>
      </c>
      <c r="P427">
        <v>26</v>
      </c>
      <c r="Q427" t="s">
        <v>12074</v>
      </c>
      <c r="R427" t="s">
        <v>345</v>
      </c>
      <c r="S427" t="s">
        <v>525</v>
      </c>
      <c r="T427" t="s">
        <v>16316</v>
      </c>
      <c r="U427" t="s">
        <v>1080</v>
      </c>
      <c r="V427" t="s">
        <v>295</v>
      </c>
    </row>
    <row r="428" spans="1:22" x14ac:dyDescent="0.3">
      <c r="A428" t="s">
        <v>7128</v>
      </c>
      <c r="B428">
        <v>1</v>
      </c>
      <c r="C428" s="1" t="s">
        <v>7126</v>
      </c>
      <c r="D428" t="s">
        <v>348</v>
      </c>
      <c r="E428">
        <v>3115314</v>
      </c>
      <c r="F428" t="s">
        <v>7126</v>
      </c>
      <c r="G428" t="s">
        <v>444</v>
      </c>
      <c r="H428" t="s">
        <v>2574</v>
      </c>
      <c r="I428">
        <v>2</v>
      </c>
      <c r="J428" t="s">
        <v>7127</v>
      </c>
      <c r="K428">
        <v>89</v>
      </c>
      <c r="L428" s="1" t="s">
        <v>348</v>
      </c>
      <c r="M428" t="s">
        <v>1977</v>
      </c>
      <c r="N428">
        <v>20529</v>
      </c>
      <c r="O428">
        <v>2</v>
      </c>
      <c r="P428">
        <v>24</v>
      </c>
      <c r="Q428" t="s">
        <v>12809</v>
      </c>
      <c r="R428" t="s">
        <v>294</v>
      </c>
      <c r="S428" t="s">
        <v>436</v>
      </c>
      <c r="U428" t="s">
        <v>1080</v>
      </c>
      <c r="V428" t="s">
        <v>299</v>
      </c>
    </row>
    <row r="429" spans="1:22" x14ac:dyDescent="0.3">
      <c r="A429" t="s">
        <v>15970</v>
      </c>
      <c r="B429">
        <v>1</v>
      </c>
      <c r="C429" s="1" t="s">
        <v>15971</v>
      </c>
      <c r="D429" t="s">
        <v>321</v>
      </c>
      <c r="E429">
        <v>4373904</v>
      </c>
      <c r="F429" t="s">
        <v>15971</v>
      </c>
      <c r="G429" t="s">
        <v>875</v>
      </c>
      <c r="K429">
        <v>46</v>
      </c>
      <c r="L429" s="1" t="s">
        <v>321</v>
      </c>
      <c r="M429" t="s">
        <v>1043</v>
      </c>
      <c r="N429">
        <v>22220</v>
      </c>
      <c r="O429">
        <v>0</v>
      </c>
      <c r="Q429" t="s">
        <v>15972</v>
      </c>
      <c r="R429" t="s">
        <v>304</v>
      </c>
      <c r="S429" t="s">
        <v>611</v>
      </c>
      <c r="U429" t="s">
        <v>1080</v>
      </c>
      <c r="V429" t="s">
        <v>299</v>
      </c>
    </row>
    <row r="430" spans="1:22" x14ac:dyDescent="0.3">
      <c r="A430" t="s">
        <v>8798</v>
      </c>
      <c r="B430">
        <v>1</v>
      </c>
      <c r="C430" s="1" t="s">
        <v>8797</v>
      </c>
      <c r="D430" t="s">
        <v>348</v>
      </c>
      <c r="F430" t="s">
        <v>8797</v>
      </c>
      <c r="H430" t="s">
        <v>4368</v>
      </c>
      <c r="K430">
        <v>81</v>
      </c>
      <c r="L430" s="1" t="s">
        <v>348</v>
      </c>
      <c r="M430" t="s">
        <v>4576</v>
      </c>
      <c r="N430">
        <v>17408</v>
      </c>
      <c r="O430">
        <v>0</v>
      </c>
      <c r="P430">
        <v>25</v>
      </c>
      <c r="Q430" t="s">
        <v>13284</v>
      </c>
      <c r="R430" t="s">
        <v>345</v>
      </c>
      <c r="S430" t="s">
        <v>779</v>
      </c>
      <c r="U430" t="s">
        <v>1080</v>
      </c>
      <c r="V430" t="s">
        <v>295</v>
      </c>
    </row>
    <row r="431" spans="1:22" x14ac:dyDescent="0.3">
      <c r="A431" t="s">
        <v>4373</v>
      </c>
      <c r="B431">
        <v>1</v>
      </c>
      <c r="C431" s="1" t="s">
        <v>4370</v>
      </c>
      <c r="D431" t="s">
        <v>348</v>
      </c>
      <c r="E431">
        <v>2979681</v>
      </c>
      <c r="F431" t="s">
        <v>4370</v>
      </c>
      <c r="H431" t="s">
        <v>4374</v>
      </c>
      <c r="K431">
        <v>8</v>
      </c>
      <c r="L431" s="1" t="s">
        <v>348</v>
      </c>
      <c r="M431" t="s">
        <v>4372</v>
      </c>
      <c r="N431">
        <v>18328</v>
      </c>
      <c r="O431">
        <v>3</v>
      </c>
      <c r="P431">
        <v>26</v>
      </c>
      <c r="Q431" t="s">
        <v>12092</v>
      </c>
      <c r="R431" t="s">
        <v>345</v>
      </c>
      <c r="S431" t="s">
        <v>970</v>
      </c>
      <c r="U431" t="s">
        <v>4371</v>
      </c>
      <c r="V431" t="s">
        <v>295</v>
      </c>
    </row>
    <row r="432" spans="1:22" x14ac:dyDescent="0.3">
      <c r="A432" t="s">
        <v>7619</v>
      </c>
      <c r="B432">
        <v>1</v>
      </c>
      <c r="C432" s="1" t="s">
        <v>7616</v>
      </c>
      <c r="D432" t="s">
        <v>437</v>
      </c>
      <c r="E432">
        <v>3040582</v>
      </c>
      <c r="F432" t="s">
        <v>7616</v>
      </c>
      <c r="K432">
        <v>15</v>
      </c>
      <c r="L432" s="1" t="s">
        <v>437</v>
      </c>
      <c r="M432" t="s">
        <v>7618</v>
      </c>
      <c r="N432">
        <v>20414</v>
      </c>
      <c r="O432">
        <v>0</v>
      </c>
      <c r="Q432" t="s">
        <v>12945</v>
      </c>
      <c r="R432" t="s">
        <v>360</v>
      </c>
      <c r="S432" t="s">
        <v>341</v>
      </c>
      <c r="U432" t="s">
        <v>7617</v>
      </c>
      <c r="V432" t="s">
        <v>295</v>
      </c>
    </row>
    <row r="433" spans="1:22" x14ac:dyDescent="0.3">
      <c r="A433" t="s">
        <v>406</v>
      </c>
      <c r="B433">
        <v>1</v>
      </c>
      <c r="C433" s="1" t="s">
        <v>402</v>
      </c>
      <c r="D433" t="s">
        <v>311</v>
      </c>
      <c r="E433">
        <v>2976299</v>
      </c>
      <c r="F433" t="s">
        <v>402</v>
      </c>
      <c r="H433" t="s">
        <v>407</v>
      </c>
      <c r="J433" t="s">
        <v>405</v>
      </c>
      <c r="K433">
        <v>10</v>
      </c>
      <c r="L433" s="1" t="s">
        <v>311</v>
      </c>
      <c r="M433" t="s">
        <v>313</v>
      </c>
      <c r="N433">
        <v>17971</v>
      </c>
      <c r="O433">
        <v>4</v>
      </c>
      <c r="P433">
        <v>27</v>
      </c>
      <c r="Q433" t="s">
        <v>11337</v>
      </c>
      <c r="R433" t="s">
        <v>294</v>
      </c>
      <c r="S433" t="s">
        <v>403</v>
      </c>
      <c r="T433" t="s">
        <v>16316</v>
      </c>
      <c r="U433" t="s">
        <v>404</v>
      </c>
      <c r="V433" t="s">
        <v>295</v>
      </c>
    </row>
    <row r="434" spans="1:22" x14ac:dyDescent="0.3">
      <c r="A434" t="s">
        <v>1279</v>
      </c>
      <c r="B434">
        <v>1</v>
      </c>
      <c r="C434" s="1" t="s">
        <v>1276</v>
      </c>
      <c r="D434" t="s">
        <v>437</v>
      </c>
      <c r="E434">
        <v>17041</v>
      </c>
      <c r="F434" t="s">
        <v>1276</v>
      </c>
      <c r="H434" t="s">
        <v>1280</v>
      </c>
      <c r="K434">
        <v>1</v>
      </c>
      <c r="L434" s="1" t="s">
        <v>437</v>
      </c>
      <c r="M434" t="s">
        <v>1278</v>
      </c>
      <c r="N434">
        <v>15979</v>
      </c>
      <c r="O434">
        <v>1</v>
      </c>
      <c r="P434">
        <v>25</v>
      </c>
      <c r="Q434" t="s">
        <v>11456</v>
      </c>
      <c r="R434" t="s">
        <v>401</v>
      </c>
      <c r="S434" t="s">
        <v>430</v>
      </c>
      <c r="U434" t="s">
        <v>1277</v>
      </c>
      <c r="V434" t="s">
        <v>295</v>
      </c>
    </row>
    <row r="435" spans="1:22" x14ac:dyDescent="0.3">
      <c r="A435" t="s">
        <v>10549</v>
      </c>
      <c r="B435">
        <v>1</v>
      </c>
      <c r="C435" s="1" t="s">
        <v>10548</v>
      </c>
      <c r="D435" t="s">
        <v>348</v>
      </c>
      <c r="E435">
        <v>3040561</v>
      </c>
      <c r="F435" t="s">
        <v>10548</v>
      </c>
      <c r="H435" t="s">
        <v>3226</v>
      </c>
      <c r="K435">
        <v>11</v>
      </c>
      <c r="L435" s="1" t="s">
        <v>348</v>
      </c>
      <c r="M435" t="s">
        <v>1607</v>
      </c>
      <c r="N435">
        <v>18954</v>
      </c>
      <c r="O435">
        <v>3</v>
      </c>
      <c r="P435">
        <v>25</v>
      </c>
      <c r="Q435" t="s">
        <v>13810</v>
      </c>
      <c r="R435" t="s">
        <v>360</v>
      </c>
      <c r="S435" t="s">
        <v>532</v>
      </c>
      <c r="T435" t="s">
        <v>16316</v>
      </c>
      <c r="U435" t="s">
        <v>5001</v>
      </c>
      <c r="V435" t="s">
        <v>295</v>
      </c>
    </row>
    <row r="436" spans="1:22" x14ac:dyDescent="0.3">
      <c r="A436" t="s">
        <v>5004</v>
      </c>
      <c r="B436">
        <v>1</v>
      </c>
      <c r="C436" s="1" t="s">
        <v>66</v>
      </c>
      <c r="D436" t="s">
        <v>451</v>
      </c>
      <c r="E436">
        <v>16777</v>
      </c>
      <c r="F436" t="s">
        <v>66</v>
      </c>
      <c r="G436" t="s">
        <v>416</v>
      </c>
      <c r="H436" t="s">
        <v>5005</v>
      </c>
      <c r="I436">
        <v>2</v>
      </c>
      <c r="J436" t="s">
        <v>5003</v>
      </c>
      <c r="K436">
        <v>30</v>
      </c>
      <c r="L436" s="1" t="s">
        <v>451</v>
      </c>
      <c r="M436" t="s">
        <v>5002</v>
      </c>
      <c r="N436">
        <v>16668</v>
      </c>
      <c r="O436">
        <v>6</v>
      </c>
      <c r="P436">
        <v>29</v>
      </c>
      <c r="Q436" t="s">
        <v>12243</v>
      </c>
      <c r="R436" t="s">
        <v>308</v>
      </c>
      <c r="S436" t="s">
        <v>742</v>
      </c>
      <c r="U436" t="s">
        <v>5001</v>
      </c>
      <c r="V436" t="s">
        <v>299</v>
      </c>
    </row>
    <row r="437" spans="1:22" x14ac:dyDescent="0.3">
      <c r="A437" t="s">
        <v>607</v>
      </c>
      <c r="B437">
        <v>1</v>
      </c>
      <c r="C437" s="1" t="s">
        <v>602</v>
      </c>
      <c r="D437" t="s">
        <v>348</v>
      </c>
      <c r="E437">
        <v>2982809</v>
      </c>
      <c r="F437" t="s">
        <v>602</v>
      </c>
      <c r="H437" t="s">
        <v>608</v>
      </c>
      <c r="I437">
        <v>3</v>
      </c>
      <c r="J437" t="s">
        <v>606</v>
      </c>
      <c r="K437">
        <v>14</v>
      </c>
      <c r="L437" s="1" t="s">
        <v>348</v>
      </c>
      <c r="M437" t="s">
        <v>605</v>
      </c>
      <c r="N437">
        <v>19398</v>
      </c>
      <c r="O437">
        <v>3</v>
      </c>
      <c r="P437">
        <v>26</v>
      </c>
      <c r="Q437" t="s">
        <v>11360</v>
      </c>
      <c r="R437" t="s">
        <v>304</v>
      </c>
      <c r="S437" t="s">
        <v>603</v>
      </c>
      <c r="T437" t="s">
        <v>16316</v>
      </c>
      <c r="U437" t="s">
        <v>604</v>
      </c>
      <c r="V437" t="s">
        <v>295</v>
      </c>
    </row>
    <row r="438" spans="1:22" x14ac:dyDescent="0.3">
      <c r="A438" t="s">
        <v>9868</v>
      </c>
      <c r="B438">
        <v>1</v>
      </c>
      <c r="C438" s="1" t="s">
        <v>9867</v>
      </c>
      <c r="D438" t="s">
        <v>348</v>
      </c>
      <c r="E438">
        <v>13222</v>
      </c>
      <c r="F438" t="s">
        <v>9867</v>
      </c>
      <c r="H438" t="s">
        <v>3626</v>
      </c>
      <c r="K438">
        <v>12</v>
      </c>
      <c r="L438" s="1" t="s">
        <v>348</v>
      </c>
      <c r="M438" t="s">
        <v>3042</v>
      </c>
      <c r="N438">
        <v>11049</v>
      </c>
      <c r="O438">
        <v>4</v>
      </c>
      <c r="P438">
        <v>29</v>
      </c>
      <c r="Q438" t="s">
        <v>13604</v>
      </c>
      <c r="R438" t="s">
        <v>318</v>
      </c>
      <c r="S438" t="s">
        <v>436</v>
      </c>
      <c r="U438" t="s">
        <v>604</v>
      </c>
      <c r="V438" t="s">
        <v>295</v>
      </c>
    </row>
    <row r="439" spans="1:22" x14ac:dyDescent="0.3">
      <c r="A439" t="s">
        <v>9171</v>
      </c>
      <c r="B439">
        <v>1</v>
      </c>
      <c r="C439" s="1" t="s">
        <v>9169</v>
      </c>
      <c r="D439" t="s">
        <v>321</v>
      </c>
      <c r="E439">
        <v>3116384</v>
      </c>
      <c r="F439" t="s">
        <v>9169</v>
      </c>
      <c r="G439" t="s">
        <v>479</v>
      </c>
      <c r="H439" t="s">
        <v>14539</v>
      </c>
      <c r="I439">
        <v>4</v>
      </c>
      <c r="J439" t="s">
        <v>14540</v>
      </c>
      <c r="K439">
        <v>85</v>
      </c>
      <c r="L439" s="1" t="s">
        <v>321</v>
      </c>
      <c r="M439" t="s">
        <v>9170</v>
      </c>
      <c r="N439">
        <v>21256</v>
      </c>
      <c r="O439">
        <v>1</v>
      </c>
      <c r="P439">
        <v>25</v>
      </c>
      <c r="Q439" t="s">
        <v>13390</v>
      </c>
      <c r="R439" t="s">
        <v>294</v>
      </c>
      <c r="S439" t="s">
        <v>1382</v>
      </c>
      <c r="U439" t="s">
        <v>3433</v>
      </c>
      <c r="V439" t="s">
        <v>299</v>
      </c>
    </row>
    <row r="440" spans="1:22" x14ac:dyDescent="0.3">
      <c r="A440" t="s">
        <v>9660</v>
      </c>
      <c r="B440">
        <v>1</v>
      </c>
      <c r="C440" s="1" t="s">
        <v>9658</v>
      </c>
      <c r="D440" t="s">
        <v>311</v>
      </c>
      <c r="E440">
        <v>4459</v>
      </c>
      <c r="F440" t="s">
        <v>9658</v>
      </c>
      <c r="H440" t="s">
        <v>9661</v>
      </c>
      <c r="J440" t="s">
        <v>9659</v>
      </c>
      <c r="K440">
        <v>3</v>
      </c>
      <c r="L440" s="1" t="s">
        <v>311</v>
      </c>
      <c r="M440" t="s">
        <v>4549</v>
      </c>
      <c r="N440">
        <v>2428</v>
      </c>
      <c r="O440">
        <v>17</v>
      </c>
      <c r="P440">
        <v>40</v>
      </c>
      <c r="Q440" t="s">
        <v>13543</v>
      </c>
      <c r="R440" t="s">
        <v>294</v>
      </c>
      <c r="S440" t="s">
        <v>949</v>
      </c>
      <c r="U440" t="s">
        <v>3433</v>
      </c>
      <c r="V440" t="s">
        <v>295</v>
      </c>
    </row>
    <row r="441" spans="1:22" x14ac:dyDescent="0.3">
      <c r="A441" t="s">
        <v>9222</v>
      </c>
      <c r="B441">
        <v>1</v>
      </c>
      <c r="C441" s="1" t="s">
        <v>149</v>
      </c>
      <c r="D441" t="s">
        <v>311</v>
      </c>
      <c r="E441">
        <v>2573079</v>
      </c>
      <c r="F441" t="s">
        <v>149</v>
      </c>
      <c r="G441" t="s">
        <v>388</v>
      </c>
      <c r="H441" t="s">
        <v>4486</v>
      </c>
      <c r="I441">
        <v>1</v>
      </c>
      <c r="J441" t="s">
        <v>9221</v>
      </c>
      <c r="K441">
        <v>11</v>
      </c>
      <c r="L441" s="1" t="s">
        <v>311</v>
      </c>
      <c r="M441" t="s">
        <v>9220</v>
      </c>
      <c r="N441">
        <v>17920</v>
      </c>
      <c r="O441">
        <v>4</v>
      </c>
      <c r="P441">
        <v>27</v>
      </c>
      <c r="Q441" t="s">
        <v>13405</v>
      </c>
      <c r="R441" t="s">
        <v>294</v>
      </c>
      <c r="S441" t="s">
        <v>1161</v>
      </c>
      <c r="U441" t="s">
        <v>3433</v>
      </c>
      <c r="V441" t="s">
        <v>299</v>
      </c>
    </row>
    <row r="442" spans="1:22" x14ac:dyDescent="0.3">
      <c r="A442" t="s">
        <v>15613</v>
      </c>
      <c r="B442">
        <v>1</v>
      </c>
      <c r="C442" s="1" t="s">
        <v>15614</v>
      </c>
      <c r="D442" t="s">
        <v>311</v>
      </c>
      <c r="F442" t="s">
        <v>15614</v>
      </c>
      <c r="H442" t="s">
        <v>3190</v>
      </c>
      <c r="L442" s="1" t="s">
        <v>311</v>
      </c>
      <c r="M442" t="s">
        <v>15615</v>
      </c>
      <c r="N442">
        <v>22364</v>
      </c>
      <c r="O442">
        <v>0</v>
      </c>
      <c r="P442">
        <v>24</v>
      </c>
      <c r="Q442" t="s">
        <v>15616</v>
      </c>
      <c r="R442" t="s">
        <v>424</v>
      </c>
      <c r="S442" t="s">
        <v>412</v>
      </c>
      <c r="T442" t="s">
        <v>16316</v>
      </c>
      <c r="U442" t="s">
        <v>4586</v>
      </c>
      <c r="V442" t="s">
        <v>295</v>
      </c>
    </row>
    <row r="443" spans="1:22" x14ac:dyDescent="0.3">
      <c r="A443" t="s">
        <v>4589</v>
      </c>
      <c r="B443">
        <v>1</v>
      </c>
      <c r="C443" s="1" t="s">
        <v>4585</v>
      </c>
      <c r="D443" t="s">
        <v>311</v>
      </c>
      <c r="E443">
        <v>15168</v>
      </c>
      <c r="F443" t="s">
        <v>4585</v>
      </c>
      <c r="G443" t="s">
        <v>669</v>
      </c>
      <c r="H443" t="s">
        <v>4590</v>
      </c>
      <c r="I443">
        <v>2</v>
      </c>
      <c r="J443" t="s">
        <v>4588</v>
      </c>
      <c r="K443">
        <v>5</v>
      </c>
      <c r="L443" s="1" t="s">
        <v>311</v>
      </c>
      <c r="M443" t="s">
        <v>4587</v>
      </c>
      <c r="N443">
        <v>15694</v>
      </c>
      <c r="O443">
        <v>8</v>
      </c>
      <c r="P443">
        <v>32</v>
      </c>
      <c r="Q443" t="s">
        <v>12145</v>
      </c>
      <c r="R443" t="s">
        <v>329</v>
      </c>
      <c r="S443" t="s">
        <v>436</v>
      </c>
      <c r="U443" t="s">
        <v>4586</v>
      </c>
      <c r="V443" t="s">
        <v>299</v>
      </c>
    </row>
    <row r="444" spans="1:22" x14ac:dyDescent="0.3">
      <c r="A444" t="s">
        <v>5626</v>
      </c>
      <c r="B444">
        <v>1</v>
      </c>
      <c r="C444" s="1" t="s">
        <v>5625</v>
      </c>
      <c r="D444" t="s">
        <v>321</v>
      </c>
      <c r="E444">
        <v>2516722</v>
      </c>
      <c r="F444" t="s">
        <v>5625</v>
      </c>
      <c r="H444" t="s">
        <v>5627</v>
      </c>
      <c r="I444">
        <v>5</v>
      </c>
      <c r="K444">
        <v>49</v>
      </c>
      <c r="L444" s="1" t="s">
        <v>321</v>
      </c>
      <c r="M444" t="s">
        <v>4288</v>
      </c>
      <c r="N444">
        <v>17105</v>
      </c>
      <c r="O444">
        <v>1</v>
      </c>
      <c r="P444">
        <v>27</v>
      </c>
      <c r="Q444" t="s">
        <v>12407</v>
      </c>
      <c r="R444" t="s">
        <v>318</v>
      </c>
      <c r="S444" t="s">
        <v>525</v>
      </c>
      <c r="U444" t="s">
        <v>2093</v>
      </c>
      <c r="V444" t="s">
        <v>295</v>
      </c>
    </row>
    <row r="445" spans="1:22" x14ac:dyDescent="0.3">
      <c r="A445" t="s">
        <v>6178</v>
      </c>
      <c r="B445">
        <v>1</v>
      </c>
      <c r="C445" s="1" t="s">
        <v>6175</v>
      </c>
      <c r="D445" t="s">
        <v>348</v>
      </c>
      <c r="E445">
        <v>2971719</v>
      </c>
      <c r="F445" t="s">
        <v>6175</v>
      </c>
      <c r="H445" t="s">
        <v>6179</v>
      </c>
      <c r="J445" t="s">
        <v>6177</v>
      </c>
      <c r="K445">
        <v>16</v>
      </c>
      <c r="L445" s="1" t="s">
        <v>348</v>
      </c>
      <c r="M445" t="s">
        <v>313</v>
      </c>
      <c r="N445">
        <v>18211</v>
      </c>
      <c r="O445">
        <v>4</v>
      </c>
      <c r="P445">
        <v>27</v>
      </c>
      <c r="Q445" t="s">
        <v>12549</v>
      </c>
      <c r="R445" t="s">
        <v>318</v>
      </c>
      <c r="S445" t="s">
        <v>347</v>
      </c>
      <c r="T445" t="s">
        <v>16316</v>
      </c>
      <c r="U445" t="s">
        <v>6176</v>
      </c>
      <c r="V445" t="s">
        <v>295</v>
      </c>
    </row>
    <row r="446" spans="1:22" x14ac:dyDescent="0.3">
      <c r="A446" t="s">
        <v>3345</v>
      </c>
      <c r="B446">
        <v>1</v>
      </c>
      <c r="C446" s="1" t="s">
        <v>3342</v>
      </c>
      <c r="D446" t="s">
        <v>348</v>
      </c>
      <c r="E446">
        <v>14184</v>
      </c>
      <c r="F446" t="s">
        <v>3342</v>
      </c>
      <c r="H446" t="s">
        <v>3346</v>
      </c>
      <c r="K446">
        <v>10</v>
      </c>
      <c r="L446" s="1" t="s">
        <v>348</v>
      </c>
      <c r="M446" t="s">
        <v>3344</v>
      </c>
      <c r="N446">
        <v>13002</v>
      </c>
      <c r="O446">
        <v>8</v>
      </c>
      <c r="P446">
        <v>31</v>
      </c>
      <c r="Q446" t="s">
        <v>11859</v>
      </c>
      <c r="R446" t="s">
        <v>308</v>
      </c>
      <c r="S446" t="s">
        <v>412</v>
      </c>
      <c r="U446" t="s">
        <v>3343</v>
      </c>
      <c r="V446" t="s">
        <v>295</v>
      </c>
    </row>
    <row r="447" spans="1:22" x14ac:dyDescent="0.3">
      <c r="A447" t="s">
        <v>14306</v>
      </c>
      <c r="B447">
        <v>1</v>
      </c>
      <c r="C447" s="1" t="s">
        <v>14307</v>
      </c>
      <c r="D447" t="s">
        <v>451</v>
      </c>
      <c r="F447" t="s">
        <v>14307</v>
      </c>
      <c r="H447" t="s">
        <v>14308</v>
      </c>
      <c r="K447">
        <v>32</v>
      </c>
      <c r="L447" s="1" t="s">
        <v>451</v>
      </c>
      <c r="M447" t="s">
        <v>5899</v>
      </c>
      <c r="N447">
        <v>1351</v>
      </c>
      <c r="O447">
        <v>0</v>
      </c>
      <c r="P447">
        <v>37</v>
      </c>
      <c r="Q447" t="s">
        <v>14309</v>
      </c>
      <c r="R447" t="s">
        <v>360</v>
      </c>
      <c r="S447" t="s">
        <v>499</v>
      </c>
      <c r="U447" t="s">
        <v>1337</v>
      </c>
      <c r="V447" t="s">
        <v>295</v>
      </c>
    </row>
    <row r="448" spans="1:22" x14ac:dyDescent="0.3">
      <c r="A448" t="s">
        <v>1916</v>
      </c>
      <c r="B448">
        <v>1</v>
      </c>
      <c r="C448" s="1" t="s">
        <v>1914</v>
      </c>
      <c r="D448" t="s">
        <v>348</v>
      </c>
      <c r="E448">
        <v>4036335</v>
      </c>
      <c r="F448" t="s">
        <v>1914</v>
      </c>
      <c r="G448" t="s">
        <v>745</v>
      </c>
      <c r="H448" t="s">
        <v>5168</v>
      </c>
      <c r="I448">
        <v>2</v>
      </c>
      <c r="J448" t="s">
        <v>14347</v>
      </c>
      <c r="K448">
        <v>11</v>
      </c>
      <c r="L448" s="1" t="s">
        <v>348</v>
      </c>
      <c r="M448" t="s">
        <v>520</v>
      </c>
      <c r="N448">
        <v>20013</v>
      </c>
      <c r="O448">
        <v>2</v>
      </c>
      <c r="P448">
        <v>25</v>
      </c>
      <c r="Q448" t="s">
        <v>11569</v>
      </c>
      <c r="R448" t="s">
        <v>345</v>
      </c>
      <c r="S448" t="s">
        <v>356</v>
      </c>
      <c r="U448" t="s">
        <v>1915</v>
      </c>
      <c r="V448" t="s">
        <v>299</v>
      </c>
    </row>
    <row r="449" spans="1:22" x14ac:dyDescent="0.3">
      <c r="A449" t="s">
        <v>2908</v>
      </c>
      <c r="B449">
        <v>1</v>
      </c>
      <c r="C449" s="1" t="s">
        <v>2906</v>
      </c>
      <c r="D449" t="s">
        <v>451</v>
      </c>
      <c r="E449">
        <v>3016887</v>
      </c>
      <c r="F449" t="s">
        <v>2906</v>
      </c>
      <c r="H449" t="s">
        <v>1830</v>
      </c>
      <c r="I449">
        <v>6</v>
      </c>
      <c r="K449">
        <v>44</v>
      </c>
      <c r="L449" s="1" t="s">
        <v>451</v>
      </c>
      <c r="M449" t="s">
        <v>2907</v>
      </c>
      <c r="N449">
        <v>18593</v>
      </c>
      <c r="O449">
        <v>3</v>
      </c>
      <c r="P449">
        <v>25</v>
      </c>
      <c r="Q449" t="s">
        <v>11767</v>
      </c>
      <c r="R449" t="s">
        <v>360</v>
      </c>
      <c r="S449" t="s">
        <v>367</v>
      </c>
      <c r="T449" t="s">
        <v>1059</v>
      </c>
      <c r="U449" t="s">
        <v>1337</v>
      </c>
      <c r="V449" t="s">
        <v>295</v>
      </c>
    </row>
    <row r="450" spans="1:22" x14ac:dyDescent="0.3">
      <c r="A450" t="s">
        <v>1339</v>
      </c>
      <c r="B450">
        <v>1</v>
      </c>
      <c r="C450" s="1" t="s">
        <v>1336</v>
      </c>
      <c r="D450" t="s">
        <v>451</v>
      </c>
      <c r="E450">
        <v>12519</v>
      </c>
      <c r="F450" t="s">
        <v>1336</v>
      </c>
      <c r="H450" t="s">
        <v>1340</v>
      </c>
      <c r="K450">
        <v>30</v>
      </c>
      <c r="L450" s="1" t="s">
        <v>451</v>
      </c>
      <c r="M450" t="s">
        <v>1338</v>
      </c>
      <c r="N450">
        <v>11737</v>
      </c>
      <c r="O450">
        <v>10</v>
      </c>
      <c r="P450">
        <v>33</v>
      </c>
      <c r="Q450" t="s">
        <v>11467</v>
      </c>
      <c r="R450" t="s">
        <v>492</v>
      </c>
      <c r="S450" t="s">
        <v>317</v>
      </c>
      <c r="U450" t="s">
        <v>1337</v>
      </c>
      <c r="V450" t="s">
        <v>295</v>
      </c>
    </row>
    <row r="451" spans="1:22" x14ac:dyDescent="0.3">
      <c r="A451" t="s">
        <v>15399</v>
      </c>
      <c r="B451">
        <v>1</v>
      </c>
      <c r="C451" s="1" t="s">
        <v>15400</v>
      </c>
      <c r="D451" t="s">
        <v>348</v>
      </c>
      <c r="E451">
        <v>4241389</v>
      </c>
      <c r="F451" t="s">
        <v>15400</v>
      </c>
      <c r="G451" t="s">
        <v>745</v>
      </c>
      <c r="H451" t="s">
        <v>15401</v>
      </c>
      <c r="I451">
        <v>1</v>
      </c>
      <c r="K451">
        <v>88</v>
      </c>
      <c r="L451" s="1" t="s">
        <v>348</v>
      </c>
      <c r="M451" t="s">
        <v>15402</v>
      </c>
      <c r="N451">
        <v>21679</v>
      </c>
      <c r="O451">
        <v>0</v>
      </c>
      <c r="P451">
        <v>21</v>
      </c>
      <c r="Q451" t="s">
        <v>15403</v>
      </c>
      <c r="R451" t="s">
        <v>345</v>
      </c>
      <c r="S451" t="s">
        <v>791</v>
      </c>
      <c r="U451" t="s">
        <v>15404</v>
      </c>
      <c r="V451" t="s">
        <v>299</v>
      </c>
    </row>
    <row r="452" spans="1:22" x14ac:dyDescent="0.3">
      <c r="A452" t="s">
        <v>1164</v>
      </c>
      <c r="B452">
        <v>1</v>
      </c>
      <c r="C452" s="1" t="s">
        <v>1160</v>
      </c>
      <c r="D452" t="s">
        <v>321</v>
      </c>
      <c r="E452">
        <v>3040470</v>
      </c>
      <c r="F452" t="s">
        <v>1160</v>
      </c>
      <c r="G452" t="s">
        <v>410</v>
      </c>
      <c r="H452" t="s">
        <v>7157</v>
      </c>
      <c r="I452">
        <v>4</v>
      </c>
      <c r="J452" t="s">
        <v>1163</v>
      </c>
      <c r="K452">
        <v>82</v>
      </c>
      <c r="L452" s="1" t="s">
        <v>321</v>
      </c>
      <c r="M452" t="s">
        <v>889</v>
      </c>
      <c r="N452">
        <v>19219</v>
      </c>
      <c r="O452">
        <v>3</v>
      </c>
      <c r="P452">
        <v>24</v>
      </c>
      <c r="Q452" t="s">
        <v>11439</v>
      </c>
      <c r="R452" t="s">
        <v>318</v>
      </c>
      <c r="S452" t="s">
        <v>1049</v>
      </c>
      <c r="U452" t="s">
        <v>1162</v>
      </c>
      <c r="V452" t="s">
        <v>299</v>
      </c>
    </row>
    <row r="453" spans="1:22" x14ac:dyDescent="0.3">
      <c r="A453" t="s">
        <v>3307</v>
      </c>
      <c r="B453">
        <v>1</v>
      </c>
      <c r="C453" s="1" t="s">
        <v>3304</v>
      </c>
      <c r="D453" t="s">
        <v>348</v>
      </c>
      <c r="E453">
        <v>3047968</v>
      </c>
      <c r="F453" t="s">
        <v>3304</v>
      </c>
      <c r="G453" t="s">
        <v>644</v>
      </c>
      <c r="H453" t="s">
        <v>2164</v>
      </c>
      <c r="I453">
        <v>2</v>
      </c>
      <c r="J453" t="s">
        <v>3306</v>
      </c>
      <c r="K453">
        <v>12</v>
      </c>
      <c r="L453" s="1" t="s">
        <v>348</v>
      </c>
      <c r="M453" t="s">
        <v>3305</v>
      </c>
      <c r="N453">
        <v>20582</v>
      </c>
      <c r="O453">
        <v>2</v>
      </c>
      <c r="P453">
        <v>26</v>
      </c>
      <c r="Q453" t="s">
        <v>11850</v>
      </c>
      <c r="R453" t="s">
        <v>401</v>
      </c>
      <c r="S453" t="s">
        <v>485</v>
      </c>
      <c r="U453" t="s">
        <v>729</v>
      </c>
      <c r="V453" t="s">
        <v>299</v>
      </c>
    </row>
    <row r="454" spans="1:22" x14ac:dyDescent="0.3">
      <c r="A454" t="s">
        <v>3388</v>
      </c>
      <c r="B454">
        <v>1</v>
      </c>
      <c r="C454" s="1" t="s">
        <v>3385</v>
      </c>
      <c r="D454" t="s">
        <v>348</v>
      </c>
      <c r="E454">
        <v>3066074</v>
      </c>
      <c r="F454" t="s">
        <v>3385</v>
      </c>
      <c r="G454" t="s">
        <v>694</v>
      </c>
      <c r="H454" t="s">
        <v>3389</v>
      </c>
      <c r="I454">
        <v>3</v>
      </c>
      <c r="J454" t="s">
        <v>3387</v>
      </c>
      <c r="K454">
        <v>17</v>
      </c>
      <c r="L454" s="1" t="s">
        <v>348</v>
      </c>
      <c r="M454" t="s">
        <v>3386</v>
      </c>
      <c r="N454">
        <v>19021</v>
      </c>
      <c r="O454">
        <v>3</v>
      </c>
      <c r="P454">
        <v>25</v>
      </c>
      <c r="Q454" t="s">
        <v>11868</v>
      </c>
      <c r="R454" t="s">
        <v>345</v>
      </c>
      <c r="S454" t="s">
        <v>362</v>
      </c>
      <c r="U454" t="s">
        <v>729</v>
      </c>
      <c r="V454" t="s">
        <v>299</v>
      </c>
    </row>
    <row r="455" spans="1:22" x14ac:dyDescent="0.3">
      <c r="A455" t="s">
        <v>5461</v>
      </c>
      <c r="B455">
        <v>1</v>
      </c>
      <c r="C455" s="1" t="s">
        <v>5458</v>
      </c>
      <c r="D455" t="s">
        <v>311</v>
      </c>
      <c r="E455">
        <v>11291</v>
      </c>
      <c r="F455" t="s">
        <v>5458</v>
      </c>
      <c r="G455" t="s">
        <v>306</v>
      </c>
      <c r="H455" t="s">
        <v>3530</v>
      </c>
      <c r="I455">
        <v>2</v>
      </c>
      <c r="J455" t="s">
        <v>5460</v>
      </c>
      <c r="K455">
        <v>4</v>
      </c>
      <c r="L455" s="1" t="s">
        <v>311</v>
      </c>
      <c r="M455" t="s">
        <v>5459</v>
      </c>
      <c r="N455">
        <v>2405</v>
      </c>
      <c r="O455">
        <v>12</v>
      </c>
      <c r="P455">
        <v>35</v>
      </c>
      <c r="Q455" t="s">
        <v>12363</v>
      </c>
      <c r="R455" t="s">
        <v>318</v>
      </c>
      <c r="S455" t="s">
        <v>375</v>
      </c>
      <c r="U455" t="s">
        <v>729</v>
      </c>
      <c r="V455" t="s">
        <v>299</v>
      </c>
    </row>
    <row r="456" spans="1:22" x14ac:dyDescent="0.3">
      <c r="A456" t="s">
        <v>6252</v>
      </c>
      <c r="B456">
        <v>1</v>
      </c>
      <c r="C456" s="1" t="s">
        <v>6249</v>
      </c>
      <c r="D456" t="s">
        <v>311</v>
      </c>
      <c r="E456">
        <v>3050022</v>
      </c>
      <c r="F456" t="s">
        <v>6249</v>
      </c>
      <c r="H456" t="s">
        <v>3661</v>
      </c>
      <c r="J456" t="s">
        <v>6251</v>
      </c>
      <c r="K456">
        <v>6</v>
      </c>
      <c r="L456" s="1" t="s">
        <v>311</v>
      </c>
      <c r="M456" t="s">
        <v>6250</v>
      </c>
      <c r="N456">
        <v>20209</v>
      </c>
      <c r="O456">
        <v>2</v>
      </c>
      <c r="P456">
        <v>25</v>
      </c>
      <c r="Q456" t="s">
        <v>12570</v>
      </c>
      <c r="R456" t="s">
        <v>424</v>
      </c>
      <c r="S456" t="s">
        <v>575</v>
      </c>
      <c r="T456" t="s">
        <v>16316</v>
      </c>
      <c r="U456" t="s">
        <v>729</v>
      </c>
      <c r="V456" t="s">
        <v>295</v>
      </c>
    </row>
    <row r="457" spans="1:22" x14ac:dyDescent="0.3">
      <c r="A457" t="s">
        <v>5878</v>
      </c>
      <c r="B457">
        <v>1</v>
      </c>
      <c r="C457" s="1" t="s">
        <v>5876</v>
      </c>
      <c r="D457" t="s">
        <v>311</v>
      </c>
      <c r="E457">
        <v>2977665</v>
      </c>
      <c r="F457" t="s">
        <v>5876</v>
      </c>
      <c r="G457" t="s">
        <v>303</v>
      </c>
      <c r="H457" t="s">
        <v>5879</v>
      </c>
      <c r="I457">
        <v>4</v>
      </c>
      <c r="J457" t="s">
        <v>5877</v>
      </c>
      <c r="K457">
        <v>6</v>
      </c>
      <c r="L457" s="1" t="s">
        <v>311</v>
      </c>
      <c r="M457" t="s">
        <v>593</v>
      </c>
      <c r="N457">
        <v>18897</v>
      </c>
      <c r="O457">
        <v>3</v>
      </c>
      <c r="P457">
        <v>26</v>
      </c>
      <c r="Q457" t="s">
        <v>12469</v>
      </c>
      <c r="R457" t="s">
        <v>345</v>
      </c>
      <c r="S457" t="s">
        <v>592</v>
      </c>
      <c r="U457" t="s">
        <v>729</v>
      </c>
      <c r="V457" t="s">
        <v>299</v>
      </c>
    </row>
    <row r="458" spans="1:22" x14ac:dyDescent="0.3">
      <c r="A458" t="s">
        <v>8495</v>
      </c>
      <c r="B458">
        <v>1</v>
      </c>
      <c r="C458" s="1" t="s">
        <v>8493</v>
      </c>
      <c r="F458" t="s">
        <v>8493</v>
      </c>
      <c r="K458">
        <v>0</v>
      </c>
      <c r="L458" s="1" t="s">
        <v>296</v>
      </c>
      <c r="M458" t="s">
        <v>8494</v>
      </c>
      <c r="N458">
        <v>19804</v>
      </c>
      <c r="O458">
        <v>0</v>
      </c>
      <c r="Q458" t="s">
        <v>13190</v>
      </c>
      <c r="R458" t="s">
        <v>296</v>
      </c>
      <c r="S458" t="s">
        <v>296</v>
      </c>
      <c r="U458" t="s">
        <v>729</v>
      </c>
      <c r="V458" t="s">
        <v>295</v>
      </c>
    </row>
    <row r="459" spans="1:22" x14ac:dyDescent="0.3">
      <c r="A459" t="s">
        <v>4723</v>
      </c>
      <c r="B459">
        <v>1</v>
      </c>
      <c r="C459" s="1" t="s">
        <v>4721</v>
      </c>
      <c r="D459" t="s">
        <v>348</v>
      </c>
      <c r="E459">
        <v>3066052</v>
      </c>
      <c r="F459" t="s">
        <v>4721</v>
      </c>
      <c r="G459" t="s">
        <v>303</v>
      </c>
      <c r="H459" t="s">
        <v>1868</v>
      </c>
      <c r="I459">
        <v>3</v>
      </c>
      <c r="J459" t="s">
        <v>4722</v>
      </c>
      <c r="K459">
        <v>11</v>
      </c>
      <c r="L459" s="1" t="s">
        <v>348</v>
      </c>
      <c r="M459" t="s">
        <v>513</v>
      </c>
      <c r="N459">
        <v>18974</v>
      </c>
      <c r="O459">
        <v>3</v>
      </c>
      <c r="P459">
        <v>25</v>
      </c>
      <c r="Q459" t="s">
        <v>12173</v>
      </c>
      <c r="R459" t="s">
        <v>345</v>
      </c>
      <c r="S459" t="s">
        <v>390</v>
      </c>
      <c r="U459" t="s">
        <v>729</v>
      </c>
      <c r="V459" t="s">
        <v>299</v>
      </c>
    </row>
    <row r="460" spans="1:22" x14ac:dyDescent="0.3">
      <c r="A460" t="s">
        <v>5203</v>
      </c>
      <c r="B460">
        <v>1</v>
      </c>
      <c r="C460" s="1" t="s">
        <v>5200</v>
      </c>
      <c r="D460" t="s">
        <v>437</v>
      </c>
      <c r="E460">
        <v>16976</v>
      </c>
      <c r="F460" t="s">
        <v>5200</v>
      </c>
      <c r="G460" t="s">
        <v>314</v>
      </c>
      <c r="H460" t="s">
        <v>5204</v>
      </c>
      <c r="I460">
        <v>1</v>
      </c>
      <c r="J460" t="s">
        <v>5202</v>
      </c>
      <c r="K460">
        <v>7</v>
      </c>
      <c r="L460" s="1" t="s">
        <v>437</v>
      </c>
      <c r="M460" t="s">
        <v>5201</v>
      </c>
      <c r="N460">
        <v>16644</v>
      </c>
      <c r="O460">
        <v>6</v>
      </c>
      <c r="P460">
        <v>29</v>
      </c>
      <c r="Q460" t="s">
        <v>12294</v>
      </c>
      <c r="R460" t="s">
        <v>329</v>
      </c>
      <c r="S460" t="s">
        <v>537</v>
      </c>
      <c r="U460" t="s">
        <v>1136</v>
      </c>
      <c r="V460" t="s">
        <v>299</v>
      </c>
    </row>
    <row r="461" spans="1:22" x14ac:dyDescent="0.3">
      <c r="A461" t="s">
        <v>10228</v>
      </c>
      <c r="B461">
        <v>1</v>
      </c>
      <c r="C461" s="1" t="s">
        <v>10227</v>
      </c>
      <c r="D461" t="s">
        <v>562</v>
      </c>
      <c r="E461">
        <v>3843217</v>
      </c>
      <c r="F461" t="s">
        <v>10227</v>
      </c>
      <c r="G461" t="s">
        <v>522</v>
      </c>
      <c r="H461" t="s">
        <v>8052</v>
      </c>
      <c r="I461">
        <v>6</v>
      </c>
      <c r="J461" t="s">
        <v>14568</v>
      </c>
      <c r="K461">
        <v>38</v>
      </c>
      <c r="L461" s="1" t="s">
        <v>451</v>
      </c>
      <c r="M461" t="s">
        <v>5655</v>
      </c>
      <c r="N461">
        <v>21132</v>
      </c>
      <c r="O461">
        <v>1</v>
      </c>
      <c r="P461">
        <v>24</v>
      </c>
      <c r="Q461" t="s">
        <v>13711</v>
      </c>
      <c r="R461" t="s">
        <v>329</v>
      </c>
      <c r="S461" t="s">
        <v>525</v>
      </c>
      <c r="U461" t="s">
        <v>1136</v>
      </c>
      <c r="V461" t="s">
        <v>299</v>
      </c>
    </row>
    <row r="462" spans="1:22" x14ac:dyDescent="0.3">
      <c r="A462" t="s">
        <v>1138</v>
      </c>
      <c r="B462">
        <v>1</v>
      </c>
      <c r="C462" s="1" t="s">
        <v>1135</v>
      </c>
      <c r="D462" t="s">
        <v>311</v>
      </c>
      <c r="E462">
        <v>15007</v>
      </c>
      <c r="F462" t="s">
        <v>1135</v>
      </c>
      <c r="H462" t="s">
        <v>1139</v>
      </c>
      <c r="K462">
        <v>8</v>
      </c>
      <c r="L462" s="1" t="s">
        <v>311</v>
      </c>
      <c r="M462" t="s">
        <v>1137</v>
      </c>
      <c r="N462">
        <v>14002</v>
      </c>
      <c r="O462">
        <v>1</v>
      </c>
      <c r="P462">
        <v>29</v>
      </c>
      <c r="Q462" t="s">
        <v>11434</v>
      </c>
      <c r="R462" t="s">
        <v>345</v>
      </c>
      <c r="S462" t="s">
        <v>762</v>
      </c>
      <c r="U462" t="s">
        <v>1136</v>
      </c>
      <c r="V462" t="s">
        <v>295</v>
      </c>
    </row>
    <row r="463" spans="1:22" x14ac:dyDescent="0.3">
      <c r="A463" t="s">
        <v>9366</v>
      </c>
      <c r="B463">
        <v>1</v>
      </c>
      <c r="C463" s="1" t="s">
        <v>9365</v>
      </c>
      <c r="D463" t="s">
        <v>348</v>
      </c>
      <c r="E463">
        <v>2581319</v>
      </c>
      <c r="F463" t="s">
        <v>9365</v>
      </c>
      <c r="H463" t="s">
        <v>3576</v>
      </c>
      <c r="I463">
        <v>3</v>
      </c>
      <c r="K463">
        <v>16</v>
      </c>
      <c r="L463" s="1" t="s">
        <v>348</v>
      </c>
      <c r="M463" t="s">
        <v>4576</v>
      </c>
      <c r="N463">
        <v>17155</v>
      </c>
      <c r="O463">
        <v>1</v>
      </c>
      <c r="P463">
        <v>25</v>
      </c>
      <c r="Q463" t="s">
        <v>13452</v>
      </c>
      <c r="R463" t="s">
        <v>492</v>
      </c>
      <c r="S463" t="s">
        <v>1098</v>
      </c>
      <c r="U463" t="s">
        <v>1136</v>
      </c>
      <c r="V463" t="s">
        <v>295</v>
      </c>
    </row>
    <row r="464" spans="1:22" x14ac:dyDescent="0.3">
      <c r="A464" t="s">
        <v>2658</v>
      </c>
      <c r="B464">
        <v>1</v>
      </c>
      <c r="C464" s="1" t="s">
        <v>2655</v>
      </c>
      <c r="F464" t="s">
        <v>2655</v>
      </c>
      <c r="K464">
        <v>0</v>
      </c>
      <c r="L464" s="1" t="s">
        <v>296</v>
      </c>
      <c r="M464" t="s">
        <v>2657</v>
      </c>
      <c r="N464">
        <v>18805</v>
      </c>
      <c r="O464">
        <v>0</v>
      </c>
      <c r="Q464" t="s">
        <v>11716</v>
      </c>
      <c r="R464" t="s">
        <v>296</v>
      </c>
      <c r="S464" t="s">
        <v>296</v>
      </c>
      <c r="U464" t="s">
        <v>2656</v>
      </c>
      <c r="V464" t="s">
        <v>295</v>
      </c>
    </row>
    <row r="465" spans="1:22" x14ac:dyDescent="0.3">
      <c r="A465" t="s">
        <v>3318</v>
      </c>
      <c r="B465">
        <v>1</v>
      </c>
      <c r="C465" s="1" t="s">
        <v>3314</v>
      </c>
      <c r="D465" t="s">
        <v>451</v>
      </c>
      <c r="E465">
        <v>17284</v>
      </c>
      <c r="F465" t="s">
        <v>3314</v>
      </c>
      <c r="H465" t="s">
        <v>3319</v>
      </c>
      <c r="J465" t="s">
        <v>3317</v>
      </c>
      <c r="K465">
        <v>36</v>
      </c>
      <c r="L465" s="1" t="s">
        <v>451</v>
      </c>
      <c r="M465" t="s">
        <v>3316</v>
      </c>
      <c r="N465">
        <v>16307</v>
      </c>
      <c r="O465">
        <v>6</v>
      </c>
      <c r="P465">
        <v>29</v>
      </c>
      <c r="Q465" t="s">
        <v>11852</v>
      </c>
      <c r="R465" t="s">
        <v>401</v>
      </c>
      <c r="S465" t="s">
        <v>412</v>
      </c>
      <c r="T465" t="s">
        <v>16316</v>
      </c>
      <c r="U465" t="s">
        <v>3315</v>
      </c>
      <c r="V465" t="s">
        <v>295</v>
      </c>
    </row>
    <row r="466" spans="1:22" x14ac:dyDescent="0.3">
      <c r="A466" t="s">
        <v>5495</v>
      </c>
      <c r="B466">
        <v>1</v>
      </c>
      <c r="C466" s="1" t="s">
        <v>5493</v>
      </c>
      <c r="D466" t="s">
        <v>321</v>
      </c>
      <c r="E466">
        <v>14145</v>
      </c>
      <c r="F466" t="s">
        <v>5493</v>
      </c>
      <c r="H466" t="s">
        <v>5496</v>
      </c>
      <c r="I466">
        <v>2</v>
      </c>
      <c r="J466" t="s">
        <v>5494</v>
      </c>
      <c r="L466" s="1" t="s">
        <v>321</v>
      </c>
      <c r="M466" t="s">
        <v>1679</v>
      </c>
      <c r="N466">
        <v>12751</v>
      </c>
      <c r="O466">
        <v>9</v>
      </c>
      <c r="P466">
        <v>31</v>
      </c>
      <c r="Q466" t="s">
        <v>12372</v>
      </c>
      <c r="R466" t="s">
        <v>318</v>
      </c>
      <c r="S466" t="s">
        <v>561</v>
      </c>
      <c r="T466" t="s">
        <v>16316</v>
      </c>
      <c r="U466" t="s">
        <v>381</v>
      </c>
      <c r="V466" t="s">
        <v>295</v>
      </c>
    </row>
    <row r="467" spans="1:22" x14ac:dyDescent="0.3">
      <c r="A467" t="s">
        <v>6245</v>
      </c>
      <c r="B467">
        <v>1</v>
      </c>
      <c r="C467" s="1" t="s">
        <v>6244</v>
      </c>
      <c r="D467" t="s">
        <v>348</v>
      </c>
      <c r="E467">
        <v>4069839</v>
      </c>
      <c r="F467" t="s">
        <v>6244</v>
      </c>
      <c r="G467" t="s">
        <v>410</v>
      </c>
      <c r="K467">
        <v>5</v>
      </c>
      <c r="L467" s="1" t="s">
        <v>348</v>
      </c>
      <c r="M467" t="s">
        <v>5577</v>
      </c>
      <c r="N467">
        <v>21527</v>
      </c>
      <c r="O467">
        <v>1</v>
      </c>
      <c r="Q467" t="s">
        <v>12568</v>
      </c>
      <c r="R467" t="s">
        <v>345</v>
      </c>
      <c r="S467" t="s">
        <v>643</v>
      </c>
      <c r="U467" t="s">
        <v>381</v>
      </c>
      <c r="V467" t="s">
        <v>299</v>
      </c>
    </row>
    <row r="468" spans="1:22" x14ac:dyDescent="0.3">
      <c r="A468" t="s">
        <v>1481</v>
      </c>
      <c r="B468">
        <v>1</v>
      </c>
      <c r="C468" s="1" t="s">
        <v>7326</v>
      </c>
      <c r="D468" t="s">
        <v>348</v>
      </c>
      <c r="E468">
        <v>15885</v>
      </c>
      <c r="F468" t="s">
        <v>7326</v>
      </c>
      <c r="H468" t="s">
        <v>7328</v>
      </c>
      <c r="J468" t="s">
        <v>7327</v>
      </c>
      <c r="K468">
        <v>84</v>
      </c>
      <c r="L468" s="1" t="s">
        <v>348</v>
      </c>
      <c r="M468" t="s">
        <v>1120</v>
      </c>
      <c r="N468">
        <v>15141</v>
      </c>
      <c r="O468">
        <v>7</v>
      </c>
      <c r="P468">
        <v>31</v>
      </c>
      <c r="Q468" t="s">
        <v>12865</v>
      </c>
      <c r="R468" t="s">
        <v>345</v>
      </c>
      <c r="S468" t="s">
        <v>436</v>
      </c>
      <c r="T468" t="s">
        <v>16316</v>
      </c>
      <c r="U468" t="s">
        <v>381</v>
      </c>
      <c r="V468" t="s">
        <v>295</v>
      </c>
    </row>
    <row r="469" spans="1:22" x14ac:dyDescent="0.3">
      <c r="A469" t="s">
        <v>16064</v>
      </c>
      <c r="B469">
        <v>1</v>
      </c>
      <c r="C469" s="1" t="s">
        <v>10582</v>
      </c>
      <c r="D469" t="s">
        <v>321</v>
      </c>
      <c r="E469">
        <v>3126263</v>
      </c>
      <c r="F469" t="s">
        <v>10582</v>
      </c>
      <c r="G469" t="s">
        <v>910</v>
      </c>
      <c r="H469" t="s">
        <v>14026</v>
      </c>
      <c r="I469">
        <v>4</v>
      </c>
      <c r="J469" t="s">
        <v>14585</v>
      </c>
      <c r="K469">
        <v>85</v>
      </c>
      <c r="L469" s="1" t="s">
        <v>321</v>
      </c>
      <c r="M469" t="s">
        <v>313</v>
      </c>
      <c r="N469">
        <v>21551</v>
      </c>
      <c r="O469">
        <v>1</v>
      </c>
      <c r="P469">
        <v>24</v>
      </c>
      <c r="Q469" t="s">
        <v>16065</v>
      </c>
      <c r="R469" t="s">
        <v>424</v>
      </c>
      <c r="S469" t="s">
        <v>958</v>
      </c>
      <c r="U469" t="s">
        <v>381</v>
      </c>
      <c r="V469" t="s">
        <v>299</v>
      </c>
    </row>
    <row r="470" spans="1:22" x14ac:dyDescent="0.3">
      <c r="A470" t="s">
        <v>383</v>
      </c>
      <c r="B470">
        <v>1</v>
      </c>
      <c r="C470" s="1" t="s">
        <v>380</v>
      </c>
      <c r="D470" t="s">
        <v>321</v>
      </c>
      <c r="E470">
        <v>3127376</v>
      </c>
      <c r="F470" t="s">
        <v>380</v>
      </c>
      <c r="G470" t="s">
        <v>335</v>
      </c>
      <c r="H470" t="s">
        <v>384</v>
      </c>
      <c r="J470" t="s">
        <v>14330</v>
      </c>
      <c r="K470">
        <v>85</v>
      </c>
      <c r="L470" s="1" t="s">
        <v>321</v>
      </c>
      <c r="M470" t="s">
        <v>382</v>
      </c>
      <c r="N470">
        <v>21275</v>
      </c>
      <c r="O470">
        <v>1</v>
      </c>
      <c r="P470">
        <v>24</v>
      </c>
      <c r="Q470" t="s">
        <v>11335</v>
      </c>
      <c r="R470" t="s">
        <v>294</v>
      </c>
      <c r="S470" t="s">
        <v>995</v>
      </c>
      <c r="U470" t="s">
        <v>381</v>
      </c>
      <c r="V470" t="s">
        <v>299</v>
      </c>
    </row>
    <row r="471" spans="1:22" x14ac:dyDescent="0.3">
      <c r="A471" t="s">
        <v>1979</v>
      </c>
      <c r="B471">
        <v>1</v>
      </c>
      <c r="C471" s="1" t="s">
        <v>1976</v>
      </c>
      <c r="D471" t="s">
        <v>451</v>
      </c>
      <c r="E471">
        <v>16749</v>
      </c>
      <c r="F471" t="s">
        <v>1976</v>
      </c>
      <c r="H471" t="s">
        <v>1980</v>
      </c>
      <c r="J471" t="s">
        <v>1978</v>
      </c>
      <c r="K471">
        <v>34</v>
      </c>
      <c r="L471" s="1" t="s">
        <v>451</v>
      </c>
      <c r="M471" t="s">
        <v>1977</v>
      </c>
      <c r="N471">
        <v>16609</v>
      </c>
      <c r="O471">
        <v>6</v>
      </c>
      <c r="P471">
        <v>29</v>
      </c>
      <c r="Q471" t="s">
        <v>11582</v>
      </c>
      <c r="R471" t="s">
        <v>308</v>
      </c>
      <c r="S471" t="s">
        <v>1230</v>
      </c>
      <c r="T471" t="s">
        <v>16316</v>
      </c>
      <c r="U471" t="s">
        <v>381</v>
      </c>
      <c r="V471" t="s">
        <v>295</v>
      </c>
    </row>
    <row r="472" spans="1:22" x14ac:dyDescent="0.3">
      <c r="A472" t="s">
        <v>15932</v>
      </c>
      <c r="B472">
        <v>1</v>
      </c>
      <c r="C472" s="1" t="s">
        <v>15933</v>
      </c>
      <c r="D472" t="s">
        <v>321</v>
      </c>
      <c r="E472">
        <v>3910630</v>
      </c>
      <c r="F472" t="s">
        <v>15933</v>
      </c>
      <c r="G472" t="s">
        <v>745</v>
      </c>
      <c r="H472" t="s">
        <v>15934</v>
      </c>
      <c r="K472">
        <v>46</v>
      </c>
      <c r="L472" s="1" t="s">
        <v>321</v>
      </c>
      <c r="M472" t="s">
        <v>15935</v>
      </c>
      <c r="N472">
        <v>21863</v>
      </c>
      <c r="O472">
        <v>0</v>
      </c>
      <c r="P472">
        <v>22</v>
      </c>
      <c r="Q472" t="s">
        <v>15936</v>
      </c>
      <c r="R472" t="s">
        <v>318</v>
      </c>
      <c r="S472" t="s">
        <v>1049</v>
      </c>
      <c r="U472" t="s">
        <v>935</v>
      </c>
      <c r="V472" t="s">
        <v>299</v>
      </c>
    </row>
    <row r="473" spans="1:22" x14ac:dyDescent="0.3">
      <c r="A473" t="s">
        <v>4139</v>
      </c>
      <c r="B473">
        <v>1</v>
      </c>
      <c r="C473" s="1" t="s">
        <v>4137</v>
      </c>
      <c r="D473" t="s">
        <v>311</v>
      </c>
      <c r="E473">
        <v>9667</v>
      </c>
      <c r="F473" t="s">
        <v>4137</v>
      </c>
      <c r="H473" t="s">
        <v>4140</v>
      </c>
      <c r="K473">
        <v>15</v>
      </c>
      <c r="L473" s="1" t="s">
        <v>311</v>
      </c>
      <c r="M473" t="s">
        <v>4138</v>
      </c>
      <c r="N473">
        <v>12137</v>
      </c>
      <c r="O473">
        <v>10</v>
      </c>
      <c r="P473">
        <v>36</v>
      </c>
      <c r="Q473" t="s">
        <v>12038</v>
      </c>
      <c r="R473" t="s">
        <v>294</v>
      </c>
      <c r="S473" t="s">
        <v>949</v>
      </c>
      <c r="U473" t="s">
        <v>935</v>
      </c>
      <c r="V473" t="s">
        <v>295</v>
      </c>
    </row>
    <row r="474" spans="1:22" x14ac:dyDescent="0.3">
      <c r="A474" t="s">
        <v>15072</v>
      </c>
      <c r="B474">
        <v>1</v>
      </c>
      <c r="C474" s="1" t="s">
        <v>15073</v>
      </c>
      <c r="D474" t="s">
        <v>321</v>
      </c>
      <c r="E474">
        <v>4035020</v>
      </c>
      <c r="F474" t="s">
        <v>15073</v>
      </c>
      <c r="G474" t="s">
        <v>536</v>
      </c>
      <c r="H474" t="s">
        <v>15074</v>
      </c>
      <c r="I474">
        <v>3</v>
      </c>
      <c r="K474">
        <v>89</v>
      </c>
      <c r="L474" s="1" t="s">
        <v>321</v>
      </c>
      <c r="M474" t="s">
        <v>15075</v>
      </c>
      <c r="N474">
        <v>22119</v>
      </c>
      <c r="O474">
        <v>0</v>
      </c>
      <c r="P474">
        <v>22</v>
      </c>
      <c r="Q474" t="s">
        <v>15076</v>
      </c>
      <c r="R474" t="s">
        <v>294</v>
      </c>
      <c r="S474" t="s">
        <v>836</v>
      </c>
      <c r="U474" t="s">
        <v>935</v>
      </c>
      <c r="V474" t="s">
        <v>299</v>
      </c>
    </row>
    <row r="475" spans="1:22" x14ac:dyDescent="0.3">
      <c r="A475" t="s">
        <v>353</v>
      </c>
      <c r="B475">
        <v>1</v>
      </c>
      <c r="C475" s="1" t="s">
        <v>346</v>
      </c>
      <c r="D475" t="s">
        <v>348</v>
      </c>
      <c r="E475">
        <v>2576498</v>
      </c>
      <c r="F475" t="s">
        <v>346</v>
      </c>
      <c r="H475" t="s">
        <v>354</v>
      </c>
      <c r="I475">
        <v>5</v>
      </c>
      <c r="J475" t="s">
        <v>351</v>
      </c>
      <c r="L475" s="1" t="s">
        <v>348</v>
      </c>
      <c r="M475" t="s">
        <v>350</v>
      </c>
      <c r="N475">
        <v>18157</v>
      </c>
      <c r="O475">
        <v>4</v>
      </c>
      <c r="P475">
        <v>27</v>
      </c>
      <c r="Q475" t="s">
        <v>11330</v>
      </c>
      <c r="R475" t="s">
        <v>345</v>
      </c>
      <c r="S475" t="s">
        <v>347</v>
      </c>
      <c r="T475" t="s">
        <v>16316</v>
      </c>
      <c r="U475" t="s">
        <v>349</v>
      </c>
      <c r="V475" t="s">
        <v>295</v>
      </c>
    </row>
    <row r="476" spans="1:22" x14ac:dyDescent="0.3">
      <c r="A476" t="s">
        <v>15079</v>
      </c>
      <c r="B476">
        <v>1</v>
      </c>
      <c r="C476" s="1" t="s">
        <v>15080</v>
      </c>
      <c r="D476" t="s">
        <v>348</v>
      </c>
      <c r="E476">
        <v>4046692</v>
      </c>
      <c r="F476" t="s">
        <v>15080</v>
      </c>
      <c r="G476" t="s">
        <v>915</v>
      </c>
      <c r="H476" t="s">
        <v>15081</v>
      </c>
      <c r="I476">
        <v>2</v>
      </c>
      <c r="K476">
        <v>11</v>
      </c>
      <c r="L476" s="1" t="s">
        <v>348</v>
      </c>
      <c r="M476" t="s">
        <v>15082</v>
      </c>
      <c r="N476">
        <v>21752</v>
      </c>
      <c r="O476">
        <v>0</v>
      </c>
      <c r="P476">
        <v>22</v>
      </c>
      <c r="Q476" t="s">
        <v>15083</v>
      </c>
      <c r="R476" t="s">
        <v>424</v>
      </c>
      <c r="S476" t="s">
        <v>828</v>
      </c>
      <c r="U476" t="s">
        <v>815</v>
      </c>
      <c r="V476" t="s">
        <v>299</v>
      </c>
    </row>
    <row r="477" spans="1:22" x14ac:dyDescent="0.3">
      <c r="A477" t="s">
        <v>5700</v>
      </c>
      <c r="B477">
        <v>1</v>
      </c>
      <c r="C477" s="1" t="s">
        <v>5698</v>
      </c>
      <c r="D477" t="s">
        <v>321</v>
      </c>
      <c r="E477">
        <v>12536</v>
      </c>
      <c r="F477" t="s">
        <v>5698</v>
      </c>
      <c r="H477" t="s">
        <v>5701</v>
      </c>
      <c r="K477">
        <v>80</v>
      </c>
      <c r="L477" s="1" t="s">
        <v>321</v>
      </c>
      <c r="M477" t="s">
        <v>5699</v>
      </c>
      <c r="N477">
        <v>8428</v>
      </c>
      <c r="O477">
        <v>6</v>
      </c>
      <c r="P477">
        <v>32</v>
      </c>
      <c r="Q477" t="s">
        <v>12425</v>
      </c>
      <c r="R477" t="s">
        <v>304</v>
      </c>
      <c r="S477" t="s">
        <v>389</v>
      </c>
      <c r="U477" t="s">
        <v>815</v>
      </c>
      <c r="V477" t="s">
        <v>295</v>
      </c>
    </row>
    <row r="478" spans="1:22" x14ac:dyDescent="0.3">
      <c r="A478" t="s">
        <v>6637</v>
      </c>
      <c r="B478">
        <v>1</v>
      </c>
      <c r="C478" s="1" t="s">
        <v>6635</v>
      </c>
      <c r="D478" t="s">
        <v>311</v>
      </c>
      <c r="E478">
        <v>12471</v>
      </c>
      <c r="F478" t="s">
        <v>6635</v>
      </c>
      <c r="G478" t="s">
        <v>721</v>
      </c>
      <c r="H478" t="s">
        <v>2439</v>
      </c>
      <c r="I478">
        <v>2</v>
      </c>
      <c r="J478" t="s">
        <v>6636</v>
      </c>
      <c r="K478">
        <v>4</v>
      </c>
      <c r="L478" s="1" t="s">
        <v>311</v>
      </c>
      <c r="M478" t="s">
        <v>312</v>
      </c>
      <c r="N478">
        <v>9902</v>
      </c>
      <c r="O478">
        <v>11</v>
      </c>
      <c r="P478">
        <v>33</v>
      </c>
      <c r="Q478" t="s">
        <v>12675</v>
      </c>
      <c r="R478" t="s">
        <v>308</v>
      </c>
      <c r="S478" t="s">
        <v>742</v>
      </c>
      <c r="U478" t="s">
        <v>815</v>
      </c>
      <c r="V478" t="s">
        <v>299</v>
      </c>
    </row>
    <row r="479" spans="1:22" x14ac:dyDescent="0.3">
      <c r="A479" t="s">
        <v>8592</v>
      </c>
      <c r="B479">
        <v>1</v>
      </c>
      <c r="C479" s="1" t="s">
        <v>8591</v>
      </c>
      <c r="D479" t="s">
        <v>321</v>
      </c>
      <c r="E479">
        <v>16988</v>
      </c>
      <c r="F479" t="s">
        <v>8591</v>
      </c>
      <c r="H479" t="s">
        <v>3106</v>
      </c>
      <c r="K479">
        <v>87</v>
      </c>
      <c r="L479" s="1" t="s">
        <v>321</v>
      </c>
      <c r="M479" t="s">
        <v>3006</v>
      </c>
      <c r="N479">
        <v>16683</v>
      </c>
      <c r="O479">
        <v>1</v>
      </c>
      <c r="P479">
        <v>26</v>
      </c>
      <c r="Q479" t="s">
        <v>13221</v>
      </c>
      <c r="R479" t="s">
        <v>424</v>
      </c>
      <c r="S479" t="s">
        <v>828</v>
      </c>
      <c r="U479" t="s">
        <v>815</v>
      </c>
      <c r="V479" t="s">
        <v>295</v>
      </c>
    </row>
    <row r="480" spans="1:22" x14ac:dyDescent="0.3">
      <c r="A480" t="s">
        <v>5134</v>
      </c>
      <c r="B480">
        <v>1</v>
      </c>
      <c r="C480" s="1" t="s">
        <v>179</v>
      </c>
      <c r="D480" t="s">
        <v>451</v>
      </c>
      <c r="E480">
        <v>3119195</v>
      </c>
      <c r="F480" t="s">
        <v>179</v>
      </c>
      <c r="G480" t="s">
        <v>340</v>
      </c>
      <c r="H480" t="s">
        <v>5135</v>
      </c>
      <c r="I480">
        <v>2</v>
      </c>
      <c r="J480" t="s">
        <v>5133</v>
      </c>
      <c r="K480">
        <v>29</v>
      </c>
      <c r="L480" s="1" t="s">
        <v>451</v>
      </c>
      <c r="M480" t="s">
        <v>5132</v>
      </c>
      <c r="N480">
        <v>19919</v>
      </c>
      <c r="O480">
        <v>2</v>
      </c>
      <c r="P480">
        <v>24</v>
      </c>
      <c r="Q480" t="s">
        <v>12278</v>
      </c>
      <c r="R480" t="s">
        <v>492</v>
      </c>
      <c r="S480" t="s">
        <v>317</v>
      </c>
      <c r="U480" t="s">
        <v>815</v>
      </c>
      <c r="V480" t="s">
        <v>299</v>
      </c>
    </row>
    <row r="481" spans="1:22" x14ac:dyDescent="0.3">
      <c r="A481" t="s">
        <v>8955</v>
      </c>
      <c r="B481">
        <v>1</v>
      </c>
      <c r="C481" s="1" t="s">
        <v>8954</v>
      </c>
      <c r="D481" t="s">
        <v>321</v>
      </c>
      <c r="E481">
        <v>15647</v>
      </c>
      <c r="F481" t="s">
        <v>8954</v>
      </c>
      <c r="H481" t="s">
        <v>8956</v>
      </c>
      <c r="K481">
        <v>48</v>
      </c>
      <c r="L481" s="1" t="s">
        <v>321</v>
      </c>
      <c r="M481" t="s">
        <v>1693</v>
      </c>
      <c r="N481">
        <v>15697</v>
      </c>
      <c r="O481">
        <v>3</v>
      </c>
      <c r="P481">
        <v>27</v>
      </c>
      <c r="Q481" t="s">
        <v>13331</v>
      </c>
      <c r="R481" t="s">
        <v>304</v>
      </c>
      <c r="S481" t="s">
        <v>659</v>
      </c>
      <c r="U481" t="s">
        <v>815</v>
      </c>
      <c r="V481" t="s">
        <v>295</v>
      </c>
    </row>
    <row r="482" spans="1:22" x14ac:dyDescent="0.3">
      <c r="A482" t="s">
        <v>14769</v>
      </c>
      <c r="B482">
        <v>1</v>
      </c>
      <c r="C482" s="1" t="s">
        <v>14770</v>
      </c>
      <c r="D482" t="s">
        <v>321</v>
      </c>
      <c r="E482">
        <v>3880416</v>
      </c>
      <c r="F482" t="s">
        <v>14770</v>
      </c>
      <c r="G482" t="s">
        <v>536</v>
      </c>
      <c r="H482" t="s">
        <v>4527</v>
      </c>
      <c r="K482">
        <v>83</v>
      </c>
      <c r="L482" s="1" t="s">
        <v>321</v>
      </c>
      <c r="M482" t="s">
        <v>14771</v>
      </c>
      <c r="N482">
        <v>22456</v>
      </c>
      <c r="O482">
        <v>0</v>
      </c>
      <c r="P482">
        <v>23</v>
      </c>
      <c r="Q482" t="s">
        <v>14772</v>
      </c>
      <c r="R482" t="s">
        <v>424</v>
      </c>
      <c r="S482" t="s">
        <v>995</v>
      </c>
      <c r="U482" t="s">
        <v>815</v>
      </c>
      <c r="V482" t="s">
        <v>299</v>
      </c>
    </row>
    <row r="483" spans="1:22" x14ac:dyDescent="0.3">
      <c r="A483" t="s">
        <v>8317</v>
      </c>
      <c r="B483">
        <v>1</v>
      </c>
      <c r="C483" s="1" t="s">
        <v>8314</v>
      </c>
      <c r="D483" t="s">
        <v>311</v>
      </c>
      <c r="E483">
        <v>3931782</v>
      </c>
      <c r="F483" t="s">
        <v>8314</v>
      </c>
      <c r="H483" t="s">
        <v>8318</v>
      </c>
      <c r="I483">
        <v>4</v>
      </c>
      <c r="J483" t="s">
        <v>8316</v>
      </c>
      <c r="K483">
        <v>14</v>
      </c>
      <c r="L483" s="1" t="s">
        <v>311</v>
      </c>
      <c r="M483" t="s">
        <v>8315</v>
      </c>
      <c r="N483">
        <v>20305</v>
      </c>
      <c r="O483">
        <v>2</v>
      </c>
      <c r="P483">
        <v>24</v>
      </c>
      <c r="Q483" t="s">
        <v>13140</v>
      </c>
      <c r="R483" t="s">
        <v>294</v>
      </c>
      <c r="S483" t="s">
        <v>696</v>
      </c>
      <c r="T483" t="s">
        <v>16316</v>
      </c>
      <c r="U483" t="s">
        <v>815</v>
      </c>
      <c r="V483" t="s">
        <v>295</v>
      </c>
    </row>
    <row r="484" spans="1:22" x14ac:dyDescent="0.3">
      <c r="A484" t="s">
        <v>4452</v>
      </c>
      <c r="B484">
        <v>1</v>
      </c>
      <c r="C484" s="1" t="s">
        <v>4451</v>
      </c>
      <c r="D484" t="s">
        <v>437</v>
      </c>
      <c r="E484">
        <v>3150744</v>
      </c>
      <c r="F484" t="s">
        <v>4451</v>
      </c>
      <c r="G484" t="s">
        <v>303</v>
      </c>
      <c r="H484" t="s">
        <v>4453</v>
      </c>
      <c r="I484">
        <v>1</v>
      </c>
      <c r="J484" t="s">
        <v>14402</v>
      </c>
      <c r="K484">
        <v>5</v>
      </c>
      <c r="L484" s="1" t="s">
        <v>437</v>
      </c>
      <c r="M484" t="s">
        <v>2390</v>
      </c>
      <c r="N484">
        <v>21542</v>
      </c>
      <c r="O484">
        <v>1</v>
      </c>
      <c r="P484">
        <v>24</v>
      </c>
      <c r="Q484" t="s">
        <v>12113</v>
      </c>
      <c r="R484" t="s">
        <v>329</v>
      </c>
      <c r="S484" t="s">
        <v>830</v>
      </c>
      <c r="U484" t="s">
        <v>815</v>
      </c>
      <c r="V484" t="s">
        <v>299</v>
      </c>
    </row>
    <row r="485" spans="1:22" x14ac:dyDescent="0.3">
      <c r="A485" t="s">
        <v>10398</v>
      </c>
      <c r="B485">
        <v>1</v>
      </c>
      <c r="C485" s="1" t="s">
        <v>10397</v>
      </c>
      <c r="D485" t="s">
        <v>451</v>
      </c>
      <c r="F485" t="s">
        <v>10397</v>
      </c>
      <c r="H485" t="s">
        <v>5393</v>
      </c>
      <c r="K485">
        <v>35</v>
      </c>
      <c r="L485" s="1" t="s">
        <v>451</v>
      </c>
      <c r="M485" t="s">
        <v>4112</v>
      </c>
      <c r="N485">
        <v>18773</v>
      </c>
      <c r="O485">
        <v>0</v>
      </c>
      <c r="P485">
        <v>25</v>
      </c>
      <c r="Q485" t="s">
        <v>13763</v>
      </c>
      <c r="R485" t="s">
        <v>397</v>
      </c>
      <c r="S485" t="s">
        <v>356</v>
      </c>
      <c r="U485" t="s">
        <v>815</v>
      </c>
      <c r="V485" t="s">
        <v>295</v>
      </c>
    </row>
    <row r="486" spans="1:22" x14ac:dyDescent="0.3">
      <c r="A486" t="s">
        <v>817</v>
      </c>
      <c r="B486">
        <v>1</v>
      </c>
      <c r="C486" s="1" t="s">
        <v>813</v>
      </c>
      <c r="D486" t="s">
        <v>311</v>
      </c>
      <c r="E486">
        <v>17237</v>
      </c>
      <c r="F486" t="s">
        <v>813</v>
      </c>
      <c r="H486" t="s">
        <v>818</v>
      </c>
      <c r="K486">
        <v>7</v>
      </c>
      <c r="L486" s="1" t="s">
        <v>311</v>
      </c>
      <c r="M486" t="s">
        <v>816</v>
      </c>
      <c r="N486">
        <v>16489</v>
      </c>
      <c r="O486">
        <v>1</v>
      </c>
      <c r="P486">
        <v>25</v>
      </c>
      <c r="Q486" t="s">
        <v>11385</v>
      </c>
      <c r="R486" t="s">
        <v>318</v>
      </c>
      <c r="S486" t="s">
        <v>814</v>
      </c>
      <c r="U486" t="s">
        <v>815</v>
      </c>
      <c r="V486" t="s">
        <v>295</v>
      </c>
    </row>
    <row r="487" spans="1:22" x14ac:dyDescent="0.3">
      <c r="A487" t="s">
        <v>2771</v>
      </c>
      <c r="B487">
        <v>1</v>
      </c>
      <c r="C487" s="1" t="s">
        <v>2770</v>
      </c>
      <c r="D487" t="s">
        <v>451</v>
      </c>
      <c r="E487">
        <v>14820</v>
      </c>
      <c r="F487" t="s">
        <v>2770</v>
      </c>
      <c r="H487" t="s">
        <v>2772</v>
      </c>
      <c r="K487">
        <v>34</v>
      </c>
      <c r="L487" s="1" t="s">
        <v>451</v>
      </c>
      <c r="M487" t="s">
        <v>837</v>
      </c>
      <c r="N487">
        <v>15596</v>
      </c>
      <c r="O487">
        <v>4</v>
      </c>
      <c r="P487">
        <v>31</v>
      </c>
      <c r="Q487" t="s">
        <v>11741</v>
      </c>
      <c r="R487" t="s">
        <v>360</v>
      </c>
      <c r="S487" t="s">
        <v>537</v>
      </c>
      <c r="U487" t="s">
        <v>815</v>
      </c>
      <c r="V487" t="s">
        <v>295</v>
      </c>
    </row>
    <row r="488" spans="1:22" x14ac:dyDescent="0.3">
      <c r="A488" t="s">
        <v>6167</v>
      </c>
      <c r="B488">
        <v>1</v>
      </c>
      <c r="C488" s="1" t="s">
        <v>25</v>
      </c>
      <c r="D488" t="s">
        <v>348</v>
      </c>
      <c r="E488">
        <v>2983209</v>
      </c>
      <c r="F488" t="s">
        <v>25</v>
      </c>
      <c r="G488" t="s">
        <v>522</v>
      </c>
      <c r="H488" t="s">
        <v>6168</v>
      </c>
      <c r="I488">
        <v>2</v>
      </c>
      <c r="J488" t="s">
        <v>6166</v>
      </c>
      <c r="K488">
        <v>80</v>
      </c>
      <c r="L488" s="1" t="s">
        <v>348</v>
      </c>
      <c r="M488" t="s">
        <v>3110</v>
      </c>
      <c r="N488">
        <v>18361</v>
      </c>
      <c r="O488">
        <v>4</v>
      </c>
      <c r="P488">
        <v>26</v>
      </c>
      <c r="Q488" t="s">
        <v>12546</v>
      </c>
      <c r="R488" t="s">
        <v>308</v>
      </c>
      <c r="S488" t="s">
        <v>65</v>
      </c>
      <c r="U488" t="s">
        <v>6165</v>
      </c>
      <c r="V488" t="s">
        <v>299</v>
      </c>
    </row>
    <row r="489" spans="1:22" x14ac:dyDescent="0.3">
      <c r="A489" t="s">
        <v>15286</v>
      </c>
      <c r="B489">
        <v>1</v>
      </c>
      <c r="C489" s="1" t="s">
        <v>15287</v>
      </c>
      <c r="D489" t="s">
        <v>321</v>
      </c>
      <c r="F489" t="s">
        <v>15287</v>
      </c>
      <c r="K489">
        <v>0</v>
      </c>
      <c r="L489" s="1" t="s">
        <v>321</v>
      </c>
      <c r="M489" t="s">
        <v>15288</v>
      </c>
      <c r="N489">
        <v>21779</v>
      </c>
      <c r="O489">
        <v>0</v>
      </c>
      <c r="Q489" t="s">
        <v>15289</v>
      </c>
      <c r="R489" t="s">
        <v>424</v>
      </c>
      <c r="S489" t="s">
        <v>1507</v>
      </c>
      <c r="T489" t="s">
        <v>16316</v>
      </c>
      <c r="U489" t="s">
        <v>15290</v>
      </c>
      <c r="V489" t="s">
        <v>295</v>
      </c>
    </row>
    <row r="490" spans="1:22" x14ac:dyDescent="0.3">
      <c r="A490" t="s">
        <v>9385</v>
      </c>
      <c r="B490">
        <v>1</v>
      </c>
      <c r="C490" s="1" t="s">
        <v>9383</v>
      </c>
      <c r="F490" t="s">
        <v>9383</v>
      </c>
      <c r="K490">
        <v>0</v>
      </c>
      <c r="L490" s="1" t="s">
        <v>296</v>
      </c>
      <c r="M490" t="s">
        <v>593</v>
      </c>
      <c r="N490">
        <v>17819</v>
      </c>
      <c r="O490">
        <v>0</v>
      </c>
      <c r="Q490" t="s">
        <v>13458</v>
      </c>
      <c r="R490" t="s">
        <v>296</v>
      </c>
      <c r="S490" t="s">
        <v>296</v>
      </c>
      <c r="U490" t="s">
        <v>9384</v>
      </c>
      <c r="V490" t="s">
        <v>295</v>
      </c>
    </row>
    <row r="491" spans="1:22" x14ac:dyDescent="0.3">
      <c r="A491" t="s">
        <v>6346</v>
      </c>
      <c r="B491">
        <v>1</v>
      </c>
      <c r="C491" s="1" t="s">
        <v>6344</v>
      </c>
      <c r="D491" t="s">
        <v>321</v>
      </c>
      <c r="E491">
        <v>3123306</v>
      </c>
      <c r="F491" t="s">
        <v>6344</v>
      </c>
      <c r="H491" t="s">
        <v>3852</v>
      </c>
      <c r="K491">
        <v>81</v>
      </c>
      <c r="L491" s="1" t="s">
        <v>321</v>
      </c>
      <c r="M491" t="s">
        <v>6345</v>
      </c>
      <c r="N491">
        <v>19771</v>
      </c>
      <c r="O491">
        <v>2</v>
      </c>
      <c r="P491">
        <v>28</v>
      </c>
      <c r="Q491" t="s">
        <v>12596</v>
      </c>
      <c r="R491" t="s">
        <v>424</v>
      </c>
      <c r="S491" t="s">
        <v>515</v>
      </c>
      <c r="T491" t="s">
        <v>16316</v>
      </c>
      <c r="U491" t="s">
        <v>322</v>
      </c>
      <c r="V491" t="s">
        <v>295</v>
      </c>
    </row>
    <row r="492" spans="1:22" x14ac:dyDescent="0.3">
      <c r="A492" t="s">
        <v>6150</v>
      </c>
      <c r="B492">
        <v>1</v>
      </c>
      <c r="C492" s="1" t="s">
        <v>6148</v>
      </c>
      <c r="D492" t="s">
        <v>437</v>
      </c>
      <c r="E492">
        <v>3045141</v>
      </c>
      <c r="F492" t="s">
        <v>6148</v>
      </c>
      <c r="H492" t="s">
        <v>4613</v>
      </c>
      <c r="I492">
        <v>2</v>
      </c>
      <c r="K492">
        <v>2</v>
      </c>
      <c r="L492" s="1" t="s">
        <v>437</v>
      </c>
      <c r="M492" t="s">
        <v>6149</v>
      </c>
      <c r="N492">
        <v>21093</v>
      </c>
      <c r="O492">
        <v>0</v>
      </c>
      <c r="P492">
        <v>24</v>
      </c>
      <c r="Q492" t="s">
        <v>12540</v>
      </c>
      <c r="R492" t="s">
        <v>492</v>
      </c>
      <c r="S492" t="s">
        <v>430</v>
      </c>
      <c r="U492" t="s">
        <v>322</v>
      </c>
      <c r="V492" t="s">
        <v>295</v>
      </c>
    </row>
    <row r="493" spans="1:22" x14ac:dyDescent="0.3">
      <c r="A493" t="s">
        <v>3675</v>
      </c>
      <c r="B493">
        <v>1</v>
      </c>
      <c r="C493" s="1" t="s">
        <v>3672</v>
      </c>
      <c r="D493" t="s">
        <v>437</v>
      </c>
      <c r="E493">
        <v>17372</v>
      </c>
      <c r="F493" t="s">
        <v>3672</v>
      </c>
      <c r="G493" t="s">
        <v>915</v>
      </c>
      <c r="H493" t="s">
        <v>3676</v>
      </c>
      <c r="I493">
        <v>1</v>
      </c>
      <c r="J493" t="s">
        <v>3674</v>
      </c>
      <c r="K493">
        <v>9</v>
      </c>
      <c r="L493" s="1" t="s">
        <v>437</v>
      </c>
      <c r="M493" t="s">
        <v>3673</v>
      </c>
      <c r="N493">
        <v>16191</v>
      </c>
      <c r="O493">
        <v>6</v>
      </c>
      <c r="P493">
        <v>29</v>
      </c>
      <c r="Q493" t="s">
        <v>11930</v>
      </c>
      <c r="R493" t="s">
        <v>345</v>
      </c>
      <c r="S493" t="s">
        <v>568</v>
      </c>
      <c r="U493" t="s">
        <v>322</v>
      </c>
      <c r="V493" t="s">
        <v>299</v>
      </c>
    </row>
    <row r="494" spans="1:22" x14ac:dyDescent="0.3">
      <c r="A494" t="s">
        <v>9316</v>
      </c>
      <c r="B494">
        <v>1</v>
      </c>
      <c r="C494" s="1" t="s">
        <v>9315</v>
      </c>
      <c r="D494" t="s">
        <v>348</v>
      </c>
      <c r="F494" t="s">
        <v>9315</v>
      </c>
      <c r="H494" t="s">
        <v>1686</v>
      </c>
      <c r="K494">
        <v>14</v>
      </c>
      <c r="L494" s="1" t="s">
        <v>348</v>
      </c>
      <c r="M494" t="s">
        <v>377</v>
      </c>
      <c r="N494">
        <v>16357</v>
      </c>
      <c r="O494">
        <v>1</v>
      </c>
      <c r="P494">
        <v>25</v>
      </c>
      <c r="Q494" t="s">
        <v>13436</v>
      </c>
      <c r="R494" t="s">
        <v>424</v>
      </c>
      <c r="S494" t="s">
        <v>814</v>
      </c>
      <c r="U494" t="s">
        <v>322</v>
      </c>
      <c r="V494" t="s">
        <v>295</v>
      </c>
    </row>
    <row r="495" spans="1:22" x14ac:dyDescent="0.3">
      <c r="A495" t="s">
        <v>2616</v>
      </c>
      <c r="B495">
        <v>1</v>
      </c>
      <c r="C495" s="1" t="s">
        <v>2614</v>
      </c>
      <c r="D495" t="s">
        <v>321</v>
      </c>
      <c r="E495">
        <v>2575435</v>
      </c>
      <c r="F495" t="s">
        <v>2614</v>
      </c>
      <c r="H495" t="s">
        <v>1399</v>
      </c>
      <c r="K495">
        <v>5</v>
      </c>
      <c r="L495" s="1" t="s">
        <v>321</v>
      </c>
      <c r="M495" t="s">
        <v>2615</v>
      </c>
      <c r="N495">
        <v>18843</v>
      </c>
      <c r="O495">
        <v>2</v>
      </c>
      <c r="P495">
        <v>26</v>
      </c>
      <c r="Q495" t="s">
        <v>11707</v>
      </c>
      <c r="R495" t="s">
        <v>294</v>
      </c>
      <c r="S495" t="s">
        <v>696</v>
      </c>
      <c r="U495" t="s">
        <v>322</v>
      </c>
      <c r="V495" t="s">
        <v>295</v>
      </c>
    </row>
    <row r="496" spans="1:22" x14ac:dyDescent="0.3">
      <c r="A496" t="s">
        <v>4179</v>
      </c>
      <c r="B496">
        <v>1</v>
      </c>
      <c r="C496" s="1" t="s">
        <v>4178</v>
      </c>
      <c r="D496" t="s">
        <v>348</v>
      </c>
      <c r="E496">
        <v>2980137</v>
      </c>
      <c r="F496" t="s">
        <v>4178</v>
      </c>
      <c r="H496" t="s">
        <v>1559</v>
      </c>
      <c r="K496">
        <v>88</v>
      </c>
      <c r="L496" s="1" t="s">
        <v>348</v>
      </c>
      <c r="M496" t="s">
        <v>781</v>
      </c>
      <c r="N496">
        <v>18251</v>
      </c>
      <c r="O496">
        <v>3</v>
      </c>
      <c r="P496">
        <v>25</v>
      </c>
      <c r="Q496" t="s">
        <v>12047</v>
      </c>
      <c r="R496" t="s">
        <v>345</v>
      </c>
      <c r="S496" t="s">
        <v>385</v>
      </c>
      <c r="T496" t="s">
        <v>1059</v>
      </c>
      <c r="U496" t="s">
        <v>322</v>
      </c>
      <c r="V496" t="s">
        <v>295</v>
      </c>
    </row>
    <row r="497" spans="1:22" x14ac:dyDescent="0.3">
      <c r="A497" t="s">
        <v>10489</v>
      </c>
      <c r="B497">
        <v>1</v>
      </c>
      <c r="C497" s="1" t="s">
        <v>157</v>
      </c>
      <c r="D497" t="s">
        <v>451</v>
      </c>
      <c r="E497">
        <v>3919596</v>
      </c>
      <c r="F497" t="s">
        <v>157</v>
      </c>
      <c r="G497" t="s">
        <v>416</v>
      </c>
      <c r="H497" t="s">
        <v>1998</v>
      </c>
      <c r="I497">
        <v>1</v>
      </c>
      <c r="J497" t="s">
        <v>10488</v>
      </c>
      <c r="K497">
        <v>32</v>
      </c>
      <c r="L497" s="1" t="s">
        <v>451</v>
      </c>
      <c r="M497" t="s">
        <v>3433</v>
      </c>
      <c r="N497">
        <v>19119</v>
      </c>
      <c r="O497">
        <v>3</v>
      </c>
      <c r="P497">
        <v>25</v>
      </c>
      <c r="Q497" t="s">
        <v>13791</v>
      </c>
      <c r="R497" t="s">
        <v>360</v>
      </c>
      <c r="S497" t="s">
        <v>375</v>
      </c>
      <c r="U497" t="s">
        <v>322</v>
      </c>
      <c r="V497" t="s">
        <v>299</v>
      </c>
    </row>
    <row r="498" spans="1:22" x14ac:dyDescent="0.3">
      <c r="A498" t="s">
        <v>8187</v>
      </c>
      <c r="B498">
        <v>1</v>
      </c>
      <c r="C498" s="1" t="s">
        <v>147</v>
      </c>
      <c r="D498" t="s">
        <v>348</v>
      </c>
      <c r="E498">
        <v>2578533</v>
      </c>
      <c r="F498" t="s">
        <v>147</v>
      </c>
      <c r="G498" t="s">
        <v>910</v>
      </c>
      <c r="H498" t="s">
        <v>5880</v>
      </c>
      <c r="I498">
        <v>1</v>
      </c>
      <c r="J498" t="s">
        <v>8186</v>
      </c>
      <c r="K498">
        <v>18</v>
      </c>
      <c r="L498" s="1" t="s">
        <v>348</v>
      </c>
      <c r="M498" t="s">
        <v>8185</v>
      </c>
      <c r="N498">
        <v>16837</v>
      </c>
      <c r="O498">
        <v>5</v>
      </c>
      <c r="P498">
        <v>27</v>
      </c>
      <c r="Q498" t="s">
        <v>13104</v>
      </c>
      <c r="R498" t="s">
        <v>318</v>
      </c>
      <c r="S498" t="s">
        <v>412</v>
      </c>
      <c r="U498" t="s">
        <v>322</v>
      </c>
      <c r="V498" t="s">
        <v>299</v>
      </c>
    </row>
    <row r="499" spans="1:22" x14ac:dyDescent="0.3">
      <c r="A499" t="s">
        <v>9657</v>
      </c>
      <c r="B499">
        <v>1</v>
      </c>
      <c r="C499" s="1" t="s">
        <v>9654</v>
      </c>
      <c r="D499" t="s">
        <v>451</v>
      </c>
      <c r="E499">
        <v>4339834</v>
      </c>
      <c r="F499" t="s">
        <v>9654</v>
      </c>
      <c r="H499" t="s">
        <v>3950</v>
      </c>
      <c r="J499" t="s">
        <v>9656</v>
      </c>
      <c r="K499">
        <v>45</v>
      </c>
      <c r="L499" s="1" t="s">
        <v>451</v>
      </c>
      <c r="M499" t="s">
        <v>9655</v>
      </c>
      <c r="N499">
        <v>20534</v>
      </c>
      <c r="O499">
        <v>2</v>
      </c>
      <c r="P499">
        <v>24</v>
      </c>
      <c r="Q499" t="s">
        <v>13542</v>
      </c>
      <c r="R499" t="s">
        <v>360</v>
      </c>
      <c r="S499" t="s">
        <v>836</v>
      </c>
      <c r="T499" t="s">
        <v>16316</v>
      </c>
      <c r="U499" t="s">
        <v>322</v>
      </c>
      <c r="V499" t="s">
        <v>295</v>
      </c>
    </row>
    <row r="500" spans="1:22" x14ac:dyDescent="0.3">
      <c r="A500" t="s">
        <v>15349</v>
      </c>
      <c r="B500">
        <v>1</v>
      </c>
      <c r="C500" s="1" t="s">
        <v>15350</v>
      </c>
      <c r="D500" t="s">
        <v>348</v>
      </c>
      <c r="F500" t="s">
        <v>15350</v>
      </c>
      <c r="H500" t="s">
        <v>15351</v>
      </c>
      <c r="L500" s="1" t="s">
        <v>348</v>
      </c>
      <c r="M500" t="s">
        <v>15352</v>
      </c>
      <c r="N500">
        <v>21966</v>
      </c>
      <c r="O500">
        <v>0</v>
      </c>
      <c r="P500">
        <v>24</v>
      </c>
      <c r="Q500" t="s">
        <v>15353</v>
      </c>
      <c r="R500" t="s">
        <v>492</v>
      </c>
      <c r="S500" t="s">
        <v>643</v>
      </c>
      <c r="T500" t="s">
        <v>16316</v>
      </c>
      <c r="U500" t="s">
        <v>322</v>
      </c>
      <c r="V500" t="s">
        <v>295</v>
      </c>
    </row>
    <row r="501" spans="1:22" x14ac:dyDescent="0.3">
      <c r="A501" t="s">
        <v>8553</v>
      </c>
      <c r="B501">
        <v>1</v>
      </c>
      <c r="C501" s="1" t="s">
        <v>8552</v>
      </c>
      <c r="D501" t="s">
        <v>348</v>
      </c>
      <c r="E501">
        <v>15078</v>
      </c>
      <c r="F501" t="s">
        <v>8552</v>
      </c>
      <c r="H501" t="s">
        <v>2189</v>
      </c>
      <c r="K501">
        <v>19</v>
      </c>
      <c r="L501" s="1" t="s">
        <v>348</v>
      </c>
      <c r="M501" t="s">
        <v>6927</v>
      </c>
      <c r="N501">
        <v>14405</v>
      </c>
      <c r="O501">
        <v>5</v>
      </c>
      <c r="P501">
        <v>28</v>
      </c>
      <c r="Q501" t="s">
        <v>13209</v>
      </c>
      <c r="R501" t="s">
        <v>360</v>
      </c>
      <c r="S501" t="s">
        <v>791</v>
      </c>
      <c r="U501" t="s">
        <v>322</v>
      </c>
      <c r="V501" t="s">
        <v>295</v>
      </c>
    </row>
    <row r="502" spans="1:22" x14ac:dyDescent="0.3">
      <c r="A502" t="s">
        <v>4332</v>
      </c>
      <c r="B502">
        <v>1</v>
      </c>
      <c r="C502" s="1" t="s">
        <v>100</v>
      </c>
      <c r="D502" t="s">
        <v>348</v>
      </c>
      <c r="E502">
        <v>3116165</v>
      </c>
      <c r="F502" t="s">
        <v>100</v>
      </c>
      <c r="G502" t="s">
        <v>1198</v>
      </c>
      <c r="H502" t="s">
        <v>4333</v>
      </c>
      <c r="I502">
        <v>1</v>
      </c>
      <c r="J502" t="s">
        <v>4331</v>
      </c>
      <c r="K502">
        <v>14</v>
      </c>
      <c r="L502" s="1" t="s">
        <v>348</v>
      </c>
      <c r="M502" t="s">
        <v>2240</v>
      </c>
      <c r="N502">
        <v>18880</v>
      </c>
      <c r="O502">
        <v>3</v>
      </c>
      <c r="P502">
        <v>24</v>
      </c>
      <c r="Q502" t="s">
        <v>12083</v>
      </c>
      <c r="R502" t="s">
        <v>329</v>
      </c>
      <c r="S502" t="s">
        <v>347</v>
      </c>
      <c r="U502" t="s">
        <v>322</v>
      </c>
      <c r="V502" t="s">
        <v>299</v>
      </c>
    </row>
    <row r="503" spans="1:22" x14ac:dyDescent="0.3">
      <c r="A503" t="s">
        <v>324</v>
      </c>
      <c r="B503">
        <v>1</v>
      </c>
      <c r="C503" s="1" t="s">
        <v>319</v>
      </c>
      <c r="D503" t="s">
        <v>321</v>
      </c>
      <c r="E503">
        <v>15940</v>
      </c>
      <c r="F503" t="s">
        <v>319</v>
      </c>
      <c r="H503" t="s">
        <v>325</v>
      </c>
      <c r="K503">
        <v>87</v>
      </c>
      <c r="L503" s="1" t="s">
        <v>321</v>
      </c>
      <c r="M503" t="s">
        <v>323</v>
      </c>
      <c r="N503">
        <v>14866</v>
      </c>
      <c r="O503">
        <v>6</v>
      </c>
      <c r="P503">
        <v>29</v>
      </c>
      <c r="Q503" t="s">
        <v>11329</v>
      </c>
      <c r="R503" t="s">
        <v>318</v>
      </c>
      <c r="S503" t="s">
        <v>320</v>
      </c>
      <c r="U503" t="s">
        <v>322</v>
      </c>
      <c r="V503" t="s">
        <v>295</v>
      </c>
    </row>
    <row r="504" spans="1:22" x14ac:dyDescent="0.3">
      <c r="A504" t="s">
        <v>5436</v>
      </c>
      <c r="B504">
        <v>2</v>
      </c>
      <c r="C504" s="1" t="s">
        <v>5435</v>
      </c>
      <c r="D504" t="s">
        <v>348</v>
      </c>
      <c r="F504" t="s">
        <v>5435</v>
      </c>
      <c r="H504" t="s">
        <v>5095</v>
      </c>
      <c r="K504">
        <v>14</v>
      </c>
      <c r="L504" s="1" t="s">
        <v>348</v>
      </c>
      <c r="M504" t="s">
        <v>2912</v>
      </c>
      <c r="N504">
        <v>15254</v>
      </c>
      <c r="O504">
        <v>1</v>
      </c>
      <c r="P504">
        <v>29</v>
      </c>
      <c r="Q504" t="s">
        <v>12356</v>
      </c>
      <c r="R504" t="s">
        <v>329</v>
      </c>
      <c r="S504" t="s">
        <v>1827</v>
      </c>
      <c r="U504" t="s">
        <v>322</v>
      </c>
      <c r="V504" t="s">
        <v>295</v>
      </c>
    </row>
    <row r="505" spans="1:22" x14ac:dyDescent="0.3">
      <c r="A505" t="s">
        <v>5436</v>
      </c>
      <c r="B505">
        <v>2</v>
      </c>
      <c r="C505" s="1" t="s">
        <v>8821</v>
      </c>
      <c r="D505" t="s">
        <v>348</v>
      </c>
      <c r="E505">
        <v>2978196</v>
      </c>
      <c r="F505" t="s">
        <v>8821</v>
      </c>
      <c r="H505" t="s">
        <v>1833</v>
      </c>
      <c r="K505">
        <v>3</v>
      </c>
      <c r="L505" s="1" t="s">
        <v>348</v>
      </c>
      <c r="M505" t="s">
        <v>2912</v>
      </c>
      <c r="N505">
        <v>17189</v>
      </c>
      <c r="O505">
        <v>4</v>
      </c>
      <c r="P505">
        <v>25</v>
      </c>
      <c r="Q505" t="s">
        <v>12356</v>
      </c>
      <c r="R505" t="s">
        <v>401</v>
      </c>
      <c r="S505" t="s">
        <v>730</v>
      </c>
      <c r="T505" t="s">
        <v>1059</v>
      </c>
      <c r="U505" t="s">
        <v>322</v>
      </c>
      <c r="V505" t="s">
        <v>295</v>
      </c>
    </row>
    <row r="506" spans="1:22" x14ac:dyDescent="0.3">
      <c r="A506" t="s">
        <v>3019</v>
      </c>
      <c r="B506">
        <v>1</v>
      </c>
      <c r="C506" s="1" t="s">
        <v>104</v>
      </c>
      <c r="D506" t="s">
        <v>321</v>
      </c>
      <c r="E506">
        <v>3123050</v>
      </c>
      <c r="F506" t="s">
        <v>104</v>
      </c>
      <c r="G506" t="s">
        <v>352</v>
      </c>
      <c r="H506" t="s">
        <v>3020</v>
      </c>
      <c r="I506">
        <v>1</v>
      </c>
      <c r="J506" t="s">
        <v>3018</v>
      </c>
      <c r="K506">
        <v>89</v>
      </c>
      <c r="L506" s="1" t="s">
        <v>321</v>
      </c>
      <c r="M506" t="s">
        <v>3017</v>
      </c>
      <c r="N506">
        <v>19947</v>
      </c>
      <c r="O506">
        <v>2</v>
      </c>
      <c r="P506">
        <v>24</v>
      </c>
      <c r="Q506" t="s">
        <v>11787</v>
      </c>
      <c r="R506" t="s">
        <v>424</v>
      </c>
      <c r="S506" t="s">
        <v>403</v>
      </c>
      <c r="U506" t="s">
        <v>322</v>
      </c>
      <c r="V506" t="s">
        <v>299</v>
      </c>
    </row>
    <row r="507" spans="1:22" x14ac:dyDescent="0.3">
      <c r="A507" t="s">
        <v>6700</v>
      </c>
      <c r="B507">
        <v>1</v>
      </c>
      <c r="C507" s="1" t="s">
        <v>62</v>
      </c>
      <c r="D507" t="s">
        <v>348</v>
      </c>
      <c r="E507">
        <v>14402</v>
      </c>
      <c r="F507" t="s">
        <v>62</v>
      </c>
      <c r="H507" t="s">
        <v>15333</v>
      </c>
      <c r="I507">
        <v>2</v>
      </c>
      <c r="J507" t="s">
        <v>6699</v>
      </c>
      <c r="L507" s="1" t="s">
        <v>348</v>
      </c>
      <c r="M507" t="s">
        <v>2543</v>
      </c>
      <c r="N507">
        <v>14828</v>
      </c>
      <c r="O507">
        <v>9</v>
      </c>
      <c r="P507">
        <v>32</v>
      </c>
      <c r="Q507" t="s">
        <v>12692</v>
      </c>
      <c r="R507" t="s">
        <v>329</v>
      </c>
      <c r="S507" t="s">
        <v>317</v>
      </c>
      <c r="T507" t="s">
        <v>16316</v>
      </c>
      <c r="U507" t="s">
        <v>322</v>
      </c>
      <c r="V507" t="s">
        <v>295</v>
      </c>
    </row>
    <row r="508" spans="1:22" x14ac:dyDescent="0.3">
      <c r="A508" t="s">
        <v>8698</v>
      </c>
      <c r="B508">
        <v>1</v>
      </c>
      <c r="C508" s="1" t="s">
        <v>8696</v>
      </c>
      <c r="D508" t="s">
        <v>348</v>
      </c>
      <c r="E508">
        <v>2986501</v>
      </c>
      <c r="F508" t="s">
        <v>8696</v>
      </c>
      <c r="H508" t="s">
        <v>948</v>
      </c>
      <c r="I508">
        <v>3</v>
      </c>
      <c r="K508">
        <v>81</v>
      </c>
      <c r="L508" s="1" t="s">
        <v>348</v>
      </c>
      <c r="M508" t="s">
        <v>8697</v>
      </c>
      <c r="N508">
        <v>18616</v>
      </c>
      <c r="O508">
        <v>3</v>
      </c>
      <c r="P508">
        <v>26</v>
      </c>
      <c r="Q508" t="s">
        <v>13256</v>
      </c>
      <c r="R508" t="s">
        <v>492</v>
      </c>
      <c r="S508" t="s">
        <v>3789</v>
      </c>
      <c r="T508" t="s">
        <v>1059</v>
      </c>
      <c r="U508" t="s">
        <v>322</v>
      </c>
      <c r="V508" t="s">
        <v>295</v>
      </c>
    </row>
    <row r="509" spans="1:22" x14ac:dyDescent="0.3">
      <c r="A509" t="s">
        <v>4497</v>
      </c>
      <c r="B509">
        <v>1</v>
      </c>
      <c r="C509" s="1" t="s">
        <v>4494</v>
      </c>
      <c r="D509" t="s">
        <v>451</v>
      </c>
      <c r="E509">
        <v>13587</v>
      </c>
      <c r="F509" t="s">
        <v>4494</v>
      </c>
      <c r="H509" t="s">
        <v>4498</v>
      </c>
      <c r="J509" t="s">
        <v>4496</v>
      </c>
      <c r="K509">
        <v>33</v>
      </c>
      <c r="L509" s="1" t="s">
        <v>451</v>
      </c>
      <c r="M509" t="s">
        <v>4495</v>
      </c>
      <c r="N509">
        <v>12239</v>
      </c>
      <c r="O509">
        <v>10</v>
      </c>
      <c r="P509">
        <v>32</v>
      </c>
      <c r="Q509" t="s">
        <v>12123</v>
      </c>
      <c r="R509" t="s">
        <v>308</v>
      </c>
      <c r="S509" t="s">
        <v>375</v>
      </c>
      <c r="T509" t="s">
        <v>16316</v>
      </c>
      <c r="U509" t="s">
        <v>322</v>
      </c>
      <c r="V509" t="s">
        <v>295</v>
      </c>
    </row>
    <row r="510" spans="1:22" x14ac:dyDescent="0.3">
      <c r="A510" t="s">
        <v>6089</v>
      </c>
      <c r="B510">
        <v>1</v>
      </c>
      <c r="C510" s="1" t="s">
        <v>2417</v>
      </c>
      <c r="D510" t="s">
        <v>451</v>
      </c>
      <c r="E510">
        <v>11258</v>
      </c>
      <c r="F510" t="s">
        <v>2417</v>
      </c>
      <c r="H510" t="s">
        <v>6090</v>
      </c>
      <c r="J510" t="s">
        <v>6087</v>
      </c>
      <c r="K510">
        <v>23</v>
      </c>
      <c r="L510" s="1" t="s">
        <v>6088</v>
      </c>
      <c r="M510" t="s">
        <v>1120</v>
      </c>
      <c r="N510">
        <v>6828</v>
      </c>
      <c r="O510">
        <v>12</v>
      </c>
      <c r="P510">
        <v>34</v>
      </c>
      <c r="Q510" t="s">
        <v>12524</v>
      </c>
      <c r="R510" t="s">
        <v>360</v>
      </c>
      <c r="S510" t="s">
        <v>706</v>
      </c>
      <c r="U510" t="s">
        <v>322</v>
      </c>
      <c r="V510" t="s">
        <v>295</v>
      </c>
    </row>
    <row r="511" spans="1:22" x14ac:dyDescent="0.3">
      <c r="A511" t="s">
        <v>16722</v>
      </c>
      <c r="B511">
        <v>1</v>
      </c>
      <c r="C511" s="1" t="s">
        <v>16723</v>
      </c>
      <c r="D511" t="s">
        <v>16327</v>
      </c>
      <c r="E511">
        <v>14723</v>
      </c>
      <c r="F511" t="s">
        <v>16723</v>
      </c>
      <c r="G511" t="s">
        <v>745</v>
      </c>
      <c r="H511" t="s">
        <v>16724</v>
      </c>
      <c r="J511" t="s">
        <v>16725</v>
      </c>
      <c r="K511">
        <v>6</v>
      </c>
      <c r="L511" s="1" t="s">
        <v>16327</v>
      </c>
      <c r="M511" t="s">
        <v>313</v>
      </c>
      <c r="N511">
        <v>13119</v>
      </c>
      <c r="O511">
        <v>9</v>
      </c>
      <c r="P511">
        <v>31</v>
      </c>
      <c r="Q511" t="s">
        <v>16726</v>
      </c>
      <c r="R511" t="s">
        <v>308</v>
      </c>
      <c r="S511" t="s">
        <v>412</v>
      </c>
      <c r="U511" t="s">
        <v>322</v>
      </c>
      <c r="V511" t="s">
        <v>299</v>
      </c>
    </row>
    <row r="512" spans="1:22" x14ac:dyDescent="0.3">
      <c r="A512" t="s">
        <v>6922</v>
      </c>
      <c r="B512">
        <v>1</v>
      </c>
      <c r="C512" s="1" t="s">
        <v>6921</v>
      </c>
      <c r="D512" t="s">
        <v>348</v>
      </c>
      <c r="F512" t="s">
        <v>6921</v>
      </c>
      <c r="H512" t="s">
        <v>6923</v>
      </c>
      <c r="K512">
        <v>0</v>
      </c>
      <c r="L512" s="1" t="s">
        <v>348</v>
      </c>
      <c r="M512" t="s">
        <v>1110</v>
      </c>
      <c r="N512">
        <v>18396</v>
      </c>
      <c r="O512">
        <v>0</v>
      </c>
      <c r="P512">
        <v>24</v>
      </c>
      <c r="Q512" t="s">
        <v>12755</v>
      </c>
      <c r="R512" t="s">
        <v>308</v>
      </c>
      <c r="S512" t="s">
        <v>362</v>
      </c>
      <c r="U512" t="s">
        <v>322</v>
      </c>
      <c r="V512" t="s">
        <v>295</v>
      </c>
    </row>
    <row r="513" spans="1:22" x14ac:dyDescent="0.3">
      <c r="A513" t="s">
        <v>722</v>
      </c>
      <c r="B513">
        <v>1</v>
      </c>
      <c r="C513" s="1" t="s">
        <v>718</v>
      </c>
      <c r="D513" t="s">
        <v>348</v>
      </c>
      <c r="E513">
        <v>3122430</v>
      </c>
      <c r="F513" t="s">
        <v>718</v>
      </c>
      <c r="H513" t="s">
        <v>723</v>
      </c>
      <c r="I513">
        <v>7</v>
      </c>
      <c r="J513" t="s">
        <v>720</v>
      </c>
      <c r="L513" s="1" t="s">
        <v>348</v>
      </c>
      <c r="M513" t="s">
        <v>719</v>
      </c>
      <c r="N513">
        <v>20511</v>
      </c>
      <c r="O513">
        <v>2</v>
      </c>
      <c r="P513">
        <v>24</v>
      </c>
      <c r="Q513" t="s">
        <v>11373</v>
      </c>
      <c r="R513" t="s">
        <v>318</v>
      </c>
      <c r="S513" t="s">
        <v>814</v>
      </c>
      <c r="T513" t="s">
        <v>16316</v>
      </c>
      <c r="U513" t="s">
        <v>322</v>
      </c>
      <c r="V513" t="s">
        <v>295</v>
      </c>
    </row>
    <row r="514" spans="1:22" x14ac:dyDescent="0.3">
      <c r="A514" t="s">
        <v>7954</v>
      </c>
      <c r="B514">
        <v>1</v>
      </c>
      <c r="C514" s="1" t="s">
        <v>7951</v>
      </c>
      <c r="D514" t="s">
        <v>321</v>
      </c>
      <c r="E514">
        <v>2531358</v>
      </c>
      <c r="F514" t="s">
        <v>7951</v>
      </c>
      <c r="G514" t="s">
        <v>875</v>
      </c>
      <c r="H514" t="s">
        <v>795</v>
      </c>
      <c r="I514">
        <v>2</v>
      </c>
      <c r="J514" t="s">
        <v>7953</v>
      </c>
      <c r="K514">
        <v>82</v>
      </c>
      <c r="L514" s="1" t="s">
        <v>321</v>
      </c>
      <c r="M514" t="s">
        <v>7952</v>
      </c>
      <c r="N514">
        <v>17762</v>
      </c>
      <c r="O514">
        <v>6</v>
      </c>
      <c r="P514">
        <v>28</v>
      </c>
      <c r="Q514" t="s">
        <v>13037</v>
      </c>
      <c r="R514" t="s">
        <v>304</v>
      </c>
      <c r="S514" t="s">
        <v>958</v>
      </c>
      <c r="U514" t="s">
        <v>322</v>
      </c>
      <c r="V514" t="s">
        <v>299</v>
      </c>
    </row>
    <row r="515" spans="1:22" x14ac:dyDescent="0.3">
      <c r="A515" t="s">
        <v>8694</v>
      </c>
      <c r="B515">
        <v>1</v>
      </c>
      <c r="C515" s="1" t="s">
        <v>8693</v>
      </c>
      <c r="D515" t="s">
        <v>348</v>
      </c>
      <c r="E515">
        <v>14285</v>
      </c>
      <c r="F515" t="s">
        <v>8693</v>
      </c>
      <c r="H515" t="s">
        <v>8695</v>
      </c>
      <c r="L515" s="1" t="s">
        <v>348</v>
      </c>
      <c r="M515" t="s">
        <v>2094</v>
      </c>
      <c r="N515">
        <v>16731</v>
      </c>
      <c r="O515">
        <v>9</v>
      </c>
      <c r="P515">
        <v>30</v>
      </c>
      <c r="Q515" t="s">
        <v>13255</v>
      </c>
      <c r="R515" t="s">
        <v>294</v>
      </c>
      <c r="S515" t="s">
        <v>970</v>
      </c>
      <c r="T515" t="s">
        <v>509</v>
      </c>
      <c r="U515" t="s">
        <v>322</v>
      </c>
      <c r="V515" t="s">
        <v>295</v>
      </c>
    </row>
    <row r="516" spans="1:22" x14ac:dyDescent="0.3">
      <c r="A516" t="s">
        <v>3667</v>
      </c>
      <c r="B516">
        <v>1</v>
      </c>
      <c r="C516" s="1" t="s">
        <v>3665</v>
      </c>
      <c r="D516" t="s">
        <v>348</v>
      </c>
      <c r="E516">
        <v>2576581</v>
      </c>
      <c r="F516" t="s">
        <v>3665</v>
      </c>
      <c r="G516" t="s">
        <v>335</v>
      </c>
      <c r="H516" t="s">
        <v>491</v>
      </c>
      <c r="I516">
        <v>2</v>
      </c>
      <c r="J516" t="s">
        <v>3666</v>
      </c>
      <c r="K516">
        <v>10</v>
      </c>
      <c r="L516" s="1" t="s">
        <v>348</v>
      </c>
      <c r="M516" t="s">
        <v>2713</v>
      </c>
      <c r="N516">
        <v>18030</v>
      </c>
      <c r="O516">
        <v>4</v>
      </c>
      <c r="P516">
        <v>27</v>
      </c>
      <c r="Q516" t="s">
        <v>11928</v>
      </c>
      <c r="R516" t="s">
        <v>329</v>
      </c>
      <c r="S516" t="s">
        <v>356</v>
      </c>
      <c r="U516" t="s">
        <v>322</v>
      </c>
      <c r="V516" t="s">
        <v>299</v>
      </c>
    </row>
    <row r="517" spans="1:22" x14ac:dyDescent="0.3">
      <c r="A517" t="s">
        <v>7937</v>
      </c>
      <c r="B517">
        <v>1</v>
      </c>
      <c r="C517" s="1" t="s">
        <v>7935</v>
      </c>
      <c r="D517" t="s">
        <v>321</v>
      </c>
      <c r="E517">
        <v>3138744</v>
      </c>
      <c r="F517" t="s">
        <v>7935</v>
      </c>
      <c r="G517" t="s">
        <v>522</v>
      </c>
      <c r="H517" t="s">
        <v>3190</v>
      </c>
      <c r="I517">
        <v>2</v>
      </c>
      <c r="J517" t="s">
        <v>14495</v>
      </c>
      <c r="K517">
        <v>85</v>
      </c>
      <c r="L517" s="1" t="s">
        <v>321</v>
      </c>
      <c r="M517" t="s">
        <v>7936</v>
      </c>
      <c r="N517">
        <v>21531</v>
      </c>
      <c r="O517">
        <v>1</v>
      </c>
      <c r="P517">
        <v>24</v>
      </c>
      <c r="Q517" t="s">
        <v>13031</v>
      </c>
      <c r="R517" t="s">
        <v>294</v>
      </c>
      <c r="S517" t="s">
        <v>958</v>
      </c>
      <c r="U517" t="s">
        <v>322</v>
      </c>
      <c r="V517" t="s">
        <v>299</v>
      </c>
    </row>
    <row r="518" spans="1:22" x14ac:dyDescent="0.3">
      <c r="A518" t="s">
        <v>7273</v>
      </c>
      <c r="B518">
        <v>1</v>
      </c>
      <c r="C518" s="1" t="s">
        <v>7271</v>
      </c>
      <c r="D518" t="s">
        <v>451</v>
      </c>
      <c r="E518">
        <v>12517</v>
      </c>
      <c r="F518" t="s">
        <v>7271</v>
      </c>
      <c r="H518" t="s">
        <v>7274</v>
      </c>
      <c r="K518">
        <v>26</v>
      </c>
      <c r="L518" s="1" t="s">
        <v>451</v>
      </c>
      <c r="M518" t="s">
        <v>7272</v>
      </c>
      <c r="N518">
        <v>9277</v>
      </c>
      <c r="O518">
        <v>5</v>
      </c>
      <c r="P518">
        <v>31</v>
      </c>
      <c r="Q518" t="s">
        <v>12849</v>
      </c>
      <c r="R518" t="s">
        <v>308</v>
      </c>
      <c r="S518" t="s">
        <v>575</v>
      </c>
      <c r="U518" t="s">
        <v>322</v>
      </c>
      <c r="V518" t="s">
        <v>295</v>
      </c>
    </row>
    <row r="519" spans="1:22" x14ac:dyDescent="0.3">
      <c r="A519" t="s">
        <v>8388</v>
      </c>
      <c r="B519">
        <v>1</v>
      </c>
      <c r="C519" s="1" t="s">
        <v>8387</v>
      </c>
      <c r="D519" t="s">
        <v>348</v>
      </c>
      <c r="E519">
        <v>3043278</v>
      </c>
      <c r="F519" t="s">
        <v>8387</v>
      </c>
      <c r="H519" t="s">
        <v>8190</v>
      </c>
      <c r="K519">
        <v>82</v>
      </c>
      <c r="L519" s="1" t="s">
        <v>348</v>
      </c>
      <c r="M519" t="s">
        <v>5787</v>
      </c>
      <c r="N519">
        <v>14715</v>
      </c>
      <c r="O519">
        <v>3</v>
      </c>
      <c r="P519">
        <v>30</v>
      </c>
      <c r="Q519" t="s">
        <v>13160</v>
      </c>
      <c r="R519" t="s">
        <v>345</v>
      </c>
      <c r="S519" t="s">
        <v>214</v>
      </c>
      <c r="T519" t="s">
        <v>16316</v>
      </c>
      <c r="U519" t="s">
        <v>322</v>
      </c>
      <c r="V519" t="s">
        <v>295</v>
      </c>
    </row>
    <row r="520" spans="1:22" x14ac:dyDescent="0.3">
      <c r="A520" t="s">
        <v>8851</v>
      </c>
      <c r="B520">
        <v>1</v>
      </c>
      <c r="C520" s="1" t="s">
        <v>8849</v>
      </c>
      <c r="D520" t="s">
        <v>321</v>
      </c>
      <c r="E520">
        <v>16210</v>
      </c>
      <c r="F520" t="s">
        <v>8849</v>
      </c>
      <c r="H520" t="s">
        <v>8852</v>
      </c>
      <c r="K520">
        <v>86</v>
      </c>
      <c r="L520" s="1" t="s">
        <v>321</v>
      </c>
      <c r="M520" t="s">
        <v>8850</v>
      </c>
      <c r="N520">
        <v>15281</v>
      </c>
      <c r="O520">
        <v>6</v>
      </c>
      <c r="P520">
        <v>29</v>
      </c>
      <c r="Q520" t="s">
        <v>13300</v>
      </c>
      <c r="R520" t="s">
        <v>294</v>
      </c>
      <c r="S520" t="s">
        <v>1382</v>
      </c>
      <c r="T520" t="s">
        <v>1059</v>
      </c>
      <c r="U520" t="s">
        <v>322</v>
      </c>
      <c r="V520" t="s">
        <v>295</v>
      </c>
    </row>
    <row r="521" spans="1:22" x14ac:dyDescent="0.3">
      <c r="A521" t="s">
        <v>9327</v>
      </c>
      <c r="B521">
        <v>1</v>
      </c>
      <c r="C521" s="1" t="s">
        <v>9325</v>
      </c>
      <c r="D521" t="s">
        <v>451</v>
      </c>
      <c r="E521">
        <v>14889</v>
      </c>
      <c r="F521" t="s">
        <v>9325</v>
      </c>
      <c r="H521" t="s">
        <v>9328</v>
      </c>
      <c r="K521">
        <v>22</v>
      </c>
      <c r="L521" s="1" t="s">
        <v>451</v>
      </c>
      <c r="M521" t="s">
        <v>9326</v>
      </c>
      <c r="N521">
        <v>13735</v>
      </c>
      <c r="O521">
        <v>4</v>
      </c>
      <c r="P521">
        <v>28</v>
      </c>
      <c r="Q521" t="s">
        <v>13440</v>
      </c>
      <c r="R521" t="s">
        <v>401</v>
      </c>
      <c r="S521" t="s">
        <v>375</v>
      </c>
      <c r="U521" t="s">
        <v>322</v>
      </c>
      <c r="V521" t="s">
        <v>295</v>
      </c>
    </row>
    <row r="522" spans="1:22" x14ac:dyDescent="0.3">
      <c r="A522" t="s">
        <v>15142</v>
      </c>
      <c r="B522">
        <v>1</v>
      </c>
      <c r="C522" s="1" t="s">
        <v>15143</v>
      </c>
      <c r="D522" t="s">
        <v>348</v>
      </c>
      <c r="E522">
        <v>4052137</v>
      </c>
      <c r="F522" t="s">
        <v>15143</v>
      </c>
      <c r="G522" t="s">
        <v>479</v>
      </c>
      <c r="I522">
        <v>2</v>
      </c>
      <c r="K522">
        <v>14</v>
      </c>
      <c r="L522" s="1" t="s">
        <v>348</v>
      </c>
      <c r="M522" t="s">
        <v>15144</v>
      </c>
      <c r="N522">
        <v>22177</v>
      </c>
      <c r="O522">
        <v>0</v>
      </c>
      <c r="Q522" t="s">
        <v>15145</v>
      </c>
      <c r="R522" t="s">
        <v>397</v>
      </c>
      <c r="S522" t="s">
        <v>568</v>
      </c>
      <c r="U522" t="s">
        <v>322</v>
      </c>
      <c r="V522" t="s">
        <v>299</v>
      </c>
    </row>
    <row r="523" spans="1:22" x14ac:dyDescent="0.3">
      <c r="A523" t="s">
        <v>15712</v>
      </c>
      <c r="B523">
        <v>1</v>
      </c>
      <c r="C523" s="1" t="s">
        <v>15713</v>
      </c>
      <c r="D523" t="s">
        <v>311</v>
      </c>
      <c r="E523">
        <v>3040206</v>
      </c>
      <c r="F523" t="s">
        <v>15713</v>
      </c>
      <c r="G523" t="s">
        <v>340</v>
      </c>
      <c r="H523" t="s">
        <v>15714</v>
      </c>
      <c r="K523">
        <v>15</v>
      </c>
      <c r="L523" s="1" t="s">
        <v>311</v>
      </c>
      <c r="M523" t="s">
        <v>15715</v>
      </c>
      <c r="N523">
        <v>21866</v>
      </c>
      <c r="O523">
        <v>0</v>
      </c>
      <c r="P523">
        <v>25</v>
      </c>
      <c r="Q523" t="s">
        <v>15716</v>
      </c>
      <c r="R523" t="s">
        <v>329</v>
      </c>
      <c r="S523" t="s">
        <v>592</v>
      </c>
      <c r="U523" t="s">
        <v>322</v>
      </c>
      <c r="V523" t="s">
        <v>299</v>
      </c>
    </row>
    <row r="524" spans="1:22" x14ac:dyDescent="0.3">
      <c r="A524" t="s">
        <v>584</v>
      </c>
      <c r="B524">
        <v>1</v>
      </c>
      <c r="C524" s="1" t="s">
        <v>581</v>
      </c>
      <c r="D524" t="s">
        <v>562</v>
      </c>
      <c r="E524">
        <v>2970472</v>
      </c>
      <c r="F524" t="s">
        <v>581</v>
      </c>
      <c r="H524" t="s">
        <v>585</v>
      </c>
      <c r="K524">
        <v>31</v>
      </c>
      <c r="L524" s="1" t="s">
        <v>451</v>
      </c>
      <c r="M524" t="s">
        <v>583</v>
      </c>
      <c r="N524">
        <v>18207</v>
      </c>
      <c r="O524">
        <v>1</v>
      </c>
      <c r="P524">
        <v>26</v>
      </c>
      <c r="Q524" t="s">
        <v>11357</v>
      </c>
      <c r="R524" t="s">
        <v>308</v>
      </c>
      <c r="S524" t="s">
        <v>582</v>
      </c>
      <c r="U524" t="s">
        <v>322</v>
      </c>
      <c r="V524" t="s">
        <v>295</v>
      </c>
    </row>
    <row r="525" spans="1:22" x14ac:dyDescent="0.3">
      <c r="A525" t="s">
        <v>3064</v>
      </c>
      <c r="B525">
        <v>2</v>
      </c>
      <c r="C525" s="1" t="s">
        <v>117</v>
      </c>
      <c r="D525" t="s">
        <v>451</v>
      </c>
      <c r="E525">
        <v>15966</v>
      </c>
      <c r="F525" t="s">
        <v>117</v>
      </c>
      <c r="G525" t="s">
        <v>910</v>
      </c>
      <c r="H525" t="s">
        <v>3065</v>
      </c>
      <c r="I525">
        <v>3</v>
      </c>
      <c r="J525" t="s">
        <v>3063</v>
      </c>
      <c r="K525">
        <v>34</v>
      </c>
      <c r="L525" s="1" t="s">
        <v>451</v>
      </c>
      <c r="M525" t="s">
        <v>1242</v>
      </c>
      <c r="N525">
        <v>15102</v>
      </c>
      <c r="O525">
        <v>7</v>
      </c>
      <c r="P525">
        <v>29</v>
      </c>
      <c r="Q525" t="s">
        <v>11796</v>
      </c>
      <c r="R525" t="s">
        <v>397</v>
      </c>
      <c r="S525" t="s">
        <v>537</v>
      </c>
      <c r="U525" t="s">
        <v>322</v>
      </c>
      <c r="V525" t="s">
        <v>299</v>
      </c>
    </row>
    <row r="526" spans="1:22" x14ac:dyDescent="0.3">
      <c r="A526" t="s">
        <v>3064</v>
      </c>
      <c r="B526">
        <v>2</v>
      </c>
      <c r="C526" s="1" t="s">
        <v>9692</v>
      </c>
      <c r="D526" t="s">
        <v>348</v>
      </c>
      <c r="E526">
        <v>3054970</v>
      </c>
      <c r="F526" t="s">
        <v>9692</v>
      </c>
      <c r="G526" t="s">
        <v>536</v>
      </c>
      <c r="H526" t="s">
        <v>2170</v>
      </c>
      <c r="J526" t="s">
        <v>14377</v>
      </c>
      <c r="K526">
        <v>2</v>
      </c>
      <c r="L526" s="1" t="s">
        <v>348</v>
      </c>
      <c r="M526" t="s">
        <v>1242</v>
      </c>
      <c r="N526">
        <v>19627</v>
      </c>
      <c r="O526">
        <v>3</v>
      </c>
      <c r="P526">
        <v>26</v>
      </c>
      <c r="Q526" t="s">
        <v>11796</v>
      </c>
      <c r="R526" t="s">
        <v>308</v>
      </c>
      <c r="S526" t="s">
        <v>830</v>
      </c>
      <c r="U526" t="s">
        <v>322</v>
      </c>
      <c r="V526" t="s">
        <v>299</v>
      </c>
    </row>
    <row r="527" spans="1:22" x14ac:dyDescent="0.3">
      <c r="A527" t="s">
        <v>7360</v>
      </c>
      <c r="B527">
        <v>1</v>
      </c>
      <c r="C527" s="1" t="s">
        <v>7358</v>
      </c>
      <c r="D527" t="s">
        <v>348</v>
      </c>
      <c r="E527">
        <v>3126002</v>
      </c>
      <c r="F527" t="s">
        <v>7358</v>
      </c>
      <c r="G527" t="s">
        <v>479</v>
      </c>
      <c r="H527" t="s">
        <v>7361</v>
      </c>
      <c r="I527">
        <v>3</v>
      </c>
      <c r="J527" t="s">
        <v>7359</v>
      </c>
      <c r="K527">
        <v>13</v>
      </c>
      <c r="L527" s="1" t="s">
        <v>348</v>
      </c>
      <c r="M527" t="s">
        <v>1238</v>
      </c>
      <c r="N527">
        <v>20224</v>
      </c>
      <c r="O527">
        <v>2</v>
      </c>
      <c r="P527">
        <v>24</v>
      </c>
      <c r="Q527" t="s">
        <v>12874</v>
      </c>
      <c r="R527" t="s">
        <v>329</v>
      </c>
      <c r="S527" t="s">
        <v>749</v>
      </c>
      <c r="U527" t="s">
        <v>2045</v>
      </c>
      <c r="V527" t="s">
        <v>299</v>
      </c>
    </row>
    <row r="528" spans="1:22" x14ac:dyDescent="0.3">
      <c r="A528" t="s">
        <v>7149</v>
      </c>
      <c r="B528">
        <v>1</v>
      </c>
      <c r="C528" s="1" t="s">
        <v>7146</v>
      </c>
      <c r="D528" t="s">
        <v>311</v>
      </c>
      <c r="E528">
        <v>3057986</v>
      </c>
      <c r="F528" t="s">
        <v>7146</v>
      </c>
      <c r="H528" t="s">
        <v>328</v>
      </c>
      <c r="J528" t="s">
        <v>7148</v>
      </c>
      <c r="K528">
        <v>5</v>
      </c>
      <c r="L528" s="1" t="s">
        <v>311</v>
      </c>
      <c r="M528" t="s">
        <v>7147</v>
      </c>
      <c r="N528">
        <v>17927</v>
      </c>
      <c r="O528">
        <v>4</v>
      </c>
      <c r="P528">
        <v>25</v>
      </c>
      <c r="Q528" t="s">
        <v>12815</v>
      </c>
      <c r="R528" t="s">
        <v>424</v>
      </c>
      <c r="S528" t="s">
        <v>214</v>
      </c>
      <c r="T528" t="s">
        <v>16316</v>
      </c>
      <c r="U528" t="s">
        <v>2045</v>
      </c>
      <c r="V528" t="s">
        <v>295</v>
      </c>
    </row>
    <row r="529" spans="1:22" x14ac:dyDescent="0.3">
      <c r="A529" t="s">
        <v>10122</v>
      </c>
      <c r="B529">
        <v>1</v>
      </c>
      <c r="C529" s="1" t="s">
        <v>78</v>
      </c>
      <c r="D529" t="s">
        <v>348</v>
      </c>
      <c r="E529">
        <v>3895856</v>
      </c>
      <c r="F529" t="s">
        <v>78</v>
      </c>
      <c r="G529" t="s">
        <v>340</v>
      </c>
      <c r="H529" t="s">
        <v>698</v>
      </c>
      <c r="I529">
        <v>1</v>
      </c>
      <c r="J529" t="s">
        <v>10121</v>
      </c>
      <c r="K529">
        <v>13</v>
      </c>
      <c r="L529" s="1" t="s">
        <v>348</v>
      </c>
      <c r="M529" t="s">
        <v>1460</v>
      </c>
      <c r="N529">
        <v>19815</v>
      </c>
      <c r="O529">
        <v>2</v>
      </c>
      <c r="P529">
        <v>23</v>
      </c>
      <c r="Q529" t="s">
        <v>13676</v>
      </c>
      <c r="R529" t="s">
        <v>401</v>
      </c>
      <c r="S529" t="s">
        <v>356</v>
      </c>
      <c r="U529" t="s">
        <v>2045</v>
      </c>
      <c r="V529" t="s">
        <v>299</v>
      </c>
    </row>
    <row r="530" spans="1:22" x14ac:dyDescent="0.3">
      <c r="A530" t="s">
        <v>7671</v>
      </c>
      <c r="B530">
        <v>1</v>
      </c>
      <c r="C530" s="1" t="s">
        <v>156</v>
      </c>
      <c r="D530" t="s">
        <v>451</v>
      </c>
      <c r="E530">
        <v>3117251</v>
      </c>
      <c r="F530" t="s">
        <v>156</v>
      </c>
      <c r="G530" t="s">
        <v>875</v>
      </c>
      <c r="H530" t="s">
        <v>2046</v>
      </c>
      <c r="I530">
        <v>1</v>
      </c>
      <c r="J530" t="s">
        <v>7670</v>
      </c>
      <c r="K530">
        <v>22</v>
      </c>
      <c r="L530" s="1" t="s">
        <v>451</v>
      </c>
      <c r="M530" t="s">
        <v>7669</v>
      </c>
      <c r="N530">
        <v>18877</v>
      </c>
      <c r="O530">
        <v>3</v>
      </c>
      <c r="P530">
        <v>24</v>
      </c>
      <c r="Q530" t="s">
        <v>12959</v>
      </c>
      <c r="R530" t="s">
        <v>360</v>
      </c>
      <c r="S530" t="s">
        <v>412</v>
      </c>
      <c r="U530" t="s">
        <v>2045</v>
      </c>
      <c r="V530" t="s">
        <v>299</v>
      </c>
    </row>
    <row r="531" spans="1:22" x14ac:dyDescent="0.3">
      <c r="A531" t="s">
        <v>4759</v>
      </c>
      <c r="B531">
        <v>1</v>
      </c>
      <c r="C531" s="1" t="s">
        <v>4757</v>
      </c>
      <c r="D531" t="s">
        <v>311</v>
      </c>
      <c r="E531">
        <v>13966</v>
      </c>
      <c r="F531" t="s">
        <v>4757</v>
      </c>
      <c r="H531" t="s">
        <v>4760</v>
      </c>
      <c r="K531">
        <v>5</v>
      </c>
      <c r="L531" s="1" t="s">
        <v>311</v>
      </c>
      <c r="M531" t="s">
        <v>4758</v>
      </c>
      <c r="N531">
        <v>13270</v>
      </c>
      <c r="O531">
        <v>5</v>
      </c>
      <c r="P531">
        <v>30</v>
      </c>
      <c r="Q531" t="s">
        <v>12182</v>
      </c>
      <c r="R531" t="s">
        <v>345</v>
      </c>
      <c r="S531" t="s">
        <v>742</v>
      </c>
      <c r="U531" t="s">
        <v>2045</v>
      </c>
      <c r="V531" t="s">
        <v>295</v>
      </c>
    </row>
    <row r="532" spans="1:22" x14ac:dyDescent="0.3">
      <c r="A532" t="s">
        <v>5643</v>
      </c>
      <c r="B532">
        <v>1</v>
      </c>
      <c r="C532" s="1" t="s">
        <v>5642</v>
      </c>
      <c r="D532" t="s">
        <v>451</v>
      </c>
      <c r="F532" t="s">
        <v>5642</v>
      </c>
      <c r="H532" t="s">
        <v>5644</v>
      </c>
      <c r="K532">
        <v>39</v>
      </c>
      <c r="L532" s="1" t="s">
        <v>451</v>
      </c>
      <c r="M532" t="s">
        <v>1341</v>
      </c>
      <c r="N532">
        <v>18329</v>
      </c>
      <c r="O532">
        <v>0</v>
      </c>
      <c r="P532">
        <v>24</v>
      </c>
      <c r="Q532" t="s">
        <v>12411</v>
      </c>
      <c r="R532" t="s">
        <v>308</v>
      </c>
      <c r="S532" t="s">
        <v>949</v>
      </c>
      <c r="U532" t="s">
        <v>2045</v>
      </c>
      <c r="V532" t="s">
        <v>295</v>
      </c>
    </row>
    <row r="533" spans="1:22" x14ac:dyDescent="0.3">
      <c r="A533" t="s">
        <v>5761</v>
      </c>
      <c r="B533">
        <v>1</v>
      </c>
      <c r="C533" s="1" t="s">
        <v>5758</v>
      </c>
      <c r="D533" t="s">
        <v>321</v>
      </c>
      <c r="E533">
        <v>4338875</v>
      </c>
      <c r="F533" t="s">
        <v>5758</v>
      </c>
      <c r="H533" t="s">
        <v>2122</v>
      </c>
      <c r="I533">
        <v>3</v>
      </c>
      <c r="J533" t="s">
        <v>5760</v>
      </c>
      <c r="L533" s="1" t="s">
        <v>321</v>
      </c>
      <c r="M533" t="s">
        <v>5759</v>
      </c>
      <c r="N533">
        <v>20536</v>
      </c>
      <c r="O533">
        <v>2</v>
      </c>
      <c r="P533">
        <v>27</v>
      </c>
      <c r="Q533" t="s">
        <v>12439</v>
      </c>
      <c r="R533" t="s">
        <v>3897</v>
      </c>
      <c r="S533" t="s">
        <v>15192</v>
      </c>
      <c r="T533" t="s">
        <v>16316</v>
      </c>
      <c r="U533" t="s">
        <v>2045</v>
      </c>
      <c r="V533" t="s">
        <v>295</v>
      </c>
    </row>
    <row r="534" spans="1:22" x14ac:dyDescent="0.3">
      <c r="A534" t="s">
        <v>7304</v>
      </c>
      <c r="B534">
        <v>1</v>
      </c>
      <c r="C534" s="1" t="s">
        <v>7303</v>
      </c>
      <c r="D534" t="s">
        <v>451</v>
      </c>
      <c r="E534">
        <v>4420894</v>
      </c>
      <c r="F534" t="s">
        <v>7303</v>
      </c>
      <c r="G534" t="s">
        <v>707</v>
      </c>
      <c r="H534" t="s">
        <v>2392</v>
      </c>
      <c r="I534">
        <v>6</v>
      </c>
      <c r="J534" t="s">
        <v>14475</v>
      </c>
      <c r="K534">
        <v>45</v>
      </c>
      <c r="L534" s="1" t="s">
        <v>451</v>
      </c>
      <c r="M534" t="s">
        <v>4609</v>
      </c>
      <c r="N534">
        <v>21097</v>
      </c>
      <c r="O534">
        <v>1</v>
      </c>
      <c r="P534">
        <v>29</v>
      </c>
      <c r="Q534" t="s">
        <v>12858</v>
      </c>
      <c r="R534" t="s">
        <v>492</v>
      </c>
      <c r="S534" t="s">
        <v>756</v>
      </c>
      <c r="U534" t="s">
        <v>2045</v>
      </c>
      <c r="V534" t="s">
        <v>299</v>
      </c>
    </row>
    <row r="535" spans="1:22" x14ac:dyDescent="0.3">
      <c r="A535" t="s">
        <v>9137</v>
      </c>
      <c r="B535">
        <v>1</v>
      </c>
      <c r="C535" s="1" t="s">
        <v>9134</v>
      </c>
      <c r="D535" t="s">
        <v>451</v>
      </c>
      <c r="E535">
        <v>15855</v>
      </c>
      <c r="F535" t="s">
        <v>9134</v>
      </c>
      <c r="H535" t="s">
        <v>1210</v>
      </c>
      <c r="J535" t="s">
        <v>9136</v>
      </c>
      <c r="K535">
        <v>38</v>
      </c>
      <c r="L535" s="1" t="s">
        <v>451</v>
      </c>
      <c r="M535" t="s">
        <v>368</v>
      </c>
      <c r="N535">
        <v>15256</v>
      </c>
      <c r="O535">
        <v>7</v>
      </c>
      <c r="P535">
        <v>29</v>
      </c>
      <c r="Q535" t="s">
        <v>13381</v>
      </c>
      <c r="R535" t="s">
        <v>401</v>
      </c>
      <c r="S535" t="s">
        <v>686</v>
      </c>
      <c r="T535" t="s">
        <v>16316</v>
      </c>
      <c r="U535" t="s">
        <v>9135</v>
      </c>
      <c r="V535" t="s">
        <v>295</v>
      </c>
    </row>
    <row r="536" spans="1:22" x14ac:dyDescent="0.3">
      <c r="A536" t="s">
        <v>10333</v>
      </c>
      <c r="B536">
        <v>1</v>
      </c>
      <c r="C536" s="1" t="s">
        <v>10332</v>
      </c>
      <c r="D536" t="s">
        <v>348</v>
      </c>
      <c r="F536" t="s">
        <v>10332</v>
      </c>
      <c r="H536" t="s">
        <v>1524</v>
      </c>
      <c r="K536">
        <v>0</v>
      </c>
      <c r="L536" s="1" t="s">
        <v>348</v>
      </c>
      <c r="M536" t="s">
        <v>313</v>
      </c>
      <c r="N536">
        <v>17150</v>
      </c>
      <c r="O536">
        <v>3</v>
      </c>
      <c r="P536">
        <v>25</v>
      </c>
      <c r="Q536" t="s">
        <v>13742</v>
      </c>
      <c r="R536" t="s">
        <v>345</v>
      </c>
      <c r="S536" t="s">
        <v>1128</v>
      </c>
      <c r="U536" t="s">
        <v>8876</v>
      </c>
      <c r="V536" t="s">
        <v>295</v>
      </c>
    </row>
    <row r="537" spans="1:22" x14ac:dyDescent="0.3">
      <c r="A537" t="s">
        <v>1266</v>
      </c>
      <c r="B537">
        <v>1</v>
      </c>
      <c r="C537" s="1" t="s">
        <v>1262</v>
      </c>
      <c r="D537" t="s">
        <v>451</v>
      </c>
      <c r="E537">
        <v>3929855</v>
      </c>
      <c r="F537" t="s">
        <v>1262</v>
      </c>
      <c r="H537" t="s">
        <v>1267</v>
      </c>
      <c r="I537">
        <v>7</v>
      </c>
      <c r="J537" t="s">
        <v>1265</v>
      </c>
      <c r="K537">
        <v>34</v>
      </c>
      <c r="L537" s="1" t="s">
        <v>451</v>
      </c>
      <c r="M537" t="s">
        <v>1264</v>
      </c>
      <c r="N537">
        <v>20588</v>
      </c>
      <c r="O537">
        <v>2</v>
      </c>
      <c r="P537">
        <v>24</v>
      </c>
      <c r="Q537" t="s">
        <v>11454</v>
      </c>
      <c r="R537" t="s">
        <v>345</v>
      </c>
      <c r="S537" t="s">
        <v>1263</v>
      </c>
      <c r="T537" t="s">
        <v>16316</v>
      </c>
      <c r="U537" t="s">
        <v>322</v>
      </c>
      <c r="V537" t="s">
        <v>295</v>
      </c>
    </row>
    <row r="538" spans="1:22" x14ac:dyDescent="0.3">
      <c r="A538" t="s">
        <v>10362</v>
      </c>
      <c r="B538">
        <v>1</v>
      </c>
      <c r="C538" s="1" t="s">
        <v>10361</v>
      </c>
      <c r="D538" t="s">
        <v>348</v>
      </c>
      <c r="E538">
        <v>16462</v>
      </c>
      <c r="F538" t="s">
        <v>10361</v>
      </c>
      <c r="H538" t="s">
        <v>10363</v>
      </c>
      <c r="K538">
        <v>85</v>
      </c>
      <c r="L538" s="1" t="s">
        <v>348</v>
      </c>
      <c r="M538" t="s">
        <v>2735</v>
      </c>
      <c r="N538">
        <v>15550</v>
      </c>
      <c r="O538">
        <v>2</v>
      </c>
      <c r="P538">
        <v>28</v>
      </c>
      <c r="Q538" t="s">
        <v>13751</v>
      </c>
      <c r="R538" t="s">
        <v>308</v>
      </c>
      <c r="S538" t="s">
        <v>541</v>
      </c>
      <c r="U538" t="s">
        <v>9114</v>
      </c>
      <c r="V538" t="s">
        <v>295</v>
      </c>
    </row>
    <row r="539" spans="1:22" x14ac:dyDescent="0.3">
      <c r="A539" t="s">
        <v>9115</v>
      </c>
      <c r="B539">
        <v>1</v>
      </c>
      <c r="C539" s="1" t="s">
        <v>9113</v>
      </c>
      <c r="F539" t="s">
        <v>9113</v>
      </c>
      <c r="K539">
        <v>0</v>
      </c>
      <c r="L539" s="1" t="s">
        <v>296</v>
      </c>
      <c r="M539" t="s">
        <v>7754</v>
      </c>
      <c r="N539">
        <v>17709</v>
      </c>
      <c r="O539">
        <v>0</v>
      </c>
      <c r="Q539" t="s">
        <v>13375</v>
      </c>
      <c r="R539" t="s">
        <v>296</v>
      </c>
      <c r="S539" t="s">
        <v>296</v>
      </c>
      <c r="U539" t="s">
        <v>9114</v>
      </c>
      <c r="V539" t="s">
        <v>295</v>
      </c>
    </row>
    <row r="540" spans="1:22" x14ac:dyDescent="0.3">
      <c r="A540" t="s">
        <v>6896</v>
      </c>
      <c r="B540">
        <v>1</v>
      </c>
      <c r="C540" s="1" t="s">
        <v>6894</v>
      </c>
      <c r="D540" t="s">
        <v>451</v>
      </c>
      <c r="E540">
        <v>16496</v>
      </c>
      <c r="F540" t="s">
        <v>6894</v>
      </c>
      <c r="H540" t="s">
        <v>6897</v>
      </c>
      <c r="K540">
        <v>41</v>
      </c>
      <c r="L540" s="1" t="s">
        <v>451</v>
      </c>
      <c r="M540" t="s">
        <v>3575</v>
      </c>
      <c r="N540">
        <v>15498</v>
      </c>
      <c r="O540">
        <v>1</v>
      </c>
      <c r="P540">
        <v>26</v>
      </c>
      <c r="Q540" t="s">
        <v>12746</v>
      </c>
      <c r="R540" t="s">
        <v>360</v>
      </c>
      <c r="S540" t="s">
        <v>779</v>
      </c>
      <c r="U540" t="s">
        <v>6895</v>
      </c>
      <c r="V540" t="s">
        <v>295</v>
      </c>
    </row>
    <row r="541" spans="1:22" x14ac:dyDescent="0.3">
      <c r="A541" t="s">
        <v>4389</v>
      </c>
      <c r="B541">
        <v>1</v>
      </c>
      <c r="C541" s="1" t="s">
        <v>161</v>
      </c>
      <c r="D541" t="s">
        <v>451</v>
      </c>
      <c r="E541">
        <v>16040</v>
      </c>
      <c r="F541" t="s">
        <v>161</v>
      </c>
      <c r="H541" t="s">
        <v>4390</v>
      </c>
      <c r="J541" t="s">
        <v>4388</v>
      </c>
      <c r="K541">
        <v>26</v>
      </c>
      <c r="L541" s="1" t="s">
        <v>451</v>
      </c>
      <c r="M541" t="s">
        <v>700</v>
      </c>
      <c r="N541">
        <v>15020</v>
      </c>
      <c r="O541">
        <v>7</v>
      </c>
      <c r="P541">
        <v>29</v>
      </c>
      <c r="Q541" t="s">
        <v>12097</v>
      </c>
      <c r="R541" t="s">
        <v>397</v>
      </c>
      <c r="S541" t="s">
        <v>665</v>
      </c>
      <c r="T541" t="s">
        <v>16316</v>
      </c>
      <c r="U541" t="s">
        <v>1845</v>
      </c>
      <c r="V541" t="s">
        <v>295</v>
      </c>
    </row>
    <row r="542" spans="1:22" x14ac:dyDescent="0.3">
      <c r="A542" t="s">
        <v>11255</v>
      </c>
      <c r="B542">
        <v>1</v>
      </c>
      <c r="C542" s="1" t="s">
        <v>10182</v>
      </c>
      <c r="D542" t="s">
        <v>311</v>
      </c>
      <c r="E542">
        <v>2979520</v>
      </c>
      <c r="F542" t="s">
        <v>10182</v>
      </c>
      <c r="G542" t="s">
        <v>536</v>
      </c>
      <c r="H542" t="s">
        <v>10185</v>
      </c>
      <c r="I542">
        <v>3</v>
      </c>
      <c r="J542" t="s">
        <v>10184</v>
      </c>
      <c r="K542">
        <v>3</v>
      </c>
      <c r="L542" s="1" t="s">
        <v>311</v>
      </c>
      <c r="M542" t="s">
        <v>10183</v>
      </c>
      <c r="N542">
        <v>18973</v>
      </c>
      <c r="O542">
        <v>3</v>
      </c>
      <c r="P542">
        <v>26</v>
      </c>
      <c r="Q542" t="s">
        <v>13696</v>
      </c>
      <c r="R542" t="s">
        <v>345</v>
      </c>
      <c r="S542" t="s">
        <v>436</v>
      </c>
      <c r="U542" t="s">
        <v>4871</v>
      </c>
      <c r="V542" t="s">
        <v>299</v>
      </c>
    </row>
    <row r="543" spans="1:22" x14ac:dyDescent="0.3">
      <c r="A543" t="s">
        <v>15179</v>
      </c>
      <c r="B543">
        <v>1</v>
      </c>
      <c r="C543" s="1" t="s">
        <v>5658</v>
      </c>
      <c r="D543" t="s">
        <v>348</v>
      </c>
      <c r="E543">
        <v>2973626</v>
      </c>
      <c r="F543" t="s">
        <v>5658</v>
      </c>
      <c r="G543" t="s">
        <v>314</v>
      </c>
      <c r="H543" t="s">
        <v>5661</v>
      </c>
      <c r="I543">
        <v>2</v>
      </c>
      <c r="J543" t="s">
        <v>5660</v>
      </c>
      <c r="L543" s="1" t="s">
        <v>348</v>
      </c>
      <c r="M543" t="s">
        <v>5659</v>
      </c>
      <c r="N543">
        <v>19200</v>
      </c>
      <c r="O543">
        <v>3</v>
      </c>
      <c r="P543">
        <v>26</v>
      </c>
      <c r="Q543" t="s">
        <v>12415</v>
      </c>
      <c r="R543" t="s">
        <v>329</v>
      </c>
      <c r="S543" t="s">
        <v>749</v>
      </c>
      <c r="U543" t="s">
        <v>4871</v>
      </c>
      <c r="V543" t="s">
        <v>299</v>
      </c>
    </row>
    <row r="544" spans="1:22" x14ac:dyDescent="0.3">
      <c r="A544" t="s">
        <v>9158</v>
      </c>
      <c r="B544">
        <v>1</v>
      </c>
      <c r="C544" s="1" t="s">
        <v>9156</v>
      </c>
      <c r="D544" t="s">
        <v>321</v>
      </c>
      <c r="E544">
        <v>3915230</v>
      </c>
      <c r="F544" t="s">
        <v>9156</v>
      </c>
      <c r="H544" t="s">
        <v>14009</v>
      </c>
      <c r="J544" t="s">
        <v>14538</v>
      </c>
      <c r="L544" s="1" t="s">
        <v>321</v>
      </c>
      <c r="M544" t="s">
        <v>9157</v>
      </c>
      <c r="N544">
        <v>21497</v>
      </c>
      <c r="O544">
        <v>1</v>
      </c>
      <c r="P544">
        <v>24</v>
      </c>
      <c r="Q544" t="s">
        <v>13387</v>
      </c>
      <c r="R544" t="s">
        <v>424</v>
      </c>
      <c r="S544" t="s">
        <v>1049</v>
      </c>
      <c r="T544" t="s">
        <v>16316</v>
      </c>
      <c r="U544" t="s">
        <v>4871</v>
      </c>
      <c r="V544" t="s">
        <v>295</v>
      </c>
    </row>
    <row r="545" spans="1:22" x14ac:dyDescent="0.3">
      <c r="A545" t="s">
        <v>4874</v>
      </c>
      <c r="B545">
        <v>1</v>
      </c>
      <c r="C545" s="1" t="s">
        <v>4870</v>
      </c>
      <c r="D545" t="s">
        <v>348</v>
      </c>
      <c r="E545">
        <v>3051751</v>
      </c>
      <c r="F545" t="s">
        <v>4870</v>
      </c>
      <c r="H545" t="s">
        <v>4875</v>
      </c>
      <c r="J545" t="s">
        <v>4873</v>
      </c>
      <c r="K545">
        <v>82</v>
      </c>
      <c r="L545" s="1" t="s">
        <v>348</v>
      </c>
      <c r="M545" t="s">
        <v>4872</v>
      </c>
      <c r="N545">
        <v>20629</v>
      </c>
      <c r="O545">
        <v>2</v>
      </c>
      <c r="P545">
        <v>25</v>
      </c>
      <c r="Q545" t="s">
        <v>12211</v>
      </c>
      <c r="R545" t="s">
        <v>401</v>
      </c>
      <c r="S545" t="s">
        <v>650</v>
      </c>
      <c r="T545" t="s">
        <v>16316</v>
      </c>
      <c r="U545" t="s">
        <v>4871</v>
      </c>
      <c r="V545" t="s">
        <v>295</v>
      </c>
    </row>
    <row r="546" spans="1:22" x14ac:dyDescent="0.3">
      <c r="A546" t="s">
        <v>10846</v>
      </c>
      <c r="B546">
        <v>1</v>
      </c>
      <c r="C546" s="1" t="s">
        <v>7310</v>
      </c>
      <c r="D546" t="s">
        <v>321</v>
      </c>
      <c r="E546">
        <v>16766</v>
      </c>
      <c r="F546" t="s">
        <v>7310</v>
      </c>
      <c r="H546" t="s">
        <v>6738</v>
      </c>
      <c r="L546" s="1" t="s">
        <v>321</v>
      </c>
      <c r="M546" t="s">
        <v>7311</v>
      </c>
      <c r="N546">
        <v>16200</v>
      </c>
      <c r="O546">
        <v>6</v>
      </c>
      <c r="P546">
        <v>28</v>
      </c>
      <c r="Q546" t="s">
        <v>12860</v>
      </c>
      <c r="R546" t="s">
        <v>294</v>
      </c>
      <c r="S546" t="s">
        <v>1605</v>
      </c>
      <c r="T546" t="s">
        <v>509</v>
      </c>
      <c r="U546" t="s">
        <v>4871</v>
      </c>
      <c r="V546" t="s">
        <v>295</v>
      </c>
    </row>
    <row r="547" spans="1:22" x14ac:dyDescent="0.3">
      <c r="A547" t="s">
        <v>7568</v>
      </c>
      <c r="B547">
        <v>1</v>
      </c>
      <c r="C547" s="1" t="s">
        <v>7566</v>
      </c>
      <c r="D547" t="s">
        <v>348</v>
      </c>
      <c r="E547">
        <v>3939055</v>
      </c>
      <c r="F547" t="s">
        <v>7566</v>
      </c>
      <c r="K547">
        <v>2</v>
      </c>
      <c r="L547" s="1" t="s">
        <v>348</v>
      </c>
      <c r="M547" t="s">
        <v>7567</v>
      </c>
      <c r="N547">
        <v>19712</v>
      </c>
      <c r="O547">
        <v>2</v>
      </c>
      <c r="Q547" t="s">
        <v>12928</v>
      </c>
      <c r="R547" t="s">
        <v>360</v>
      </c>
      <c r="S547" t="s">
        <v>393</v>
      </c>
      <c r="T547" t="s">
        <v>1059</v>
      </c>
      <c r="U547" t="s">
        <v>4871</v>
      </c>
      <c r="V547" t="s">
        <v>295</v>
      </c>
    </row>
    <row r="548" spans="1:22" x14ac:dyDescent="0.3">
      <c r="A548" t="s">
        <v>11253</v>
      </c>
      <c r="B548">
        <v>1</v>
      </c>
      <c r="C548" s="1" t="s">
        <v>8587</v>
      </c>
      <c r="D548" t="s">
        <v>562</v>
      </c>
      <c r="E548">
        <v>4012556</v>
      </c>
      <c r="F548" t="s">
        <v>8587</v>
      </c>
      <c r="G548" t="s">
        <v>644</v>
      </c>
      <c r="H548" t="s">
        <v>504</v>
      </c>
      <c r="I548">
        <v>4</v>
      </c>
      <c r="J548" t="s">
        <v>8589</v>
      </c>
      <c r="K548">
        <v>30</v>
      </c>
      <c r="L548" s="1" t="s">
        <v>451</v>
      </c>
      <c r="M548" t="s">
        <v>8588</v>
      </c>
      <c r="N548">
        <v>18652</v>
      </c>
      <c r="O548">
        <v>4</v>
      </c>
      <c r="P548">
        <v>27</v>
      </c>
      <c r="Q548" t="s">
        <v>13220</v>
      </c>
      <c r="R548" t="s">
        <v>360</v>
      </c>
      <c r="S548" t="s">
        <v>949</v>
      </c>
      <c r="U548" t="s">
        <v>4871</v>
      </c>
      <c r="V548" t="s">
        <v>299</v>
      </c>
    </row>
    <row r="549" spans="1:22" x14ac:dyDescent="0.3">
      <c r="A549" t="s">
        <v>10689</v>
      </c>
      <c r="B549">
        <v>1</v>
      </c>
      <c r="C549" s="1" t="s">
        <v>9199</v>
      </c>
      <c r="D549" t="s">
        <v>451</v>
      </c>
      <c r="E549">
        <v>2980148</v>
      </c>
      <c r="F549" t="s">
        <v>9199</v>
      </c>
      <c r="H549" t="s">
        <v>9203</v>
      </c>
      <c r="I549">
        <v>11</v>
      </c>
      <c r="J549" t="s">
        <v>9201</v>
      </c>
      <c r="L549" s="1" t="s">
        <v>451</v>
      </c>
      <c r="M549" t="s">
        <v>9200</v>
      </c>
      <c r="N549">
        <v>17965</v>
      </c>
      <c r="O549">
        <v>4</v>
      </c>
      <c r="P549">
        <v>26</v>
      </c>
      <c r="Q549" t="s">
        <v>13400</v>
      </c>
      <c r="R549" t="s">
        <v>329</v>
      </c>
      <c r="S549" t="s">
        <v>575</v>
      </c>
      <c r="T549" t="s">
        <v>16316</v>
      </c>
      <c r="U549" t="s">
        <v>4871</v>
      </c>
      <c r="V549" t="s">
        <v>295</v>
      </c>
    </row>
    <row r="550" spans="1:22" x14ac:dyDescent="0.3">
      <c r="A550" t="s">
        <v>10045</v>
      </c>
      <c r="B550">
        <v>1</v>
      </c>
      <c r="C550" s="1" t="s">
        <v>10042</v>
      </c>
      <c r="D550" t="s">
        <v>451</v>
      </c>
      <c r="E550">
        <v>13203</v>
      </c>
      <c r="F550" t="s">
        <v>10042</v>
      </c>
      <c r="H550" t="s">
        <v>8630</v>
      </c>
      <c r="J550" t="s">
        <v>10044</v>
      </c>
      <c r="K550">
        <v>26</v>
      </c>
      <c r="L550" s="1" t="s">
        <v>451</v>
      </c>
      <c r="M550" t="s">
        <v>10043</v>
      </c>
      <c r="N550">
        <v>10949</v>
      </c>
      <c r="O550">
        <v>10</v>
      </c>
      <c r="P550">
        <v>32</v>
      </c>
      <c r="Q550" t="s">
        <v>13654</v>
      </c>
      <c r="R550" t="s">
        <v>360</v>
      </c>
      <c r="S550" t="s">
        <v>756</v>
      </c>
      <c r="U550" t="s">
        <v>1845</v>
      </c>
      <c r="V550" t="s">
        <v>295</v>
      </c>
    </row>
    <row r="551" spans="1:22" x14ac:dyDescent="0.3">
      <c r="A551" t="s">
        <v>11252</v>
      </c>
      <c r="B551">
        <v>1</v>
      </c>
      <c r="C551" s="1" t="s">
        <v>43</v>
      </c>
      <c r="D551" t="s">
        <v>321</v>
      </c>
      <c r="E551">
        <v>2574576</v>
      </c>
      <c r="F551" t="s">
        <v>43</v>
      </c>
      <c r="G551" t="s">
        <v>410</v>
      </c>
      <c r="H551" t="s">
        <v>5113</v>
      </c>
      <c r="I551">
        <v>1</v>
      </c>
      <c r="J551" t="s">
        <v>5112</v>
      </c>
      <c r="K551">
        <v>87</v>
      </c>
      <c r="L551" s="1" t="s">
        <v>321</v>
      </c>
      <c r="M551" t="s">
        <v>5111</v>
      </c>
      <c r="N551">
        <v>16917</v>
      </c>
      <c r="O551">
        <v>5</v>
      </c>
      <c r="P551">
        <v>27</v>
      </c>
      <c r="Q551" t="s">
        <v>12272</v>
      </c>
      <c r="R551" t="s">
        <v>304</v>
      </c>
      <c r="S551" t="s">
        <v>511</v>
      </c>
      <c r="U551" t="s">
        <v>4871</v>
      </c>
      <c r="V551" t="s">
        <v>299</v>
      </c>
    </row>
    <row r="552" spans="1:22" x14ac:dyDescent="0.3">
      <c r="A552" t="s">
        <v>10168</v>
      </c>
      <c r="B552">
        <v>1</v>
      </c>
      <c r="C552" s="1" t="s">
        <v>10166</v>
      </c>
      <c r="D552" t="s">
        <v>348</v>
      </c>
      <c r="E552">
        <v>4361074</v>
      </c>
      <c r="F552" t="s">
        <v>10166</v>
      </c>
      <c r="H552" t="s">
        <v>418</v>
      </c>
      <c r="I552">
        <v>4</v>
      </c>
      <c r="J552" t="s">
        <v>16004</v>
      </c>
      <c r="K552">
        <v>7</v>
      </c>
      <c r="L552" s="1" t="s">
        <v>348</v>
      </c>
      <c r="M552" t="s">
        <v>10167</v>
      </c>
      <c r="N552">
        <v>21291</v>
      </c>
      <c r="O552">
        <v>1</v>
      </c>
      <c r="P552">
        <v>24</v>
      </c>
      <c r="Q552" t="s">
        <v>13691</v>
      </c>
      <c r="R552" t="s">
        <v>308</v>
      </c>
      <c r="S552" t="s">
        <v>485</v>
      </c>
      <c r="T552" t="s">
        <v>16316</v>
      </c>
      <c r="U552" t="s">
        <v>1845</v>
      </c>
      <c r="V552" t="s">
        <v>295</v>
      </c>
    </row>
    <row r="553" spans="1:22" x14ac:dyDescent="0.3">
      <c r="A553" t="s">
        <v>5767</v>
      </c>
      <c r="B553">
        <v>1</v>
      </c>
      <c r="C553" s="1" t="s">
        <v>5766</v>
      </c>
      <c r="D553" t="s">
        <v>321</v>
      </c>
      <c r="F553" t="s">
        <v>5766</v>
      </c>
      <c r="K553">
        <v>0</v>
      </c>
      <c r="L553" s="1" t="s">
        <v>321</v>
      </c>
      <c r="M553" t="s">
        <v>4330</v>
      </c>
      <c r="N553">
        <v>17418</v>
      </c>
      <c r="Q553" t="s">
        <v>12442</v>
      </c>
      <c r="R553" t="s">
        <v>296</v>
      </c>
      <c r="S553" t="s">
        <v>296</v>
      </c>
      <c r="U553" t="s">
        <v>1679</v>
      </c>
      <c r="V553" t="s">
        <v>295</v>
      </c>
    </row>
    <row r="554" spans="1:22" x14ac:dyDescent="0.3">
      <c r="A554" t="s">
        <v>9936</v>
      </c>
      <c r="B554">
        <v>1</v>
      </c>
      <c r="C554" s="1" t="s">
        <v>9934</v>
      </c>
      <c r="D554" t="s">
        <v>321</v>
      </c>
      <c r="E554">
        <v>13376</v>
      </c>
      <c r="F554" t="s">
        <v>9934</v>
      </c>
      <c r="H554" t="s">
        <v>9937</v>
      </c>
      <c r="K554">
        <v>80</v>
      </c>
      <c r="L554" s="1" t="s">
        <v>321</v>
      </c>
      <c r="M554" t="s">
        <v>9935</v>
      </c>
      <c r="N554">
        <v>11317</v>
      </c>
      <c r="O554">
        <v>10</v>
      </c>
      <c r="P554">
        <v>32</v>
      </c>
      <c r="Q554" t="s">
        <v>13625</v>
      </c>
      <c r="R554" t="s">
        <v>318</v>
      </c>
      <c r="S554" t="s">
        <v>1989</v>
      </c>
      <c r="U554" t="s">
        <v>1679</v>
      </c>
      <c r="V554" t="s">
        <v>295</v>
      </c>
    </row>
    <row r="555" spans="1:22" x14ac:dyDescent="0.3">
      <c r="A555" t="s">
        <v>8575</v>
      </c>
      <c r="B555">
        <v>1</v>
      </c>
      <c r="C555" s="1" t="s">
        <v>8573</v>
      </c>
      <c r="D555" t="s">
        <v>321</v>
      </c>
      <c r="E555">
        <v>2971428</v>
      </c>
      <c r="F555" t="s">
        <v>8573</v>
      </c>
      <c r="H555" t="s">
        <v>4602</v>
      </c>
      <c r="I555">
        <v>7</v>
      </c>
      <c r="K555">
        <v>85</v>
      </c>
      <c r="L555" s="1" t="s">
        <v>321</v>
      </c>
      <c r="M555" t="s">
        <v>8574</v>
      </c>
      <c r="N555">
        <v>18753</v>
      </c>
      <c r="O555">
        <v>0</v>
      </c>
      <c r="P555">
        <v>25</v>
      </c>
      <c r="Q555" t="s">
        <v>13216</v>
      </c>
      <c r="R555" t="s">
        <v>294</v>
      </c>
      <c r="S555" t="s">
        <v>511</v>
      </c>
      <c r="U555" t="s">
        <v>2153</v>
      </c>
      <c r="V555" t="s">
        <v>295</v>
      </c>
    </row>
    <row r="556" spans="1:22" x14ac:dyDescent="0.3">
      <c r="A556" t="s">
        <v>5449</v>
      </c>
      <c r="B556">
        <v>1</v>
      </c>
      <c r="C556" s="1" t="s">
        <v>5448</v>
      </c>
      <c r="D556" t="s">
        <v>437</v>
      </c>
      <c r="F556" t="s">
        <v>5448</v>
      </c>
      <c r="K556">
        <v>0</v>
      </c>
      <c r="L556" s="1" t="s">
        <v>437</v>
      </c>
      <c r="M556" t="s">
        <v>573</v>
      </c>
      <c r="N556">
        <v>21503</v>
      </c>
      <c r="O556">
        <v>0</v>
      </c>
      <c r="Q556" t="s">
        <v>12360</v>
      </c>
      <c r="R556" t="s">
        <v>401</v>
      </c>
      <c r="S556" t="s">
        <v>568</v>
      </c>
      <c r="U556" t="s">
        <v>2153</v>
      </c>
      <c r="V556" t="s">
        <v>295</v>
      </c>
    </row>
    <row r="557" spans="1:22" x14ac:dyDescent="0.3">
      <c r="A557" t="s">
        <v>10201</v>
      </c>
      <c r="B557">
        <v>1</v>
      </c>
      <c r="C557" s="1" t="s">
        <v>10199</v>
      </c>
      <c r="D557" t="s">
        <v>311</v>
      </c>
      <c r="E557">
        <v>3116144</v>
      </c>
      <c r="F557" t="s">
        <v>10199</v>
      </c>
      <c r="G557" t="s">
        <v>745</v>
      </c>
      <c r="H557" t="s">
        <v>1594</v>
      </c>
      <c r="I557">
        <v>3</v>
      </c>
      <c r="J557" t="s">
        <v>14566</v>
      </c>
      <c r="K557">
        <v>5</v>
      </c>
      <c r="L557" s="1" t="s">
        <v>311</v>
      </c>
      <c r="M557" t="s">
        <v>10200</v>
      </c>
      <c r="N557">
        <v>20966</v>
      </c>
      <c r="O557">
        <v>1</v>
      </c>
      <c r="P557">
        <v>25</v>
      </c>
      <c r="Q557" t="s">
        <v>13702</v>
      </c>
      <c r="R557" t="s">
        <v>424</v>
      </c>
      <c r="S557" t="s">
        <v>375</v>
      </c>
      <c r="U557" t="s">
        <v>2153</v>
      </c>
      <c r="V557" t="s">
        <v>299</v>
      </c>
    </row>
    <row r="558" spans="1:22" x14ac:dyDescent="0.3">
      <c r="A558" t="s">
        <v>2155</v>
      </c>
      <c r="B558">
        <v>1</v>
      </c>
      <c r="C558" s="1" t="s">
        <v>2152</v>
      </c>
      <c r="D558" t="s">
        <v>321</v>
      </c>
      <c r="E558">
        <v>3957316</v>
      </c>
      <c r="F558" t="s">
        <v>2152</v>
      </c>
      <c r="H558" t="s">
        <v>2156</v>
      </c>
      <c r="J558" t="s">
        <v>2154</v>
      </c>
      <c r="K558">
        <v>86</v>
      </c>
      <c r="L558" s="1" t="s">
        <v>321</v>
      </c>
      <c r="M558" t="s">
        <v>520</v>
      </c>
      <c r="N558">
        <v>20635</v>
      </c>
      <c r="O558">
        <v>2</v>
      </c>
      <c r="P558">
        <v>26</v>
      </c>
      <c r="Q558" t="s">
        <v>11614</v>
      </c>
      <c r="R558" t="s">
        <v>424</v>
      </c>
      <c r="S558" t="s">
        <v>949</v>
      </c>
      <c r="T558" t="s">
        <v>16316</v>
      </c>
      <c r="U558" t="s">
        <v>2153</v>
      </c>
      <c r="V558" t="s">
        <v>295</v>
      </c>
    </row>
    <row r="559" spans="1:22" x14ac:dyDescent="0.3">
      <c r="A559" t="s">
        <v>10426</v>
      </c>
      <c r="B559">
        <v>1</v>
      </c>
      <c r="C559" s="1" t="s">
        <v>10422</v>
      </c>
      <c r="D559" t="s">
        <v>321</v>
      </c>
      <c r="E559">
        <v>2512593</v>
      </c>
      <c r="F559" t="s">
        <v>10422</v>
      </c>
      <c r="H559" t="s">
        <v>1423</v>
      </c>
      <c r="J559" t="s">
        <v>10425</v>
      </c>
      <c r="L559" s="1" t="s">
        <v>321</v>
      </c>
      <c r="M559" t="s">
        <v>10424</v>
      </c>
      <c r="N559">
        <v>16829</v>
      </c>
      <c r="O559">
        <v>5</v>
      </c>
      <c r="P559">
        <v>28</v>
      </c>
      <c r="Q559" t="s">
        <v>13771</v>
      </c>
      <c r="R559" t="s">
        <v>424</v>
      </c>
      <c r="S559" t="s">
        <v>1989</v>
      </c>
      <c r="T559" t="s">
        <v>16316</v>
      </c>
      <c r="U559" t="s">
        <v>10423</v>
      </c>
      <c r="V559" t="s">
        <v>295</v>
      </c>
    </row>
    <row r="560" spans="1:22" x14ac:dyDescent="0.3">
      <c r="A560" t="s">
        <v>16005</v>
      </c>
      <c r="B560">
        <v>1</v>
      </c>
      <c r="C560" s="1" t="s">
        <v>16006</v>
      </c>
      <c r="D560" t="s">
        <v>451</v>
      </c>
      <c r="E560">
        <v>4242214</v>
      </c>
      <c r="F560" t="s">
        <v>16006</v>
      </c>
      <c r="G560" t="s">
        <v>306</v>
      </c>
      <c r="H560" t="s">
        <v>16007</v>
      </c>
      <c r="I560">
        <v>1</v>
      </c>
      <c r="K560">
        <v>25</v>
      </c>
      <c r="L560" s="1" t="s">
        <v>451</v>
      </c>
      <c r="M560" t="s">
        <v>16008</v>
      </c>
      <c r="N560">
        <v>21769</v>
      </c>
      <c r="O560">
        <v>0</v>
      </c>
      <c r="P560">
        <v>21</v>
      </c>
      <c r="Q560" t="s">
        <v>16009</v>
      </c>
      <c r="R560" t="s">
        <v>636</v>
      </c>
      <c r="S560" t="s">
        <v>924</v>
      </c>
      <c r="U560" t="s">
        <v>6770</v>
      </c>
      <c r="V560" t="s">
        <v>299</v>
      </c>
    </row>
    <row r="561" spans="1:22" x14ac:dyDescent="0.3">
      <c r="A561" t="s">
        <v>6771</v>
      </c>
      <c r="B561">
        <v>1</v>
      </c>
      <c r="C561" s="1" t="s">
        <v>6769</v>
      </c>
      <c r="D561" t="s">
        <v>348</v>
      </c>
      <c r="E561">
        <v>14209</v>
      </c>
      <c r="F561" t="s">
        <v>6769</v>
      </c>
      <c r="H561" t="s">
        <v>6772</v>
      </c>
      <c r="K561">
        <v>10</v>
      </c>
      <c r="L561" s="1" t="s">
        <v>348</v>
      </c>
      <c r="M561" t="s">
        <v>2304</v>
      </c>
      <c r="N561">
        <v>12754</v>
      </c>
      <c r="O561">
        <v>4</v>
      </c>
      <c r="P561">
        <v>31</v>
      </c>
      <c r="Q561" t="s">
        <v>12713</v>
      </c>
      <c r="R561" t="s">
        <v>308</v>
      </c>
      <c r="S561" t="s">
        <v>430</v>
      </c>
      <c r="U561" t="s">
        <v>6770</v>
      </c>
      <c r="V561" t="s">
        <v>295</v>
      </c>
    </row>
    <row r="562" spans="1:22" x14ac:dyDescent="0.3">
      <c r="A562" t="s">
        <v>6661</v>
      </c>
      <c r="B562">
        <v>1</v>
      </c>
      <c r="C562" s="1" t="s">
        <v>6658</v>
      </c>
      <c r="D562" t="s">
        <v>348</v>
      </c>
      <c r="E562">
        <v>15983</v>
      </c>
      <c r="F562" t="s">
        <v>6658</v>
      </c>
      <c r="H562" t="s">
        <v>6662</v>
      </c>
      <c r="J562" t="s">
        <v>6660</v>
      </c>
      <c r="K562">
        <v>1</v>
      </c>
      <c r="L562" s="1" t="s">
        <v>348</v>
      </c>
      <c r="M562" t="s">
        <v>1523</v>
      </c>
      <c r="N562">
        <v>14920</v>
      </c>
      <c r="O562">
        <v>7</v>
      </c>
      <c r="P562">
        <v>29</v>
      </c>
      <c r="Q562" t="s">
        <v>12681</v>
      </c>
      <c r="R562" t="s">
        <v>345</v>
      </c>
      <c r="S562" t="s">
        <v>367</v>
      </c>
      <c r="T562" t="s">
        <v>16316</v>
      </c>
      <c r="U562" t="s">
        <v>6659</v>
      </c>
      <c r="V562" t="s">
        <v>295</v>
      </c>
    </row>
    <row r="563" spans="1:22" x14ac:dyDescent="0.3">
      <c r="A563" t="s">
        <v>3551</v>
      </c>
      <c r="B563">
        <v>1</v>
      </c>
      <c r="C563" s="1" t="s">
        <v>3547</v>
      </c>
      <c r="D563" t="s">
        <v>321</v>
      </c>
      <c r="E563">
        <v>14900</v>
      </c>
      <c r="F563" t="s">
        <v>3547</v>
      </c>
      <c r="H563" t="s">
        <v>3552</v>
      </c>
      <c r="J563" t="s">
        <v>3550</v>
      </c>
      <c r="K563">
        <v>82</v>
      </c>
      <c r="L563" s="1" t="s">
        <v>321</v>
      </c>
      <c r="M563" t="s">
        <v>3549</v>
      </c>
      <c r="N563">
        <v>13997</v>
      </c>
      <c r="O563">
        <v>8</v>
      </c>
      <c r="P563">
        <v>31</v>
      </c>
      <c r="Q563" t="s">
        <v>11904</v>
      </c>
      <c r="R563" t="s">
        <v>304</v>
      </c>
      <c r="S563" t="s">
        <v>1263</v>
      </c>
      <c r="U563" t="s">
        <v>3548</v>
      </c>
      <c r="V563" t="s">
        <v>295</v>
      </c>
    </row>
    <row r="564" spans="1:22" x14ac:dyDescent="0.3">
      <c r="A564" t="s">
        <v>10246</v>
      </c>
      <c r="B564">
        <v>1</v>
      </c>
      <c r="C564" s="1" t="s">
        <v>10242</v>
      </c>
      <c r="D564" t="s">
        <v>321</v>
      </c>
      <c r="E564">
        <v>3951441</v>
      </c>
      <c r="F564" t="s">
        <v>10242</v>
      </c>
      <c r="G564" t="s">
        <v>1198</v>
      </c>
      <c r="H564" t="s">
        <v>10247</v>
      </c>
      <c r="I564">
        <v>4</v>
      </c>
      <c r="J564" t="s">
        <v>10245</v>
      </c>
      <c r="K564">
        <v>86</v>
      </c>
      <c r="L564" s="1" t="s">
        <v>321</v>
      </c>
      <c r="M564" t="s">
        <v>10244</v>
      </c>
      <c r="N564">
        <v>20314</v>
      </c>
      <c r="O564">
        <v>2</v>
      </c>
      <c r="P564">
        <v>27</v>
      </c>
      <c r="Q564" t="s">
        <v>13716</v>
      </c>
      <c r="R564" t="s">
        <v>304</v>
      </c>
      <c r="S564" t="s">
        <v>958</v>
      </c>
      <c r="U564" t="s">
        <v>10243</v>
      </c>
      <c r="V564" t="s">
        <v>299</v>
      </c>
    </row>
    <row r="565" spans="1:22" x14ac:dyDescent="0.3">
      <c r="A565" t="s">
        <v>8606</v>
      </c>
      <c r="B565">
        <v>1</v>
      </c>
      <c r="C565" s="1" t="s">
        <v>8603</v>
      </c>
      <c r="D565" t="s">
        <v>348</v>
      </c>
      <c r="E565">
        <v>2980378</v>
      </c>
      <c r="F565" t="s">
        <v>8603</v>
      </c>
      <c r="G565" t="s">
        <v>314</v>
      </c>
      <c r="H565" t="s">
        <v>8607</v>
      </c>
      <c r="I565">
        <v>2</v>
      </c>
      <c r="J565" t="s">
        <v>8605</v>
      </c>
      <c r="K565">
        <v>17</v>
      </c>
      <c r="L565" s="1" t="s">
        <v>348</v>
      </c>
      <c r="M565" t="s">
        <v>8604</v>
      </c>
      <c r="N565">
        <v>18116</v>
      </c>
      <c r="O565">
        <v>4</v>
      </c>
      <c r="P565">
        <v>26</v>
      </c>
      <c r="Q565" t="s">
        <v>13225</v>
      </c>
      <c r="R565" t="s">
        <v>318</v>
      </c>
      <c r="S565" t="s">
        <v>412</v>
      </c>
      <c r="U565" t="s">
        <v>292</v>
      </c>
      <c r="V565" t="s">
        <v>299</v>
      </c>
    </row>
    <row r="566" spans="1:22" x14ac:dyDescent="0.3">
      <c r="A566" t="s">
        <v>2643</v>
      </c>
      <c r="B566">
        <v>1</v>
      </c>
      <c r="C566" s="1" t="s">
        <v>2641</v>
      </c>
      <c r="D566" t="s">
        <v>311</v>
      </c>
      <c r="E566">
        <v>2512115</v>
      </c>
      <c r="F566" t="s">
        <v>2641</v>
      </c>
      <c r="H566" t="s">
        <v>2644</v>
      </c>
      <c r="K566">
        <v>8</v>
      </c>
      <c r="L566" s="1" t="s">
        <v>311</v>
      </c>
      <c r="M566" t="s">
        <v>2642</v>
      </c>
      <c r="N566">
        <v>17041</v>
      </c>
      <c r="O566">
        <v>0</v>
      </c>
      <c r="P566">
        <v>25</v>
      </c>
      <c r="Q566" t="s">
        <v>11713</v>
      </c>
      <c r="R566" t="s">
        <v>345</v>
      </c>
      <c r="S566" t="s">
        <v>214</v>
      </c>
      <c r="U566" t="s">
        <v>292</v>
      </c>
      <c r="V566" t="s">
        <v>295</v>
      </c>
    </row>
    <row r="567" spans="1:22" x14ac:dyDescent="0.3">
      <c r="A567" t="s">
        <v>8572</v>
      </c>
      <c r="B567">
        <v>1</v>
      </c>
      <c r="C567" s="1" t="s">
        <v>8570</v>
      </c>
      <c r="D567" t="s">
        <v>348</v>
      </c>
      <c r="E567">
        <v>3115443</v>
      </c>
      <c r="F567" t="s">
        <v>8570</v>
      </c>
      <c r="G567" t="s">
        <v>552</v>
      </c>
      <c r="H567" t="s">
        <v>1350</v>
      </c>
      <c r="I567">
        <v>2</v>
      </c>
      <c r="J567" t="s">
        <v>14518</v>
      </c>
      <c r="K567">
        <v>16</v>
      </c>
      <c r="L567" s="1" t="s">
        <v>348</v>
      </c>
      <c r="M567" t="s">
        <v>8571</v>
      </c>
      <c r="N567">
        <v>19280</v>
      </c>
      <c r="O567">
        <v>3</v>
      </c>
      <c r="P567">
        <v>26</v>
      </c>
      <c r="Q567" t="s">
        <v>13215</v>
      </c>
      <c r="R567" t="s">
        <v>424</v>
      </c>
      <c r="S567" t="s">
        <v>347</v>
      </c>
      <c r="U567" t="s">
        <v>292</v>
      </c>
      <c r="V567" t="s">
        <v>299</v>
      </c>
    </row>
    <row r="568" spans="1:22" x14ac:dyDescent="0.3">
      <c r="A568" t="s">
        <v>8487</v>
      </c>
      <c r="B568">
        <v>1</v>
      </c>
      <c r="C568" s="1" t="s">
        <v>8484</v>
      </c>
      <c r="D568" t="s">
        <v>311</v>
      </c>
      <c r="E568">
        <v>2577243</v>
      </c>
      <c r="F568" t="s">
        <v>8484</v>
      </c>
      <c r="H568" t="s">
        <v>5791</v>
      </c>
      <c r="J568" t="s">
        <v>8486</v>
      </c>
      <c r="L568" s="1" t="s">
        <v>311</v>
      </c>
      <c r="M568" t="s">
        <v>8485</v>
      </c>
      <c r="N568">
        <v>17966</v>
      </c>
      <c r="O568">
        <v>4</v>
      </c>
      <c r="P568">
        <v>27</v>
      </c>
      <c r="Q568" t="s">
        <v>13188</v>
      </c>
      <c r="R568" t="s">
        <v>329</v>
      </c>
      <c r="S568" t="s">
        <v>436</v>
      </c>
      <c r="T568" t="s">
        <v>16316</v>
      </c>
      <c r="U568" t="s">
        <v>292</v>
      </c>
      <c r="V568" t="s">
        <v>295</v>
      </c>
    </row>
    <row r="569" spans="1:22" x14ac:dyDescent="0.3">
      <c r="A569" t="s">
        <v>10062</v>
      </c>
      <c r="B569">
        <v>1</v>
      </c>
      <c r="C569" s="1" t="s">
        <v>10059</v>
      </c>
      <c r="D569" t="s">
        <v>348</v>
      </c>
      <c r="E569">
        <v>16793</v>
      </c>
      <c r="F569" t="s">
        <v>10059</v>
      </c>
      <c r="G569" t="s">
        <v>444</v>
      </c>
      <c r="H569" t="s">
        <v>5006</v>
      </c>
      <c r="I569">
        <v>3</v>
      </c>
      <c r="J569" t="s">
        <v>10061</v>
      </c>
      <c r="K569">
        <v>12</v>
      </c>
      <c r="L569" s="1" t="s">
        <v>348</v>
      </c>
      <c r="M569" t="s">
        <v>10060</v>
      </c>
      <c r="N569">
        <v>16278</v>
      </c>
      <c r="O569">
        <v>6</v>
      </c>
      <c r="P569">
        <v>27</v>
      </c>
      <c r="Q569" t="s">
        <v>13658</v>
      </c>
      <c r="R569" t="s">
        <v>318</v>
      </c>
      <c r="S569" t="s">
        <v>375</v>
      </c>
      <c r="T569" t="s">
        <v>16316</v>
      </c>
      <c r="U569" t="s">
        <v>292</v>
      </c>
      <c r="V569" t="s">
        <v>16324</v>
      </c>
    </row>
    <row r="570" spans="1:22" x14ac:dyDescent="0.3">
      <c r="A570" t="s">
        <v>6540</v>
      </c>
      <c r="B570">
        <v>1</v>
      </c>
      <c r="C570" s="1" t="s">
        <v>6537</v>
      </c>
      <c r="D570" t="s">
        <v>437</v>
      </c>
      <c r="E570">
        <v>17082</v>
      </c>
      <c r="F570" t="s">
        <v>6537</v>
      </c>
      <c r="H570" t="s">
        <v>6541</v>
      </c>
      <c r="J570" t="s">
        <v>6539</v>
      </c>
      <c r="K570">
        <v>3</v>
      </c>
      <c r="L570" s="1" t="s">
        <v>437</v>
      </c>
      <c r="M570" t="s">
        <v>6538</v>
      </c>
      <c r="N570">
        <v>16236</v>
      </c>
      <c r="O570">
        <v>6</v>
      </c>
      <c r="P570">
        <v>28</v>
      </c>
      <c r="Q570" t="s">
        <v>12650</v>
      </c>
      <c r="R570" t="s">
        <v>308</v>
      </c>
      <c r="S570" t="s">
        <v>475</v>
      </c>
      <c r="T570" t="s">
        <v>16316</v>
      </c>
      <c r="U570" t="s">
        <v>292</v>
      </c>
      <c r="V570" t="s">
        <v>295</v>
      </c>
    </row>
    <row r="571" spans="1:22" x14ac:dyDescent="0.3">
      <c r="A571" t="s">
        <v>7950</v>
      </c>
      <c r="B571">
        <v>1</v>
      </c>
      <c r="C571" s="1" t="s">
        <v>7949</v>
      </c>
      <c r="D571" t="s">
        <v>348</v>
      </c>
      <c r="E571">
        <v>3126115</v>
      </c>
      <c r="F571" t="s">
        <v>7949</v>
      </c>
      <c r="G571" t="s">
        <v>416</v>
      </c>
      <c r="H571" t="s">
        <v>2389</v>
      </c>
      <c r="I571">
        <v>3</v>
      </c>
      <c r="J571" t="s">
        <v>14496</v>
      </c>
      <c r="K571">
        <v>81</v>
      </c>
      <c r="L571" s="1" t="s">
        <v>348</v>
      </c>
      <c r="M571" t="s">
        <v>1242</v>
      </c>
      <c r="N571">
        <v>20963</v>
      </c>
      <c r="O571">
        <v>1</v>
      </c>
      <c r="P571">
        <v>24</v>
      </c>
      <c r="Q571" t="s">
        <v>13036</v>
      </c>
      <c r="R571" t="s">
        <v>345</v>
      </c>
      <c r="S571" t="s">
        <v>412</v>
      </c>
      <c r="U571" t="s">
        <v>292</v>
      </c>
      <c r="V571" t="s">
        <v>299</v>
      </c>
    </row>
    <row r="572" spans="1:22" x14ac:dyDescent="0.3">
      <c r="A572" t="s">
        <v>15678</v>
      </c>
      <c r="B572">
        <v>1</v>
      </c>
      <c r="C572" s="1" t="s">
        <v>15679</v>
      </c>
      <c r="D572" t="s">
        <v>348</v>
      </c>
      <c r="F572" t="s">
        <v>15679</v>
      </c>
      <c r="G572" t="s">
        <v>314</v>
      </c>
      <c r="H572" t="s">
        <v>15680</v>
      </c>
      <c r="L572" s="1" t="s">
        <v>348</v>
      </c>
      <c r="M572" t="s">
        <v>496</v>
      </c>
      <c r="N572">
        <v>21964</v>
      </c>
      <c r="O572">
        <v>0</v>
      </c>
      <c r="P572">
        <v>21</v>
      </c>
      <c r="Q572" t="s">
        <v>15681</v>
      </c>
      <c r="R572" t="s">
        <v>318</v>
      </c>
      <c r="S572" t="s">
        <v>603</v>
      </c>
      <c r="U572" t="s">
        <v>292</v>
      </c>
      <c r="V572" t="s">
        <v>299</v>
      </c>
    </row>
    <row r="573" spans="1:22" x14ac:dyDescent="0.3">
      <c r="A573" t="s">
        <v>15707</v>
      </c>
      <c r="B573">
        <v>1</v>
      </c>
      <c r="C573" s="1" t="s">
        <v>15708</v>
      </c>
      <c r="D573" t="s">
        <v>321</v>
      </c>
      <c r="E573">
        <v>4242557</v>
      </c>
      <c r="F573" t="s">
        <v>15708</v>
      </c>
      <c r="G573" t="s">
        <v>416</v>
      </c>
      <c r="H573" t="s">
        <v>15709</v>
      </c>
      <c r="I573">
        <v>5</v>
      </c>
      <c r="K573">
        <v>84</v>
      </c>
      <c r="L573" s="1" t="s">
        <v>321</v>
      </c>
      <c r="M573" t="s">
        <v>15710</v>
      </c>
      <c r="N573">
        <v>21807</v>
      </c>
      <c r="O573">
        <v>0</v>
      </c>
      <c r="P573">
        <v>21</v>
      </c>
      <c r="Q573" t="s">
        <v>15711</v>
      </c>
      <c r="R573" t="s">
        <v>675</v>
      </c>
      <c r="S573" t="s">
        <v>548</v>
      </c>
      <c r="T573" t="s">
        <v>13941</v>
      </c>
      <c r="U573" t="s">
        <v>1902</v>
      </c>
      <c r="V573" t="s">
        <v>2517</v>
      </c>
    </row>
    <row r="574" spans="1:22" x14ac:dyDescent="0.3">
      <c r="A574" t="s">
        <v>1904</v>
      </c>
      <c r="B574">
        <v>1</v>
      </c>
      <c r="C574" s="1" t="s">
        <v>1901</v>
      </c>
      <c r="D574" t="s">
        <v>348</v>
      </c>
      <c r="E574">
        <v>3053805</v>
      </c>
      <c r="F574" t="s">
        <v>1901</v>
      </c>
      <c r="H574" t="s">
        <v>1905</v>
      </c>
      <c r="I574">
        <v>3</v>
      </c>
      <c r="K574">
        <v>84</v>
      </c>
      <c r="L574" s="1" t="s">
        <v>348</v>
      </c>
      <c r="M574" t="s">
        <v>1903</v>
      </c>
      <c r="N574">
        <v>19655</v>
      </c>
      <c r="O574">
        <v>3</v>
      </c>
      <c r="P574">
        <v>25</v>
      </c>
      <c r="Q574" t="s">
        <v>11567</v>
      </c>
      <c r="R574" t="s">
        <v>308</v>
      </c>
      <c r="S574" t="s">
        <v>430</v>
      </c>
      <c r="T574" t="s">
        <v>16316</v>
      </c>
      <c r="U574" t="s">
        <v>1902</v>
      </c>
      <c r="V574" t="s">
        <v>295</v>
      </c>
    </row>
    <row r="575" spans="1:22" x14ac:dyDescent="0.3">
      <c r="A575" t="s">
        <v>16694</v>
      </c>
      <c r="B575">
        <v>1</v>
      </c>
      <c r="C575" s="1" t="s">
        <v>16695</v>
      </c>
      <c r="D575" t="s">
        <v>16327</v>
      </c>
      <c r="E575">
        <v>3050015</v>
      </c>
      <c r="F575" t="s">
        <v>16695</v>
      </c>
      <c r="H575" t="s">
        <v>1770</v>
      </c>
      <c r="J575" t="s">
        <v>16696</v>
      </c>
      <c r="L575" s="1" t="s">
        <v>16327</v>
      </c>
      <c r="M575" t="s">
        <v>16697</v>
      </c>
      <c r="N575">
        <v>19818</v>
      </c>
      <c r="O575">
        <v>2</v>
      </c>
      <c r="P575">
        <v>25</v>
      </c>
      <c r="Q575" t="s">
        <v>16698</v>
      </c>
      <c r="R575" t="s">
        <v>329</v>
      </c>
      <c r="S575" t="s">
        <v>779</v>
      </c>
      <c r="T575" t="s">
        <v>16316</v>
      </c>
      <c r="U575" t="s">
        <v>1902</v>
      </c>
      <c r="V575" t="s">
        <v>295</v>
      </c>
    </row>
    <row r="576" spans="1:22" x14ac:dyDescent="0.3">
      <c r="A576" t="s">
        <v>8018</v>
      </c>
      <c r="B576">
        <v>1</v>
      </c>
      <c r="C576" s="1" t="s">
        <v>188</v>
      </c>
      <c r="D576" t="s">
        <v>348</v>
      </c>
      <c r="E576">
        <v>15349</v>
      </c>
      <c r="F576" t="s">
        <v>188</v>
      </c>
      <c r="G576" t="s">
        <v>707</v>
      </c>
      <c r="H576" t="s">
        <v>891</v>
      </c>
      <c r="I576">
        <v>1</v>
      </c>
      <c r="J576" t="s">
        <v>8017</v>
      </c>
      <c r="K576">
        <v>11</v>
      </c>
      <c r="L576" s="1" t="s">
        <v>348</v>
      </c>
      <c r="M576" t="s">
        <v>854</v>
      </c>
      <c r="N576">
        <v>14141</v>
      </c>
      <c r="O576">
        <v>8</v>
      </c>
      <c r="P576">
        <v>31</v>
      </c>
      <c r="Q576" t="s">
        <v>13056</v>
      </c>
      <c r="R576" t="s">
        <v>397</v>
      </c>
      <c r="S576" t="s">
        <v>1310</v>
      </c>
      <c r="U576" t="s">
        <v>950</v>
      </c>
      <c r="V576" t="s">
        <v>299</v>
      </c>
    </row>
    <row r="577" spans="1:22" x14ac:dyDescent="0.3">
      <c r="A577" t="s">
        <v>3355</v>
      </c>
      <c r="B577">
        <v>1</v>
      </c>
      <c r="C577" s="1" t="s">
        <v>3352</v>
      </c>
      <c r="D577" t="s">
        <v>437</v>
      </c>
      <c r="E577">
        <v>3128692</v>
      </c>
      <c r="F577" t="s">
        <v>3352</v>
      </c>
      <c r="H577" t="s">
        <v>3356</v>
      </c>
      <c r="J577" t="s">
        <v>14832</v>
      </c>
      <c r="K577">
        <v>9</v>
      </c>
      <c r="L577" s="1" t="s">
        <v>437</v>
      </c>
      <c r="M577" t="s">
        <v>3354</v>
      </c>
      <c r="N577">
        <v>21508</v>
      </c>
      <c r="O577">
        <v>1</v>
      </c>
      <c r="P577">
        <v>25</v>
      </c>
      <c r="Q577" t="s">
        <v>11861</v>
      </c>
      <c r="R577" t="s">
        <v>492</v>
      </c>
      <c r="S577" t="s">
        <v>3353</v>
      </c>
      <c r="T577" t="s">
        <v>16316</v>
      </c>
      <c r="U577" t="s">
        <v>950</v>
      </c>
      <c r="V577" t="s">
        <v>295</v>
      </c>
    </row>
    <row r="578" spans="1:22" x14ac:dyDescent="0.3">
      <c r="A578" t="s">
        <v>2567</v>
      </c>
      <c r="B578">
        <v>1</v>
      </c>
      <c r="C578" s="1" t="s">
        <v>2565</v>
      </c>
      <c r="D578" t="s">
        <v>321</v>
      </c>
      <c r="E578">
        <v>3116195</v>
      </c>
      <c r="F578" t="s">
        <v>2565</v>
      </c>
      <c r="H578" t="s">
        <v>2568</v>
      </c>
      <c r="I578">
        <v>2</v>
      </c>
      <c r="J578" t="s">
        <v>14365</v>
      </c>
      <c r="L578" s="1" t="s">
        <v>321</v>
      </c>
      <c r="M578" t="s">
        <v>2566</v>
      </c>
      <c r="N578">
        <v>21481</v>
      </c>
      <c r="O578">
        <v>1</v>
      </c>
      <c r="P578">
        <v>25</v>
      </c>
      <c r="Q578" t="s">
        <v>11697</v>
      </c>
      <c r="R578" t="s">
        <v>424</v>
      </c>
      <c r="S578" t="s">
        <v>828</v>
      </c>
      <c r="T578" t="s">
        <v>16316</v>
      </c>
      <c r="U578" t="s">
        <v>950</v>
      </c>
      <c r="V578" t="s">
        <v>295</v>
      </c>
    </row>
    <row r="579" spans="1:22" x14ac:dyDescent="0.3">
      <c r="A579" t="s">
        <v>10487</v>
      </c>
      <c r="B579">
        <v>1</v>
      </c>
      <c r="C579" s="1" t="s">
        <v>10484</v>
      </c>
      <c r="D579" t="s">
        <v>321</v>
      </c>
      <c r="E579">
        <v>2968204</v>
      </c>
      <c r="F579" t="s">
        <v>10484</v>
      </c>
      <c r="G579" t="s">
        <v>745</v>
      </c>
      <c r="H579" t="s">
        <v>4021</v>
      </c>
      <c r="I579">
        <v>4</v>
      </c>
      <c r="J579" t="s">
        <v>10486</v>
      </c>
      <c r="K579">
        <v>87</v>
      </c>
      <c r="L579" s="1" t="s">
        <v>321</v>
      </c>
      <c r="M579" t="s">
        <v>10485</v>
      </c>
      <c r="N579">
        <v>19326</v>
      </c>
      <c r="O579">
        <v>3</v>
      </c>
      <c r="P579">
        <v>26</v>
      </c>
      <c r="Q579" t="s">
        <v>13790</v>
      </c>
      <c r="R579" t="s">
        <v>424</v>
      </c>
      <c r="S579" t="s">
        <v>525</v>
      </c>
      <c r="U579" t="s">
        <v>950</v>
      </c>
      <c r="V579" t="s">
        <v>299</v>
      </c>
    </row>
    <row r="580" spans="1:22" x14ac:dyDescent="0.3">
      <c r="A580" t="s">
        <v>9043</v>
      </c>
      <c r="B580">
        <v>1</v>
      </c>
      <c r="C580" s="1" t="s">
        <v>9041</v>
      </c>
      <c r="D580" t="s">
        <v>321</v>
      </c>
      <c r="E580">
        <v>3047912</v>
      </c>
      <c r="F580" t="s">
        <v>9041</v>
      </c>
      <c r="H580" t="s">
        <v>9044</v>
      </c>
      <c r="J580" t="s">
        <v>9042</v>
      </c>
      <c r="K580">
        <v>81</v>
      </c>
      <c r="L580" s="1" t="s">
        <v>321</v>
      </c>
      <c r="M580" t="s">
        <v>3235</v>
      </c>
      <c r="N580">
        <v>20152</v>
      </c>
      <c r="O580">
        <v>2</v>
      </c>
      <c r="P580">
        <v>25</v>
      </c>
      <c r="Q580" t="s">
        <v>13354</v>
      </c>
      <c r="R580" t="s">
        <v>304</v>
      </c>
      <c r="S580" t="s">
        <v>958</v>
      </c>
      <c r="T580" t="s">
        <v>16316</v>
      </c>
      <c r="U580" t="s">
        <v>950</v>
      </c>
      <c r="V580" t="s">
        <v>295</v>
      </c>
    </row>
    <row r="581" spans="1:22" x14ac:dyDescent="0.3">
      <c r="A581" t="s">
        <v>15411</v>
      </c>
      <c r="B581">
        <v>1</v>
      </c>
      <c r="C581" s="1" t="s">
        <v>15412</v>
      </c>
      <c r="D581" t="s">
        <v>321</v>
      </c>
      <c r="E581">
        <v>4258595</v>
      </c>
      <c r="F581" t="s">
        <v>15412</v>
      </c>
      <c r="G581" t="s">
        <v>895</v>
      </c>
      <c r="H581" t="s">
        <v>15413</v>
      </c>
      <c r="I581">
        <v>2</v>
      </c>
      <c r="K581">
        <v>85</v>
      </c>
      <c r="L581" s="1" t="s">
        <v>321</v>
      </c>
      <c r="M581" t="s">
        <v>15414</v>
      </c>
      <c r="N581">
        <v>21772</v>
      </c>
      <c r="O581">
        <v>0</v>
      </c>
      <c r="P581">
        <v>21</v>
      </c>
      <c r="Q581" t="s">
        <v>15415</v>
      </c>
      <c r="R581" t="s">
        <v>304</v>
      </c>
      <c r="S581" t="s">
        <v>1507</v>
      </c>
      <c r="U581" t="s">
        <v>950</v>
      </c>
      <c r="V581" t="s">
        <v>299</v>
      </c>
    </row>
    <row r="582" spans="1:22" x14ac:dyDescent="0.3">
      <c r="A582" t="s">
        <v>14633</v>
      </c>
      <c r="B582">
        <v>1</v>
      </c>
      <c r="C582" s="1" t="s">
        <v>14634</v>
      </c>
      <c r="D582" t="s">
        <v>311</v>
      </c>
      <c r="E582">
        <v>4038220</v>
      </c>
      <c r="F582" t="s">
        <v>14634</v>
      </c>
      <c r="G582" t="s">
        <v>552</v>
      </c>
      <c r="H582" t="s">
        <v>14635</v>
      </c>
      <c r="I582">
        <v>3</v>
      </c>
      <c r="K582">
        <v>2</v>
      </c>
      <c r="L582" s="1" t="s">
        <v>311</v>
      </c>
      <c r="M582" t="s">
        <v>1962</v>
      </c>
      <c r="N582">
        <v>21822</v>
      </c>
      <c r="O582">
        <v>0</v>
      </c>
      <c r="P582">
        <v>22</v>
      </c>
      <c r="Q582" t="s">
        <v>14636</v>
      </c>
      <c r="R582" t="s">
        <v>424</v>
      </c>
      <c r="S582" t="s">
        <v>686</v>
      </c>
      <c r="U582" t="s">
        <v>950</v>
      </c>
      <c r="V582" t="s">
        <v>299</v>
      </c>
    </row>
    <row r="583" spans="1:22" x14ac:dyDescent="0.3">
      <c r="A583" t="s">
        <v>4857</v>
      </c>
      <c r="B583">
        <v>1</v>
      </c>
      <c r="C583" s="1" t="s">
        <v>4856</v>
      </c>
      <c r="D583" t="s">
        <v>437</v>
      </c>
      <c r="F583" t="s">
        <v>4856</v>
      </c>
      <c r="K583">
        <v>4</v>
      </c>
      <c r="L583" s="1" t="s">
        <v>437</v>
      </c>
      <c r="M583" t="s">
        <v>943</v>
      </c>
      <c r="N583">
        <v>21094</v>
      </c>
      <c r="O583">
        <v>0</v>
      </c>
      <c r="Q583" t="s">
        <v>12207</v>
      </c>
      <c r="R583" t="s">
        <v>318</v>
      </c>
      <c r="S583" t="s">
        <v>436</v>
      </c>
      <c r="U583" t="s">
        <v>950</v>
      </c>
      <c r="V583" t="s">
        <v>295</v>
      </c>
    </row>
    <row r="584" spans="1:22" x14ac:dyDescent="0.3">
      <c r="A584" t="s">
        <v>1572</v>
      </c>
      <c r="B584">
        <v>1</v>
      </c>
      <c r="C584" s="1" t="s">
        <v>1570</v>
      </c>
      <c r="D584" t="s">
        <v>311</v>
      </c>
      <c r="F584" t="s">
        <v>1570</v>
      </c>
      <c r="H584" t="s">
        <v>1573</v>
      </c>
      <c r="K584">
        <v>0</v>
      </c>
      <c r="L584" s="1" t="s">
        <v>311</v>
      </c>
      <c r="M584" t="s">
        <v>1571</v>
      </c>
      <c r="N584">
        <v>17047</v>
      </c>
      <c r="O584">
        <v>0</v>
      </c>
      <c r="P584">
        <v>25</v>
      </c>
      <c r="Q584" t="s">
        <v>11507</v>
      </c>
      <c r="R584" t="s">
        <v>424</v>
      </c>
      <c r="S584" t="s">
        <v>317</v>
      </c>
      <c r="U584" t="s">
        <v>950</v>
      </c>
      <c r="V584" t="s">
        <v>295</v>
      </c>
    </row>
    <row r="585" spans="1:22" x14ac:dyDescent="0.3">
      <c r="A585" t="s">
        <v>8386</v>
      </c>
      <c r="B585">
        <v>1</v>
      </c>
      <c r="C585" s="1" t="s">
        <v>8383</v>
      </c>
      <c r="D585" t="s">
        <v>321</v>
      </c>
      <c r="E585">
        <v>2982151</v>
      </c>
      <c r="F585" t="s">
        <v>8383</v>
      </c>
      <c r="G585" t="s">
        <v>371</v>
      </c>
      <c r="H585" t="s">
        <v>1735</v>
      </c>
      <c r="I585">
        <v>5</v>
      </c>
      <c r="J585" t="s">
        <v>8385</v>
      </c>
      <c r="K585">
        <v>85</v>
      </c>
      <c r="L585" s="1" t="s">
        <v>321</v>
      </c>
      <c r="M585" t="s">
        <v>8384</v>
      </c>
      <c r="N585">
        <v>18522</v>
      </c>
      <c r="O585">
        <v>4</v>
      </c>
      <c r="P585">
        <v>26</v>
      </c>
      <c r="Q585" t="s">
        <v>13159</v>
      </c>
      <c r="R585" t="s">
        <v>304</v>
      </c>
      <c r="S585" t="s">
        <v>389</v>
      </c>
      <c r="T585" t="s">
        <v>16317</v>
      </c>
      <c r="U585" t="s">
        <v>950</v>
      </c>
      <c r="V585" t="s">
        <v>16318</v>
      </c>
    </row>
    <row r="586" spans="1:22" x14ac:dyDescent="0.3">
      <c r="A586" t="s">
        <v>8088</v>
      </c>
      <c r="B586">
        <v>1</v>
      </c>
      <c r="C586" s="1" t="s">
        <v>8085</v>
      </c>
      <c r="D586" t="s">
        <v>321</v>
      </c>
      <c r="E586">
        <v>3115399</v>
      </c>
      <c r="F586" t="s">
        <v>8085</v>
      </c>
      <c r="H586" t="s">
        <v>6834</v>
      </c>
      <c r="J586" t="s">
        <v>8087</v>
      </c>
      <c r="K586">
        <v>87</v>
      </c>
      <c r="L586" s="1" t="s">
        <v>321</v>
      </c>
      <c r="M586" t="s">
        <v>8086</v>
      </c>
      <c r="N586">
        <v>19180</v>
      </c>
      <c r="O586">
        <v>3</v>
      </c>
      <c r="P586">
        <v>25</v>
      </c>
      <c r="Q586" t="s">
        <v>13076</v>
      </c>
      <c r="R586" t="s">
        <v>304</v>
      </c>
      <c r="S586" t="s">
        <v>515</v>
      </c>
      <c r="T586" t="s">
        <v>16316</v>
      </c>
      <c r="U586" t="s">
        <v>1377</v>
      </c>
      <c r="V586" t="s">
        <v>295</v>
      </c>
    </row>
    <row r="587" spans="1:22" x14ac:dyDescent="0.3">
      <c r="A587" t="s">
        <v>2612</v>
      </c>
      <c r="B587">
        <v>1</v>
      </c>
      <c r="C587" s="1" t="s">
        <v>2610</v>
      </c>
      <c r="D587" t="s">
        <v>311</v>
      </c>
      <c r="E587">
        <v>14001</v>
      </c>
      <c r="F587" t="s">
        <v>2610</v>
      </c>
      <c r="H587" t="s">
        <v>2613</v>
      </c>
      <c r="K587">
        <v>7</v>
      </c>
      <c r="L587" s="1" t="s">
        <v>311</v>
      </c>
      <c r="M587" t="s">
        <v>2611</v>
      </c>
      <c r="N587">
        <v>13443</v>
      </c>
      <c r="O587">
        <v>9</v>
      </c>
      <c r="P587">
        <v>32</v>
      </c>
      <c r="Q587" t="s">
        <v>11706</v>
      </c>
      <c r="R587" t="s">
        <v>294</v>
      </c>
      <c r="S587" t="s">
        <v>696</v>
      </c>
      <c r="U587" t="s">
        <v>1377</v>
      </c>
      <c r="V587" t="s">
        <v>295</v>
      </c>
    </row>
    <row r="588" spans="1:22" x14ac:dyDescent="0.3">
      <c r="A588" t="s">
        <v>9166</v>
      </c>
      <c r="B588">
        <v>1</v>
      </c>
      <c r="C588" s="1" t="s">
        <v>9165</v>
      </c>
      <c r="D588" t="s">
        <v>348</v>
      </c>
      <c r="E588">
        <v>17200</v>
      </c>
      <c r="F588" t="s">
        <v>9165</v>
      </c>
      <c r="H588" t="s">
        <v>9167</v>
      </c>
      <c r="K588">
        <v>13</v>
      </c>
      <c r="L588" s="1" t="s">
        <v>348</v>
      </c>
      <c r="M588" t="s">
        <v>3734</v>
      </c>
      <c r="N588">
        <v>16115</v>
      </c>
      <c r="O588">
        <v>1</v>
      </c>
      <c r="P588">
        <v>26</v>
      </c>
      <c r="Q588" t="s">
        <v>13389</v>
      </c>
      <c r="R588" t="s">
        <v>360</v>
      </c>
      <c r="S588" t="s">
        <v>485</v>
      </c>
      <c r="U588" t="s">
        <v>1377</v>
      </c>
      <c r="V588" t="s">
        <v>295</v>
      </c>
    </row>
    <row r="589" spans="1:22" x14ac:dyDescent="0.3">
      <c r="A589" t="s">
        <v>5963</v>
      </c>
      <c r="B589">
        <v>1</v>
      </c>
      <c r="C589" s="1" t="s">
        <v>5961</v>
      </c>
      <c r="D589" t="s">
        <v>321</v>
      </c>
      <c r="E589">
        <v>2980120</v>
      </c>
      <c r="F589" t="s">
        <v>5961</v>
      </c>
      <c r="G589" t="s">
        <v>875</v>
      </c>
      <c r="H589" t="s">
        <v>2774</v>
      </c>
      <c r="J589" t="s">
        <v>5962</v>
      </c>
      <c r="K589">
        <v>86</v>
      </c>
      <c r="L589" s="1" t="s">
        <v>321</v>
      </c>
      <c r="M589" t="s">
        <v>1242</v>
      </c>
      <c r="N589">
        <v>19542</v>
      </c>
      <c r="O589">
        <v>3</v>
      </c>
      <c r="P589">
        <v>26</v>
      </c>
      <c r="Q589" t="s">
        <v>12491</v>
      </c>
      <c r="R589" t="s">
        <v>424</v>
      </c>
      <c r="S589" t="s">
        <v>389</v>
      </c>
      <c r="U589" t="s">
        <v>1377</v>
      </c>
      <c r="V589" t="s">
        <v>299</v>
      </c>
    </row>
    <row r="590" spans="1:22" x14ac:dyDescent="0.3">
      <c r="A590" t="s">
        <v>16031</v>
      </c>
      <c r="B590">
        <v>1</v>
      </c>
      <c r="C590" s="1" t="s">
        <v>16032</v>
      </c>
      <c r="D590" t="s">
        <v>348</v>
      </c>
      <c r="E590">
        <v>4039043</v>
      </c>
      <c r="F590" t="s">
        <v>16032</v>
      </c>
      <c r="G590" t="s">
        <v>910</v>
      </c>
      <c r="H590" t="s">
        <v>16033</v>
      </c>
      <c r="I590">
        <v>2</v>
      </c>
      <c r="K590">
        <v>19</v>
      </c>
      <c r="L590" s="1" t="s">
        <v>348</v>
      </c>
      <c r="M590" t="s">
        <v>1120</v>
      </c>
      <c r="N590">
        <v>21730</v>
      </c>
      <c r="O590">
        <v>0</v>
      </c>
      <c r="P590">
        <v>22</v>
      </c>
      <c r="Q590" t="s">
        <v>16034</v>
      </c>
      <c r="R590" t="s">
        <v>304</v>
      </c>
      <c r="S590" t="s">
        <v>310</v>
      </c>
      <c r="U590" t="s">
        <v>6708</v>
      </c>
      <c r="V590" t="s">
        <v>299</v>
      </c>
    </row>
    <row r="591" spans="1:22" x14ac:dyDescent="0.3">
      <c r="A591" t="s">
        <v>9536</v>
      </c>
      <c r="B591">
        <v>1</v>
      </c>
      <c r="C591" s="1" t="s">
        <v>9534</v>
      </c>
      <c r="D591" t="s">
        <v>562</v>
      </c>
      <c r="E591">
        <v>15130</v>
      </c>
      <c r="F591" t="s">
        <v>9534</v>
      </c>
      <c r="H591" t="s">
        <v>9537</v>
      </c>
      <c r="K591">
        <v>39</v>
      </c>
      <c r="L591" s="1" t="s">
        <v>451</v>
      </c>
      <c r="M591" t="s">
        <v>9535</v>
      </c>
      <c r="N591">
        <v>14784</v>
      </c>
      <c r="O591">
        <v>2</v>
      </c>
      <c r="P591">
        <v>31</v>
      </c>
      <c r="Q591" t="s">
        <v>13505</v>
      </c>
      <c r="R591" t="s">
        <v>401</v>
      </c>
      <c r="S591" t="s">
        <v>1263</v>
      </c>
      <c r="U591" t="s">
        <v>6708</v>
      </c>
      <c r="V591" t="s">
        <v>295</v>
      </c>
    </row>
    <row r="592" spans="1:22" x14ac:dyDescent="0.3">
      <c r="A592" t="s">
        <v>623</v>
      </c>
      <c r="B592">
        <v>1</v>
      </c>
      <c r="C592" s="1" t="s">
        <v>619</v>
      </c>
      <c r="D592" t="s">
        <v>311</v>
      </c>
      <c r="E592">
        <v>13199</v>
      </c>
      <c r="F592" t="s">
        <v>619</v>
      </c>
      <c r="G592" t="s">
        <v>314</v>
      </c>
      <c r="H592" t="s">
        <v>624</v>
      </c>
      <c r="I592">
        <v>2</v>
      </c>
      <c r="J592" t="s">
        <v>622</v>
      </c>
      <c r="K592">
        <v>12</v>
      </c>
      <c r="L592" s="1" t="s">
        <v>311</v>
      </c>
      <c r="M592" t="s">
        <v>621</v>
      </c>
      <c r="N592">
        <v>11047</v>
      </c>
      <c r="O592">
        <v>10</v>
      </c>
      <c r="P592">
        <v>33</v>
      </c>
      <c r="Q592" t="s">
        <v>11362</v>
      </c>
      <c r="R592" t="s">
        <v>329</v>
      </c>
      <c r="S592" t="s">
        <v>367</v>
      </c>
      <c r="U592" t="s">
        <v>620</v>
      </c>
      <c r="V592" t="s">
        <v>299</v>
      </c>
    </row>
    <row r="593" spans="1:22" x14ac:dyDescent="0.3">
      <c r="A593" t="s">
        <v>16476</v>
      </c>
      <c r="B593">
        <v>1</v>
      </c>
      <c r="C593" s="1" t="s">
        <v>16477</v>
      </c>
      <c r="D593" t="s">
        <v>16327</v>
      </c>
      <c r="E593">
        <v>16623</v>
      </c>
      <c r="F593" t="s">
        <v>16477</v>
      </c>
      <c r="H593" t="s">
        <v>16478</v>
      </c>
      <c r="J593" t="s">
        <v>16479</v>
      </c>
      <c r="K593">
        <v>6</v>
      </c>
      <c r="L593" s="1" t="s">
        <v>16327</v>
      </c>
      <c r="M593" t="s">
        <v>16480</v>
      </c>
      <c r="N593">
        <v>15625</v>
      </c>
      <c r="O593">
        <v>7</v>
      </c>
      <c r="P593">
        <v>29</v>
      </c>
      <c r="Q593" t="s">
        <v>16481</v>
      </c>
      <c r="R593" t="s">
        <v>401</v>
      </c>
      <c r="S593" t="s">
        <v>436</v>
      </c>
      <c r="T593" t="s">
        <v>16316</v>
      </c>
      <c r="U593" t="s">
        <v>16482</v>
      </c>
      <c r="V593" t="s">
        <v>295</v>
      </c>
    </row>
    <row r="594" spans="1:22" x14ac:dyDescent="0.3">
      <c r="A594" t="s">
        <v>5925</v>
      </c>
      <c r="B594">
        <v>1</v>
      </c>
      <c r="C594" s="1" t="s">
        <v>5922</v>
      </c>
      <c r="D594" t="s">
        <v>437</v>
      </c>
      <c r="E594">
        <v>11737</v>
      </c>
      <c r="F594" t="s">
        <v>5922</v>
      </c>
      <c r="H594" t="s">
        <v>5926</v>
      </c>
      <c r="J594" t="s">
        <v>5924</v>
      </c>
      <c r="K594">
        <v>4</v>
      </c>
      <c r="L594" s="1" t="s">
        <v>437</v>
      </c>
      <c r="M594" t="s">
        <v>5923</v>
      </c>
      <c r="N594">
        <v>10092</v>
      </c>
      <c r="O594">
        <v>11</v>
      </c>
      <c r="P594">
        <v>33</v>
      </c>
      <c r="Q594" t="s">
        <v>12480</v>
      </c>
      <c r="R594" t="s">
        <v>360</v>
      </c>
      <c r="S594" t="s">
        <v>586</v>
      </c>
      <c r="U594" t="s">
        <v>812</v>
      </c>
      <c r="V594" t="s">
        <v>295</v>
      </c>
    </row>
    <row r="595" spans="1:22" x14ac:dyDescent="0.3">
      <c r="A595" t="s">
        <v>7848</v>
      </c>
      <c r="B595">
        <v>1</v>
      </c>
      <c r="C595" s="1" t="s">
        <v>7845</v>
      </c>
      <c r="D595" t="s">
        <v>311</v>
      </c>
      <c r="E595">
        <v>2576261</v>
      </c>
      <c r="F595" t="s">
        <v>7845</v>
      </c>
      <c r="H595" t="s">
        <v>2965</v>
      </c>
      <c r="J595" t="s">
        <v>7847</v>
      </c>
      <c r="K595">
        <v>18</v>
      </c>
      <c r="L595" s="1" t="s">
        <v>311</v>
      </c>
      <c r="M595" t="s">
        <v>7846</v>
      </c>
      <c r="N595">
        <v>17932</v>
      </c>
      <c r="O595">
        <v>4</v>
      </c>
      <c r="P595">
        <v>27</v>
      </c>
      <c r="Q595" t="s">
        <v>13006</v>
      </c>
      <c r="R595" t="s">
        <v>424</v>
      </c>
      <c r="S595" t="s">
        <v>603</v>
      </c>
      <c r="T595" t="s">
        <v>16316</v>
      </c>
      <c r="U595" t="s">
        <v>812</v>
      </c>
      <c r="V595" t="s">
        <v>295</v>
      </c>
    </row>
    <row r="596" spans="1:22" x14ac:dyDescent="0.3">
      <c r="A596" t="s">
        <v>8212</v>
      </c>
      <c r="B596">
        <v>1</v>
      </c>
      <c r="C596" s="1" t="s">
        <v>8210</v>
      </c>
      <c r="D596" t="s">
        <v>321</v>
      </c>
      <c r="E596">
        <v>2517011</v>
      </c>
      <c r="F596" t="s">
        <v>8210</v>
      </c>
      <c r="H596" t="s">
        <v>7849</v>
      </c>
      <c r="K596">
        <v>86</v>
      </c>
      <c r="L596" s="1" t="s">
        <v>321</v>
      </c>
      <c r="M596" t="s">
        <v>8211</v>
      </c>
      <c r="N596">
        <v>17200</v>
      </c>
      <c r="O596">
        <v>4</v>
      </c>
      <c r="P596">
        <v>27</v>
      </c>
      <c r="Q596" t="s">
        <v>13112</v>
      </c>
      <c r="R596" t="s">
        <v>675</v>
      </c>
      <c r="S596" t="s">
        <v>1507</v>
      </c>
      <c r="T596" t="s">
        <v>1059</v>
      </c>
      <c r="U596" t="s">
        <v>812</v>
      </c>
      <c r="V596" t="s">
        <v>295</v>
      </c>
    </row>
    <row r="597" spans="1:22" x14ac:dyDescent="0.3">
      <c r="A597" t="s">
        <v>1741</v>
      </c>
      <c r="B597">
        <v>1</v>
      </c>
      <c r="C597" s="1" t="s">
        <v>1740</v>
      </c>
      <c r="D597" t="s">
        <v>562</v>
      </c>
      <c r="E597">
        <v>4081808</v>
      </c>
      <c r="F597" t="s">
        <v>1740</v>
      </c>
      <c r="H597" t="s">
        <v>1742</v>
      </c>
      <c r="I597">
        <v>6</v>
      </c>
      <c r="K597">
        <v>47</v>
      </c>
      <c r="L597" s="1" t="s">
        <v>451</v>
      </c>
      <c r="M597" t="s">
        <v>1284</v>
      </c>
      <c r="N597">
        <v>19298</v>
      </c>
      <c r="O597">
        <v>2</v>
      </c>
      <c r="P597">
        <v>26</v>
      </c>
      <c r="Q597" t="s">
        <v>11540</v>
      </c>
      <c r="R597" t="s">
        <v>360</v>
      </c>
      <c r="S597" t="s">
        <v>582</v>
      </c>
      <c r="U597" t="s">
        <v>812</v>
      </c>
      <c r="V597" t="s">
        <v>295</v>
      </c>
    </row>
    <row r="598" spans="1:22" x14ac:dyDescent="0.3">
      <c r="A598" t="s">
        <v>1326</v>
      </c>
      <c r="B598">
        <v>1</v>
      </c>
      <c r="C598" s="1" t="s">
        <v>1323</v>
      </c>
      <c r="D598" t="s">
        <v>311</v>
      </c>
      <c r="E598">
        <v>2979695</v>
      </c>
      <c r="F598" t="s">
        <v>1323</v>
      </c>
      <c r="H598" t="s">
        <v>1327</v>
      </c>
      <c r="J598" t="s">
        <v>1325</v>
      </c>
      <c r="K598">
        <v>8</v>
      </c>
      <c r="L598" s="1" t="s">
        <v>311</v>
      </c>
      <c r="M598" t="s">
        <v>1324</v>
      </c>
      <c r="N598">
        <v>20704</v>
      </c>
      <c r="O598">
        <v>2</v>
      </c>
      <c r="P598">
        <v>26</v>
      </c>
      <c r="Q598" t="s">
        <v>11464</v>
      </c>
      <c r="R598" t="s">
        <v>318</v>
      </c>
      <c r="S598" t="s">
        <v>412</v>
      </c>
      <c r="T598" t="s">
        <v>16316</v>
      </c>
      <c r="U598" t="s">
        <v>812</v>
      </c>
      <c r="V598" t="s">
        <v>295</v>
      </c>
    </row>
    <row r="599" spans="1:22" x14ac:dyDescent="0.3">
      <c r="A599" t="s">
        <v>8713</v>
      </c>
      <c r="B599">
        <v>1</v>
      </c>
      <c r="C599" s="1" t="s">
        <v>8711</v>
      </c>
      <c r="D599" t="s">
        <v>451</v>
      </c>
      <c r="F599" t="s">
        <v>8711</v>
      </c>
      <c r="H599" t="s">
        <v>1017</v>
      </c>
      <c r="K599">
        <v>41</v>
      </c>
      <c r="L599" s="1" t="s">
        <v>451</v>
      </c>
      <c r="M599" t="s">
        <v>8712</v>
      </c>
      <c r="N599">
        <v>17392</v>
      </c>
      <c r="O599">
        <v>0</v>
      </c>
      <c r="P599">
        <v>25</v>
      </c>
      <c r="Q599" t="s">
        <v>13261</v>
      </c>
      <c r="R599" t="s">
        <v>360</v>
      </c>
      <c r="S599" t="s">
        <v>949</v>
      </c>
      <c r="U599" t="s">
        <v>812</v>
      </c>
      <c r="V599" t="s">
        <v>295</v>
      </c>
    </row>
    <row r="600" spans="1:22" x14ac:dyDescent="0.3">
      <c r="A600" t="s">
        <v>6582</v>
      </c>
      <c r="B600">
        <v>1</v>
      </c>
      <c r="C600" s="1" t="s">
        <v>6581</v>
      </c>
      <c r="D600" t="s">
        <v>311</v>
      </c>
      <c r="E600">
        <v>17247</v>
      </c>
      <c r="F600" t="s">
        <v>6581</v>
      </c>
      <c r="H600" t="s">
        <v>2247</v>
      </c>
      <c r="I600">
        <v>4</v>
      </c>
      <c r="L600" s="1" t="s">
        <v>311</v>
      </c>
      <c r="M600" t="s">
        <v>3394</v>
      </c>
      <c r="N600">
        <v>16139</v>
      </c>
      <c r="O600">
        <v>6</v>
      </c>
      <c r="P600">
        <v>28</v>
      </c>
      <c r="Q600" t="s">
        <v>12660</v>
      </c>
      <c r="R600" t="s">
        <v>308</v>
      </c>
      <c r="S600" t="s">
        <v>814</v>
      </c>
      <c r="T600" t="s">
        <v>509</v>
      </c>
      <c r="U600" t="s">
        <v>812</v>
      </c>
      <c r="V600" t="s">
        <v>295</v>
      </c>
    </row>
    <row r="601" spans="1:22" x14ac:dyDescent="0.3">
      <c r="A601" t="s">
        <v>15659</v>
      </c>
      <c r="B601">
        <v>1</v>
      </c>
      <c r="C601" s="1" t="s">
        <v>15660</v>
      </c>
      <c r="D601" t="s">
        <v>451</v>
      </c>
      <c r="E601">
        <v>4036949</v>
      </c>
      <c r="F601" t="s">
        <v>15660</v>
      </c>
      <c r="G601" t="s">
        <v>910</v>
      </c>
      <c r="H601" t="s">
        <v>15661</v>
      </c>
      <c r="I601">
        <v>4</v>
      </c>
      <c r="K601">
        <v>43</v>
      </c>
      <c r="L601" s="1" t="s">
        <v>451</v>
      </c>
      <c r="M601" t="s">
        <v>15662</v>
      </c>
      <c r="N601">
        <v>21813</v>
      </c>
      <c r="O601">
        <v>0</v>
      </c>
      <c r="P601">
        <v>23</v>
      </c>
      <c r="Q601" t="s">
        <v>15663</v>
      </c>
      <c r="R601" t="s">
        <v>308</v>
      </c>
      <c r="S601" t="s">
        <v>525</v>
      </c>
      <c r="T601" t="s">
        <v>13941</v>
      </c>
      <c r="U601" t="s">
        <v>812</v>
      </c>
      <c r="V601" t="s">
        <v>2517</v>
      </c>
    </row>
    <row r="602" spans="1:22" x14ac:dyDescent="0.3">
      <c r="A602" t="s">
        <v>3630</v>
      </c>
      <c r="B602">
        <v>1</v>
      </c>
      <c r="C602" s="1" t="s">
        <v>3628</v>
      </c>
      <c r="D602" t="s">
        <v>321</v>
      </c>
      <c r="E602">
        <v>15670</v>
      </c>
      <c r="F602" t="s">
        <v>3628</v>
      </c>
      <c r="H602" t="s">
        <v>1411</v>
      </c>
      <c r="K602">
        <v>84</v>
      </c>
      <c r="L602" s="1" t="s">
        <v>321</v>
      </c>
      <c r="M602" t="s">
        <v>3629</v>
      </c>
      <c r="N602">
        <v>15630</v>
      </c>
      <c r="O602">
        <v>7</v>
      </c>
      <c r="P602">
        <v>30</v>
      </c>
      <c r="Q602" t="s">
        <v>11919</v>
      </c>
      <c r="R602" t="s">
        <v>318</v>
      </c>
      <c r="S602" t="s">
        <v>733</v>
      </c>
      <c r="T602" t="s">
        <v>1059</v>
      </c>
      <c r="U602" t="s">
        <v>617</v>
      </c>
      <c r="V602" t="s">
        <v>295</v>
      </c>
    </row>
    <row r="603" spans="1:22" x14ac:dyDescent="0.3">
      <c r="A603" t="s">
        <v>7767</v>
      </c>
      <c r="B603">
        <v>1</v>
      </c>
      <c r="C603" s="1" t="s">
        <v>128</v>
      </c>
      <c r="D603" t="s">
        <v>348</v>
      </c>
      <c r="E603">
        <v>2977187</v>
      </c>
      <c r="F603" t="s">
        <v>128</v>
      </c>
      <c r="G603" t="s">
        <v>570</v>
      </c>
      <c r="H603" t="s">
        <v>3683</v>
      </c>
      <c r="I603">
        <v>1</v>
      </c>
      <c r="J603" t="s">
        <v>7766</v>
      </c>
      <c r="K603">
        <v>10</v>
      </c>
      <c r="L603" s="1" t="s">
        <v>348</v>
      </c>
      <c r="M603" t="s">
        <v>7765</v>
      </c>
      <c r="N603">
        <v>18882</v>
      </c>
      <c r="O603">
        <v>3</v>
      </c>
      <c r="P603">
        <v>27</v>
      </c>
      <c r="Q603" t="s">
        <v>12986</v>
      </c>
      <c r="R603" t="s">
        <v>345</v>
      </c>
      <c r="S603" t="s">
        <v>450</v>
      </c>
      <c r="U603" t="s">
        <v>617</v>
      </c>
      <c r="V603" t="s">
        <v>299</v>
      </c>
    </row>
    <row r="604" spans="1:22" x14ac:dyDescent="0.3">
      <c r="A604" t="s">
        <v>746</v>
      </c>
      <c r="B604">
        <v>1</v>
      </c>
      <c r="C604" s="1" t="s">
        <v>741</v>
      </c>
      <c r="D604" t="s">
        <v>311</v>
      </c>
      <c r="E604">
        <v>2972515</v>
      </c>
      <c r="F604" t="s">
        <v>741</v>
      </c>
      <c r="G604" t="s">
        <v>314</v>
      </c>
      <c r="H604" t="s">
        <v>747</v>
      </c>
      <c r="I604">
        <v>4</v>
      </c>
      <c r="J604" t="s">
        <v>744</v>
      </c>
      <c r="K604">
        <v>13</v>
      </c>
      <c r="L604" s="1" t="s">
        <v>311</v>
      </c>
      <c r="M604" t="s">
        <v>743</v>
      </c>
      <c r="N604">
        <v>19461</v>
      </c>
      <c r="O604">
        <v>3</v>
      </c>
      <c r="P604">
        <v>26</v>
      </c>
      <c r="Q604" t="s">
        <v>11375</v>
      </c>
      <c r="R604" t="s">
        <v>318</v>
      </c>
      <c r="S604" t="s">
        <v>575</v>
      </c>
      <c r="U604" t="s">
        <v>617</v>
      </c>
      <c r="V604" t="s">
        <v>299</v>
      </c>
    </row>
    <row r="605" spans="1:22" x14ac:dyDescent="0.3">
      <c r="A605" t="s">
        <v>8965</v>
      </c>
      <c r="B605">
        <v>1</v>
      </c>
      <c r="C605" s="1" t="s">
        <v>8963</v>
      </c>
      <c r="D605" t="s">
        <v>348</v>
      </c>
      <c r="E605">
        <v>15753</v>
      </c>
      <c r="F605" t="s">
        <v>8963</v>
      </c>
      <c r="H605" t="s">
        <v>8966</v>
      </c>
      <c r="K605">
        <v>6</v>
      </c>
      <c r="L605" s="1" t="s">
        <v>348</v>
      </c>
      <c r="M605" t="s">
        <v>8964</v>
      </c>
      <c r="N605">
        <v>17152</v>
      </c>
      <c r="O605">
        <v>0</v>
      </c>
      <c r="P605">
        <v>28</v>
      </c>
      <c r="Q605" t="s">
        <v>13334</v>
      </c>
      <c r="R605" t="s">
        <v>308</v>
      </c>
      <c r="S605" t="s">
        <v>356</v>
      </c>
      <c r="U605" t="s">
        <v>3603</v>
      </c>
      <c r="V605" t="s">
        <v>295</v>
      </c>
    </row>
    <row r="606" spans="1:22" x14ac:dyDescent="0.3">
      <c r="A606" t="s">
        <v>10316</v>
      </c>
      <c r="B606">
        <v>1</v>
      </c>
      <c r="C606" s="1" t="s">
        <v>237</v>
      </c>
      <c r="D606" t="s">
        <v>348</v>
      </c>
      <c r="E606">
        <v>15807</v>
      </c>
      <c r="F606" t="s">
        <v>237</v>
      </c>
      <c r="G606" t="s">
        <v>895</v>
      </c>
      <c r="H606" t="s">
        <v>10317</v>
      </c>
      <c r="I606">
        <v>2</v>
      </c>
      <c r="J606" t="s">
        <v>10315</v>
      </c>
      <c r="K606">
        <v>84</v>
      </c>
      <c r="L606" s="1" t="s">
        <v>1689</v>
      </c>
      <c r="M606" t="s">
        <v>1995</v>
      </c>
      <c r="N606">
        <v>15150</v>
      </c>
      <c r="O606">
        <v>7</v>
      </c>
      <c r="P606">
        <v>29</v>
      </c>
      <c r="Q606" t="s">
        <v>13737</v>
      </c>
      <c r="R606" t="s">
        <v>345</v>
      </c>
      <c r="S606" t="s">
        <v>828</v>
      </c>
      <c r="U606" t="s">
        <v>10314</v>
      </c>
      <c r="V606" t="s">
        <v>299</v>
      </c>
    </row>
    <row r="607" spans="1:22" x14ac:dyDescent="0.3">
      <c r="A607" t="s">
        <v>7531</v>
      </c>
      <c r="B607">
        <v>1</v>
      </c>
      <c r="C607" s="1" t="s">
        <v>7529</v>
      </c>
      <c r="D607" t="s">
        <v>437</v>
      </c>
      <c r="E607">
        <v>2515713</v>
      </c>
      <c r="F607" t="s">
        <v>7529</v>
      </c>
      <c r="H607" t="s">
        <v>1612</v>
      </c>
      <c r="I607">
        <v>2</v>
      </c>
      <c r="K607">
        <v>4</v>
      </c>
      <c r="L607" s="1" t="s">
        <v>437</v>
      </c>
      <c r="M607" t="s">
        <v>7530</v>
      </c>
      <c r="N607">
        <v>17270</v>
      </c>
      <c r="O607">
        <v>0</v>
      </c>
      <c r="P607">
        <v>26</v>
      </c>
      <c r="Q607" t="s">
        <v>12918</v>
      </c>
      <c r="R607" t="s">
        <v>308</v>
      </c>
      <c r="S607" t="s">
        <v>430</v>
      </c>
      <c r="U607" t="s">
        <v>338</v>
      </c>
      <c r="V607" t="s">
        <v>295</v>
      </c>
    </row>
    <row r="608" spans="1:22" x14ac:dyDescent="0.3">
      <c r="A608" t="s">
        <v>16495</v>
      </c>
      <c r="B608">
        <v>1</v>
      </c>
      <c r="C608" s="1" t="s">
        <v>16496</v>
      </c>
      <c r="D608" t="s">
        <v>16327</v>
      </c>
      <c r="E608">
        <v>4039396</v>
      </c>
      <c r="F608" t="s">
        <v>16496</v>
      </c>
      <c r="G608" t="s">
        <v>707</v>
      </c>
      <c r="H608" t="s">
        <v>15562</v>
      </c>
      <c r="J608" t="s">
        <v>16497</v>
      </c>
      <c r="K608">
        <v>9</v>
      </c>
      <c r="L608" s="1" t="s">
        <v>16327</v>
      </c>
      <c r="M608" t="s">
        <v>16498</v>
      </c>
      <c r="N608">
        <v>20512</v>
      </c>
      <c r="O608">
        <v>2</v>
      </c>
      <c r="P608">
        <v>23</v>
      </c>
      <c r="Q608" t="s">
        <v>16499</v>
      </c>
      <c r="R608" t="s">
        <v>308</v>
      </c>
      <c r="S608" t="s">
        <v>450</v>
      </c>
      <c r="U608" t="s">
        <v>338</v>
      </c>
      <c r="V608" t="s">
        <v>299</v>
      </c>
    </row>
    <row r="609" spans="1:22" x14ac:dyDescent="0.3">
      <c r="A609" t="s">
        <v>1685</v>
      </c>
      <c r="B609">
        <v>1</v>
      </c>
      <c r="C609" s="1" t="s">
        <v>1683</v>
      </c>
      <c r="D609" t="s">
        <v>348</v>
      </c>
      <c r="E609">
        <v>17399</v>
      </c>
      <c r="F609" t="s">
        <v>1683</v>
      </c>
      <c r="H609" t="s">
        <v>1686</v>
      </c>
      <c r="J609" t="s">
        <v>1684</v>
      </c>
      <c r="K609">
        <v>5</v>
      </c>
      <c r="L609" s="1" t="s">
        <v>348</v>
      </c>
      <c r="M609" t="s">
        <v>781</v>
      </c>
      <c r="N609">
        <v>16553</v>
      </c>
      <c r="O609">
        <v>6</v>
      </c>
      <c r="P609">
        <v>28</v>
      </c>
      <c r="Q609" t="s">
        <v>11529</v>
      </c>
      <c r="R609" t="s">
        <v>360</v>
      </c>
      <c r="S609" t="s">
        <v>541</v>
      </c>
      <c r="T609" t="s">
        <v>16316</v>
      </c>
      <c r="U609" t="s">
        <v>338</v>
      </c>
      <c r="V609" t="s">
        <v>295</v>
      </c>
    </row>
    <row r="610" spans="1:22" x14ac:dyDescent="0.3">
      <c r="A610" t="s">
        <v>10152</v>
      </c>
      <c r="B610">
        <v>1</v>
      </c>
      <c r="C610" s="1" t="s">
        <v>227</v>
      </c>
      <c r="D610" t="s">
        <v>451</v>
      </c>
      <c r="E610">
        <v>3045260</v>
      </c>
      <c r="F610" t="s">
        <v>227</v>
      </c>
      <c r="G610" t="s">
        <v>388</v>
      </c>
      <c r="H610" t="s">
        <v>6081</v>
      </c>
      <c r="I610">
        <v>3</v>
      </c>
      <c r="J610" t="s">
        <v>10151</v>
      </c>
      <c r="K610">
        <v>30</v>
      </c>
      <c r="L610" s="1" t="s">
        <v>451</v>
      </c>
      <c r="M610" t="s">
        <v>10150</v>
      </c>
      <c r="N610">
        <v>19548</v>
      </c>
      <c r="O610">
        <v>3</v>
      </c>
      <c r="P610">
        <v>25</v>
      </c>
      <c r="Q610" t="s">
        <v>13685</v>
      </c>
      <c r="R610" t="s">
        <v>401</v>
      </c>
      <c r="S610" t="s">
        <v>686</v>
      </c>
      <c r="U610" t="s">
        <v>338</v>
      </c>
      <c r="V610" t="s">
        <v>299</v>
      </c>
    </row>
    <row r="611" spans="1:22" x14ac:dyDescent="0.3">
      <c r="A611" t="s">
        <v>10483</v>
      </c>
      <c r="B611">
        <v>1</v>
      </c>
      <c r="C611" s="1" t="s">
        <v>10481</v>
      </c>
      <c r="D611" t="s">
        <v>348</v>
      </c>
      <c r="E611">
        <v>2978929</v>
      </c>
      <c r="F611" t="s">
        <v>10481</v>
      </c>
      <c r="G611" t="s">
        <v>314</v>
      </c>
      <c r="H611" t="s">
        <v>5260</v>
      </c>
      <c r="I611">
        <v>2</v>
      </c>
      <c r="J611" t="s">
        <v>10482</v>
      </c>
      <c r="K611">
        <v>19</v>
      </c>
      <c r="L611" s="1" t="s">
        <v>348</v>
      </c>
      <c r="M611" t="s">
        <v>688</v>
      </c>
      <c r="N611">
        <v>17938</v>
      </c>
      <c r="O611">
        <v>4</v>
      </c>
      <c r="P611">
        <v>26</v>
      </c>
      <c r="Q611" t="s">
        <v>13789</v>
      </c>
      <c r="R611" t="s">
        <v>360</v>
      </c>
      <c r="S611" t="s">
        <v>568</v>
      </c>
      <c r="U611" t="s">
        <v>338</v>
      </c>
      <c r="V611" t="s">
        <v>299</v>
      </c>
    </row>
    <row r="612" spans="1:22" x14ac:dyDescent="0.3">
      <c r="A612" t="s">
        <v>841</v>
      </c>
      <c r="B612">
        <v>1</v>
      </c>
      <c r="C612" s="1" t="s">
        <v>170</v>
      </c>
      <c r="D612" t="s">
        <v>348</v>
      </c>
      <c r="E612">
        <v>3042778</v>
      </c>
      <c r="F612" t="s">
        <v>170</v>
      </c>
      <c r="G612" t="s">
        <v>552</v>
      </c>
      <c r="H612" t="s">
        <v>842</v>
      </c>
      <c r="I612">
        <v>1</v>
      </c>
      <c r="J612" t="s">
        <v>840</v>
      </c>
      <c r="K612">
        <v>84</v>
      </c>
      <c r="L612" s="1" t="s">
        <v>348</v>
      </c>
      <c r="M612" t="s">
        <v>493</v>
      </c>
      <c r="N612">
        <v>18879</v>
      </c>
      <c r="O612">
        <v>3</v>
      </c>
      <c r="P612">
        <v>25</v>
      </c>
      <c r="Q612" t="s">
        <v>11387</v>
      </c>
      <c r="R612" t="s">
        <v>318</v>
      </c>
      <c r="S612" t="s">
        <v>347</v>
      </c>
      <c r="T612" t="s">
        <v>13941</v>
      </c>
      <c r="U612" t="s">
        <v>338</v>
      </c>
      <c r="V612" t="s">
        <v>13942</v>
      </c>
    </row>
    <row r="613" spans="1:22" x14ac:dyDescent="0.3">
      <c r="A613" t="s">
        <v>9970</v>
      </c>
      <c r="B613">
        <v>1</v>
      </c>
      <c r="C613" s="1" t="s">
        <v>9969</v>
      </c>
      <c r="D613" t="s">
        <v>348</v>
      </c>
      <c r="E613">
        <v>16014</v>
      </c>
      <c r="F613" t="s">
        <v>9969</v>
      </c>
      <c r="H613" t="s">
        <v>3464</v>
      </c>
      <c r="K613">
        <v>11</v>
      </c>
      <c r="L613" s="1" t="s">
        <v>348</v>
      </c>
      <c r="M613" t="s">
        <v>4888</v>
      </c>
      <c r="N613">
        <v>15123</v>
      </c>
      <c r="O613">
        <v>6</v>
      </c>
      <c r="P613">
        <v>29</v>
      </c>
      <c r="Q613" t="s">
        <v>13636</v>
      </c>
      <c r="R613" t="s">
        <v>345</v>
      </c>
      <c r="S613" t="s">
        <v>390</v>
      </c>
      <c r="U613" t="s">
        <v>338</v>
      </c>
      <c r="V613" t="s">
        <v>295</v>
      </c>
    </row>
    <row r="614" spans="1:22" x14ac:dyDescent="0.3">
      <c r="A614" t="s">
        <v>7334</v>
      </c>
      <c r="B614">
        <v>1</v>
      </c>
      <c r="C614" s="1" t="s">
        <v>7332</v>
      </c>
      <c r="D614" t="s">
        <v>451</v>
      </c>
      <c r="E614">
        <v>2515934</v>
      </c>
      <c r="F614" t="s">
        <v>7332</v>
      </c>
      <c r="H614" t="s">
        <v>4195</v>
      </c>
      <c r="J614" t="s">
        <v>7333</v>
      </c>
      <c r="K614">
        <v>30</v>
      </c>
      <c r="L614" s="1" t="s">
        <v>451</v>
      </c>
      <c r="M614" t="s">
        <v>5296</v>
      </c>
      <c r="N614">
        <v>17197</v>
      </c>
      <c r="O614">
        <v>5</v>
      </c>
      <c r="P614">
        <v>28</v>
      </c>
      <c r="Q614" t="s">
        <v>12867</v>
      </c>
      <c r="R614" t="s">
        <v>492</v>
      </c>
      <c r="S614" t="s">
        <v>650</v>
      </c>
      <c r="T614" t="s">
        <v>16316</v>
      </c>
      <c r="U614" t="s">
        <v>338</v>
      </c>
      <c r="V614" t="s">
        <v>295</v>
      </c>
    </row>
    <row r="615" spans="1:22" x14ac:dyDescent="0.3">
      <c r="A615" t="s">
        <v>6126</v>
      </c>
      <c r="B615">
        <v>1</v>
      </c>
      <c r="C615" s="1" t="s">
        <v>6125</v>
      </c>
      <c r="D615" t="s">
        <v>451</v>
      </c>
      <c r="F615" t="s">
        <v>6125</v>
      </c>
      <c r="K615">
        <v>0</v>
      </c>
      <c r="L615" s="1" t="s">
        <v>451</v>
      </c>
      <c r="M615" t="s">
        <v>777</v>
      </c>
      <c r="N615">
        <v>17402</v>
      </c>
      <c r="Q615" t="s">
        <v>12535</v>
      </c>
      <c r="R615" t="s">
        <v>296</v>
      </c>
      <c r="S615" t="s">
        <v>296</v>
      </c>
      <c r="U615" t="s">
        <v>338</v>
      </c>
      <c r="V615" t="s">
        <v>295</v>
      </c>
    </row>
    <row r="616" spans="1:22" x14ac:dyDescent="0.3">
      <c r="A616" t="s">
        <v>4620</v>
      </c>
      <c r="B616">
        <v>1</v>
      </c>
      <c r="C616" s="1" t="s">
        <v>4619</v>
      </c>
      <c r="D616" t="s">
        <v>348</v>
      </c>
      <c r="E616">
        <v>17279</v>
      </c>
      <c r="F616" t="s">
        <v>4619</v>
      </c>
      <c r="H616" t="s">
        <v>4621</v>
      </c>
      <c r="K616">
        <v>13</v>
      </c>
      <c r="L616" s="1" t="s">
        <v>348</v>
      </c>
      <c r="M616" t="s">
        <v>445</v>
      </c>
      <c r="N616">
        <v>16657</v>
      </c>
      <c r="O616">
        <v>5</v>
      </c>
      <c r="P616">
        <v>27</v>
      </c>
      <c r="Q616" t="s">
        <v>12151</v>
      </c>
      <c r="R616" t="s">
        <v>424</v>
      </c>
      <c r="S616" t="s">
        <v>450</v>
      </c>
      <c r="T616" t="s">
        <v>1059</v>
      </c>
      <c r="U616" t="s">
        <v>338</v>
      </c>
      <c r="V616" t="s">
        <v>295</v>
      </c>
    </row>
    <row r="617" spans="1:22" x14ac:dyDescent="0.3">
      <c r="A617" t="s">
        <v>6052</v>
      </c>
      <c r="B617">
        <v>1</v>
      </c>
      <c r="C617" s="1" t="s">
        <v>6050</v>
      </c>
      <c r="D617" t="s">
        <v>348</v>
      </c>
      <c r="E617">
        <v>3044711</v>
      </c>
      <c r="F617" t="s">
        <v>6050</v>
      </c>
      <c r="H617" t="s">
        <v>4613</v>
      </c>
      <c r="J617" t="s">
        <v>6051</v>
      </c>
      <c r="K617">
        <v>83</v>
      </c>
      <c r="L617" s="1" t="s">
        <v>348</v>
      </c>
      <c r="M617" t="s">
        <v>1351</v>
      </c>
      <c r="N617">
        <v>20082</v>
      </c>
      <c r="O617">
        <v>2</v>
      </c>
      <c r="P617">
        <v>25</v>
      </c>
      <c r="Q617" t="s">
        <v>12514</v>
      </c>
      <c r="R617" t="s">
        <v>401</v>
      </c>
      <c r="S617" t="s">
        <v>830</v>
      </c>
      <c r="T617" t="s">
        <v>16316</v>
      </c>
      <c r="U617" t="s">
        <v>338</v>
      </c>
      <c r="V617" t="s">
        <v>295</v>
      </c>
    </row>
    <row r="618" spans="1:22" x14ac:dyDescent="0.3">
      <c r="A618" t="s">
        <v>16699</v>
      </c>
      <c r="B618">
        <v>1</v>
      </c>
      <c r="C618" s="1" t="s">
        <v>16700</v>
      </c>
      <c r="D618" t="s">
        <v>16327</v>
      </c>
      <c r="E618">
        <v>3125280</v>
      </c>
      <c r="F618" t="s">
        <v>16700</v>
      </c>
      <c r="G618" t="s">
        <v>915</v>
      </c>
      <c r="H618" t="s">
        <v>1363</v>
      </c>
      <c r="K618">
        <v>8</v>
      </c>
      <c r="L618" s="1" t="s">
        <v>16327</v>
      </c>
      <c r="M618" t="s">
        <v>16701</v>
      </c>
      <c r="N618">
        <v>22218</v>
      </c>
      <c r="O618">
        <v>0</v>
      </c>
      <c r="P618">
        <v>25</v>
      </c>
      <c r="Q618" t="s">
        <v>16702</v>
      </c>
      <c r="R618" t="s">
        <v>345</v>
      </c>
      <c r="S618" t="s">
        <v>317</v>
      </c>
      <c r="U618" t="s">
        <v>16703</v>
      </c>
      <c r="V618" t="s">
        <v>299</v>
      </c>
    </row>
    <row r="619" spans="1:22" x14ac:dyDescent="0.3">
      <c r="A619" t="s">
        <v>3940</v>
      </c>
      <c r="B619">
        <v>1</v>
      </c>
      <c r="C619" s="1" t="s">
        <v>3937</v>
      </c>
      <c r="D619" t="s">
        <v>348</v>
      </c>
      <c r="E619">
        <v>3923415</v>
      </c>
      <c r="F619" t="s">
        <v>3937</v>
      </c>
      <c r="H619" t="s">
        <v>13968</v>
      </c>
      <c r="I619">
        <v>5</v>
      </c>
      <c r="J619" t="s">
        <v>14394</v>
      </c>
      <c r="K619">
        <v>14</v>
      </c>
      <c r="L619" s="1" t="s">
        <v>348</v>
      </c>
      <c r="M619" t="s">
        <v>3939</v>
      </c>
      <c r="N619">
        <v>21393</v>
      </c>
      <c r="O619">
        <v>1</v>
      </c>
      <c r="P619">
        <v>23</v>
      </c>
      <c r="Q619" t="s">
        <v>11990</v>
      </c>
      <c r="R619" t="s">
        <v>401</v>
      </c>
      <c r="S619" t="s">
        <v>586</v>
      </c>
      <c r="T619" t="s">
        <v>16316</v>
      </c>
      <c r="U619" t="s">
        <v>3938</v>
      </c>
      <c r="V619" t="s">
        <v>295</v>
      </c>
    </row>
    <row r="620" spans="1:22" x14ac:dyDescent="0.3">
      <c r="A620" t="s">
        <v>16569</v>
      </c>
      <c r="B620">
        <v>1</v>
      </c>
      <c r="C620" s="1" t="s">
        <v>16570</v>
      </c>
      <c r="D620" t="s">
        <v>16327</v>
      </c>
      <c r="E620">
        <v>2996095</v>
      </c>
      <c r="F620" t="s">
        <v>16570</v>
      </c>
      <c r="H620" t="s">
        <v>6967</v>
      </c>
      <c r="J620" t="s">
        <v>16571</v>
      </c>
      <c r="K620">
        <v>7</v>
      </c>
      <c r="L620" s="1" t="s">
        <v>16327</v>
      </c>
      <c r="M620" t="s">
        <v>889</v>
      </c>
      <c r="N620">
        <v>18815</v>
      </c>
      <c r="O620">
        <v>3</v>
      </c>
      <c r="P620">
        <v>26</v>
      </c>
      <c r="Q620" t="s">
        <v>16572</v>
      </c>
      <c r="R620" t="s">
        <v>401</v>
      </c>
      <c r="S620" t="s">
        <v>568</v>
      </c>
      <c r="T620" t="s">
        <v>16316</v>
      </c>
      <c r="U620" t="s">
        <v>1360</v>
      </c>
      <c r="V620" t="s">
        <v>295</v>
      </c>
    </row>
    <row r="621" spans="1:22" x14ac:dyDescent="0.3">
      <c r="A621" t="s">
        <v>1732</v>
      </c>
      <c r="B621">
        <v>1</v>
      </c>
      <c r="C621" s="1" t="s">
        <v>1730</v>
      </c>
      <c r="D621" t="s">
        <v>321</v>
      </c>
      <c r="E621">
        <v>15226</v>
      </c>
      <c r="F621" t="s">
        <v>1730</v>
      </c>
      <c r="H621" t="s">
        <v>465</v>
      </c>
      <c r="K621">
        <v>46</v>
      </c>
      <c r="L621" s="1" t="s">
        <v>321</v>
      </c>
      <c r="M621" t="s">
        <v>1731</v>
      </c>
      <c r="N621">
        <v>14764</v>
      </c>
      <c r="O621">
        <v>7</v>
      </c>
      <c r="P621">
        <v>29</v>
      </c>
      <c r="Q621" t="s">
        <v>11538</v>
      </c>
      <c r="R621" t="s">
        <v>424</v>
      </c>
      <c r="S621" t="s">
        <v>511</v>
      </c>
      <c r="T621" t="s">
        <v>1059</v>
      </c>
      <c r="U621" t="s">
        <v>1360</v>
      </c>
      <c r="V621" t="s">
        <v>295</v>
      </c>
    </row>
    <row r="622" spans="1:22" x14ac:dyDescent="0.3">
      <c r="A622" t="s">
        <v>1923</v>
      </c>
      <c r="B622">
        <v>1</v>
      </c>
      <c r="C622" s="1" t="s">
        <v>158</v>
      </c>
      <c r="D622" t="s">
        <v>348</v>
      </c>
      <c r="E622">
        <v>3128429</v>
      </c>
      <c r="F622" t="s">
        <v>158</v>
      </c>
      <c r="G622" t="s">
        <v>1379</v>
      </c>
      <c r="H622" t="s">
        <v>1924</v>
      </c>
      <c r="I622">
        <v>1</v>
      </c>
      <c r="J622" t="s">
        <v>1922</v>
      </c>
      <c r="K622">
        <v>14</v>
      </c>
      <c r="L622" s="1" t="s">
        <v>348</v>
      </c>
      <c r="M622" t="s">
        <v>1043</v>
      </c>
      <c r="N622">
        <v>19800</v>
      </c>
      <c r="O622">
        <v>2</v>
      </c>
      <c r="P622">
        <v>24</v>
      </c>
      <c r="Q622" t="s">
        <v>11571</v>
      </c>
      <c r="R622" t="s">
        <v>424</v>
      </c>
      <c r="S622" t="s">
        <v>592</v>
      </c>
      <c r="U622" t="s">
        <v>1921</v>
      </c>
      <c r="V622" t="s">
        <v>299</v>
      </c>
    </row>
    <row r="623" spans="1:22" x14ac:dyDescent="0.3">
      <c r="A623" t="s">
        <v>8141</v>
      </c>
      <c r="B623">
        <v>1</v>
      </c>
      <c r="C623" s="1" t="s">
        <v>537</v>
      </c>
      <c r="D623" t="s">
        <v>348</v>
      </c>
      <c r="F623" t="s">
        <v>537</v>
      </c>
      <c r="H623" t="s">
        <v>8142</v>
      </c>
      <c r="K623">
        <v>15</v>
      </c>
      <c r="L623" s="1" t="s">
        <v>348</v>
      </c>
      <c r="M623" t="s">
        <v>8140</v>
      </c>
      <c r="N623">
        <v>5013</v>
      </c>
      <c r="O623">
        <v>8</v>
      </c>
      <c r="P623">
        <v>34</v>
      </c>
      <c r="Q623" t="s">
        <v>13091</v>
      </c>
      <c r="R623" t="s">
        <v>308</v>
      </c>
      <c r="S623" t="s">
        <v>475</v>
      </c>
      <c r="U623" t="s">
        <v>3449</v>
      </c>
      <c r="V623" t="s">
        <v>295</v>
      </c>
    </row>
    <row r="624" spans="1:22" x14ac:dyDescent="0.3">
      <c r="A624" t="s">
        <v>5085</v>
      </c>
      <c r="B624">
        <v>1</v>
      </c>
      <c r="C624" s="1" t="s">
        <v>5084</v>
      </c>
      <c r="E624">
        <v>4049304</v>
      </c>
      <c r="F624" t="s">
        <v>5084</v>
      </c>
      <c r="K624">
        <v>0</v>
      </c>
      <c r="L624" s="1" t="s">
        <v>296</v>
      </c>
      <c r="M624" t="s">
        <v>4549</v>
      </c>
      <c r="N624">
        <v>18785</v>
      </c>
      <c r="O624">
        <v>0</v>
      </c>
      <c r="Q624" t="s">
        <v>12264</v>
      </c>
      <c r="R624" t="s">
        <v>296</v>
      </c>
      <c r="S624" t="s">
        <v>296</v>
      </c>
      <c r="U624" t="s">
        <v>330</v>
      </c>
      <c r="V624" t="s">
        <v>295</v>
      </c>
    </row>
    <row r="625" spans="1:22" x14ac:dyDescent="0.3">
      <c r="A625" t="s">
        <v>7030</v>
      </c>
      <c r="B625">
        <v>1</v>
      </c>
      <c r="C625" s="1" t="s">
        <v>7029</v>
      </c>
      <c r="D625" t="s">
        <v>451</v>
      </c>
      <c r="E625">
        <v>4421446</v>
      </c>
      <c r="F625" t="s">
        <v>7029</v>
      </c>
      <c r="H625" t="s">
        <v>13991</v>
      </c>
      <c r="I625">
        <v>6</v>
      </c>
      <c r="J625" t="s">
        <v>14460</v>
      </c>
      <c r="L625" s="1" t="s">
        <v>451</v>
      </c>
      <c r="M625" t="s">
        <v>837</v>
      </c>
      <c r="N625">
        <v>21564</v>
      </c>
      <c r="O625">
        <v>1</v>
      </c>
      <c r="P625">
        <v>24</v>
      </c>
      <c r="Q625" t="s">
        <v>12785</v>
      </c>
      <c r="R625" t="s">
        <v>360</v>
      </c>
      <c r="S625" t="s">
        <v>575</v>
      </c>
      <c r="T625" t="s">
        <v>16316</v>
      </c>
      <c r="U625" t="s">
        <v>4261</v>
      </c>
      <c r="V625" t="s">
        <v>295</v>
      </c>
    </row>
    <row r="626" spans="1:22" x14ac:dyDescent="0.3">
      <c r="A626" t="s">
        <v>4959</v>
      </c>
      <c r="B626">
        <v>1</v>
      </c>
      <c r="C626" s="1" t="s">
        <v>4956</v>
      </c>
      <c r="D626" t="s">
        <v>321</v>
      </c>
      <c r="E626">
        <v>11319</v>
      </c>
      <c r="F626" t="s">
        <v>4956</v>
      </c>
      <c r="H626" t="s">
        <v>4960</v>
      </c>
      <c r="I626">
        <v>2</v>
      </c>
      <c r="K626">
        <v>88</v>
      </c>
      <c r="L626" s="1" t="s">
        <v>321</v>
      </c>
      <c r="M626" t="s">
        <v>4958</v>
      </c>
      <c r="N626">
        <v>3</v>
      </c>
      <c r="O626">
        <v>9</v>
      </c>
      <c r="P626">
        <v>34</v>
      </c>
      <c r="Q626" t="s">
        <v>12232</v>
      </c>
      <c r="R626" t="s">
        <v>318</v>
      </c>
      <c r="S626" t="s">
        <v>4957</v>
      </c>
      <c r="U626" t="s">
        <v>4261</v>
      </c>
      <c r="V626" t="s">
        <v>295</v>
      </c>
    </row>
    <row r="627" spans="1:22" x14ac:dyDescent="0.3">
      <c r="A627" t="s">
        <v>9298</v>
      </c>
      <c r="B627">
        <v>1</v>
      </c>
      <c r="C627" s="1" t="s">
        <v>9296</v>
      </c>
      <c r="D627" t="s">
        <v>321</v>
      </c>
      <c r="E627">
        <v>16775</v>
      </c>
      <c r="F627" t="s">
        <v>9296</v>
      </c>
      <c r="H627" t="s">
        <v>7668</v>
      </c>
      <c r="K627">
        <v>80</v>
      </c>
      <c r="L627" s="1" t="s">
        <v>321</v>
      </c>
      <c r="M627" t="s">
        <v>9297</v>
      </c>
      <c r="N627">
        <v>16083</v>
      </c>
      <c r="O627">
        <v>6</v>
      </c>
      <c r="P627">
        <v>28</v>
      </c>
      <c r="Q627" t="s">
        <v>13430</v>
      </c>
      <c r="R627" t="s">
        <v>304</v>
      </c>
      <c r="S627" t="s">
        <v>511</v>
      </c>
      <c r="U627" t="s">
        <v>3280</v>
      </c>
      <c r="V627" t="s">
        <v>295</v>
      </c>
    </row>
    <row r="628" spans="1:22" x14ac:dyDescent="0.3">
      <c r="A628" t="s">
        <v>10304</v>
      </c>
      <c r="B628">
        <v>1</v>
      </c>
      <c r="C628" s="1" t="s">
        <v>10302</v>
      </c>
      <c r="D628" t="s">
        <v>562</v>
      </c>
      <c r="E628">
        <v>3122143</v>
      </c>
      <c r="F628" t="s">
        <v>10302</v>
      </c>
      <c r="G628" t="s">
        <v>694</v>
      </c>
      <c r="H628" t="s">
        <v>821</v>
      </c>
      <c r="I628">
        <v>5</v>
      </c>
      <c r="J628" t="s">
        <v>14573</v>
      </c>
      <c r="K628">
        <v>44</v>
      </c>
      <c r="L628" s="1" t="s">
        <v>451</v>
      </c>
      <c r="M628" t="s">
        <v>10303</v>
      </c>
      <c r="N628">
        <v>21126</v>
      </c>
      <c r="O628">
        <v>1</v>
      </c>
      <c r="P628">
        <v>25</v>
      </c>
      <c r="Q628" t="s">
        <v>13734</v>
      </c>
      <c r="R628" t="s">
        <v>345</v>
      </c>
      <c r="S628" t="s">
        <v>949</v>
      </c>
      <c r="U628" t="s">
        <v>1516</v>
      </c>
      <c r="V628" t="s">
        <v>299</v>
      </c>
    </row>
    <row r="629" spans="1:22" x14ac:dyDescent="0.3">
      <c r="A629" t="s">
        <v>5946</v>
      </c>
      <c r="B629">
        <v>1</v>
      </c>
      <c r="C629" s="1" t="s">
        <v>5944</v>
      </c>
      <c r="F629" t="s">
        <v>5944</v>
      </c>
      <c r="K629">
        <v>0</v>
      </c>
      <c r="L629" s="1" t="s">
        <v>296</v>
      </c>
      <c r="M629" t="s">
        <v>5945</v>
      </c>
      <c r="N629">
        <v>17891</v>
      </c>
      <c r="Q629" t="s">
        <v>12486</v>
      </c>
      <c r="R629" t="s">
        <v>296</v>
      </c>
      <c r="S629" t="s">
        <v>296</v>
      </c>
      <c r="U629" t="s">
        <v>580</v>
      </c>
      <c r="V629" t="s">
        <v>295</v>
      </c>
    </row>
    <row r="630" spans="1:22" x14ac:dyDescent="0.3">
      <c r="A630" t="s">
        <v>5538</v>
      </c>
      <c r="B630">
        <v>1</v>
      </c>
      <c r="C630" s="1" t="s">
        <v>44</v>
      </c>
      <c r="D630" t="s">
        <v>348</v>
      </c>
      <c r="E630">
        <v>3121427</v>
      </c>
      <c r="F630" t="s">
        <v>44</v>
      </c>
      <c r="G630" t="s">
        <v>875</v>
      </c>
      <c r="H630" t="s">
        <v>5539</v>
      </c>
      <c r="I630">
        <v>1</v>
      </c>
      <c r="J630" t="s">
        <v>5537</v>
      </c>
      <c r="K630">
        <v>10</v>
      </c>
      <c r="L630" s="1" t="s">
        <v>348</v>
      </c>
      <c r="M630" t="s">
        <v>4326</v>
      </c>
      <c r="N630">
        <v>18928</v>
      </c>
      <c r="O630">
        <v>3</v>
      </c>
      <c r="P630">
        <v>24</v>
      </c>
      <c r="Q630" t="s">
        <v>12385</v>
      </c>
      <c r="R630" t="s">
        <v>360</v>
      </c>
      <c r="S630" t="s">
        <v>537</v>
      </c>
      <c r="U630" t="s">
        <v>580</v>
      </c>
      <c r="V630" t="s">
        <v>299</v>
      </c>
    </row>
    <row r="631" spans="1:22" x14ac:dyDescent="0.3">
      <c r="A631" t="s">
        <v>3596</v>
      </c>
      <c r="B631">
        <v>1</v>
      </c>
      <c r="C631" s="1" t="s">
        <v>3593</v>
      </c>
      <c r="D631" t="s">
        <v>348</v>
      </c>
      <c r="E631">
        <v>4217370</v>
      </c>
      <c r="F631" t="s">
        <v>3593</v>
      </c>
      <c r="G631" t="s">
        <v>1198</v>
      </c>
      <c r="H631" t="s">
        <v>3597</v>
      </c>
      <c r="I631">
        <v>2</v>
      </c>
      <c r="J631" t="s">
        <v>3595</v>
      </c>
      <c r="K631">
        <v>15</v>
      </c>
      <c r="L631" s="1" t="s">
        <v>348</v>
      </c>
      <c r="M631" t="s">
        <v>3594</v>
      </c>
      <c r="N631">
        <v>18896</v>
      </c>
      <c r="O631">
        <v>3</v>
      </c>
      <c r="P631">
        <v>26</v>
      </c>
      <c r="Q631" t="s">
        <v>11913</v>
      </c>
      <c r="R631" t="s">
        <v>492</v>
      </c>
      <c r="S631" t="s">
        <v>485</v>
      </c>
      <c r="U631" t="s">
        <v>2069</v>
      </c>
      <c r="V631" t="s">
        <v>299</v>
      </c>
    </row>
    <row r="632" spans="1:22" x14ac:dyDescent="0.3">
      <c r="A632" t="s">
        <v>3870</v>
      </c>
      <c r="B632">
        <v>1</v>
      </c>
      <c r="C632" s="1" t="s">
        <v>3869</v>
      </c>
      <c r="D632" t="s">
        <v>451</v>
      </c>
      <c r="E632">
        <v>14897</v>
      </c>
      <c r="F632" t="s">
        <v>3869</v>
      </c>
      <c r="H632" t="s">
        <v>1480</v>
      </c>
      <c r="K632">
        <v>30</v>
      </c>
      <c r="L632" s="1" t="s">
        <v>451</v>
      </c>
      <c r="M632" t="s">
        <v>1548</v>
      </c>
      <c r="N632">
        <v>14070</v>
      </c>
      <c r="O632">
        <v>4</v>
      </c>
      <c r="P632">
        <v>28</v>
      </c>
      <c r="Q632" t="s">
        <v>11973</v>
      </c>
      <c r="R632" t="s">
        <v>401</v>
      </c>
      <c r="S632" t="s">
        <v>791</v>
      </c>
      <c r="U632" t="s">
        <v>3592</v>
      </c>
      <c r="V632" t="s">
        <v>295</v>
      </c>
    </row>
    <row r="633" spans="1:22" x14ac:dyDescent="0.3">
      <c r="A633" t="s">
        <v>11102</v>
      </c>
      <c r="B633">
        <v>1</v>
      </c>
      <c r="C633" s="1" t="s">
        <v>178</v>
      </c>
      <c r="D633" t="s">
        <v>348</v>
      </c>
      <c r="E633">
        <v>3057987</v>
      </c>
      <c r="F633" t="s">
        <v>178</v>
      </c>
      <c r="G633" t="s">
        <v>1379</v>
      </c>
      <c r="H633" t="s">
        <v>5168</v>
      </c>
      <c r="I633">
        <v>2</v>
      </c>
      <c r="J633" t="s">
        <v>5166</v>
      </c>
      <c r="K633">
        <v>17</v>
      </c>
      <c r="L633" s="1" t="s">
        <v>348</v>
      </c>
      <c r="M633" t="s">
        <v>1523</v>
      </c>
      <c r="N633">
        <v>19916</v>
      </c>
      <c r="O633">
        <v>2</v>
      </c>
      <c r="P633">
        <v>25</v>
      </c>
      <c r="Q633" t="s">
        <v>12285</v>
      </c>
      <c r="R633" t="s">
        <v>329</v>
      </c>
      <c r="S633" t="s">
        <v>814</v>
      </c>
      <c r="U633" t="s">
        <v>15097</v>
      </c>
      <c r="V633" t="s">
        <v>299</v>
      </c>
    </row>
    <row r="634" spans="1:22" x14ac:dyDescent="0.3">
      <c r="A634" t="s">
        <v>3660</v>
      </c>
      <c r="B634">
        <v>1</v>
      </c>
      <c r="C634" s="1" t="s">
        <v>3658</v>
      </c>
      <c r="D634" t="s">
        <v>348</v>
      </c>
      <c r="E634">
        <v>3042428</v>
      </c>
      <c r="F634" t="s">
        <v>3658</v>
      </c>
      <c r="H634" t="s">
        <v>3661</v>
      </c>
      <c r="I634">
        <v>3</v>
      </c>
      <c r="K634">
        <v>16</v>
      </c>
      <c r="L634" s="1" t="s">
        <v>348</v>
      </c>
      <c r="M634" t="s">
        <v>3344</v>
      </c>
      <c r="N634">
        <v>19423</v>
      </c>
      <c r="O634">
        <v>2</v>
      </c>
      <c r="P634">
        <v>25</v>
      </c>
      <c r="Q634" t="s">
        <v>11926</v>
      </c>
      <c r="R634" t="s">
        <v>308</v>
      </c>
      <c r="S634" t="s">
        <v>412</v>
      </c>
      <c r="U634" t="s">
        <v>3659</v>
      </c>
      <c r="V634" t="s">
        <v>295</v>
      </c>
    </row>
    <row r="635" spans="1:22" x14ac:dyDescent="0.3">
      <c r="A635" t="s">
        <v>5138</v>
      </c>
      <c r="B635">
        <v>1</v>
      </c>
      <c r="C635" s="1" t="s">
        <v>5136</v>
      </c>
      <c r="F635" t="s">
        <v>5136</v>
      </c>
      <c r="G635" t="s">
        <v>707</v>
      </c>
      <c r="K635">
        <v>0</v>
      </c>
      <c r="L635" s="1" t="s">
        <v>296</v>
      </c>
      <c r="M635" t="s">
        <v>5137</v>
      </c>
      <c r="N635">
        <v>19673</v>
      </c>
      <c r="O635">
        <v>0</v>
      </c>
      <c r="Q635" t="s">
        <v>12279</v>
      </c>
      <c r="R635" t="s">
        <v>296</v>
      </c>
      <c r="S635" t="s">
        <v>296</v>
      </c>
      <c r="U635" t="s">
        <v>3659</v>
      </c>
      <c r="V635" t="s">
        <v>299</v>
      </c>
    </row>
    <row r="636" spans="1:22" x14ac:dyDescent="0.3">
      <c r="A636" t="s">
        <v>7340</v>
      </c>
      <c r="B636">
        <v>1</v>
      </c>
      <c r="C636" s="1" t="s">
        <v>7338</v>
      </c>
      <c r="F636" t="s">
        <v>7338</v>
      </c>
      <c r="G636" t="s">
        <v>707</v>
      </c>
      <c r="K636">
        <v>0</v>
      </c>
      <c r="L636" s="1" t="s">
        <v>296</v>
      </c>
      <c r="M636" t="s">
        <v>7339</v>
      </c>
      <c r="N636">
        <v>19710</v>
      </c>
      <c r="O636">
        <v>0</v>
      </c>
      <c r="Q636" t="s">
        <v>12279</v>
      </c>
      <c r="R636" t="s">
        <v>296</v>
      </c>
      <c r="S636" t="s">
        <v>296</v>
      </c>
      <c r="U636" t="s">
        <v>3659</v>
      </c>
      <c r="V636" t="s">
        <v>299</v>
      </c>
    </row>
    <row r="637" spans="1:22" x14ac:dyDescent="0.3">
      <c r="A637" t="s">
        <v>8768</v>
      </c>
      <c r="B637">
        <v>1</v>
      </c>
      <c r="C637" s="1" t="s">
        <v>168</v>
      </c>
      <c r="D637" t="s">
        <v>311</v>
      </c>
      <c r="E637">
        <v>2577417</v>
      </c>
      <c r="F637" t="s">
        <v>168</v>
      </c>
      <c r="G637" t="s">
        <v>745</v>
      </c>
      <c r="H637" t="s">
        <v>4938</v>
      </c>
      <c r="I637">
        <v>1</v>
      </c>
      <c r="J637" t="s">
        <v>8767</v>
      </c>
      <c r="K637">
        <v>4</v>
      </c>
      <c r="L637" s="1" t="s">
        <v>311</v>
      </c>
      <c r="M637" t="s">
        <v>8766</v>
      </c>
      <c r="N637">
        <v>18055</v>
      </c>
      <c r="O637">
        <v>4</v>
      </c>
      <c r="P637">
        <v>27</v>
      </c>
      <c r="Q637" t="s">
        <v>13274</v>
      </c>
      <c r="R637" t="s">
        <v>345</v>
      </c>
      <c r="S637" t="s">
        <v>828</v>
      </c>
      <c r="U637" t="s">
        <v>8765</v>
      </c>
      <c r="V637" t="s">
        <v>299</v>
      </c>
    </row>
    <row r="638" spans="1:22" x14ac:dyDescent="0.3">
      <c r="A638" t="s">
        <v>3916</v>
      </c>
      <c r="B638">
        <v>1</v>
      </c>
      <c r="C638" s="1" t="s">
        <v>3915</v>
      </c>
      <c r="D638" t="s">
        <v>321</v>
      </c>
      <c r="F638" t="s">
        <v>3915</v>
      </c>
      <c r="H638" t="s">
        <v>3917</v>
      </c>
      <c r="K638">
        <v>87</v>
      </c>
      <c r="L638" s="1" t="s">
        <v>321</v>
      </c>
      <c r="M638" t="s">
        <v>677</v>
      </c>
      <c r="N638">
        <v>244</v>
      </c>
      <c r="O638">
        <v>11</v>
      </c>
      <c r="P638">
        <v>38</v>
      </c>
      <c r="Q638" t="s">
        <v>11984</v>
      </c>
      <c r="R638" t="s">
        <v>318</v>
      </c>
      <c r="S638" t="s">
        <v>1989</v>
      </c>
      <c r="U638" t="s">
        <v>1949</v>
      </c>
      <c r="V638" t="s">
        <v>295</v>
      </c>
    </row>
    <row r="639" spans="1:22" x14ac:dyDescent="0.3">
      <c r="A639" t="s">
        <v>8134</v>
      </c>
      <c r="B639">
        <v>1</v>
      </c>
      <c r="C639" s="1" t="s">
        <v>133</v>
      </c>
      <c r="D639" t="s">
        <v>321</v>
      </c>
      <c r="E639">
        <v>3121023</v>
      </c>
      <c r="F639" t="s">
        <v>133</v>
      </c>
      <c r="G639" t="s">
        <v>388</v>
      </c>
      <c r="H639" t="s">
        <v>6190</v>
      </c>
      <c r="I639">
        <v>2</v>
      </c>
      <c r="J639" t="s">
        <v>8133</v>
      </c>
      <c r="K639">
        <v>88</v>
      </c>
      <c r="L639" s="1" t="s">
        <v>321</v>
      </c>
      <c r="M639" t="s">
        <v>8132</v>
      </c>
      <c r="N639">
        <v>19863</v>
      </c>
      <c r="O639">
        <v>2</v>
      </c>
      <c r="P639">
        <v>25</v>
      </c>
      <c r="Q639" t="s">
        <v>13089</v>
      </c>
      <c r="R639" t="s">
        <v>294</v>
      </c>
      <c r="S639" t="s">
        <v>458</v>
      </c>
      <c r="U639" t="s">
        <v>1949</v>
      </c>
      <c r="V639" t="s">
        <v>299</v>
      </c>
    </row>
    <row r="640" spans="1:22" x14ac:dyDescent="0.3">
      <c r="A640" t="s">
        <v>4215</v>
      </c>
      <c r="B640">
        <v>1</v>
      </c>
      <c r="C640" s="1" t="s">
        <v>4213</v>
      </c>
      <c r="D640" t="s">
        <v>451</v>
      </c>
      <c r="E640">
        <v>2969103</v>
      </c>
      <c r="F640" t="s">
        <v>4213</v>
      </c>
      <c r="H640" t="s">
        <v>2427</v>
      </c>
      <c r="K640">
        <v>44</v>
      </c>
      <c r="L640" s="1" t="s">
        <v>451</v>
      </c>
      <c r="M640" t="s">
        <v>4214</v>
      </c>
      <c r="N640">
        <v>19175</v>
      </c>
      <c r="O640">
        <v>3</v>
      </c>
      <c r="P640">
        <v>26</v>
      </c>
      <c r="Q640" t="s">
        <v>12056</v>
      </c>
      <c r="R640" t="s">
        <v>401</v>
      </c>
      <c r="S640" t="s">
        <v>347</v>
      </c>
      <c r="T640" t="s">
        <v>16316</v>
      </c>
      <c r="U640" t="s">
        <v>1308</v>
      </c>
      <c r="V640" t="s">
        <v>295</v>
      </c>
    </row>
    <row r="641" spans="1:22" x14ac:dyDescent="0.3">
      <c r="A641" t="s">
        <v>15233</v>
      </c>
      <c r="B641">
        <v>1</v>
      </c>
      <c r="C641" s="1" t="s">
        <v>15234</v>
      </c>
      <c r="D641" t="s">
        <v>321</v>
      </c>
      <c r="E641">
        <v>4240861</v>
      </c>
      <c r="F641" t="s">
        <v>15234</v>
      </c>
      <c r="G641" t="s">
        <v>489</v>
      </c>
      <c r="H641" t="s">
        <v>15235</v>
      </c>
      <c r="I641">
        <v>2</v>
      </c>
      <c r="K641">
        <v>29</v>
      </c>
      <c r="L641" s="1" t="s">
        <v>321</v>
      </c>
      <c r="M641" t="s">
        <v>15236</v>
      </c>
      <c r="N641">
        <v>21808</v>
      </c>
      <c r="O641">
        <v>0</v>
      </c>
      <c r="P641">
        <v>21</v>
      </c>
      <c r="Q641" t="s">
        <v>15237</v>
      </c>
      <c r="R641" t="s">
        <v>424</v>
      </c>
      <c r="S641" t="s">
        <v>403</v>
      </c>
      <c r="U641" t="s">
        <v>1308</v>
      </c>
      <c r="V641" t="s">
        <v>299</v>
      </c>
    </row>
    <row r="642" spans="1:22" x14ac:dyDescent="0.3">
      <c r="A642" t="s">
        <v>14783</v>
      </c>
      <c r="B642">
        <v>1</v>
      </c>
      <c r="C642" s="1" t="s">
        <v>14784</v>
      </c>
      <c r="D642" t="s">
        <v>348</v>
      </c>
      <c r="E642">
        <v>3916124</v>
      </c>
      <c r="F642" t="s">
        <v>14784</v>
      </c>
      <c r="G642" t="s">
        <v>298</v>
      </c>
      <c r="H642" t="s">
        <v>6552</v>
      </c>
      <c r="K642">
        <v>6</v>
      </c>
      <c r="L642" s="1" t="s">
        <v>348</v>
      </c>
      <c r="M642" t="s">
        <v>14785</v>
      </c>
      <c r="N642">
        <v>22312</v>
      </c>
      <c r="O642">
        <v>0</v>
      </c>
      <c r="P642">
        <v>23</v>
      </c>
      <c r="Q642" t="s">
        <v>14786</v>
      </c>
      <c r="R642" t="s">
        <v>329</v>
      </c>
      <c r="S642" t="s">
        <v>347</v>
      </c>
      <c r="U642" t="s">
        <v>1308</v>
      </c>
      <c r="V642" t="s">
        <v>299</v>
      </c>
    </row>
    <row r="643" spans="1:22" x14ac:dyDescent="0.3">
      <c r="A643" t="s">
        <v>6810</v>
      </c>
      <c r="B643">
        <v>1</v>
      </c>
      <c r="C643" s="1" t="s">
        <v>6807</v>
      </c>
      <c r="D643" t="s">
        <v>321</v>
      </c>
      <c r="E643">
        <v>3117256</v>
      </c>
      <c r="F643" t="s">
        <v>6807</v>
      </c>
      <c r="G643" t="s">
        <v>745</v>
      </c>
      <c r="H643" t="s">
        <v>6811</v>
      </c>
      <c r="I643">
        <v>2</v>
      </c>
      <c r="J643" t="s">
        <v>6809</v>
      </c>
      <c r="K643">
        <v>86</v>
      </c>
      <c r="L643" s="1" t="s">
        <v>321</v>
      </c>
      <c r="M643" t="s">
        <v>6808</v>
      </c>
      <c r="N643">
        <v>19920</v>
      </c>
      <c r="O643">
        <v>2</v>
      </c>
      <c r="P643">
        <v>24</v>
      </c>
      <c r="Q643" t="s">
        <v>12723</v>
      </c>
      <c r="R643" t="s">
        <v>294</v>
      </c>
      <c r="S643" t="s">
        <v>320</v>
      </c>
      <c r="U643" t="s">
        <v>1308</v>
      </c>
      <c r="V643" t="s">
        <v>299</v>
      </c>
    </row>
    <row r="644" spans="1:22" x14ac:dyDescent="0.3">
      <c r="A644" t="s">
        <v>2831</v>
      </c>
      <c r="B644">
        <v>1</v>
      </c>
      <c r="C644" s="1" t="s">
        <v>2829</v>
      </c>
      <c r="D644" t="s">
        <v>311</v>
      </c>
      <c r="E644">
        <v>3124037</v>
      </c>
      <c r="F644" t="s">
        <v>2829</v>
      </c>
      <c r="H644" t="s">
        <v>2832</v>
      </c>
      <c r="K644">
        <v>1</v>
      </c>
      <c r="L644" s="1" t="s">
        <v>311</v>
      </c>
      <c r="M644" t="s">
        <v>2830</v>
      </c>
      <c r="N644">
        <v>20121</v>
      </c>
      <c r="O644">
        <v>2</v>
      </c>
      <c r="P644">
        <v>24</v>
      </c>
      <c r="Q644" t="s">
        <v>11752</v>
      </c>
      <c r="R644" t="s">
        <v>329</v>
      </c>
      <c r="S644" t="s">
        <v>814</v>
      </c>
      <c r="T644" t="s">
        <v>16316</v>
      </c>
      <c r="U644" t="s">
        <v>1308</v>
      </c>
      <c r="V644" t="s">
        <v>295</v>
      </c>
    </row>
    <row r="645" spans="1:22" x14ac:dyDescent="0.3">
      <c r="A645" t="s">
        <v>9599</v>
      </c>
      <c r="B645">
        <v>1</v>
      </c>
      <c r="C645" s="1" t="s">
        <v>199</v>
      </c>
      <c r="D645" t="s">
        <v>451</v>
      </c>
      <c r="E645">
        <v>3116593</v>
      </c>
      <c r="F645" t="s">
        <v>199</v>
      </c>
      <c r="G645" t="s">
        <v>644</v>
      </c>
      <c r="H645" t="s">
        <v>9600</v>
      </c>
      <c r="I645">
        <v>1</v>
      </c>
      <c r="J645" t="s">
        <v>9598</v>
      </c>
      <c r="K645">
        <v>33</v>
      </c>
      <c r="L645" s="1" t="s">
        <v>451</v>
      </c>
      <c r="M645" t="s">
        <v>7846</v>
      </c>
      <c r="N645">
        <v>18872</v>
      </c>
      <c r="O645">
        <v>3</v>
      </c>
      <c r="P645">
        <v>25</v>
      </c>
      <c r="Q645" t="s">
        <v>13524</v>
      </c>
      <c r="R645" t="s">
        <v>401</v>
      </c>
      <c r="S645" t="s">
        <v>317</v>
      </c>
      <c r="U645" t="s">
        <v>6307</v>
      </c>
      <c r="V645" t="s">
        <v>299</v>
      </c>
    </row>
    <row r="646" spans="1:22" x14ac:dyDescent="0.3">
      <c r="A646" t="s">
        <v>6974</v>
      </c>
      <c r="B646">
        <v>1</v>
      </c>
      <c r="C646" s="1" t="s">
        <v>6971</v>
      </c>
      <c r="D646" t="s">
        <v>451</v>
      </c>
      <c r="E646">
        <v>3052449</v>
      </c>
      <c r="F646" t="s">
        <v>6971</v>
      </c>
      <c r="G646" t="s">
        <v>552</v>
      </c>
      <c r="H646" t="s">
        <v>3787</v>
      </c>
      <c r="I646">
        <v>3</v>
      </c>
      <c r="J646" t="s">
        <v>6973</v>
      </c>
      <c r="K646">
        <v>28</v>
      </c>
      <c r="L646" s="1" t="s">
        <v>451</v>
      </c>
      <c r="M646" t="s">
        <v>3648</v>
      </c>
      <c r="N646">
        <v>20600</v>
      </c>
      <c r="O646">
        <v>2</v>
      </c>
      <c r="P646">
        <v>25</v>
      </c>
      <c r="Q646" t="s">
        <v>12768</v>
      </c>
      <c r="R646" t="s">
        <v>636</v>
      </c>
      <c r="S646" t="s">
        <v>485</v>
      </c>
      <c r="U646" t="s">
        <v>6972</v>
      </c>
      <c r="V646" t="s">
        <v>299</v>
      </c>
    </row>
    <row r="647" spans="1:22" x14ac:dyDescent="0.3">
      <c r="A647" t="s">
        <v>3406</v>
      </c>
      <c r="B647">
        <v>1</v>
      </c>
      <c r="C647" s="1" t="s">
        <v>3404</v>
      </c>
      <c r="D647" t="s">
        <v>451</v>
      </c>
      <c r="E647">
        <v>4035102</v>
      </c>
      <c r="F647" t="s">
        <v>3404</v>
      </c>
      <c r="G647" t="s">
        <v>365</v>
      </c>
      <c r="H647" t="s">
        <v>3407</v>
      </c>
      <c r="I647">
        <v>6</v>
      </c>
      <c r="J647" t="s">
        <v>14383</v>
      </c>
      <c r="K647">
        <v>34</v>
      </c>
      <c r="L647" s="1" t="s">
        <v>451</v>
      </c>
      <c r="M647" t="s">
        <v>3280</v>
      </c>
      <c r="N647">
        <v>21240</v>
      </c>
      <c r="O647">
        <v>1</v>
      </c>
      <c r="P647">
        <v>22</v>
      </c>
      <c r="Q647" t="s">
        <v>11872</v>
      </c>
      <c r="R647" t="s">
        <v>360</v>
      </c>
      <c r="S647" t="s">
        <v>665</v>
      </c>
      <c r="U647" t="s">
        <v>3405</v>
      </c>
      <c r="V647" t="s">
        <v>299</v>
      </c>
    </row>
    <row r="648" spans="1:22" x14ac:dyDescent="0.3">
      <c r="A648" t="s">
        <v>15077</v>
      </c>
      <c r="B648">
        <v>1</v>
      </c>
      <c r="C648" s="1" t="s">
        <v>5076</v>
      </c>
      <c r="D648" t="s">
        <v>348</v>
      </c>
      <c r="E648">
        <v>3056577</v>
      </c>
      <c r="F648" t="s">
        <v>5076</v>
      </c>
      <c r="G648" t="s">
        <v>314</v>
      </c>
      <c r="H648" t="s">
        <v>2729</v>
      </c>
      <c r="I648">
        <v>3</v>
      </c>
      <c r="J648" t="s">
        <v>5077</v>
      </c>
      <c r="K648">
        <v>18</v>
      </c>
      <c r="L648" s="1" t="s">
        <v>348</v>
      </c>
      <c r="M648" t="s">
        <v>1380</v>
      </c>
      <c r="N648">
        <v>20117</v>
      </c>
      <c r="O648">
        <v>2</v>
      </c>
      <c r="P648">
        <v>25</v>
      </c>
      <c r="Q648" t="s">
        <v>12261</v>
      </c>
      <c r="R648" t="s">
        <v>308</v>
      </c>
      <c r="S648" t="s">
        <v>412</v>
      </c>
      <c r="U648" t="s">
        <v>15078</v>
      </c>
      <c r="V648" t="s">
        <v>299</v>
      </c>
    </row>
    <row r="649" spans="1:22" x14ac:dyDescent="0.3">
      <c r="A649" t="s">
        <v>9500</v>
      </c>
      <c r="B649">
        <v>1</v>
      </c>
      <c r="C649" s="1" t="s">
        <v>9498</v>
      </c>
      <c r="D649" t="s">
        <v>348</v>
      </c>
      <c r="E649">
        <v>15624</v>
      </c>
      <c r="F649" t="s">
        <v>9498</v>
      </c>
      <c r="H649" t="s">
        <v>2669</v>
      </c>
      <c r="K649">
        <v>14</v>
      </c>
      <c r="L649" s="1" t="s">
        <v>348</v>
      </c>
      <c r="M649" t="s">
        <v>1120</v>
      </c>
      <c r="N649">
        <v>13729</v>
      </c>
      <c r="O649">
        <v>4</v>
      </c>
      <c r="P649">
        <v>28</v>
      </c>
      <c r="Q649" t="s">
        <v>13494</v>
      </c>
      <c r="R649" t="s">
        <v>397</v>
      </c>
      <c r="S649" t="s">
        <v>830</v>
      </c>
      <c r="U649" t="s">
        <v>9499</v>
      </c>
      <c r="V649" t="s">
        <v>295</v>
      </c>
    </row>
    <row r="650" spans="1:22" x14ac:dyDescent="0.3">
      <c r="A650" t="s">
        <v>15397</v>
      </c>
      <c r="B650">
        <v>1</v>
      </c>
      <c r="C650" s="1" t="s">
        <v>6924</v>
      </c>
      <c r="D650" t="s">
        <v>348</v>
      </c>
      <c r="E650">
        <v>3930064</v>
      </c>
      <c r="F650" t="s">
        <v>6924</v>
      </c>
      <c r="G650" t="s">
        <v>410</v>
      </c>
      <c r="H650" t="s">
        <v>6926</v>
      </c>
      <c r="J650" t="s">
        <v>14456</v>
      </c>
      <c r="K650">
        <v>81</v>
      </c>
      <c r="L650" s="1" t="s">
        <v>348</v>
      </c>
      <c r="M650" t="s">
        <v>6925</v>
      </c>
      <c r="N650">
        <v>20860</v>
      </c>
      <c r="O650">
        <v>1</v>
      </c>
      <c r="P650">
        <v>23</v>
      </c>
      <c r="Q650" t="s">
        <v>12756</v>
      </c>
      <c r="R650" t="s">
        <v>345</v>
      </c>
      <c r="S650" t="s">
        <v>362</v>
      </c>
      <c r="U650" t="s">
        <v>15398</v>
      </c>
      <c r="V650" t="s">
        <v>299</v>
      </c>
    </row>
    <row r="651" spans="1:22" x14ac:dyDescent="0.3">
      <c r="A651" t="s">
        <v>4470</v>
      </c>
      <c r="B651">
        <v>1</v>
      </c>
      <c r="C651" s="1" t="s">
        <v>4467</v>
      </c>
      <c r="D651" t="s">
        <v>348</v>
      </c>
      <c r="E651">
        <v>2507242</v>
      </c>
      <c r="F651" t="s">
        <v>4467</v>
      </c>
      <c r="H651" t="s">
        <v>1517</v>
      </c>
      <c r="I651">
        <v>3</v>
      </c>
      <c r="K651">
        <v>37</v>
      </c>
      <c r="L651" s="1" t="s">
        <v>348</v>
      </c>
      <c r="M651" t="s">
        <v>4469</v>
      </c>
      <c r="N651">
        <v>17140</v>
      </c>
      <c r="O651">
        <v>0</v>
      </c>
      <c r="P651">
        <v>25</v>
      </c>
      <c r="Q651" t="s">
        <v>12117</v>
      </c>
      <c r="R651" t="s">
        <v>401</v>
      </c>
      <c r="S651" t="s">
        <v>838</v>
      </c>
      <c r="U651" t="s">
        <v>4468</v>
      </c>
      <c r="V651" t="s">
        <v>295</v>
      </c>
    </row>
    <row r="652" spans="1:22" x14ac:dyDescent="0.3">
      <c r="A652" t="s">
        <v>9772</v>
      </c>
      <c r="B652">
        <v>1</v>
      </c>
      <c r="C652" s="1" t="s">
        <v>9771</v>
      </c>
      <c r="D652" t="s">
        <v>348</v>
      </c>
      <c r="E652">
        <v>17131</v>
      </c>
      <c r="F652" t="s">
        <v>9771</v>
      </c>
      <c r="H652" t="s">
        <v>9773</v>
      </c>
      <c r="K652">
        <v>3</v>
      </c>
      <c r="L652" s="1" t="s">
        <v>348</v>
      </c>
      <c r="M652" t="s">
        <v>7005</v>
      </c>
      <c r="N652">
        <v>16250</v>
      </c>
      <c r="O652">
        <v>2</v>
      </c>
      <c r="P652">
        <v>27</v>
      </c>
      <c r="Q652" t="s">
        <v>13575</v>
      </c>
      <c r="R652" t="s">
        <v>360</v>
      </c>
      <c r="S652" t="s">
        <v>65</v>
      </c>
      <c r="U652" t="s">
        <v>1894</v>
      </c>
      <c r="V652" t="s">
        <v>295</v>
      </c>
    </row>
    <row r="653" spans="1:22" x14ac:dyDescent="0.3">
      <c r="A653" t="s">
        <v>10558</v>
      </c>
      <c r="B653">
        <v>1</v>
      </c>
      <c r="C653" s="1" t="s">
        <v>10557</v>
      </c>
      <c r="D653" t="s">
        <v>348</v>
      </c>
      <c r="E653">
        <v>13219</v>
      </c>
      <c r="F653" t="s">
        <v>10557</v>
      </c>
      <c r="H653" t="s">
        <v>6993</v>
      </c>
      <c r="K653">
        <v>10</v>
      </c>
      <c r="L653" s="1" t="s">
        <v>348</v>
      </c>
      <c r="M653" t="s">
        <v>513</v>
      </c>
      <c r="N653">
        <v>11097</v>
      </c>
      <c r="O653">
        <v>6</v>
      </c>
      <c r="P653">
        <v>29</v>
      </c>
      <c r="Q653" t="s">
        <v>13814</v>
      </c>
      <c r="R653" t="s">
        <v>329</v>
      </c>
      <c r="S653" t="s">
        <v>532</v>
      </c>
      <c r="U653" t="s">
        <v>1894</v>
      </c>
      <c r="V653" t="s">
        <v>295</v>
      </c>
    </row>
    <row r="654" spans="1:22" x14ac:dyDescent="0.3">
      <c r="A654" t="s">
        <v>5401</v>
      </c>
      <c r="B654">
        <v>1</v>
      </c>
      <c r="C654" s="1" t="s">
        <v>5400</v>
      </c>
      <c r="D654" t="s">
        <v>451</v>
      </c>
      <c r="E654">
        <v>3925347</v>
      </c>
      <c r="F654" t="s">
        <v>5400</v>
      </c>
      <c r="G654" t="s">
        <v>489</v>
      </c>
      <c r="H654" t="s">
        <v>3254</v>
      </c>
      <c r="I654">
        <v>4</v>
      </c>
      <c r="J654" t="s">
        <v>14418</v>
      </c>
      <c r="K654">
        <v>37</v>
      </c>
      <c r="L654" s="1" t="s">
        <v>451</v>
      </c>
      <c r="M654" t="s">
        <v>1284</v>
      </c>
      <c r="N654">
        <v>20790</v>
      </c>
      <c r="O654">
        <v>1</v>
      </c>
      <c r="P654">
        <v>23</v>
      </c>
      <c r="Q654" t="s">
        <v>12347</v>
      </c>
      <c r="R654" t="s">
        <v>360</v>
      </c>
      <c r="S654" t="s">
        <v>779</v>
      </c>
      <c r="U654" t="s">
        <v>1518</v>
      </c>
      <c r="V654" t="s">
        <v>299</v>
      </c>
    </row>
    <row r="655" spans="1:22" x14ac:dyDescent="0.3">
      <c r="A655" t="s">
        <v>1520</v>
      </c>
      <c r="B655">
        <v>1</v>
      </c>
      <c r="C655" s="1" t="s">
        <v>163</v>
      </c>
      <c r="D655" t="s">
        <v>451</v>
      </c>
      <c r="E655">
        <v>17359</v>
      </c>
      <c r="F655" t="s">
        <v>163</v>
      </c>
      <c r="G655" t="s">
        <v>306</v>
      </c>
      <c r="H655" t="s">
        <v>1521</v>
      </c>
      <c r="I655">
        <v>7</v>
      </c>
      <c r="J655" t="s">
        <v>1519</v>
      </c>
      <c r="K655">
        <v>26</v>
      </c>
      <c r="L655" s="1" t="s">
        <v>451</v>
      </c>
      <c r="M655" t="s">
        <v>513</v>
      </c>
      <c r="N655">
        <v>16031</v>
      </c>
      <c r="O655">
        <v>6</v>
      </c>
      <c r="P655">
        <v>28</v>
      </c>
      <c r="Q655" t="s">
        <v>11497</v>
      </c>
      <c r="R655" t="s">
        <v>360</v>
      </c>
      <c r="S655" t="s">
        <v>665</v>
      </c>
      <c r="T655" t="s">
        <v>16317</v>
      </c>
      <c r="U655" t="s">
        <v>1518</v>
      </c>
      <c r="V655" t="s">
        <v>16318</v>
      </c>
    </row>
    <row r="656" spans="1:22" x14ac:dyDescent="0.3">
      <c r="A656" t="s">
        <v>4135</v>
      </c>
      <c r="B656">
        <v>1</v>
      </c>
      <c r="C656" s="1" t="s">
        <v>4132</v>
      </c>
      <c r="D656" t="s">
        <v>348</v>
      </c>
      <c r="E656">
        <v>2577667</v>
      </c>
      <c r="F656" t="s">
        <v>4132</v>
      </c>
      <c r="G656" t="s">
        <v>489</v>
      </c>
      <c r="H656" t="s">
        <v>4136</v>
      </c>
      <c r="I656">
        <v>2</v>
      </c>
      <c r="J656" t="s">
        <v>4134</v>
      </c>
      <c r="K656">
        <v>10</v>
      </c>
      <c r="L656" s="1" t="s">
        <v>348</v>
      </c>
      <c r="M656" t="s">
        <v>2438</v>
      </c>
      <c r="N656">
        <v>17141</v>
      </c>
      <c r="O656">
        <v>5</v>
      </c>
      <c r="P656">
        <v>27</v>
      </c>
      <c r="Q656" t="s">
        <v>12037</v>
      </c>
      <c r="R656" t="s">
        <v>492</v>
      </c>
      <c r="S656" t="s">
        <v>393</v>
      </c>
      <c r="U656" t="s">
        <v>4133</v>
      </c>
      <c r="V656" t="s">
        <v>299</v>
      </c>
    </row>
    <row r="657" spans="1:22" x14ac:dyDescent="0.3">
      <c r="A657" t="s">
        <v>15976</v>
      </c>
      <c r="B657">
        <v>1</v>
      </c>
      <c r="C657" s="1" t="s">
        <v>9989</v>
      </c>
      <c r="D657" t="s">
        <v>348</v>
      </c>
      <c r="E657">
        <v>3929698</v>
      </c>
      <c r="F657" t="s">
        <v>9989</v>
      </c>
      <c r="H657" t="s">
        <v>9990</v>
      </c>
      <c r="J657" t="s">
        <v>15977</v>
      </c>
      <c r="L657" s="1" t="s">
        <v>348</v>
      </c>
      <c r="M657" t="s">
        <v>15978</v>
      </c>
      <c r="N657">
        <v>21309</v>
      </c>
      <c r="O657">
        <v>1</v>
      </c>
      <c r="P657">
        <v>23</v>
      </c>
      <c r="Q657" t="s">
        <v>15979</v>
      </c>
      <c r="R657" t="s">
        <v>329</v>
      </c>
      <c r="S657" t="s">
        <v>568</v>
      </c>
      <c r="T657" t="s">
        <v>16316</v>
      </c>
      <c r="U657" t="s">
        <v>4701</v>
      </c>
      <c r="V657" t="s">
        <v>295</v>
      </c>
    </row>
    <row r="658" spans="1:22" x14ac:dyDescent="0.3">
      <c r="A658" t="s">
        <v>4704</v>
      </c>
      <c r="B658">
        <v>1</v>
      </c>
      <c r="C658" s="1" t="s">
        <v>4700</v>
      </c>
      <c r="D658" t="s">
        <v>348</v>
      </c>
      <c r="E658">
        <v>3895857</v>
      </c>
      <c r="F658" t="s">
        <v>4700</v>
      </c>
      <c r="G658" t="s">
        <v>669</v>
      </c>
      <c r="H658" t="s">
        <v>4705</v>
      </c>
      <c r="I658">
        <v>3</v>
      </c>
      <c r="J658" t="s">
        <v>4703</v>
      </c>
      <c r="K658">
        <v>18</v>
      </c>
      <c r="L658" s="1" t="s">
        <v>348</v>
      </c>
      <c r="M658" t="s">
        <v>4702</v>
      </c>
      <c r="N658">
        <v>19969</v>
      </c>
      <c r="O658">
        <v>2</v>
      </c>
      <c r="P658">
        <v>25</v>
      </c>
      <c r="Q658" t="s">
        <v>12169</v>
      </c>
      <c r="R658" t="s">
        <v>345</v>
      </c>
      <c r="S658" t="s">
        <v>356</v>
      </c>
      <c r="U658" t="s">
        <v>4701</v>
      </c>
      <c r="V658" t="s">
        <v>299</v>
      </c>
    </row>
    <row r="659" spans="1:22" x14ac:dyDescent="0.3">
      <c r="A659" t="s">
        <v>5638</v>
      </c>
      <c r="B659">
        <v>1</v>
      </c>
      <c r="C659" s="1" t="s">
        <v>5637</v>
      </c>
      <c r="D659" t="s">
        <v>348</v>
      </c>
      <c r="E659">
        <v>4241723</v>
      </c>
      <c r="F659" t="s">
        <v>5637</v>
      </c>
      <c r="G659" t="s">
        <v>410</v>
      </c>
      <c r="H659" t="s">
        <v>5639</v>
      </c>
      <c r="I659">
        <v>3</v>
      </c>
      <c r="J659" t="s">
        <v>14425</v>
      </c>
      <c r="K659">
        <v>15</v>
      </c>
      <c r="L659" s="1" t="s">
        <v>348</v>
      </c>
      <c r="M659" t="s">
        <v>1351</v>
      </c>
      <c r="N659">
        <v>21528</v>
      </c>
      <c r="O659">
        <v>1</v>
      </c>
      <c r="P659">
        <v>23</v>
      </c>
      <c r="Q659" t="s">
        <v>12410</v>
      </c>
      <c r="R659" t="s">
        <v>318</v>
      </c>
      <c r="S659" t="s">
        <v>390</v>
      </c>
      <c r="U659" t="s">
        <v>4701</v>
      </c>
      <c r="V659" t="s">
        <v>299</v>
      </c>
    </row>
    <row r="660" spans="1:22" x14ac:dyDescent="0.3">
      <c r="A660" t="s">
        <v>4558</v>
      </c>
      <c r="B660">
        <v>1</v>
      </c>
      <c r="C660" s="1" t="s">
        <v>4556</v>
      </c>
      <c r="D660" t="s">
        <v>348</v>
      </c>
      <c r="F660" t="s">
        <v>4556</v>
      </c>
      <c r="H660" t="s">
        <v>4559</v>
      </c>
      <c r="K660">
        <v>86</v>
      </c>
      <c r="L660" s="1" t="s">
        <v>348</v>
      </c>
      <c r="M660" t="s">
        <v>1341</v>
      </c>
      <c r="N660">
        <v>17407</v>
      </c>
      <c r="O660">
        <v>0</v>
      </c>
      <c r="P660">
        <v>24</v>
      </c>
      <c r="Q660" t="s">
        <v>12138</v>
      </c>
      <c r="R660" t="s">
        <v>360</v>
      </c>
      <c r="S660" t="s">
        <v>393</v>
      </c>
      <c r="U660" t="s">
        <v>4557</v>
      </c>
      <c r="V660" t="s">
        <v>295</v>
      </c>
    </row>
    <row r="661" spans="1:22" x14ac:dyDescent="0.3">
      <c r="A661" t="s">
        <v>7265</v>
      </c>
      <c r="B661">
        <v>1</v>
      </c>
      <c r="C661" s="1" t="s">
        <v>7264</v>
      </c>
      <c r="D661" t="s">
        <v>348</v>
      </c>
      <c r="E661">
        <v>4294228</v>
      </c>
      <c r="F661" t="s">
        <v>7264</v>
      </c>
      <c r="K661">
        <v>9</v>
      </c>
      <c r="L661" s="1" t="s">
        <v>348</v>
      </c>
      <c r="M661" t="s">
        <v>2300</v>
      </c>
      <c r="N661">
        <v>20284</v>
      </c>
      <c r="O661">
        <v>0</v>
      </c>
      <c r="Q661" t="s">
        <v>12846</v>
      </c>
      <c r="R661" t="s">
        <v>424</v>
      </c>
      <c r="S661" t="s">
        <v>332</v>
      </c>
      <c r="U661" t="s">
        <v>2331</v>
      </c>
      <c r="V661" t="s">
        <v>295</v>
      </c>
    </row>
    <row r="662" spans="1:22" x14ac:dyDescent="0.3">
      <c r="A662" t="s">
        <v>2333</v>
      </c>
      <c r="B662">
        <v>1</v>
      </c>
      <c r="C662" s="1" t="s">
        <v>2330</v>
      </c>
      <c r="D662" t="s">
        <v>348</v>
      </c>
      <c r="E662">
        <v>4420843</v>
      </c>
      <c r="F662" t="s">
        <v>2330</v>
      </c>
      <c r="H662" t="s">
        <v>13961</v>
      </c>
      <c r="I662">
        <v>4</v>
      </c>
      <c r="J662" t="s">
        <v>14742</v>
      </c>
      <c r="K662">
        <v>15</v>
      </c>
      <c r="L662" s="1" t="s">
        <v>348</v>
      </c>
      <c r="M662" t="s">
        <v>2332</v>
      </c>
      <c r="N662">
        <v>21096</v>
      </c>
      <c r="O662">
        <v>1</v>
      </c>
      <c r="P662">
        <v>25</v>
      </c>
      <c r="Q662" t="s">
        <v>11647</v>
      </c>
      <c r="R662" t="s">
        <v>360</v>
      </c>
      <c r="S662" t="s">
        <v>749</v>
      </c>
      <c r="T662" t="s">
        <v>16316</v>
      </c>
      <c r="U662" t="s">
        <v>2331</v>
      </c>
      <c r="V662" t="s">
        <v>295</v>
      </c>
    </row>
    <row r="663" spans="1:22" x14ac:dyDescent="0.3">
      <c r="A663" t="s">
        <v>10241</v>
      </c>
      <c r="B663">
        <v>1</v>
      </c>
      <c r="C663" s="1" t="s">
        <v>10237</v>
      </c>
      <c r="D663" t="s">
        <v>348</v>
      </c>
      <c r="E663">
        <v>3052182</v>
      </c>
      <c r="F663" t="s">
        <v>10237</v>
      </c>
      <c r="H663" t="s">
        <v>2855</v>
      </c>
      <c r="I663">
        <v>3</v>
      </c>
      <c r="J663" t="s">
        <v>10240</v>
      </c>
      <c r="K663">
        <v>15</v>
      </c>
      <c r="L663" s="1" t="s">
        <v>348</v>
      </c>
      <c r="M663" t="s">
        <v>10239</v>
      </c>
      <c r="N663">
        <v>19260</v>
      </c>
      <c r="O663">
        <v>3</v>
      </c>
      <c r="P663">
        <v>25</v>
      </c>
      <c r="Q663" t="s">
        <v>13715</v>
      </c>
      <c r="R663" t="s">
        <v>345</v>
      </c>
      <c r="S663" t="s">
        <v>367</v>
      </c>
      <c r="T663" t="s">
        <v>16316</v>
      </c>
      <c r="U663" t="s">
        <v>10238</v>
      </c>
      <c r="V663" t="s">
        <v>295</v>
      </c>
    </row>
    <row r="664" spans="1:22" x14ac:dyDescent="0.3">
      <c r="A664" t="s">
        <v>1997</v>
      </c>
      <c r="B664">
        <v>1</v>
      </c>
      <c r="C664" s="1" t="s">
        <v>1993</v>
      </c>
      <c r="D664" t="s">
        <v>348</v>
      </c>
      <c r="E664">
        <v>3125383</v>
      </c>
      <c r="F664" t="s">
        <v>1993</v>
      </c>
      <c r="H664" t="s">
        <v>1998</v>
      </c>
      <c r="I664">
        <v>3</v>
      </c>
      <c r="J664" t="s">
        <v>1996</v>
      </c>
      <c r="K664">
        <v>17</v>
      </c>
      <c r="L664" s="1" t="s">
        <v>348</v>
      </c>
      <c r="M664" t="s">
        <v>1995</v>
      </c>
      <c r="N664">
        <v>20049</v>
      </c>
      <c r="O664">
        <v>2</v>
      </c>
      <c r="P664">
        <v>25</v>
      </c>
      <c r="Q664" t="s">
        <v>11585</v>
      </c>
      <c r="R664" t="s">
        <v>345</v>
      </c>
      <c r="S664" t="s">
        <v>430</v>
      </c>
      <c r="T664" t="s">
        <v>16316</v>
      </c>
      <c r="U664" t="s">
        <v>1994</v>
      </c>
      <c r="V664" t="s">
        <v>295</v>
      </c>
    </row>
    <row r="665" spans="1:22" x14ac:dyDescent="0.3">
      <c r="A665" t="s">
        <v>9514</v>
      </c>
      <c r="B665">
        <v>1</v>
      </c>
      <c r="C665" s="1" t="s">
        <v>9511</v>
      </c>
      <c r="D665" t="s">
        <v>321</v>
      </c>
      <c r="E665">
        <v>4212989</v>
      </c>
      <c r="F665" t="s">
        <v>9511</v>
      </c>
      <c r="G665" t="s">
        <v>340</v>
      </c>
      <c r="H665" t="s">
        <v>3356</v>
      </c>
      <c r="I665">
        <v>1</v>
      </c>
      <c r="J665" t="s">
        <v>9513</v>
      </c>
      <c r="K665">
        <v>85</v>
      </c>
      <c r="L665" s="1" t="s">
        <v>4033</v>
      </c>
      <c r="M665" t="s">
        <v>9512</v>
      </c>
      <c r="N665">
        <v>19659</v>
      </c>
      <c r="O665">
        <v>3</v>
      </c>
      <c r="P665">
        <v>25</v>
      </c>
      <c r="Q665" t="s">
        <v>13498</v>
      </c>
      <c r="R665" t="s">
        <v>304</v>
      </c>
      <c r="S665" t="s">
        <v>686</v>
      </c>
      <c r="U665" t="s">
        <v>1800</v>
      </c>
      <c r="V665" t="s">
        <v>299</v>
      </c>
    </row>
    <row r="666" spans="1:22" x14ac:dyDescent="0.3">
      <c r="A666" t="s">
        <v>1802</v>
      </c>
      <c r="B666">
        <v>1</v>
      </c>
      <c r="C666" s="1" t="s">
        <v>1799</v>
      </c>
      <c r="D666" t="s">
        <v>437</v>
      </c>
      <c r="E666">
        <v>14322</v>
      </c>
      <c r="F666" t="s">
        <v>1799</v>
      </c>
      <c r="G666" t="s">
        <v>644</v>
      </c>
      <c r="H666" t="s">
        <v>1803</v>
      </c>
      <c r="I666">
        <v>1</v>
      </c>
      <c r="J666" t="s">
        <v>1801</v>
      </c>
      <c r="K666">
        <v>5</v>
      </c>
      <c r="L666" s="1" t="s">
        <v>437</v>
      </c>
      <c r="M666" t="s">
        <v>1722</v>
      </c>
      <c r="N666">
        <v>13109</v>
      </c>
      <c r="O666">
        <v>9</v>
      </c>
      <c r="P666">
        <v>32</v>
      </c>
      <c r="Q666" t="s">
        <v>11551</v>
      </c>
      <c r="R666" t="s">
        <v>308</v>
      </c>
      <c r="S666" t="s">
        <v>430</v>
      </c>
      <c r="U666" t="s">
        <v>1800</v>
      </c>
      <c r="V666" t="s">
        <v>299</v>
      </c>
    </row>
    <row r="667" spans="1:22" x14ac:dyDescent="0.3">
      <c r="A667" t="s">
        <v>4380</v>
      </c>
      <c r="B667">
        <v>1</v>
      </c>
      <c r="C667" s="1" t="s">
        <v>4379</v>
      </c>
      <c r="F667" t="s">
        <v>4379</v>
      </c>
      <c r="K667">
        <v>0</v>
      </c>
      <c r="L667" s="1" t="s">
        <v>296</v>
      </c>
      <c r="M667" t="s">
        <v>1945</v>
      </c>
      <c r="N667">
        <v>17790</v>
      </c>
      <c r="O667">
        <v>0</v>
      </c>
      <c r="Q667" t="s">
        <v>12094</v>
      </c>
      <c r="R667" t="s">
        <v>296</v>
      </c>
      <c r="S667" t="s">
        <v>296</v>
      </c>
      <c r="U667" t="s">
        <v>1800</v>
      </c>
      <c r="V667" t="s">
        <v>295</v>
      </c>
    </row>
    <row r="668" spans="1:22" x14ac:dyDescent="0.3">
      <c r="A668" t="s">
        <v>5613</v>
      </c>
      <c r="B668">
        <v>1</v>
      </c>
      <c r="C668" s="1" t="s">
        <v>5612</v>
      </c>
      <c r="D668" t="s">
        <v>437</v>
      </c>
      <c r="E668">
        <v>11688</v>
      </c>
      <c r="F668" t="s">
        <v>5612</v>
      </c>
      <c r="H668" t="s">
        <v>5614</v>
      </c>
      <c r="K668">
        <v>2</v>
      </c>
      <c r="L668" s="1" t="s">
        <v>437</v>
      </c>
      <c r="M668" t="s">
        <v>4320</v>
      </c>
      <c r="N668">
        <v>1269</v>
      </c>
      <c r="O668">
        <v>9</v>
      </c>
      <c r="P668">
        <v>33</v>
      </c>
      <c r="Q668" t="s">
        <v>12404</v>
      </c>
      <c r="R668" t="s">
        <v>345</v>
      </c>
      <c r="S668" t="s">
        <v>575</v>
      </c>
      <c r="U668" t="s">
        <v>1800</v>
      </c>
      <c r="V668" t="s">
        <v>295</v>
      </c>
    </row>
    <row r="669" spans="1:22" x14ac:dyDescent="0.3">
      <c r="A669" t="s">
        <v>15635</v>
      </c>
      <c r="B669">
        <v>1</v>
      </c>
      <c r="C669" s="1" t="s">
        <v>15636</v>
      </c>
      <c r="D669" t="s">
        <v>348</v>
      </c>
      <c r="E669">
        <v>3929637</v>
      </c>
      <c r="F669" t="s">
        <v>15636</v>
      </c>
      <c r="G669" t="s">
        <v>644</v>
      </c>
      <c r="H669" t="s">
        <v>10339</v>
      </c>
      <c r="K669">
        <v>85</v>
      </c>
      <c r="L669" s="1" t="s">
        <v>348</v>
      </c>
      <c r="M669" t="s">
        <v>15637</v>
      </c>
      <c r="N669">
        <v>22345</v>
      </c>
      <c r="O669">
        <v>0</v>
      </c>
      <c r="P669">
        <v>23</v>
      </c>
      <c r="Q669" t="s">
        <v>15638</v>
      </c>
      <c r="R669" t="s">
        <v>318</v>
      </c>
      <c r="S669" t="s">
        <v>362</v>
      </c>
      <c r="U669" t="s">
        <v>1800</v>
      </c>
      <c r="V669" t="s">
        <v>299</v>
      </c>
    </row>
    <row r="670" spans="1:22" x14ac:dyDescent="0.3">
      <c r="A670" t="s">
        <v>14803</v>
      </c>
      <c r="B670">
        <v>1</v>
      </c>
      <c r="C670" s="1" t="s">
        <v>14804</v>
      </c>
      <c r="D670" t="s">
        <v>451</v>
      </c>
      <c r="E670">
        <v>4259545</v>
      </c>
      <c r="F670" t="s">
        <v>14804</v>
      </c>
      <c r="G670" t="s">
        <v>721</v>
      </c>
      <c r="H670" t="s">
        <v>14805</v>
      </c>
      <c r="I670">
        <v>1</v>
      </c>
      <c r="K670">
        <v>6</v>
      </c>
      <c r="L670" s="1" t="s">
        <v>451</v>
      </c>
      <c r="M670" t="s">
        <v>14806</v>
      </c>
      <c r="N670">
        <v>21684</v>
      </c>
      <c r="O670">
        <v>0</v>
      </c>
      <c r="P670">
        <v>21</v>
      </c>
      <c r="Q670" t="s">
        <v>14807</v>
      </c>
      <c r="R670" t="s">
        <v>397</v>
      </c>
      <c r="S670" t="s">
        <v>367</v>
      </c>
      <c r="U670" t="s">
        <v>14808</v>
      </c>
      <c r="V670" t="s">
        <v>299</v>
      </c>
    </row>
    <row r="671" spans="1:22" x14ac:dyDescent="0.3">
      <c r="A671" t="s">
        <v>9950</v>
      </c>
      <c r="B671">
        <v>1</v>
      </c>
      <c r="C671" s="1" t="s">
        <v>9949</v>
      </c>
      <c r="D671" t="s">
        <v>311</v>
      </c>
      <c r="E671">
        <v>2972420</v>
      </c>
      <c r="F671" t="s">
        <v>9949</v>
      </c>
      <c r="H671" t="s">
        <v>1417</v>
      </c>
      <c r="I671">
        <v>4</v>
      </c>
      <c r="K671">
        <v>7</v>
      </c>
      <c r="L671" s="1" t="s">
        <v>311</v>
      </c>
      <c r="M671" t="s">
        <v>1289</v>
      </c>
      <c r="N671">
        <v>19645</v>
      </c>
      <c r="O671">
        <v>2</v>
      </c>
      <c r="P671">
        <v>25</v>
      </c>
      <c r="Q671" t="s">
        <v>13630</v>
      </c>
      <c r="R671" t="s">
        <v>308</v>
      </c>
      <c r="S671" t="s">
        <v>430</v>
      </c>
      <c r="T671" t="s">
        <v>1059</v>
      </c>
      <c r="U671" t="s">
        <v>8860</v>
      </c>
      <c r="V671" t="s">
        <v>295</v>
      </c>
    </row>
    <row r="672" spans="1:22" x14ac:dyDescent="0.3">
      <c r="A672" t="s">
        <v>8148</v>
      </c>
      <c r="B672">
        <v>1</v>
      </c>
      <c r="C672" s="1" t="s">
        <v>8146</v>
      </c>
      <c r="D672" t="s">
        <v>451</v>
      </c>
      <c r="E672">
        <v>15041</v>
      </c>
      <c r="F672" t="s">
        <v>8146</v>
      </c>
      <c r="H672" t="s">
        <v>6768</v>
      </c>
      <c r="I672">
        <v>4</v>
      </c>
      <c r="K672">
        <v>47</v>
      </c>
      <c r="L672" s="1" t="s">
        <v>451</v>
      </c>
      <c r="M672" t="s">
        <v>8147</v>
      </c>
      <c r="N672">
        <v>14788</v>
      </c>
      <c r="O672">
        <v>3</v>
      </c>
      <c r="P672">
        <v>29</v>
      </c>
      <c r="Q672" t="s">
        <v>13093</v>
      </c>
      <c r="R672" t="s">
        <v>401</v>
      </c>
      <c r="S672" t="s">
        <v>436</v>
      </c>
      <c r="U672" t="s">
        <v>1800</v>
      </c>
      <c r="V672" t="s">
        <v>295</v>
      </c>
    </row>
    <row r="673" spans="1:22" x14ac:dyDescent="0.3">
      <c r="A673" t="s">
        <v>7882</v>
      </c>
      <c r="B673">
        <v>1</v>
      </c>
      <c r="C673" s="1" t="s">
        <v>7879</v>
      </c>
      <c r="D673" t="s">
        <v>348</v>
      </c>
      <c r="E673">
        <v>2973052</v>
      </c>
      <c r="F673" t="s">
        <v>7879</v>
      </c>
      <c r="H673" t="s">
        <v>3399</v>
      </c>
      <c r="J673" t="s">
        <v>7881</v>
      </c>
      <c r="K673">
        <v>83</v>
      </c>
      <c r="L673" s="1" t="s">
        <v>348</v>
      </c>
      <c r="M673" t="s">
        <v>7880</v>
      </c>
      <c r="N673">
        <v>18146</v>
      </c>
      <c r="O673">
        <v>4</v>
      </c>
      <c r="P673">
        <v>26</v>
      </c>
      <c r="Q673" t="s">
        <v>13015</v>
      </c>
      <c r="R673" t="s">
        <v>401</v>
      </c>
      <c r="S673" t="s">
        <v>830</v>
      </c>
      <c r="T673" t="s">
        <v>16316</v>
      </c>
      <c r="U673" t="s">
        <v>312</v>
      </c>
      <c r="V673" t="s">
        <v>295</v>
      </c>
    </row>
    <row r="674" spans="1:22" x14ac:dyDescent="0.3">
      <c r="A674" t="s">
        <v>7991</v>
      </c>
      <c r="B674">
        <v>1</v>
      </c>
      <c r="C674" s="1" t="s">
        <v>7989</v>
      </c>
      <c r="D674" t="s">
        <v>321</v>
      </c>
      <c r="E674">
        <v>2519013</v>
      </c>
      <c r="F674" t="s">
        <v>7989</v>
      </c>
      <c r="G674" t="s">
        <v>352</v>
      </c>
      <c r="H674" t="s">
        <v>7992</v>
      </c>
      <c r="I674">
        <v>4</v>
      </c>
      <c r="J674" t="s">
        <v>7990</v>
      </c>
      <c r="K674">
        <v>87</v>
      </c>
      <c r="L674" s="1" t="s">
        <v>4033</v>
      </c>
      <c r="M674" t="s">
        <v>781</v>
      </c>
      <c r="N674">
        <v>17219</v>
      </c>
      <c r="O674">
        <v>5</v>
      </c>
      <c r="P674">
        <v>28</v>
      </c>
      <c r="Q674" t="s">
        <v>13046</v>
      </c>
      <c r="R674" t="s">
        <v>294</v>
      </c>
      <c r="S674" t="s">
        <v>1263</v>
      </c>
      <c r="T674" t="s">
        <v>13941</v>
      </c>
      <c r="U674" t="s">
        <v>312</v>
      </c>
      <c r="V674" t="s">
        <v>2517</v>
      </c>
    </row>
    <row r="675" spans="1:22" x14ac:dyDescent="0.3">
      <c r="A675" t="s">
        <v>5353</v>
      </c>
      <c r="B675">
        <v>1</v>
      </c>
      <c r="C675" s="1" t="s">
        <v>5351</v>
      </c>
      <c r="D675" t="s">
        <v>437</v>
      </c>
      <c r="E675">
        <v>3051909</v>
      </c>
      <c r="F675" t="s">
        <v>5351</v>
      </c>
      <c r="G675" t="s">
        <v>14642</v>
      </c>
      <c r="H675" t="s">
        <v>2890</v>
      </c>
      <c r="I675">
        <v>1</v>
      </c>
      <c r="J675" t="s">
        <v>5352</v>
      </c>
      <c r="K675">
        <v>2</v>
      </c>
      <c r="L675" s="1" t="s">
        <v>437</v>
      </c>
      <c r="M675" t="s">
        <v>1430</v>
      </c>
      <c r="N675">
        <v>19989</v>
      </c>
      <c r="O675">
        <v>2</v>
      </c>
      <c r="P675">
        <v>25</v>
      </c>
      <c r="Q675" t="s">
        <v>12334</v>
      </c>
      <c r="R675" t="s">
        <v>294</v>
      </c>
      <c r="S675" t="s">
        <v>436</v>
      </c>
      <c r="U675" t="s">
        <v>312</v>
      </c>
      <c r="V675" t="s">
        <v>299</v>
      </c>
    </row>
    <row r="676" spans="1:22" x14ac:dyDescent="0.3">
      <c r="A676" t="s">
        <v>5976</v>
      </c>
      <c r="B676">
        <v>1</v>
      </c>
      <c r="C676" s="1" t="s">
        <v>1196</v>
      </c>
      <c r="D676" t="s">
        <v>321</v>
      </c>
      <c r="E676">
        <v>10287</v>
      </c>
      <c r="F676" t="s">
        <v>1196</v>
      </c>
      <c r="H676" t="s">
        <v>5977</v>
      </c>
      <c r="K676">
        <v>85</v>
      </c>
      <c r="L676" s="1" t="s">
        <v>321</v>
      </c>
      <c r="M676" t="s">
        <v>5975</v>
      </c>
      <c r="N676">
        <v>7007</v>
      </c>
      <c r="O676">
        <v>8</v>
      </c>
      <c r="P676">
        <v>34</v>
      </c>
      <c r="Q676" t="s">
        <v>12495</v>
      </c>
      <c r="R676" t="s">
        <v>318</v>
      </c>
      <c r="S676" t="s">
        <v>1989</v>
      </c>
      <c r="U676" t="s">
        <v>312</v>
      </c>
      <c r="V676" t="s">
        <v>295</v>
      </c>
    </row>
    <row r="677" spans="1:22" x14ac:dyDescent="0.3">
      <c r="A677" t="s">
        <v>1035</v>
      </c>
      <c r="B677">
        <v>1</v>
      </c>
      <c r="C677" s="1" t="s">
        <v>1033</v>
      </c>
      <c r="D677" t="s">
        <v>321</v>
      </c>
      <c r="E677">
        <v>3115359</v>
      </c>
      <c r="F677" t="s">
        <v>1033</v>
      </c>
      <c r="G677" t="s">
        <v>536</v>
      </c>
      <c r="H677" t="s">
        <v>1036</v>
      </c>
      <c r="J677" t="s">
        <v>14338</v>
      </c>
      <c r="K677">
        <v>88</v>
      </c>
      <c r="L677" s="1" t="s">
        <v>321</v>
      </c>
      <c r="M677" t="s">
        <v>1034</v>
      </c>
      <c r="N677">
        <v>20797</v>
      </c>
      <c r="O677">
        <v>1</v>
      </c>
      <c r="P677">
        <v>25</v>
      </c>
      <c r="Q677" t="s">
        <v>11417</v>
      </c>
      <c r="R677" t="s">
        <v>424</v>
      </c>
      <c r="S677" t="s">
        <v>1049</v>
      </c>
      <c r="U677" t="s">
        <v>312</v>
      </c>
      <c r="V677" t="s">
        <v>299</v>
      </c>
    </row>
    <row r="678" spans="1:22" x14ac:dyDescent="0.3">
      <c r="A678" t="s">
        <v>315</v>
      </c>
      <c r="B678">
        <v>1</v>
      </c>
      <c r="C678" s="1" t="s">
        <v>309</v>
      </c>
      <c r="D678" t="s">
        <v>311</v>
      </c>
      <c r="E678">
        <v>3917792</v>
      </c>
      <c r="F678" t="s">
        <v>309</v>
      </c>
      <c r="G678" t="s">
        <v>314</v>
      </c>
      <c r="H678" t="s">
        <v>316</v>
      </c>
      <c r="I678">
        <v>1</v>
      </c>
      <c r="J678" t="s">
        <v>14328</v>
      </c>
      <c r="K678">
        <v>8</v>
      </c>
      <c r="L678" s="1" t="s">
        <v>311</v>
      </c>
      <c r="M678" t="s">
        <v>313</v>
      </c>
      <c r="N678">
        <v>20841</v>
      </c>
      <c r="O678">
        <v>1</v>
      </c>
      <c r="P678">
        <v>23</v>
      </c>
      <c r="Q678" t="s">
        <v>11328</v>
      </c>
      <c r="R678" t="s">
        <v>294</v>
      </c>
      <c r="S678" t="s">
        <v>310</v>
      </c>
      <c r="U678" t="s">
        <v>312</v>
      </c>
      <c r="V678" t="s">
        <v>299</v>
      </c>
    </row>
    <row r="679" spans="1:22" x14ac:dyDescent="0.3">
      <c r="A679" t="s">
        <v>8286</v>
      </c>
      <c r="B679">
        <v>1</v>
      </c>
      <c r="C679" s="1" t="s">
        <v>8283</v>
      </c>
      <c r="D679" t="s">
        <v>451</v>
      </c>
      <c r="E679">
        <v>2576873</v>
      </c>
      <c r="F679" t="s">
        <v>8283</v>
      </c>
      <c r="H679" t="s">
        <v>7454</v>
      </c>
      <c r="J679" t="s">
        <v>8285</v>
      </c>
      <c r="K679">
        <v>36</v>
      </c>
      <c r="L679" s="1" t="s">
        <v>451</v>
      </c>
      <c r="M679" t="s">
        <v>8284</v>
      </c>
      <c r="N679">
        <v>18153</v>
      </c>
      <c r="O679">
        <v>4</v>
      </c>
      <c r="P679">
        <v>27</v>
      </c>
      <c r="Q679" t="s">
        <v>13133</v>
      </c>
      <c r="R679" t="s">
        <v>308</v>
      </c>
      <c r="S679" t="s">
        <v>347</v>
      </c>
      <c r="T679" t="s">
        <v>16316</v>
      </c>
      <c r="U679" t="s">
        <v>312</v>
      </c>
      <c r="V679" t="s">
        <v>295</v>
      </c>
    </row>
    <row r="680" spans="1:22" x14ac:dyDescent="0.3">
      <c r="A680" t="s">
        <v>10270</v>
      </c>
      <c r="B680">
        <v>1</v>
      </c>
      <c r="C680" s="1" t="s">
        <v>10267</v>
      </c>
      <c r="D680" t="s">
        <v>562</v>
      </c>
      <c r="E680">
        <v>3117250</v>
      </c>
      <c r="F680" t="s">
        <v>10267</v>
      </c>
      <c r="H680" t="s">
        <v>10271</v>
      </c>
      <c r="J680" t="s">
        <v>10269</v>
      </c>
      <c r="K680">
        <v>40</v>
      </c>
      <c r="L680" s="1" t="s">
        <v>451</v>
      </c>
      <c r="M680" t="s">
        <v>10268</v>
      </c>
      <c r="N680">
        <v>20223</v>
      </c>
      <c r="O680">
        <v>2</v>
      </c>
      <c r="P680">
        <v>24</v>
      </c>
      <c r="Q680" t="s">
        <v>13723</v>
      </c>
      <c r="R680" t="s">
        <v>345</v>
      </c>
      <c r="S680" t="s">
        <v>1382</v>
      </c>
      <c r="T680" t="s">
        <v>16316</v>
      </c>
      <c r="U680" t="s">
        <v>312</v>
      </c>
      <c r="V680" t="s">
        <v>295</v>
      </c>
    </row>
    <row r="681" spans="1:22" x14ac:dyDescent="0.3">
      <c r="A681" t="s">
        <v>395</v>
      </c>
      <c r="B681">
        <v>1</v>
      </c>
      <c r="C681" s="1" t="s">
        <v>392</v>
      </c>
      <c r="D681" t="s">
        <v>348</v>
      </c>
      <c r="E681">
        <v>2983134</v>
      </c>
      <c r="F681" t="s">
        <v>392</v>
      </c>
      <c r="H681" t="s">
        <v>396</v>
      </c>
      <c r="K681">
        <v>3</v>
      </c>
      <c r="L681" s="1" t="s">
        <v>348</v>
      </c>
      <c r="M681" t="s">
        <v>394</v>
      </c>
      <c r="N681">
        <v>17285</v>
      </c>
      <c r="O681">
        <v>0</v>
      </c>
      <c r="P681">
        <v>29</v>
      </c>
      <c r="Q681" t="s">
        <v>11336</v>
      </c>
      <c r="R681" t="s">
        <v>397</v>
      </c>
      <c r="S681" t="s">
        <v>393</v>
      </c>
      <c r="U681" t="s">
        <v>312</v>
      </c>
      <c r="V681" t="s">
        <v>295</v>
      </c>
    </row>
    <row r="682" spans="1:22" x14ac:dyDescent="0.3">
      <c r="A682" t="s">
        <v>6214</v>
      </c>
      <c r="B682">
        <v>1</v>
      </c>
      <c r="C682" s="1" t="s">
        <v>6213</v>
      </c>
      <c r="D682" t="s">
        <v>451</v>
      </c>
      <c r="E682">
        <v>14056</v>
      </c>
      <c r="F682" t="s">
        <v>6213</v>
      </c>
      <c r="H682" t="s">
        <v>3755</v>
      </c>
      <c r="K682">
        <v>30</v>
      </c>
      <c r="L682" s="1" t="s">
        <v>451</v>
      </c>
      <c r="M682" t="s">
        <v>369</v>
      </c>
      <c r="N682">
        <v>12762</v>
      </c>
      <c r="O682">
        <v>4</v>
      </c>
      <c r="P682">
        <v>30</v>
      </c>
      <c r="Q682" t="s">
        <v>12559</v>
      </c>
      <c r="R682" t="s">
        <v>308</v>
      </c>
      <c r="S682" t="s">
        <v>459</v>
      </c>
      <c r="U682" t="s">
        <v>312</v>
      </c>
      <c r="V682" t="s">
        <v>295</v>
      </c>
    </row>
    <row r="683" spans="1:22" x14ac:dyDescent="0.3">
      <c r="A683" t="s">
        <v>3842</v>
      </c>
      <c r="B683">
        <v>1</v>
      </c>
      <c r="C683" s="1" t="s">
        <v>3840</v>
      </c>
      <c r="D683" t="s">
        <v>348</v>
      </c>
      <c r="E683">
        <v>3060347</v>
      </c>
      <c r="F683" t="s">
        <v>3840</v>
      </c>
      <c r="H683" t="s">
        <v>3843</v>
      </c>
      <c r="I683">
        <v>3</v>
      </c>
      <c r="J683" t="s">
        <v>3841</v>
      </c>
      <c r="K683">
        <v>6</v>
      </c>
      <c r="L683" s="1" t="s">
        <v>348</v>
      </c>
      <c r="M683" t="s">
        <v>513</v>
      </c>
      <c r="N683">
        <v>19733</v>
      </c>
      <c r="O683">
        <v>3</v>
      </c>
      <c r="P683">
        <v>25</v>
      </c>
      <c r="Q683" t="s">
        <v>11967</v>
      </c>
      <c r="R683" t="s">
        <v>345</v>
      </c>
      <c r="S683" t="s">
        <v>951</v>
      </c>
      <c r="T683" t="s">
        <v>16316</v>
      </c>
      <c r="U683" t="s">
        <v>312</v>
      </c>
      <c r="V683" t="s">
        <v>295</v>
      </c>
    </row>
    <row r="684" spans="1:22" x14ac:dyDescent="0.3">
      <c r="A684" t="s">
        <v>8622</v>
      </c>
      <c r="B684">
        <v>1</v>
      </c>
      <c r="C684" s="1" t="s">
        <v>8621</v>
      </c>
      <c r="D684" t="s">
        <v>321</v>
      </c>
      <c r="F684" t="s">
        <v>8621</v>
      </c>
      <c r="H684" t="s">
        <v>8623</v>
      </c>
      <c r="K684">
        <v>84</v>
      </c>
      <c r="L684" s="1" t="s">
        <v>321</v>
      </c>
      <c r="M684" t="s">
        <v>7836</v>
      </c>
      <c r="N684">
        <v>17573</v>
      </c>
      <c r="O684">
        <v>0</v>
      </c>
      <c r="P684">
        <v>24</v>
      </c>
      <c r="Q684" t="s">
        <v>13231</v>
      </c>
      <c r="R684" t="s">
        <v>424</v>
      </c>
      <c r="S684" t="s">
        <v>699</v>
      </c>
      <c r="U684" t="s">
        <v>1800</v>
      </c>
      <c r="V684" t="s">
        <v>295</v>
      </c>
    </row>
    <row r="685" spans="1:22" x14ac:dyDescent="0.3">
      <c r="A685" t="s">
        <v>4518</v>
      </c>
      <c r="B685">
        <v>1</v>
      </c>
      <c r="C685" s="1" t="s">
        <v>4515</v>
      </c>
      <c r="D685" t="s">
        <v>348</v>
      </c>
      <c r="E685">
        <v>11674</v>
      </c>
      <c r="F685" t="s">
        <v>4515</v>
      </c>
      <c r="G685" t="s">
        <v>721</v>
      </c>
      <c r="H685" t="s">
        <v>4519</v>
      </c>
      <c r="I685">
        <v>1</v>
      </c>
      <c r="J685" t="s">
        <v>4517</v>
      </c>
      <c r="K685">
        <v>80</v>
      </c>
      <c r="L685" s="1" t="s">
        <v>348</v>
      </c>
      <c r="M685" t="s">
        <v>4516</v>
      </c>
      <c r="N685">
        <v>9906</v>
      </c>
      <c r="O685">
        <v>12</v>
      </c>
      <c r="P685">
        <v>34</v>
      </c>
      <c r="Q685" t="s">
        <v>12127</v>
      </c>
      <c r="R685" t="s">
        <v>360</v>
      </c>
      <c r="S685" t="s">
        <v>568</v>
      </c>
      <c r="U685" t="s">
        <v>709</v>
      </c>
      <c r="V685" t="s">
        <v>299</v>
      </c>
    </row>
    <row r="686" spans="1:22" x14ac:dyDescent="0.3">
      <c r="A686" t="s">
        <v>5479</v>
      </c>
      <c r="B686">
        <v>1</v>
      </c>
      <c r="C686" s="1" t="s">
        <v>5477</v>
      </c>
      <c r="D686" t="s">
        <v>348</v>
      </c>
      <c r="E686">
        <v>2977751</v>
      </c>
      <c r="F686" t="s">
        <v>5477</v>
      </c>
      <c r="H686" t="s">
        <v>5480</v>
      </c>
      <c r="K686">
        <v>6</v>
      </c>
      <c r="L686" s="1" t="s">
        <v>348</v>
      </c>
      <c r="M686" t="s">
        <v>5478</v>
      </c>
      <c r="N686">
        <v>18218</v>
      </c>
      <c r="O686">
        <v>0</v>
      </c>
      <c r="P686">
        <v>25</v>
      </c>
      <c r="Q686" t="s">
        <v>12368</v>
      </c>
      <c r="R686" t="s">
        <v>360</v>
      </c>
      <c r="S686" t="s">
        <v>341</v>
      </c>
      <c r="U686" t="s">
        <v>709</v>
      </c>
      <c r="V686" t="s">
        <v>295</v>
      </c>
    </row>
    <row r="687" spans="1:22" x14ac:dyDescent="0.3">
      <c r="A687" t="s">
        <v>8521</v>
      </c>
      <c r="B687">
        <v>1</v>
      </c>
      <c r="C687" s="1" t="s">
        <v>8518</v>
      </c>
      <c r="D687" t="s">
        <v>311</v>
      </c>
      <c r="E687">
        <v>3052450</v>
      </c>
      <c r="F687" t="s">
        <v>8518</v>
      </c>
      <c r="G687" t="s">
        <v>479</v>
      </c>
      <c r="H687" t="s">
        <v>1344</v>
      </c>
      <c r="I687">
        <v>3</v>
      </c>
      <c r="J687" t="s">
        <v>8520</v>
      </c>
      <c r="K687">
        <v>16</v>
      </c>
      <c r="L687" s="1" t="s">
        <v>311</v>
      </c>
      <c r="M687" t="s">
        <v>8519</v>
      </c>
      <c r="N687">
        <v>20037</v>
      </c>
      <c r="O687">
        <v>2</v>
      </c>
      <c r="P687">
        <v>26</v>
      </c>
      <c r="Q687" t="s">
        <v>13199</v>
      </c>
      <c r="R687" t="s">
        <v>318</v>
      </c>
      <c r="S687" t="s">
        <v>686</v>
      </c>
      <c r="U687" t="s">
        <v>709</v>
      </c>
      <c r="V687" t="s">
        <v>299</v>
      </c>
    </row>
    <row r="688" spans="1:22" x14ac:dyDescent="0.3">
      <c r="A688" t="s">
        <v>11254</v>
      </c>
      <c r="B688">
        <v>1</v>
      </c>
      <c r="C688" s="1" t="s">
        <v>8813</v>
      </c>
      <c r="D688" t="s">
        <v>562</v>
      </c>
      <c r="E688">
        <v>2974365</v>
      </c>
      <c r="F688" t="s">
        <v>8813</v>
      </c>
      <c r="G688" t="s">
        <v>489</v>
      </c>
      <c r="H688" t="s">
        <v>7152</v>
      </c>
      <c r="I688">
        <v>9</v>
      </c>
      <c r="J688" t="s">
        <v>8815</v>
      </c>
      <c r="K688">
        <v>45</v>
      </c>
      <c r="L688" s="1" t="s">
        <v>451</v>
      </c>
      <c r="M688" t="s">
        <v>8814</v>
      </c>
      <c r="N688">
        <v>18114</v>
      </c>
      <c r="O688">
        <v>4</v>
      </c>
      <c r="P688">
        <v>26</v>
      </c>
      <c r="Q688" t="s">
        <v>15768</v>
      </c>
      <c r="R688" t="s">
        <v>308</v>
      </c>
      <c r="S688" t="s">
        <v>733</v>
      </c>
      <c r="T688" t="s">
        <v>16317</v>
      </c>
      <c r="U688" t="s">
        <v>709</v>
      </c>
      <c r="V688" t="s">
        <v>16318</v>
      </c>
    </row>
    <row r="689" spans="1:22" x14ac:dyDescent="0.3">
      <c r="A689" t="s">
        <v>10087</v>
      </c>
      <c r="B689">
        <v>1</v>
      </c>
      <c r="C689" s="1" t="s">
        <v>10084</v>
      </c>
      <c r="D689" t="s">
        <v>451</v>
      </c>
      <c r="E689">
        <v>11788</v>
      </c>
      <c r="F689" t="s">
        <v>10084</v>
      </c>
      <c r="H689" t="s">
        <v>3699</v>
      </c>
      <c r="J689" t="s">
        <v>10086</v>
      </c>
      <c r="L689" s="1" t="s">
        <v>451</v>
      </c>
      <c r="M689" t="s">
        <v>10085</v>
      </c>
      <c r="N689">
        <v>12317</v>
      </c>
      <c r="O689">
        <v>12</v>
      </c>
      <c r="P689">
        <v>35</v>
      </c>
      <c r="Q689" t="s">
        <v>13665</v>
      </c>
      <c r="R689" t="s">
        <v>397</v>
      </c>
      <c r="S689" t="s">
        <v>356</v>
      </c>
      <c r="T689" t="s">
        <v>509</v>
      </c>
      <c r="U689" t="s">
        <v>709</v>
      </c>
      <c r="V689" t="s">
        <v>295</v>
      </c>
    </row>
    <row r="690" spans="1:22" x14ac:dyDescent="0.3">
      <c r="A690" t="s">
        <v>7918</v>
      </c>
      <c r="B690">
        <v>1</v>
      </c>
      <c r="C690" s="1" t="s">
        <v>7916</v>
      </c>
      <c r="D690" t="s">
        <v>311</v>
      </c>
      <c r="E690">
        <v>8559</v>
      </c>
      <c r="F690" t="s">
        <v>7916</v>
      </c>
      <c r="H690" t="s">
        <v>7919</v>
      </c>
      <c r="K690">
        <v>8</v>
      </c>
      <c r="L690" s="1" t="s">
        <v>311</v>
      </c>
      <c r="M690" t="s">
        <v>7917</v>
      </c>
      <c r="N690">
        <v>8590</v>
      </c>
      <c r="O690">
        <v>14</v>
      </c>
      <c r="P690">
        <v>36</v>
      </c>
      <c r="Q690" t="s">
        <v>13026</v>
      </c>
      <c r="R690" t="s">
        <v>294</v>
      </c>
      <c r="S690" t="s">
        <v>696</v>
      </c>
      <c r="T690" t="s">
        <v>1059</v>
      </c>
      <c r="U690" t="s">
        <v>1800</v>
      </c>
      <c r="V690" t="s">
        <v>295</v>
      </c>
    </row>
    <row r="691" spans="1:22" x14ac:dyDescent="0.3">
      <c r="A691" t="s">
        <v>9101</v>
      </c>
      <c r="B691">
        <v>1</v>
      </c>
      <c r="C691" s="1" t="s">
        <v>9099</v>
      </c>
      <c r="F691" t="s">
        <v>9099</v>
      </c>
      <c r="K691">
        <v>0</v>
      </c>
      <c r="L691" s="1" t="s">
        <v>296</v>
      </c>
      <c r="M691" t="s">
        <v>9100</v>
      </c>
      <c r="N691">
        <v>18898</v>
      </c>
      <c r="O691">
        <v>0</v>
      </c>
      <c r="Q691" t="s">
        <v>13371</v>
      </c>
      <c r="R691" t="s">
        <v>296</v>
      </c>
      <c r="S691" t="s">
        <v>296</v>
      </c>
      <c r="U691" t="s">
        <v>1800</v>
      </c>
      <c r="V691" t="s">
        <v>295</v>
      </c>
    </row>
    <row r="692" spans="1:22" x14ac:dyDescent="0.3">
      <c r="A692" t="s">
        <v>8542</v>
      </c>
      <c r="B692">
        <v>1</v>
      </c>
      <c r="C692" s="1" t="s">
        <v>54</v>
      </c>
      <c r="D692" t="s">
        <v>348</v>
      </c>
      <c r="E692">
        <v>3127306</v>
      </c>
      <c r="F692" t="s">
        <v>54</v>
      </c>
      <c r="G692" t="s">
        <v>536</v>
      </c>
      <c r="H692" t="s">
        <v>5547</v>
      </c>
      <c r="I692">
        <v>2</v>
      </c>
      <c r="J692" t="s">
        <v>8541</v>
      </c>
      <c r="K692">
        <v>18</v>
      </c>
      <c r="L692" s="1" t="s">
        <v>348</v>
      </c>
      <c r="M692" t="s">
        <v>2807</v>
      </c>
      <c r="N692">
        <v>19854</v>
      </c>
      <c r="O692">
        <v>2</v>
      </c>
      <c r="P692">
        <v>24</v>
      </c>
      <c r="Q692" t="s">
        <v>13205</v>
      </c>
      <c r="R692" t="s">
        <v>329</v>
      </c>
      <c r="S692" t="s">
        <v>537</v>
      </c>
      <c r="U692" t="s">
        <v>5199</v>
      </c>
      <c r="V692" t="s">
        <v>299</v>
      </c>
    </row>
    <row r="693" spans="1:22" x14ac:dyDescent="0.3">
      <c r="A693" t="s">
        <v>10629</v>
      </c>
      <c r="B693">
        <v>1</v>
      </c>
      <c r="C693" s="1" t="s">
        <v>10627</v>
      </c>
      <c r="D693" t="s">
        <v>321</v>
      </c>
      <c r="E693">
        <v>10598</v>
      </c>
      <c r="F693" t="s">
        <v>10627</v>
      </c>
      <c r="H693" t="s">
        <v>10630</v>
      </c>
      <c r="K693">
        <v>88</v>
      </c>
      <c r="L693" s="1" t="s">
        <v>321</v>
      </c>
      <c r="M693" t="s">
        <v>10628</v>
      </c>
      <c r="N693">
        <v>2332</v>
      </c>
      <c r="O693">
        <v>9</v>
      </c>
      <c r="P693">
        <v>33</v>
      </c>
      <c r="Q693" t="s">
        <v>13838</v>
      </c>
      <c r="R693" t="s">
        <v>318</v>
      </c>
      <c r="S693" t="s">
        <v>515</v>
      </c>
      <c r="U693" t="s">
        <v>5199</v>
      </c>
      <c r="V693" t="s">
        <v>295</v>
      </c>
    </row>
    <row r="694" spans="1:22" x14ac:dyDescent="0.3">
      <c r="A694" t="s">
        <v>14719</v>
      </c>
      <c r="B694">
        <v>1</v>
      </c>
      <c r="C694" s="1" t="s">
        <v>14720</v>
      </c>
      <c r="F694" t="s">
        <v>14720</v>
      </c>
      <c r="K694">
        <v>0</v>
      </c>
      <c r="L694" s="1" t="s">
        <v>296</v>
      </c>
      <c r="M694" t="s">
        <v>14721</v>
      </c>
      <c r="N694">
        <v>21857</v>
      </c>
      <c r="O694">
        <v>0</v>
      </c>
      <c r="Q694" t="s">
        <v>14722</v>
      </c>
      <c r="R694" t="s">
        <v>296</v>
      </c>
      <c r="S694" t="s">
        <v>296</v>
      </c>
      <c r="U694" t="s">
        <v>5199</v>
      </c>
      <c r="V694" t="s">
        <v>295</v>
      </c>
    </row>
    <row r="695" spans="1:22" x14ac:dyDescent="0.3">
      <c r="A695" t="s">
        <v>8773</v>
      </c>
      <c r="B695">
        <v>1</v>
      </c>
      <c r="C695" s="1" t="s">
        <v>8770</v>
      </c>
      <c r="D695" t="s">
        <v>451</v>
      </c>
      <c r="E695">
        <v>2983509</v>
      </c>
      <c r="F695" t="s">
        <v>8770</v>
      </c>
      <c r="G695" t="s">
        <v>1198</v>
      </c>
      <c r="H695" t="s">
        <v>8774</v>
      </c>
      <c r="I695">
        <v>4</v>
      </c>
      <c r="J695" t="s">
        <v>8772</v>
      </c>
      <c r="K695">
        <v>44</v>
      </c>
      <c r="L695" s="1" t="s">
        <v>451</v>
      </c>
      <c r="M695" t="s">
        <v>8771</v>
      </c>
      <c r="N695">
        <v>19626</v>
      </c>
      <c r="O695">
        <v>3</v>
      </c>
      <c r="P695">
        <v>26</v>
      </c>
      <c r="Q695" t="s">
        <v>13276</v>
      </c>
      <c r="R695" t="s">
        <v>401</v>
      </c>
      <c r="S695" t="s">
        <v>412</v>
      </c>
      <c r="U695" t="s">
        <v>8528</v>
      </c>
      <c r="V695" t="s">
        <v>299</v>
      </c>
    </row>
    <row r="696" spans="1:22" x14ac:dyDescent="0.3">
      <c r="A696" t="s">
        <v>7383</v>
      </c>
      <c r="B696">
        <v>1</v>
      </c>
      <c r="C696" s="1" t="s">
        <v>7381</v>
      </c>
      <c r="D696" t="s">
        <v>348</v>
      </c>
      <c r="F696" t="s">
        <v>7381</v>
      </c>
      <c r="H696" t="s">
        <v>7216</v>
      </c>
      <c r="K696">
        <v>16</v>
      </c>
      <c r="L696" s="1" t="s">
        <v>348</v>
      </c>
      <c r="M696" t="s">
        <v>3110</v>
      </c>
      <c r="N696">
        <v>15470</v>
      </c>
      <c r="O696">
        <v>2</v>
      </c>
      <c r="P696">
        <v>26</v>
      </c>
      <c r="Q696" t="s">
        <v>12881</v>
      </c>
      <c r="R696" t="s">
        <v>345</v>
      </c>
      <c r="S696" t="s">
        <v>603</v>
      </c>
      <c r="U696" t="s">
        <v>7382</v>
      </c>
      <c r="V696" t="s">
        <v>295</v>
      </c>
    </row>
    <row r="697" spans="1:22" x14ac:dyDescent="0.3">
      <c r="A697" t="s">
        <v>14925</v>
      </c>
      <c r="B697">
        <v>1</v>
      </c>
      <c r="C697" s="1" t="s">
        <v>14926</v>
      </c>
      <c r="D697" t="s">
        <v>321</v>
      </c>
      <c r="E697">
        <v>2982484</v>
      </c>
      <c r="F697" t="s">
        <v>14926</v>
      </c>
      <c r="G697" t="s">
        <v>895</v>
      </c>
      <c r="H697" t="s">
        <v>14927</v>
      </c>
      <c r="K697">
        <v>44</v>
      </c>
      <c r="L697" s="1" t="s">
        <v>321</v>
      </c>
      <c r="M697" t="s">
        <v>677</v>
      </c>
      <c r="N697">
        <v>21707</v>
      </c>
      <c r="O697">
        <v>0</v>
      </c>
      <c r="P697">
        <v>26</v>
      </c>
      <c r="Q697" t="s">
        <v>14928</v>
      </c>
      <c r="R697" t="s">
        <v>675</v>
      </c>
      <c r="S697" t="s">
        <v>686</v>
      </c>
      <c r="U697" t="s">
        <v>8998</v>
      </c>
      <c r="V697" t="s">
        <v>299</v>
      </c>
    </row>
    <row r="698" spans="1:22" x14ac:dyDescent="0.3">
      <c r="A698" t="s">
        <v>9000</v>
      </c>
      <c r="B698">
        <v>1</v>
      </c>
      <c r="C698" s="1" t="s">
        <v>8997</v>
      </c>
      <c r="D698" t="s">
        <v>321</v>
      </c>
      <c r="E698">
        <v>2572850</v>
      </c>
      <c r="F698" t="s">
        <v>8997</v>
      </c>
      <c r="H698" t="s">
        <v>3113</v>
      </c>
      <c r="K698">
        <v>83</v>
      </c>
      <c r="L698" s="1" t="s">
        <v>321</v>
      </c>
      <c r="M698" t="s">
        <v>8999</v>
      </c>
      <c r="N698">
        <v>18263</v>
      </c>
      <c r="O698">
        <v>3</v>
      </c>
      <c r="P698">
        <v>26</v>
      </c>
      <c r="Q698" t="s">
        <v>13343</v>
      </c>
      <c r="R698" t="s">
        <v>318</v>
      </c>
      <c r="S698" t="s">
        <v>403</v>
      </c>
      <c r="T698" t="s">
        <v>1059</v>
      </c>
      <c r="U698" t="s">
        <v>8998</v>
      </c>
      <c r="V698" t="s">
        <v>295</v>
      </c>
    </row>
    <row r="699" spans="1:22" x14ac:dyDescent="0.3">
      <c r="A699" t="s">
        <v>14865</v>
      </c>
      <c r="B699">
        <v>1</v>
      </c>
      <c r="C699" s="1" t="s">
        <v>14866</v>
      </c>
      <c r="D699" t="s">
        <v>451</v>
      </c>
      <c r="E699">
        <v>4038533</v>
      </c>
      <c r="F699" t="s">
        <v>14866</v>
      </c>
      <c r="G699" t="s">
        <v>745</v>
      </c>
      <c r="H699" t="s">
        <v>14867</v>
      </c>
      <c r="I699">
        <v>4</v>
      </c>
      <c r="K699">
        <v>40</v>
      </c>
      <c r="L699" s="1" t="s">
        <v>451</v>
      </c>
      <c r="M699" t="s">
        <v>700</v>
      </c>
      <c r="N699">
        <v>21792</v>
      </c>
      <c r="O699">
        <v>0</v>
      </c>
      <c r="P699">
        <v>22</v>
      </c>
      <c r="Q699" t="s">
        <v>14868</v>
      </c>
      <c r="R699" t="s">
        <v>401</v>
      </c>
      <c r="S699" t="s">
        <v>650</v>
      </c>
      <c r="U699" t="s">
        <v>1123</v>
      </c>
      <c r="V699" t="s">
        <v>299</v>
      </c>
    </row>
    <row r="700" spans="1:22" x14ac:dyDescent="0.3">
      <c r="A700" t="s">
        <v>15104</v>
      </c>
      <c r="B700">
        <v>1</v>
      </c>
      <c r="C700" s="1" t="s">
        <v>15105</v>
      </c>
      <c r="D700" t="s">
        <v>451</v>
      </c>
      <c r="E700">
        <v>4040640</v>
      </c>
      <c r="F700" t="s">
        <v>15105</v>
      </c>
      <c r="G700" t="s">
        <v>298</v>
      </c>
      <c r="H700" t="s">
        <v>13982</v>
      </c>
      <c r="K700">
        <v>34</v>
      </c>
      <c r="L700" s="1" t="s">
        <v>451</v>
      </c>
      <c r="M700" t="s">
        <v>15106</v>
      </c>
      <c r="N700">
        <v>21826</v>
      </c>
      <c r="O700">
        <v>0</v>
      </c>
      <c r="P700">
        <v>23</v>
      </c>
      <c r="Q700" t="s">
        <v>15107</v>
      </c>
      <c r="R700" t="s">
        <v>329</v>
      </c>
      <c r="S700" t="s">
        <v>696</v>
      </c>
      <c r="U700" t="s">
        <v>1123</v>
      </c>
      <c r="V700" t="s">
        <v>299</v>
      </c>
    </row>
    <row r="701" spans="1:22" x14ac:dyDescent="0.3">
      <c r="A701" t="s">
        <v>9448</v>
      </c>
      <c r="B701">
        <v>1</v>
      </c>
      <c r="C701" s="1" t="s">
        <v>9447</v>
      </c>
      <c r="D701" t="s">
        <v>348</v>
      </c>
      <c r="F701" t="s">
        <v>9447</v>
      </c>
      <c r="K701">
        <v>0</v>
      </c>
      <c r="L701" s="1" t="s">
        <v>348</v>
      </c>
      <c r="M701" t="s">
        <v>493</v>
      </c>
      <c r="N701">
        <v>17394</v>
      </c>
      <c r="Q701" t="s">
        <v>13477</v>
      </c>
      <c r="R701" t="s">
        <v>296</v>
      </c>
      <c r="S701" t="s">
        <v>296</v>
      </c>
      <c r="U701" t="s">
        <v>1123</v>
      </c>
      <c r="V701" t="s">
        <v>295</v>
      </c>
    </row>
    <row r="702" spans="1:22" x14ac:dyDescent="0.3">
      <c r="A702" t="s">
        <v>8291</v>
      </c>
      <c r="B702">
        <v>1</v>
      </c>
      <c r="C702" s="1" t="s">
        <v>10082</v>
      </c>
      <c r="D702" t="s">
        <v>451</v>
      </c>
      <c r="E702">
        <v>2980197</v>
      </c>
      <c r="F702" t="s">
        <v>10082</v>
      </c>
      <c r="H702" t="s">
        <v>3378</v>
      </c>
      <c r="J702" t="s">
        <v>10083</v>
      </c>
      <c r="L702" s="1" t="s">
        <v>451</v>
      </c>
      <c r="M702" t="s">
        <v>1558</v>
      </c>
      <c r="N702">
        <v>18132</v>
      </c>
      <c r="O702">
        <v>4</v>
      </c>
      <c r="P702">
        <v>26</v>
      </c>
      <c r="Q702" t="s">
        <v>13664</v>
      </c>
      <c r="R702" t="s">
        <v>308</v>
      </c>
      <c r="S702" t="s">
        <v>696</v>
      </c>
      <c r="T702" t="s">
        <v>16316</v>
      </c>
      <c r="U702" t="s">
        <v>1123</v>
      </c>
      <c r="V702" t="s">
        <v>295</v>
      </c>
    </row>
    <row r="703" spans="1:22" x14ac:dyDescent="0.3">
      <c r="A703" t="s">
        <v>10561</v>
      </c>
      <c r="B703">
        <v>1</v>
      </c>
      <c r="C703" s="1" t="s">
        <v>10559</v>
      </c>
      <c r="D703" t="s">
        <v>348</v>
      </c>
      <c r="E703">
        <v>2577808</v>
      </c>
      <c r="F703" t="s">
        <v>10559</v>
      </c>
      <c r="G703" t="s">
        <v>298</v>
      </c>
      <c r="H703" t="s">
        <v>2171</v>
      </c>
      <c r="I703">
        <v>2</v>
      </c>
      <c r="J703" t="s">
        <v>10560</v>
      </c>
      <c r="K703">
        <v>11</v>
      </c>
      <c r="L703" s="1" t="s">
        <v>348</v>
      </c>
      <c r="M703" t="s">
        <v>1457</v>
      </c>
      <c r="N703">
        <v>17070</v>
      </c>
      <c r="O703">
        <v>5</v>
      </c>
      <c r="P703">
        <v>28</v>
      </c>
      <c r="Q703" t="s">
        <v>13815</v>
      </c>
      <c r="R703" t="s">
        <v>401</v>
      </c>
      <c r="S703" t="s">
        <v>393</v>
      </c>
      <c r="U703" t="s">
        <v>1123</v>
      </c>
      <c r="V703" t="s">
        <v>299</v>
      </c>
    </row>
    <row r="704" spans="1:22" x14ac:dyDescent="0.3">
      <c r="A704" t="s">
        <v>2758</v>
      </c>
      <c r="B704">
        <v>1</v>
      </c>
      <c r="C704" s="1" t="s">
        <v>2756</v>
      </c>
      <c r="D704" t="s">
        <v>348</v>
      </c>
      <c r="E704">
        <v>2978216</v>
      </c>
      <c r="F704" t="s">
        <v>2756</v>
      </c>
      <c r="H704" t="s">
        <v>2759</v>
      </c>
      <c r="K704">
        <v>80</v>
      </c>
      <c r="L704" s="1" t="s">
        <v>348</v>
      </c>
      <c r="M704" t="s">
        <v>2757</v>
      </c>
      <c r="N704">
        <v>18581</v>
      </c>
      <c r="O704">
        <v>3</v>
      </c>
      <c r="P704">
        <v>25</v>
      </c>
      <c r="Q704" t="s">
        <v>11738</v>
      </c>
      <c r="R704" t="s">
        <v>318</v>
      </c>
      <c r="S704" t="s">
        <v>686</v>
      </c>
      <c r="U704" t="s">
        <v>1123</v>
      </c>
      <c r="V704" t="s">
        <v>295</v>
      </c>
    </row>
    <row r="705" spans="1:22" x14ac:dyDescent="0.3">
      <c r="A705" t="s">
        <v>6248</v>
      </c>
      <c r="B705">
        <v>1</v>
      </c>
      <c r="C705" s="1" t="s">
        <v>6246</v>
      </c>
      <c r="D705" t="s">
        <v>348</v>
      </c>
      <c r="E705">
        <v>4378381</v>
      </c>
      <c r="F705" t="s">
        <v>6246</v>
      </c>
      <c r="H705" t="s">
        <v>2688</v>
      </c>
      <c r="J705" t="s">
        <v>6247</v>
      </c>
      <c r="K705">
        <v>1</v>
      </c>
      <c r="L705" s="1" t="s">
        <v>348</v>
      </c>
      <c r="M705" t="s">
        <v>1769</v>
      </c>
      <c r="N705">
        <v>20698</v>
      </c>
      <c r="O705">
        <v>2</v>
      </c>
      <c r="P705">
        <v>30</v>
      </c>
      <c r="Q705" t="s">
        <v>12569</v>
      </c>
      <c r="R705" t="s">
        <v>329</v>
      </c>
      <c r="S705" t="s">
        <v>568</v>
      </c>
      <c r="T705" t="s">
        <v>16316</v>
      </c>
      <c r="U705" t="s">
        <v>1123</v>
      </c>
      <c r="V705" t="s">
        <v>295</v>
      </c>
    </row>
    <row r="706" spans="1:22" x14ac:dyDescent="0.3">
      <c r="A706" t="s">
        <v>8189</v>
      </c>
      <c r="B706">
        <v>1</v>
      </c>
      <c r="C706" s="1" t="s">
        <v>8188</v>
      </c>
      <c r="D706" t="s">
        <v>348</v>
      </c>
      <c r="E706">
        <v>3916945</v>
      </c>
      <c r="F706" t="s">
        <v>8188</v>
      </c>
      <c r="G706" t="s">
        <v>314</v>
      </c>
      <c r="H706" t="s">
        <v>7691</v>
      </c>
      <c r="I706">
        <v>1</v>
      </c>
      <c r="J706" t="s">
        <v>14503</v>
      </c>
      <c r="K706">
        <v>86</v>
      </c>
      <c r="L706" s="1" t="s">
        <v>348</v>
      </c>
      <c r="M706" t="s">
        <v>2839</v>
      </c>
      <c r="N706">
        <v>20943</v>
      </c>
      <c r="O706">
        <v>1</v>
      </c>
      <c r="P706">
        <v>23</v>
      </c>
      <c r="Q706" t="s">
        <v>13105</v>
      </c>
      <c r="R706" t="s">
        <v>329</v>
      </c>
      <c r="S706" t="s">
        <v>430</v>
      </c>
      <c r="U706" t="s">
        <v>1123</v>
      </c>
      <c r="V706" t="s">
        <v>299</v>
      </c>
    </row>
    <row r="707" spans="1:22" x14ac:dyDescent="0.3">
      <c r="A707" t="s">
        <v>4126</v>
      </c>
      <c r="B707">
        <v>1</v>
      </c>
      <c r="C707" s="1" t="s">
        <v>4123</v>
      </c>
      <c r="D707" t="s">
        <v>451</v>
      </c>
      <c r="E707">
        <v>3049987</v>
      </c>
      <c r="F707" t="s">
        <v>4123</v>
      </c>
      <c r="H707" t="s">
        <v>4127</v>
      </c>
      <c r="J707" t="s">
        <v>4125</v>
      </c>
      <c r="K707">
        <v>38</v>
      </c>
      <c r="L707" s="1" t="s">
        <v>451</v>
      </c>
      <c r="M707" t="s">
        <v>4124</v>
      </c>
      <c r="N707">
        <v>19700</v>
      </c>
      <c r="O707">
        <v>3</v>
      </c>
      <c r="P707">
        <v>26</v>
      </c>
      <c r="Q707" t="s">
        <v>12035</v>
      </c>
      <c r="R707" t="s">
        <v>457</v>
      </c>
      <c r="S707" t="s">
        <v>575</v>
      </c>
      <c r="T707" t="s">
        <v>16316</v>
      </c>
      <c r="U707" t="s">
        <v>1123</v>
      </c>
      <c r="V707" t="s">
        <v>295</v>
      </c>
    </row>
    <row r="708" spans="1:22" x14ac:dyDescent="0.3">
      <c r="A708" t="s">
        <v>6432</v>
      </c>
      <c r="B708">
        <v>1</v>
      </c>
      <c r="C708" s="1" t="s">
        <v>6431</v>
      </c>
      <c r="D708" t="s">
        <v>348</v>
      </c>
      <c r="E708">
        <v>2512186</v>
      </c>
      <c r="F708" t="s">
        <v>6431</v>
      </c>
      <c r="K708">
        <v>6</v>
      </c>
      <c r="L708" s="1" t="s">
        <v>348</v>
      </c>
      <c r="M708" t="s">
        <v>496</v>
      </c>
      <c r="N708">
        <v>18778</v>
      </c>
      <c r="O708">
        <v>0</v>
      </c>
      <c r="Q708" t="s">
        <v>12619</v>
      </c>
      <c r="R708" t="s">
        <v>318</v>
      </c>
      <c r="S708" t="s">
        <v>412</v>
      </c>
      <c r="U708" t="s">
        <v>1123</v>
      </c>
      <c r="V708" t="s">
        <v>295</v>
      </c>
    </row>
    <row r="709" spans="1:22" x14ac:dyDescent="0.3">
      <c r="A709" t="s">
        <v>6714</v>
      </c>
      <c r="B709">
        <v>1</v>
      </c>
      <c r="C709" s="1" t="s">
        <v>6713</v>
      </c>
      <c r="D709" t="s">
        <v>451</v>
      </c>
      <c r="E709">
        <v>3911993</v>
      </c>
      <c r="F709" t="s">
        <v>6713</v>
      </c>
      <c r="G709" t="s">
        <v>371</v>
      </c>
      <c r="J709" t="s">
        <v>15344</v>
      </c>
      <c r="K709">
        <v>0</v>
      </c>
      <c r="L709" s="1" t="s">
        <v>451</v>
      </c>
      <c r="M709" t="s">
        <v>5577</v>
      </c>
      <c r="N709">
        <v>21194</v>
      </c>
      <c r="O709">
        <v>1</v>
      </c>
      <c r="Q709" t="s">
        <v>12696</v>
      </c>
      <c r="R709" t="s">
        <v>401</v>
      </c>
      <c r="S709" t="s">
        <v>537</v>
      </c>
      <c r="U709" t="s">
        <v>967</v>
      </c>
      <c r="V709" t="s">
        <v>299</v>
      </c>
    </row>
    <row r="710" spans="1:22" x14ac:dyDescent="0.3">
      <c r="A710" t="s">
        <v>15244</v>
      </c>
      <c r="B710">
        <v>1</v>
      </c>
      <c r="C710" s="1" t="s">
        <v>15245</v>
      </c>
      <c r="D710" t="s">
        <v>348</v>
      </c>
      <c r="E710">
        <v>4040655</v>
      </c>
      <c r="F710" t="s">
        <v>15245</v>
      </c>
      <c r="G710" t="s">
        <v>895</v>
      </c>
      <c r="H710" t="s">
        <v>15246</v>
      </c>
      <c r="I710">
        <v>3</v>
      </c>
      <c r="K710">
        <v>11</v>
      </c>
      <c r="L710" s="1" t="s">
        <v>348</v>
      </c>
      <c r="M710" t="s">
        <v>9535</v>
      </c>
      <c r="N710">
        <v>21961</v>
      </c>
      <c r="O710">
        <v>0</v>
      </c>
      <c r="P710">
        <v>22</v>
      </c>
      <c r="Q710" t="s">
        <v>15247</v>
      </c>
      <c r="R710" t="s">
        <v>401</v>
      </c>
      <c r="S710" t="s">
        <v>1587</v>
      </c>
      <c r="U710" t="s">
        <v>967</v>
      </c>
      <c r="V710" t="s">
        <v>299</v>
      </c>
    </row>
    <row r="711" spans="1:22" x14ac:dyDescent="0.3">
      <c r="A711" t="s">
        <v>8812</v>
      </c>
      <c r="B711">
        <v>1</v>
      </c>
      <c r="C711" s="1" t="s">
        <v>8809</v>
      </c>
      <c r="D711" t="s">
        <v>348</v>
      </c>
      <c r="E711">
        <v>2513351</v>
      </c>
      <c r="F711" t="s">
        <v>8809</v>
      </c>
      <c r="H711" t="s">
        <v>8537</v>
      </c>
      <c r="I711">
        <v>3</v>
      </c>
      <c r="J711" t="s">
        <v>8811</v>
      </c>
      <c r="K711">
        <v>81</v>
      </c>
      <c r="L711" s="1" t="s">
        <v>348</v>
      </c>
      <c r="M711" t="s">
        <v>781</v>
      </c>
      <c r="N711">
        <v>16992</v>
      </c>
      <c r="O711">
        <v>4</v>
      </c>
      <c r="P711">
        <v>27</v>
      </c>
      <c r="Q711" t="s">
        <v>13288</v>
      </c>
      <c r="R711" t="s">
        <v>308</v>
      </c>
      <c r="S711" t="s">
        <v>412</v>
      </c>
      <c r="T711" t="s">
        <v>1059</v>
      </c>
      <c r="U711" t="s">
        <v>8810</v>
      </c>
      <c r="V711" t="s">
        <v>295</v>
      </c>
    </row>
    <row r="712" spans="1:22" x14ac:dyDescent="0.3">
      <c r="A712" t="s">
        <v>3232</v>
      </c>
      <c r="B712">
        <v>1</v>
      </c>
      <c r="C712" s="1" t="s">
        <v>3230</v>
      </c>
      <c r="D712" t="s">
        <v>321</v>
      </c>
      <c r="E712">
        <v>3052166</v>
      </c>
      <c r="F712" t="s">
        <v>3230</v>
      </c>
      <c r="G712" t="s">
        <v>340</v>
      </c>
      <c r="H712" t="s">
        <v>3233</v>
      </c>
      <c r="I712">
        <v>3</v>
      </c>
      <c r="J712" t="s">
        <v>3231</v>
      </c>
      <c r="K712">
        <v>81</v>
      </c>
      <c r="L712" s="1" t="s">
        <v>321</v>
      </c>
      <c r="M712" t="s">
        <v>2043</v>
      </c>
      <c r="N712">
        <v>19176</v>
      </c>
      <c r="O712">
        <v>3</v>
      </c>
      <c r="P712">
        <v>25</v>
      </c>
      <c r="Q712" t="s">
        <v>11834</v>
      </c>
      <c r="R712" t="s">
        <v>318</v>
      </c>
      <c r="S712" t="s">
        <v>458</v>
      </c>
      <c r="U712" t="s">
        <v>1552</v>
      </c>
      <c r="V712" t="s">
        <v>299</v>
      </c>
    </row>
    <row r="713" spans="1:22" x14ac:dyDescent="0.3">
      <c r="A713" t="s">
        <v>15420</v>
      </c>
      <c r="B713">
        <v>1</v>
      </c>
      <c r="C713" s="1" t="s">
        <v>7098</v>
      </c>
      <c r="D713" t="s">
        <v>451</v>
      </c>
      <c r="E713">
        <v>4039359</v>
      </c>
      <c r="F713" t="s">
        <v>7098</v>
      </c>
      <c r="G713" t="s">
        <v>570</v>
      </c>
      <c r="H713" t="s">
        <v>7100</v>
      </c>
      <c r="I713">
        <v>2</v>
      </c>
      <c r="J713" t="s">
        <v>14468</v>
      </c>
      <c r="K713">
        <v>27</v>
      </c>
      <c r="L713" s="1" t="s">
        <v>451</v>
      </c>
      <c r="M713" t="s">
        <v>15421</v>
      </c>
      <c r="N713">
        <v>20798</v>
      </c>
      <c r="O713">
        <v>1</v>
      </c>
      <c r="P713">
        <v>23</v>
      </c>
      <c r="Q713" t="s">
        <v>15422</v>
      </c>
      <c r="R713" t="s">
        <v>397</v>
      </c>
      <c r="S713" t="s">
        <v>450</v>
      </c>
      <c r="U713" t="s">
        <v>1552</v>
      </c>
      <c r="V713" t="s">
        <v>299</v>
      </c>
    </row>
    <row r="714" spans="1:22" x14ac:dyDescent="0.3">
      <c r="A714" t="s">
        <v>15987</v>
      </c>
      <c r="B714">
        <v>1</v>
      </c>
      <c r="C714" s="1" t="s">
        <v>15988</v>
      </c>
      <c r="D714" t="s">
        <v>348</v>
      </c>
      <c r="E714">
        <v>3929831</v>
      </c>
      <c r="F714" t="s">
        <v>15988</v>
      </c>
      <c r="G714" t="s">
        <v>365</v>
      </c>
      <c r="H714" t="s">
        <v>15989</v>
      </c>
      <c r="K714">
        <v>80</v>
      </c>
      <c r="L714" s="1" t="s">
        <v>348</v>
      </c>
      <c r="M714" t="s">
        <v>3798</v>
      </c>
      <c r="N714">
        <v>21956</v>
      </c>
      <c r="O714">
        <v>0</v>
      </c>
      <c r="P714">
        <v>24</v>
      </c>
      <c r="Q714" t="s">
        <v>15990</v>
      </c>
      <c r="R714" t="s">
        <v>308</v>
      </c>
      <c r="S714" t="s">
        <v>603</v>
      </c>
      <c r="U714" t="s">
        <v>1552</v>
      </c>
      <c r="V714" t="s">
        <v>299</v>
      </c>
    </row>
    <row r="715" spans="1:22" x14ac:dyDescent="0.3">
      <c r="A715" t="s">
        <v>10020</v>
      </c>
      <c r="B715">
        <v>1</v>
      </c>
      <c r="C715" s="1" t="s">
        <v>232</v>
      </c>
      <c r="D715" t="s">
        <v>451</v>
      </c>
      <c r="E715">
        <v>3115375</v>
      </c>
      <c r="F715" t="s">
        <v>232</v>
      </c>
      <c r="G715" t="s">
        <v>306</v>
      </c>
      <c r="H715" t="s">
        <v>10021</v>
      </c>
      <c r="I715">
        <v>2</v>
      </c>
      <c r="J715" t="s">
        <v>10019</v>
      </c>
      <c r="K715">
        <v>31</v>
      </c>
      <c r="L715" s="1" t="s">
        <v>451</v>
      </c>
      <c r="M715" t="s">
        <v>513</v>
      </c>
      <c r="N715">
        <v>20500</v>
      </c>
      <c r="O715">
        <v>2</v>
      </c>
      <c r="P715">
        <v>25</v>
      </c>
      <c r="Q715" t="s">
        <v>13649</v>
      </c>
      <c r="R715" t="s">
        <v>360</v>
      </c>
      <c r="S715" t="s">
        <v>665</v>
      </c>
      <c r="U715" t="s">
        <v>10018</v>
      </c>
      <c r="V715" t="s">
        <v>299</v>
      </c>
    </row>
    <row r="716" spans="1:22" x14ac:dyDescent="0.3">
      <c r="A716" t="s">
        <v>10473</v>
      </c>
      <c r="B716">
        <v>1</v>
      </c>
      <c r="C716" s="1" t="s">
        <v>10472</v>
      </c>
      <c r="D716" t="s">
        <v>562</v>
      </c>
      <c r="E716">
        <v>13097</v>
      </c>
      <c r="F716" t="s">
        <v>10472</v>
      </c>
      <c r="H716" t="s">
        <v>7481</v>
      </c>
      <c r="K716">
        <v>36</v>
      </c>
      <c r="L716" s="1" t="s">
        <v>451</v>
      </c>
      <c r="M716" t="s">
        <v>334</v>
      </c>
      <c r="N716">
        <v>11969</v>
      </c>
      <c r="O716">
        <v>10</v>
      </c>
      <c r="P716">
        <v>32</v>
      </c>
      <c r="Q716" t="s">
        <v>13786</v>
      </c>
      <c r="R716" t="s">
        <v>360</v>
      </c>
      <c r="S716" t="s">
        <v>659</v>
      </c>
      <c r="T716" t="s">
        <v>1059</v>
      </c>
      <c r="U716" t="s">
        <v>10018</v>
      </c>
      <c r="V716" t="s">
        <v>295</v>
      </c>
    </row>
    <row r="717" spans="1:22" x14ac:dyDescent="0.3">
      <c r="A717" t="s">
        <v>3952</v>
      </c>
      <c r="B717">
        <v>1</v>
      </c>
      <c r="C717" s="1" t="s">
        <v>3951</v>
      </c>
      <c r="D717" t="s">
        <v>348</v>
      </c>
      <c r="E717">
        <v>3047553</v>
      </c>
      <c r="F717" t="s">
        <v>3951</v>
      </c>
      <c r="H717" t="s">
        <v>3953</v>
      </c>
      <c r="K717">
        <v>16</v>
      </c>
      <c r="L717" s="1" t="s">
        <v>348</v>
      </c>
      <c r="M717" t="s">
        <v>2200</v>
      </c>
      <c r="N717">
        <v>20602</v>
      </c>
      <c r="O717">
        <v>2</v>
      </c>
      <c r="P717">
        <v>25</v>
      </c>
      <c r="Q717" t="s">
        <v>11993</v>
      </c>
      <c r="R717" t="s">
        <v>401</v>
      </c>
      <c r="S717" t="s">
        <v>385</v>
      </c>
      <c r="T717" t="s">
        <v>16316</v>
      </c>
      <c r="U717" t="s">
        <v>2494</v>
      </c>
      <c r="V717" t="s">
        <v>295</v>
      </c>
    </row>
    <row r="718" spans="1:22" x14ac:dyDescent="0.3">
      <c r="A718" t="s">
        <v>2497</v>
      </c>
      <c r="B718">
        <v>1</v>
      </c>
      <c r="C718" s="1" t="s">
        <v>2493</v>
      </c>
      <c r="D718" t="s">
        <v>348</v>
      </c>
      <c r="E718">
        <v>3052098</v>
      </c>
      <c r="F718" t="s">
        <v>2493</v>
      </c>
      <c r="H718" t="s">
        <v>1772</v>
      </c>
      <c r="J718" t="s">
        <v>2496</v>
      </c>
      <c r="K718">
        <v>16</v>
      </c>
      <c r="L718" s="1" t="s">
        <v>348</v>
      </c>
      <c r="M718" t="s">
        <v>2495</v>
      </c>
      <c r="N718">
        <v>20695</v>
      </c>
      <c r="O718">
        <v>2</v>
      </c>
      <c r="P718">
        <v>25</v>
      </c>
      <c r="Q718" t="s">
        <v>11682</v>
      </c>
      <c r="R718" t="s">
        <v>345</v>
      </c>
      <c r="S718" t="s">
        <v>532</v>
      </c>
      <c r="T718" t="s">
        <v>16316</v>
      </c>
      <c r="U718" t="s">
        <v>2494</v>
      </c>
      <c r="V718" t="s">
        <v>295</v>
      </c>
    </row>
    <row r="719" spans="1:22" x14ac:dyDescent="0.3">
      <c r="A719" t="s">
        <v>10358</v>
      </c>
      <c r="B719">
        <v>1</v>
      </c>
      <c r="C719" s="1" t="s">
        <v>10356</v>
      </c>
      <c r="D719" t="s">
        <v>321</v>
      </c>
      <c r="E719">
        <v>15773</v>
      </c>
      <c r="F719" t="s">
        <v>10356</v>
      </c>
      <c r="G719" t="s">
        <v>694</v>
      </c>
      <c r="H719" t="s">
        <v>3715</v>
      </c>
      <c r="I719">
        <v>1</v>
      </c>
      <c r="J719" t="s">
        <v>10357</v>
      </c>
      <c r="K719">
        <v>87</v>
      </c>
      <c r="L719" s="1" t="s">
        <v>321</v>
      </c>
      <c r="M719" t="s">
        <v>5975</v>
      </c>
      <c r="N719">
        <v>15247</v>
      </c>
      <c r="O719">
        <v>7</v>
      </c>
      <c r="P719">
        <v>34</v>
      </c>
      <c r="Q719" t="s">
        <v>13749</v>
      </c>
      <c r="R719" t="s">
        <v>675</v>
      </c>
      <c r="S719" t="s">
        <v>803</v>
      </c>
      <c r="U719" t="s">
        <v>2494</v>
      </c>
      <c r="V719" t="s">
        <v>299</v>
      </c>
    </row>
    <row r="720" spans="1:22" x14ac:dyDescent="0.3">
      <c r="A720" t="s">
        <v>10127</v>
      </c>
      <c r="B720">
        <v>1</v>
      </c>
      <c r="C720" s="1" t="s">
        <v>1385</v>
      </c>
      <c r="D720" t="s">
        <v>451</v>
      </c>
      <c r="E720">
        <v>11238</v>
      </c>
      <c r="F720" t="s">
        <v>1385</v>
      </c>
      <c r="H720" t="s">
        <v>10128</v>
      </c>
      <c r="J720" t="s">
        <v>10126</v>
      </c>
      <c r="K720">
        <v>20</v>
      </c>
      <c r="L720" s="1" t="s">
        <v>451</v>
      </c>
      <c r="M720" t="s">
        <v>1522</v>
      </c>
      <c r="N720">
        <v>8066</v>
      </c>
      <c r="O720">
        <v>11</v>
      </c>
      <c r="P720">
        <v>32</v>
      </c>
      <c r="Q720" t="s">
        <v>13678</v>
      </c>
      <c r="R720" t="s">
        <v>329</v>
      </c>
      <c r="S720" t="s">
        <v>317</v>
      </c>
      <c r="U720" t="s">
        <v>2494</v>
      </c>
      <c r="V720" t="s">
        <v>295</v>
      </c>
    </row>
    <row r="721" spans="1:22" x14ac:dyDescent="0.3">
      <c r="A721" t="s">
        <v>6626</v>
      </c>
      <c r="B721">
        <v>1</v>
      </c>
      <c r="C721" s="1" t="s">
        <v>561</v>
      </c>
      <c r="D721" t="s">
        <v>451</v>
      </c>
      <c r="E721">
        <v>8544</v>
      </c>
      <c r="F721" t="s">
        <v>561</v>
      </c>
      <c r="H721" t="s">
        <v>6627</v>
      </c>
      <c r="J721" t="s">
        <v>6625</v>
      </c>
      <c r="L721" s="1" t="s">
        <v>451</v>
      </c>
      <c r="M721" t="s">
        <v>6624</v>
      </c>
      <c r="N721">
        <v>6198</v>
      </c>
      <c r="O721">
        <v>15</v>
      </c>
      <c r="P721">
        <v>37</v>
      </c>
      <c r="Q721" t="s">
        <v>12672</v>
      </c>
      <c r="R721" t="s">
        <v>457</v>
      </c>
      <c r="S721" t="s">
        <v>568</v>
      </c>
      <c r="T721" t="s">
        <v>16316</v>
      </c>
      <c r="U721" t="s">
        <v>2494</v>
      </c>
      <c r="V721" t="s">
        <v>295</v>
      </c>
    </row>
    <row r="722" spans="1:22" x14ac:dyDescent="0.3">
      <c r="A722" t="s">
        <v>6619</v>
      </c>
      <c r="B722">
        <v>1</v>
      </c>
      <c r="C722" s="1" t="s">
        <v>6616</v>
      </c>
      <c r="D722" t="s">
        <v>321</v>
      </c>
      <c r="E722">
        <v>2576925</v>
      </c>
      <c r="F722" t="s">
        <v>6616</v>
      </c>
      <c r="G722" t="s">
        <v>14642</v>
      </c>
      <c r="H722" t="s">
        <v>15323</v>
      </c>
      <c r="I722">
        <v>1</v>
      </c>
      <c r="J722" t="s">
        <v>6618</v>
      </c>
      <c r="K722">
        <v>83</v>
      </c>
      <c r="L722" s="1" t="s">
        <v>321</v>
      </c>
      <c r="M722" t="s">
        <v>6617</v>
      </c>
      <c r="N722">
        <v>16964</v>
      </c>
      <c r="O722">
        <v>5</v>
      </c>
      <c r="P722">
        <v>27</v>
      </c>
      <c r="Q722" t="s">
        <v>12670</v>
      </c>
      <c r="R722" t="s">
        <v>304</v>
      </c>
      <c r="S722" t="s">
        <v>958</v>
      </c>
      <c r="U722" t="s">
        <v>2494</v>
      </c>
      <c r="V722" t="s">
        <v>299</v>
      </c>
    </row>
    <row r="723" spans="1:22" x14ac:dyDescent="0.3">
      <c r="A723" t="s">
        <v>6099</v>
      </c>
      <c r="B723">
        <v>1</v>
      </c>
      <c r="C723" s="1" t="s">
        <v>6097</v>
      </c>
      <c r="D723" t="s">
        <v>348</v>
      </c>
      <c r="E723">
        <v>2971617</v>
      </c>
      <c r="F723" t="s">
        <v>6097</v>
      </c>
      <c r="H723" t="s">
        <v>4626</v>
      </c>
      <c r="I723">
        <v>4</v>
      </c>
      <c r="K723">
        <v>1</v>
      </c>
      <c r="L723" s="1" t="s">
        <v>348</v>
      </c>
      <c r="M723" t="s">
        <v>3110</v>
      </c>
      <c r="N723">
        <v>19577</v>
      </c>
      <c r="O723">
        <v>2</v>
      </c>
      <c r="P723">
        <v>26</v>
      </c>
      <c r="Q723" t="s">
        <v>12527</v>
      </c>
      <c r="R723" t="s">
        <v>329</v>
      </c>
      <c r="S723" t="s">
        <v>686</v>
      </c>
      <c r="U723" t="s">
        <v>6098</v>
      </c>
      <c r="V723" t="s">
        <v>295</v>
      </c>
    </row>
    <row r="724" spans="1:22" x14ac:dyDescent="0.3">
      <c r="A724" t="s">
        <v>8661</v>
      </c>
      <c r="B724">
        <v>1</v>
      </c>
      <c r="C724" s="1" t="s">
        <v>8660</v>
      </c>
      <c r="D724" t="s">
        <v>451</v>
      </c>
      <c r="E724">
        <v>3895788</v>
      </c>
      <c r="F724" t="s">
        <v>8660</v>
      </c>
      <c r="H724" t="s">
        <v>8662</v>
      </c>
      <c r="I724">
        <v>7</v>
      </c>
      <c r="J724" t="s">
        <v>14519</v>
      </c>
      <c r="L724" s="1" t="s">
        <v>451</v>
      </c>
      <c r="M724" t="s">
        <v>697</v>
      </c>
      <c r="N724">
        <v>21286</v>
      </c>
      <c r="O724">
        <v>1</v>
      </c>
      <c r="P724">
        <v>23</v>
      </c>
      <c r="Q724" t="s">
        <v>13243</v>
      </c>
      <c r="R724" t="s">
        <v>308</v>
      </c>
      <c r="S724" t="s">
        <v>603</v>
      </c>
      <c r="T724" t="s">
        <v>16316</v>
      </c>
      <c r="U724" t="s">
        <v>1354</v>
      </c>
      <c r="V724" t="s">
        <v>295</v>
      </c>
    </row>
    <row r="725" spans="1:22" x14ac:dyDescent="0.3">
      <c r="A725" t="s">
        <v>8278</v>
      </c>
      <c r="B725">
        <v>1</v>
      </c>
      <c r="C725" s="1" t="s">
        <v>8276</v>
      </c>
      <c r="D725" t="s">
        <v>562</v>
      </c>
      <c r="E725">
        <v>3042520</v>
      </c>
      <c r="F725" t="s">
        <v>8276</v>
      </c>
      <c r="H725" t="s">
        <v>8279</v>
      </c>
      <c r="I725">
        <v>6</v>
      </c>
      <c r="K725">
        <v>44</v>
      </c>
      <c r="L725" s="1" t="s">
        <v>451</v>
      </c>
      <c r="M725" t="s">
        <v>8277</v>
      </c>
      <c r="N725">
        <v>19222</v>
      </c>
      <c r="O725">
        <v>2</v>
      </c>
      <c r="P725">
        <v>24</v>
      </c>
      <c r="Q725" t="s">
        <v>13131</v>
      </c>
      <c r="R725" t="s">
        <v>308</v>
      </c>
      <c r="S725" t="s">
        <v>659</v>
      </c>
      <c r="T725" t="s">
        <v>1059</v>
      </c>
      <c r="U725" t="s">
        <v>1354</v>
      </c>
      <c r="V725" t="s">
        <v>295</v>
      </c>
    </row>
    <row r="726" spans="1:22" x14ac:dyDescent="0.3">
      <c r="A726" t="s">
        <v>1356</v>
      </c>
      <c r="B726">
        <v>1</v>
      </c>
      <c r="C726" s="1" t="s">
        <v>1353</v>
      </c>
      <c r="D726" t="s">
        <v>348</v>
      </c>
      <c r="E726">
        <v>2968269</v>
      </c>
      <c r="F726" t="s">
        <v>1353</v>
      </c>
      <c r="H726" t="s">
        <v>1357</v>
      </c>
      <c r="K726">
        <v>15</v>
      </c>
      <c r="L726" s="1" t="s">
        <v>348</v>
      </c>
      <c r="M726" t="s">
        <v>1355</v>
      </c>
      <c r="N726">
        <v>18618</v>
      </c>
      <c r="O726">
        <v>0</v>
      </c>
      <c r="P726">
        <v>24</v>
      </c>
      <c r="Q726" t="s">
        <v>11468</v>
      </c>
      <c r="R726" t="s">
        <v>329</v>
      </c>
      <c r="S726" t="s">
        <v>814</v>
      </c>
      <c r="U726" t="s">
        <v>1354</v>
      </c>
      <c r="V726" t="s">
        <v>295</v>
      </c>
    </row>
    <row r="727" spans="1:22" x14ac:dyDescent="0.3">
      <c r="A727" t="s">
        <v>1982</v>
      </c>
      <c r="B727">
        <v>1</v>
      </c>
      <c r="C727" s="1" t="s">
        <v>1981</v>
      </c>
      <c r="D727" t="s">
        <v>451</v>
      </c>
      <c r="E727">
        <v>17397</v>
      </c>
      <c r="F727" t="s">
        <v>1981</v>
      </c>
      <c r="H727" t="s">
        <v>1983</v>
      </c>
      <c r="I727">
        <v>6</v>
      </c>
      <c r="K727">
        <v>24</v>
      </c>
      <c r="L727" s="1" t="s">
        <v>451</v>
      </c>
      <c r="M727" t="s">
        <v>1187</v>
      </c>
      <c r="N727">
        <v>16561</v>
      </c>
      <c r="O727">
        <v>2</v>
      </c>
      <c r="P727">
        <v>25</v>
      </c>
      <c r="Q727" t="s">
        <v>11583</v>
      </c>
      <c r="R727" t="s">
        <v>636</v>
      </c>
      <c r="S727" t="s">
        <v>686</v>
      </c>
      <c r="U727" t="s">
        <v>1354</v>
      </c>
      <c r="V727" t="s">
        <v>295</v>
      </c>
    </row>
    <row r="728" spans="1:22" x14ac:dyDescent="0.3">
      <c r="A728" t="s">
        <v>8980</v>
      </c>
      <c r="B728">
        <v>1</v>
      </c>
      <c r="C728" s="1" t="s">
        <v>8977</v>
      </c>
      <c r="D728" t="s">
        <v>348</v>
      </c>
      <c r="E728">
        <v>12570</v>
      </c>
      <c r="F728" t="s">
        <v>8977</v>
      </c>
      <c r="H728" t="s">
        <v>8981</v>
      </c>
      <c r="J728" t="s">
        <v>8979</v>
      </c>
      <c r="K728">
        <v>88</v>
      </c>
      <c r="L728" s="1" t="s">
        <v>348</v>
      </c>
      <c r="M728" t="s">
        <v>8978</v>
      </c>
      <c r="N728">
        <v>8771</v>
      </c>
      <c r="O728">
        <v>11</v>
      </c>
      <c r="P728">
        <v>33</v>
      </c>
      <c r="Q728" t="s">
        <v>13338</v>
      </c>
      <c r="R728" t="s">
        <v>345</v>
      </c>
      <c r="S728" t="s">
        <v>317</v>
      </c>
      <c r="T728" t="s">
        <v>16316</v>
      </c>
      <c r="U728" t="s">
        <v>3415</v>
      </c>
      <c r="V728" t="s">
        <v>295</v>
      </c>
    </row>
    <row r="729" spans="1:22" x14ac:dyDescent="0.3">
      <c r="A729" t="s">
        <v>6716</v>
      </c>
      <c r="B729">
        <v>1</v>
      </c>
      <c r="C729" s="1" t="s">
        <v>6715</v>
      </c>
      <c r="D729" t="s">
        <v>348</v>
      </c>
      <c r="E729">
        <v>3120588</v>
      </c>
      <c r="F729" t="s">
        <v>6715</v>
      </c>
      <c r="G729" t="s">
        <v>365</v>
      </c>
      <c r="H729" t="s">
        <v>1260</v>
      </c>
      <c r="I729">
        <v>3</v>
      </c>
      <c r="J729" t="s">
        <v>14446</v>
      </c>
      <c r="K729">
        <v>9</v>
      </c>
      <c r="L729" s="1" t="s">
        <v>348</v>
      </c>
      <c r="M729" t="s">
        <v>4967</v>
      </c>
      <c r="N729">
        <v>21513</v>
      </c>
      <c r="O729">
        <v>1</v>
      </c>
      <c r="P729">
        <v>24</v>
      </c>
      <c r="Q729" t="s">
        <v>12697</v>
      </c>
      <c r="R729" t="s">
        <v>360</v>
      </c>
      <c r="S729" t="s">
        <v>643</v>
      </c>
      <c r="U729" t="s">
        <v>3415</v>
      </c>
      <c r="V729" t="s">
        <v>299</v>
      </c>
    </row>
    <row r="730" spans="1:22" x14ac:dyDescent="0.3">
      <c r="A730" t="s">
        <v>3416</v>
      </c>
      <c r="B730">
        <v>1</v>
      </c>
      <c r="C730" s="1" t="s">
        <v>3414</v>
      </c>
      <c r="D730" t="s">
        <v>451</v>
      </c>
      <c r="E730">
        <v>3051759</v>
      </c>
      <c r="F730" t="s">
        <v>3414</v>
      </c>
      <c r="H730" t="s">
        <v>3417</v>
      </c>
      <c r="I730">
        <v>9</v>
      </c>
      <c r="K730">
        <v>47</v>
      </c>
      <c r="L730" s="1" t="s">
        <v>451</v>
      </c>
      <c r="M730" t="s">
        <v>1977</v>
      </c>
      <c r="N730">
        <v>19738</v>
      </c>
      <c r="O730">
        <v>2</v>
      </c>
      <c r="P730">
        <v>24</v>
      </c>
      <c r="Q730" t="s">
        <v>11875</v>
      </c>
      <c r="R730" t="s">
        <v>492</v>
      </c>
      <c r="S730" t="s">
        <v>475</v>
      </c>
      <c r="T730" t="s">
        <v>1059</v>
      </c>
      <c r="U730" t="s">
        <v>3415</v>
      </c>
      <c r="V730" t="s">
        <v>295</v>
      </c>
    </row>
    <row r="731" spans="1:22" x14ac:dyDescent="0.3">
      <c r="A731" t="s">
        <v>14600</v>
      </c>
      <c r="B731">
        <v>1</v>
      </c>
      <c r="C731" s="1" t="s">
        <v>14601</v>
      </c>
      <c r="D731" t="s">
        <v>451</v>
      </c>
      <c r="E731">
        <v>4036431</v>
      </c>
      <c r="F731" t="s">
        <v>14601</v>
      </c>
      <c r="G731" t="s">
        <v>552</v>
      </c>
      <c r="H731" t="s">
        <v>14602</v>
      </c>
      <c r="I731">
        <v>2</v>
      </c>
      <c r="K731">
        <v>32</v>
      </c>
      <c r="L731" s="1" t="s">
        <v>451</v>
      </c>
      <c r="M731" t="s">
        <v>1289</v>
      </c>
      <c r="N731">
        <v>21845</v>
      </c>
      <c r="O731">
        <v>0</v>
      </c>
      <c r="P731">
        <v>22</v>
      </c>
      <c r="Q731" t="s">
        <v>14603</v>
      </c>
      <c r="R731" t="s">
        <v>401</v>
      </c>
      <c r="S731" t="s">
        <v>838</v>
      </c>
      <c r="U731" t="s">
        <v>14604</v>
      </c>
      <c r="V731" t="s">
        <v>299</v>
      </c>
    </row>
    <row r="732" spans="1:22" x14ac:dyDescent="0.3">
      <c r="A732" t="s">
        <v>15330</v>
      </c>
      <c r="B732">
        <v>1</v>
      </c>
      <c r="C732" s="1" t="s">
        <v>6673</v>
      </c>
      <c r="D732" t="s">
        <v>348</v>
      </c>
      <c r="E732">
        <v>3051650</v>
      </c>
      <c r="F732" t="s">
        <v>6673</v>
      </c>
      <c r="G732" t="s">
        <v>444</v>
      </c>
      <c r="H732" t="s">
        <v>6676</v>
      </c>
      <c r="I732">
        <v>3</v>
      </c>
      <c r="J732" t="s">
        <v>6675</v>
      </c>
      <c r="K732">
        <v>84</v>
      </c>
      <c r="L732" s="1" t="s">
        <v>348</v>
      </c>
      <c r="M732" t="s">
        <v>15331</v>
      </c>
      <c r="N732">
        <v>20478</v>
      </c>
      <c r="O732">
        <v>2</v>
      </c>
      <c r="P732">
        <v>25</v>
      </c>
      <c r="Q732" t="s">
        <v>15332</v>
      </c>
      <c r="R732" t="s">
        <v>308</v>
      </c>
      <c r="S732" t="s">
        <v>393</v>
      </c>
      <c r="U732" t="s">
        <v>6674</v>
      </c>
      <c r="V732" t="s">
        <v>299</v>
      </c>
    </row>
    <row r="733" spans="1:22" x14ac:dyDescent="0.3">
      <c r="A733" t="s">
        <v>5367</v>
      </c>
      <c r="B733">
        <v>1</v>
      </c>
      <c r="C733" s="1" t="s">
        <v>5365</v>
      </c>
      <c r="D733" t="s">
        <v>451</v>
      </c>
      <c r="E733">
        <v>4361606</v>
      </c>
      <c r="F733" t="s">
        <v>5365</v>
      </c>
      <c r="G733" t="s">
        <v>306</v>
      </c>
      <c r="H733" t="s">
        <v>5368</v>
      </c>
      <c r="I733">
        <v>4</v>
      </c>
      <c r="J733" t="s">
        <v>14416</v>
      </c>
      <c r="K733">
        <v>34</v>
      </c>
      <c r="L733" s="1" t="s">
        <v>451</v>
      </c>
      <c r="M733" t="s">
        <v>1242</v>
      </c>
      <c r="N733">
        <v>20964</v>
      </c>
      <c r="O733">
        <v>1</v>
      </c>
      <c r="P733">
        <v>23</v>
      </c>
      <c r="Q733" t="s">
        <v>12338</v>
      </c>
      <c r="R733" t="s">
        <v>397</v>
      </c>
      <c r="S733" t="s">
        <v>356</v>
      </c>
      <c r="U733" t="s">
        <v>5366</v>
      </c>
      <c r="V733" t="s">
        <v>299</v>
      </c>
    </row>
    <row r="734" spans="1:22" x14ac:dyDescent="0.3">
      <c r="A734" t="s">
        <v>9224</v>
      </c>
      <c r="B734">
        <v>1</v>
      </c>
      <c r="C734" s="1" t="s">
        <v>9223</v>
      </c>
      <c r="D734" t="s">
        <v>451</v>
      </c>
      <c r="E734">
        <v>15111</v>
      </c>
      <c r="F734" t="s">
        <v>9223</v>
      </c>
      <c r="H734" t="s">
        <v>7776</v>
      </c>
      <c r="K734">
        <v>43</v>
      </c>
      <c r="L734" s="1" t="s">
        <v>451</v>
      </c>
      <c r="M734" t="s">
        <v>1847</v>
      </c>
      <c r="N734">
        <v>14696</v>
      </c>
      <c r="O734">
        <v>7</v>
      </c>
      <c r="P734">
        <v>29</v>
      </c>
      <c r="Q734" t="s">
        <v>13406</v>
      </c>
      <c r="R734" t="s">
        <v>401</v>
      </c>
      <c r="S734" t="s">
        <v>341</v>
      </c>
      <c r="T734" t="s">
        <v>1059</v>
      </c>
      <c r="U734" t="s">
        <v>4644</v>
      </c>
      <c r="V734" t="s">
        <v>295</v>
      </c>
    </row>
    <row r="735" spans="1:22" x14ac:dyDescent="0.3">
      <c r="A735" t="s">
        <v>10065</v>
      </c>
      <c r="B735">
        <v>1</v>
      </c>
      <c r="C735" s="1" t="s">
        <v>10063</v>
      </c>
      <c r="D735" t="s">
        <v>451</v>
      </c>
      <c r="F735" t="s">
        <v>10063</v>
      </c>
      <c r="G735" t="s">
        <v>314</v>
      </c>
      <c r="K735">
        <v>35</v>
      </c>
      <c r="L735" s="1" t="s">
        <v>451</v>
      </c>
      <c r="M735" t="s">
        <v>10064</v>
      </c>
      <c r="N735">
        <v>18835</v>
      </c>
      <c r="O735">
        <v>1</v>
      </c>
      <c r="Q735" t="s">
        <v>13659</v>
      </c>
      <c r="R735" t="s">
        <v>360</v>
      </c>
      <c r="S735" t="s">
        <v>603</v>
      </c>
      <c r="U735" t="s">
        <v>4644</v>
      </c>
      <c r="V735" t="s">
        <v>299</v>
      </c>
    </row>
    <row r="736" spans="1:22" x14ac:dyDescent="0.3">
      <c r="A736" t="s">
        <v>6022</v>
      </c>
      <c r="B736">
        <v>1</v>
      </c>
      <c r="C736" s="1" t="s">
        <v>6018</v>
      </c>
      <c r="D736" t="s">
        <v>348</v>
      </c>
      <c r="E736">
        <v>3120659</v>
      </c>
      <c r="F736" t="s">
        <v>6018</v>
      </c>
      <c r="G736" t="s">
        <v>303</v>
      </c>
      <c r="H736" t="s">
        <v>6023</v>
      </c>
      <c r="I736">
        <v>3</v>
      </c>
      <c r="J736" t="s">
        <v>6021</v>
      </c>
      <c r="K736">
        <v>10</v>
      </c>
      <c r="L736" s="1" t="s">
        <v>348</v>
      </c>
      <c r="M736" t="s">
        <v>6020</v>
      </c>
      <c r="N736">
        <v>19981</v>
      </c>
      <c r="O736">
        <v>2</v>
      </c>
      <c r="P736">
        <v>24</v>
      </c>
      <c r="Q736" t="s">
        <v>12506</v>
      </c>
      <c r="R736" t="s">
        <v>345</v>
      </c>
      <c r="S736" t="s">
        <v>317</v>
      </c>
      <c r="U736" t="s">
        <v>6019</v>
      </c>
      <c r="V736" t="s">
        <v>299</v>
      </c>
    </row>
    <row r="737" spans="1:22" x14ac:dyDescent="0.3">
      <c r="A737" t="s">
        <v>3023</v>
      </c>
      <c r="B737">
        <v>1</v>
      </c>
      <c r="C737" s="1" t="s">
        <v>89</v>
      </c>
      <c r="D737" t="s">
        <v>348</v>
      </c>
      <c r="E737">
        <v>16800</v>
      </c>
      <c r="F737" t="s">
        <v>89</v>
      </c>
      <c r="G737" t="s">
        <v>365</v>
      </c>
      <c r="H737" t="s">
        <v>3024</v>
      </c>
      <c r="I737">
        <v>1</v>
      </c>
      <c r="J737" t="s">
        <v>3022</v>
      </c>
      <c r="K737">
        <v>17</v>
      </c>
      <c r="L737" s="1" t="s">
        <v>348</v>
      </c>
      <c r="M737" t="s">
        <v>1232</v>
      </c>
      <c r="N737">
        <v>16470</v>
      </c>
      <c r="O737">
        <v>6</v>
      </c>
      <c r="P737">
        <v>27</v>
      </c>
      <c r="Q737" t="s">
        <v>11788</v>
      </c>
      <c r="R737" t="s">
        <v>329</v>
      </c>
      <c r="S737" t="s">
        <v>436</v>
      </c>
      <c r="U737" t="s">
        <v>3021</v>
      </c>
      <c r="V737" t="s">
        <v>299</v>
      </c>
    </row>
    <row r="738" spans="1:22" x14ac:dyDescent="0.3">
      <c r="A738" t="s">
        <v>4062</v>
      </c>
      <c r="B738">
        <v>1</v>
      </c>
      <c r="C738" s="1" t="s">
        <v>4060</v>
      </c>
      <c r="D738" t="s">
        <v>348</v>
      </c>
      <c r="E738">
        <v>2579839</v>
      </c>
      <c r="F738" t="s">
        <v>4060</v>
      </c>
      <c r="H738" t="s">
        <v>4063</v>
      </c>
      <c r="K738">
        <v>87</v>
      </c>
      <c r="L738" s="1" t="s">
        <v>348</v>
      </c>
      <c r="M738" t="s">
        <v>2043</v>
      </c>
      <c r="N738">
        <v>17038</v>
      </c>
      <c r="O738">
        <v>0</v>
      </c>
      <c r="P738">
        <v>24</v>
      </c>
      <c r="Q738" t="s">
        <v>12020</v>
      </c>
      <c r="R738" t="s">
        <v>345</v>
      </c>
      <c r="S738" t="s">
        <v>838</v>
      </c>
      <c r="U738" t="s">
        <v>4061</v>
      </c>
      <c r="V738" t="s">
        <v>295</v>
      </c>
    </row>
    <row r="739" spans="1:22" x14ac:dyDescent="0.3">
      <c r="A739" t="s">
        <v>4424</v>
      </c>
      <c r="B739">
        <v>1</v>
      </c>
      <c r="C739" s="1" t="s">
        <v>4422</v>
      </c>
      <c r="F739" t="s">
        <v>4422</v>
      </c>
      <c r="K739">
        <v>0</v>
      </c>
      <c r="L739" s="1" t="s">
        <v>296</v>
      </c>
      <c r="M739" t="s">
        <v>1855</v>
      </c>
      <c r="N739">
        <v>18829</v>
      </c>
      <c r="O739">
        <v>0</v>
      </c>
      <c r="Q739" t="s">
        <v>12105</v>
      </c>
      <c r="R739" t="s">
        <v>296</v>
      </c>
      <c r="S739" t="s">
        <v>296</v>
      </c>
      <c r="U739" t="s">
        <v>4423</v>
      </c>
      <c r="V739" t="s">
        <v>295</v>
      </c>
    </row>
    <row r="740" spans="1:22" x14ac:dyDescent="0.3">
      <c r="A740" t="s">
        <v>13958</v>
      </c>
      <c r="B740">
        <v>1</v>
      </c>
      <c r="C740" s="1" t="s">
        <v>13957</v>
      </c>
      <c r="F740" t="s">
        <v>13957</v>
      </c>
      <c r="K740">
        <v>0</v>
      </c>
      <c r="L740" s="1" t="s">
        <v>296</v>
      </c>
      <c r="M740" t="s">
        <v>13959</v>
      </c>
      <c r="N740">
        <v>21645</v>
      </c>
      <c r="O740">
        <v>0</v>
      </c>
      <c r="Q740" t="s">
        <v>13960</v>
      </c>
      <c r="R740" t="s">
        <v>296</v>
      </c>
      <c r="S740" t="s">
        <v>296</v>
      </c>
      <c r="T740" t="s">
        <v>16316</v>
      </c>
      <c r="U740" t="s">
        <v>4423</v>
      </c>
      <c r="V740" t="s">
        <v>295</v>
      </c>
    </row>
    <row r="741" spans="1:22" x14ac:dyDescent="0.3">
      <c r="A741" t="s">
        <v>5456</v>
      </c>
      <c r="B741">
        <v>1</v>
      </c>
      <c r="C741" s="1" t="s">
        <v>5454</v>
      </c>
      <c r="F741" t="s">
        <v>5454</v>
      </c>
      <c r="K741">
        <v>0</v>
      </c>
      <c r="L741" s="1" t="s">
        <v>296</v>
      </c>
      <c r="M741" t="s">
        <v>5455</v>
      </c>
      <c r="N741">
        <v>19681</v>
      </c>
      <c r="O741">
        <v>0</v>
      </c>
      <c r="Q741" t="s">
        <v>12362</v>
      </c>
      <c r="R741" t="s">
        <v>296</v>
      </c>
      <c r="S741" t="s">
        <v>296</v>
      </c>
      <c r="U741" t="s">
        <v>4423</v>
      </c>
      <c r="V741" t="s">
        <v>295</v>
      </c>
    </row>
    <row r="742" spans="1:22" x14ac:dyDescent="0.3">
      <c r="A742" t="s">
        <v>7164</v>
      </c>
      <c r="B742">
        <v>1</v>
      </c>
      <c r="C742" s="1" t="s">
        <v>7162</v>
      </c>
      <c r="F742" t="s">
        <v>7162</v>
      </c>
      <c r="K742">
        <v>0</v>
      </c>
      <c r="L742" s="1" t="s">
        <v>296</v>
      </c>
      <c r="M742" t="s">
        <v>7163</v>
      </c>
      <c r="N742">
        <v>18818</v>
      </c>
      <c r="O742">
        <v>0</v>
      </c>
      <c r="Q742" t="s">
        <v>12819</v>
      </c>
      <c r="R742" t="s">
        <v>296</v>
      </c>
      <c r="S742" t="s">
        <v>296</v>
      </c>
      <c r="U742" t="s">
        <v>4423</v>
      </c>
      <c r="V742" t="s">
        <v>295</v>
      </c>
    </row>
    <row r="743" spans="1:22" x14ac:dyDescent="0.3">
      <c r="A743" t="s">
        <v>16749</v>
      </c>
      <c r="B743">
        <v>1</v>
      </c>
      <c r="C743" s="1" t="s">
        <v>16750</v>
      </c>
      <c r="D743" t="s">
        <v>16327</v>
      </c>
      <c r="E743">
        <v>3640</v>
      </c>
      <c r="F743" t="s">
        <v>16750</v>
      </c>
      <c r="H743" t="s">
        <v>16751</v>
      </c>
      <c r="K743">
        <v>9</v>
      </c>
      <c r="L743" s="1" t="s">
        <v>16327</v>
      </c>
      <c r="M743" t="s">
        <v>16752</v>
      </c>
      <c r="N743">
        <v>4130</v>
      </c>
      <c r="O743">
        <v>14</v>
      </c>
      <c r="P743">
        <v>38</v>
      </c>
      <c r="Q743" t="s">
        <v>16753</v>
      </c>
      <c r="R743" t="s">
        <v>318</v>
      </c>
      <c r="S743" t="s">
        <v>686</v>
      </c>
      <c r="U743" t="s">
        <v>4423</v>
      </c>
      <c r="V743" t="s">
        <v>295</v>
      </c>
    </row>
    <row r="744" spans="1:22" x14ac:dyDescent="0.3">
      <c r="A744" t="s">
        <v>3839</v>
      </c>
      <c r="B744">
        <v>1</v>
      </c>
      <c r="C744" s="1" t="s">
        <v>3837</v>
      </c>
      <c r="D744" t="s">
        <v>321</v>
      </c>
      <c r="E744">
        <v>14102</v>
      </c>
      <c r="F744" t="s">
        <v>3837</v>
      </c>
      <c r="H744" t="s">
        <v>3043</v>
      </c>
      <c r="K744">
        <v>86</v>
      </c>
      <c r="L744" s="1" t="s">
        <v>321</v>
      </c>
      <c r="M744" t="s">
        <v>3838</v>
      </c>
      <c r="N744">
        <v>13050</v>
      </c>
      <c r="O744">
        <v>5</v>
      </c>
      <c r="P744">
        <v>29</v>
      </c>
      <c r="Q744" t="s">
        <v>11966</v>
      </c>
      <c r="R744" t="s">
        <v>318</v>
      </c>
      <c r="S744" t="s">
        <v>949</v>
      </c>
      <c r="U744" t="s">
        <v>646</v>
      </c>
      <c r="V744" t="s">
        <v>295</v>
      </c>
    </row>
    <row r="745" spans="1:22" x14ac:dyDescent="0.3">
      <c r="A745" t="s">
        <v>9797</v>
      </c>
      <c r="B745">
        <v>1</v>
      </c>
      <c r="C745" s="1" t="s">
        <v>9795</v>
      </c>
      <c r="D745" t="s">
        <v>311</v>
      </c>
      <c r="E745">
        <v>3116188</v>
      </c>
      <c r="F745" t="s">
        <v>9795</v>
      </c>
      <c r="G745" t="s">
        <v>721</v>
      </c>
      <c r="H745" t="s">
        <v>9798</v>
      </c>
      <c r="I745">
        <v>3</v>
      </c>
      <c r="J745" t="s">
        <v>14554</v>
      </c>
      <c r="K745">
        <v>10</v>
      </c>
      <c r="L745" s="1" t="s">
        <v>311</v>
      </c>
      <c r="M745" t="s">
        <v>9796</v>
      </c>
      <c r="N745">
        <v>21277</v>
      </c>
      <c r="O745">
        <v>1</v>
      </c>
      <c r="P745">
        <v>25</v>
      </c>
      <c r="Q745" t="s">
        <v>13583</v>
      </c>
      <c r="R745" t="s">
        <v>329</v>
      </c>
      <c r="S745" t="s">
        <v>412</v>
      </c>
      <c r="U745" t="s">
        <v>646</v>
      </c>
      <c r="V745" t="s">
        <v>299</v>
      </c>
    </row>
    <row r="746" spans="1:22" x14ac:dyDescent="0.3">
      <c r="A746" t="s">
        <v>6225</v>
      </c>
      <c r="B746">
        <v>1</v>
      </c>
      <c r="C746" s="1" t="s">
        <v>6223</v>
      </c>
      <c r="D746" t="s">
        <v>451</v>
      </c>
      <c r="E746">
        <v>2576303</v>
      </c>
      <c r="F746" t="s">
        <v>6223</v>
      </c>
      <c r="H746" t="s">
        <v>6226</v>
      </c>
      <c r="J746" t="s">
        <v>6224</v>
      </c>
      <c r="K746">
        <v>43</v>
      </c>
      <c r="L746" s="1" t="s">
        <v>451</v>
      </c>
      <c r="M746" t="s">
        <v>1652</v>
      </c>
      <c r="N746">
        <v>16898</v>
      </c>
      <c r="O746">
        <v>4</v>
      </c>
      <c r="P746">
        <v>25</v>
      </c>
      <c r="Q746" t="s">
        <v>12562</v>
      </c>
      <c r="R746" t="s">
        <v>401</v>
      </c>
      <c r="S746" t="s">
        <v>742</v>
      </c>
      <c r="U746" t="s">
        <v>646</v>
      </c>
      <c r="V746" t="s">
        <v>295</v>
      </c>
    </row>
    <row r="747" spans="1:22" x14ac:dyDescent="0.3">
      <c r="A747" t="s">
        <v>2281</v>
      </c>
      <c r="B747">
        <v>1</v>
      </c>
      <c r="C747" s="1" t="s">
        <v>2278</v>
      </c>
      <c r="D747" t="s">
        <v>311</v>
      </c>
      <c r="E747">
        <v>16821</v>
      </c>
      <c r="F747" t="s">
        <v>2278</v>
      </c>
      <c r="G747" t="s">
        <v>352</v>
      </c>
      <c r="H747" t="s">
        <v>2282</v>
      </c>
      <c r="I747">
        <v>4</v>
      </c>
      <c r="J747" t="s">
        <v>2280</v>
      </c>
      <c r="K747">
        <v>3</v>
      </c>
      <c r="L747" s="1" t="s">
        <v>311</v>
      </c>
      <c r="M747" t="s">
        <v>2279</v>
      </c>
      <c r="N747">
        <v>16430</v>
      </c>
      <c r="O747">
        <v>6</v>
      </c>
      <c r="P747">
        <v>29</v>
      </c>
      <c r="Q747" t="s">
        <v>11638</v>
      </c>
      <c r="R747" t="s">
        <v>345</v>
      </c>
      <c r="S747" t="s">
        <v>779</v>
      </c>
      <c r="U747" t="s">
        <v>646</v>
      </c>
      <c r="V747" t="s">
        <v>299</v>
      </c>
    </row>
    <row r="748" spans="1:22" x14ac:dyDescent="0.3">
      <c r="A748" t="s">
        <v>7556</v>
      </c>
      <c r="B748">
        <v>1</v>
      </c>
      <c r="C748" s="1" t="s">
        <v>7553</v>
      </c>
      <c r="D748" t="s">
        <v>451</v>
      </c>
      <c r="E748">
        <v>16994</v>
      </c>
      <c r="F748" t="s">
        <v>7553</v>
      </c>
      <c r="H748" t="s">
        <v>15518</v>
      </c>
      <c r="I748">
        <v>2</v>
      </c>
      <c r="J748" t="s">
        <v>7555</v>
      </c>
      <c r="L748" s="1" t="s">
        <v>451</v>
      </c>
      <c r="M748" t="s">
        <v>7554</v>
      </c>
      <c r="N748">
        <v>15966</v>
      </c>
      <c r="O748">
        <v>6</v>
      </c>
      <c r="P748">
        <v>28</v>
      </c>
      <c r="Q748" t="s">
        <v>12925</v>
      </c>
      <c r="R748" t="s">
        <v>360</v>
      </c>
      <c r="S748" t="s">
        <v>665</v>
      </c>
      <c r="T748" t="s">
        <v>16316</v>
      </c>
      <c r="U748" t="s">
        <v>646</v>
      </c>
      <c r="V748" t="s">
        <v>295</v>
      </c>
    </row>
    <row r="749" spans="1:22" x14ac:dyDescent="0.3">
      <c r="A749" t="s">
        <v>8215</v>
      </c>
      <c r="B749">
        <v>1</v>
      </c>
      <c r="C749" s="1" t="s">
        <v>8213</v>
      </c>
      <c r="D749" t="s">
        <v>311</v>
      </c>
      <c r="F749" t="s">
        <v>8213</v>
      </c>
      <c r="H749" t="s">
        <v>8216</v>
      </c>
      <c r="K749">
        <v>9</v>
      </c>
      <c r="L749" s="1" t="s">
        <v>311</v>
      </c>
      <c r="M749" t="s">
        <v>8214</v>
      </c>
      <c r="N749">
        <v>1185</v>
      </c>
      <c r="O749">
        <v>10</v>
      </c>
      <c r="P749">
        <v>39</v>
      </c>
      <c r="Q749" t="s">
        <v>13113</v>
      </c>
      <c r="R749" t="s">
        <v>345</v>
      </c>
      <c r="S749" t="s">
        <v>733</v>
      </c>
      <c r="U749" t="s">
        <v>646</v>
      </c>
      <c r="V749" t="s">
        <v>295</v>
      </c>
    </row>
    <row r="750" spans="1:22" x14ac:dyDescent="0.3">
      <c r="A750" t="s">
        <v>7700</v>
      </c>
      <c r="B750">
        <v>1</v>
      </c>
      <c r="C750" s="1" t="s">
        <v>7698</v>
      </c>
      <c r="D750" t="s">
        <v>348</v>
      </c>
      <c r="E750">
        <v>2577517</v>
      </c>
      <c r="F750" t="s">
        <v>7698</v>
      </c>
      <c r="H750" t="s">
        <v>2201</v>
      </c>
      <c r="K750">
        <v>7</v>
      </c>
      <c r="L750" s="1" t="s">
        <v>348</v>
      </c>
      <c r="M750" t="s">
        <v>7699</v>
      </c>
      <c r="N750">
        <v>18613</v>
      </c>
      <c r="O750">
        <v>0</v>
      </c>
      <c r="P750">
        <v>26</v>
      </c>
      <c r="Q750" t="s">
        <v>12966</v>
      </c>
      <c r="R750" t="s">
        <v>397</v>
      </c>
      <c r="S750" t="s">
        <v>568</v>
      </c>
      <c r="U750" t="s">
        <v>646</v>
      </c>
      <c r="V750" t="s">
        <v>295</v>
      </c>
    </row>
    <row r="751" spans="1:22" x14ac:dyDescent="0.3">
      <c r="A751" t="s">
        <v>8602</v>
      </c>
      <c r="B751">
        <v>1</v>
      </c>
      <c r="C751" s="1" t="s">
        <v>8599</v>
      </c>
      <c r="D751" t="s">
        <v>321</v>
      </c>
      <c r="E751">
        <v>2970038</v>
      </c>
      <c r="F751" t="s">
        <v>8599</v>
      </c>
      <c r="H751" t="s">
        <v>8407</v>
      </c>
      <c r="J751" t="s">
        <v>8601</v>
      </c>
      <c r="K751">
        <v>86</v>
      </c>
      <c r="L751" s="1" t="s">
        <v>321</v>
      </c>
      <c r="M751" t="s">
        <v>8600</v>
      </c>
      <c r="N751">
        <v>18236</v>
      </c>
      <c r="O751">
        <v>4</v>
      </c>
      <c r="P751">
        <v>26</v>
      </c>
      <c r="Q751" t="s">
        <v>13224</v>
      </c>
      <c r="R751" t="s">
        <v>294</v>
      </c>
      <c r="S751" t="s">
        <v>1049</v>
      </c>
      <c r="T751" t="s">
        <v>16316</v>
      </c>
      <c r="U751" t="s">
        <v>646</v>
      </c>
      <c r="V751" t="s">
        <v>295</v>
      </c>
    </row>
    <row r="752" spans="1:22" x14ac:dyDescent="0.3">
      <c r="A752" t="s">
        <v>1224</v>
      </c>
      <c r="B752">
        <v>2</v>
      </c>
      <c r="C752" s="1" t="s">
        <v>1221</v>
      </c>
      <c r="D752" t="s">
        <v>321</v>
      </c>
      <c r="E752">
        <v>12506</v>
      </c>
      <c r="F752" t="s">
        <v>1221</v>
      </c>
      <c r="H752" t="s">
        <v>1225</v>
      </c>
      <c r="J752" t="s">
        <v>1222</v>
      </c>
      <c r="K752">
        <v>82</v>
      </c>
      <c r="L752" s="1" t="s">
        <v>1223</v>
      </c>
      <c r="M752" t="s">
        <v>1120</v>
      </c>
      <c r="N752">
        <v>8508</v>
      </c>
      <c r="O752">
        <v>11</v>
      </c>
      <c r="P752">
        <v>32</v>
      </c>
      <c r="Q752" t="s">
        <v>11448</v>
      </c>
      <c r="R752" t="s">
        <v>308</v>
      </c>
      <c r="S752" t="s">
        <v>665</v>
      </c>
      <c r="T752" t="s">
        <v>16316</v>
      </c>
      <c r="U752" t="s">
        <v>646</v>
      </c>
      <c r="V752" t="s">
        <v>295</v>
      </c>
    </row>
    <row r="753" spans="1:22" x14ac:dyDescent="0.3">
      <c r="A753" t="s">
        <v>1224</v>
      </c>
      <c r="B753">
        <v>2</v>
      </c>
      <c r="C753" s="1" t="s">
        <v>122</v>
      </c>
      <c r="D753" t="s">
        <v>451</v>
      </c>
      <c r="E753">
        <v>2508176</v>
      </c>
      <c r="F753" t="s">
        <v>122</v>
      </c>
      <c r="G753" t="s">
        <v>694</v>
      </c>
      <c r="H753" t="s">
        <v>1686</v>
      </c>
      <c r="I753">
        <v>1</v>
      </c>
      <c r="J753" t="s">
        <v>7455</v>
      </c>
      <c r="K753">
        <v>31</v>
      </c>
      <c r="L753" s="1" t="s">
        <v>451</v>
      </c>
      <c r="M753" t="s">
        <v>1120</v>
      </c>
      <c r="N753">
        <v>16847</v>
      </c>
      <c r="O753">
        <v>5</v>
      </c>
      <c r="P753">
        <v>28</v>
      </c>
      <c r="Q753" t="s">
        <v>11448</v>
      </c>
      <c r="R753" t="s">
        <v>329</v>
      </c>
      <c r="S753" t="s">
        <v>665</v>
      </c>
      <c r="U753" t="s">
        <v>646</v>
      </c>
      <c r="V753" t="s">
        <v>299</v>
      </c>
    </row>
    <row r="754" spans="1:22" x14ac:dyDescent="0.3">
      <c r="A754" t="s">
        <v>2995</v>
      </c>
      <c r="B754">
        <v>1</v>
      </c>
      <c r="C754" s="1" t="s">
        <v>2992</v>
      </c>
      <c r="D754" t="s">
        <v>437</v>
      </c>
      <c r="E754">
        <v>3059104</v>
      </c>
      <c r="F754" t="s">
        <v>2992</v>
      </c>
      <c r="H754" t="s">
        <v>2996</v>
      </c>
      <c r="J754" t="s">
        <v>2994</v>
      </c>
      <c r="K754">
        <v>1</v>
      </c>
      <c r="L754" s="1" t="s">
        <v>437</v>
      </c>
      <c r="M754" t="s">
        <v>2993</v>
      </c>
      <c r="N754">
        <v>20238</v>
      </c>
      <c r="O754">
        <v>2</v>
      </c>
      <c r="P754">
        <v>25</v>
      </c>
      <c r="Q754" t="s">
        <v>11782</v>
      </c>
      <c r="R754" t="s">
        <v>345</v>
      </c>
      <c r="S754" t="s">
        <v>436</v>
      </c>
      <c r="T754" t="s">
        <v>16316</v>
      </c>
      <c r="U754" t="s">
        <v>646</v>
      </c>
      <c r="V754" t="s">
        <v>295</v>
      </c>
    </row>
    <row r="755" spans="1:22" x14ac:dyDescent="0.3">
      <c r="A755" t="s">
        <v>9614</v>
      </c>
      <c r="B755">
        <v>1</v>
      </c>
      <c r="C755" s="1" t="s">
        <v>9613</v>
      </c>
      <c r="D755" t="s">
        <v>451</v>
      </c>
      <c r="E755">
        <v>4035538</v>
      </c>
      <c r="F755" t="s">
        <v>9613</v>
      </c>
      <c r="G755" t="s">
        <v>895</v>
      </c>
      <c r="H755" t="s">
        <v>9615</v>
      </c>
      <c r="I755">
        <v>1</v>
      </c>
      <c r="J755" t="s">
        <v>14550</v>
      </c>
      <c r="K755">
        <v>32</v>
      </c>
      <c r="L755" s="1" t="s">
        <v>451</v>
      </c>
      <c r="M755" t="s">
        <v>2464</v>
      </c>
      <c r="N755">
        <v>20882</v>
      </c>
      <c r="O755">
        <v>1</v>
      </c>
      <c r="P755">
        <v>23</v>
      </c>
      <c r="Q755" t="s">
        <v>13529</v>
      </c>
      <c r="R755" t="s">
        <v>401</v>
      </c>
      <c r="S755" t="s">
        <v>375</v>
      </c>
      <c r="U755" t="s">
        <v>646</v>
      </c>
      <c r="V755" t="s">
        <v>299</v>
      </c>
    </row>
    <row r="756" spans="1:22" x14ac:dyDescent="0.3">
      <c r="A756" t="s">
        <v>6908</v>
      </c>
      <c r="B756">
        <v>1</v>
      </c>
      <c r="C756" s="1" t="s">
        <v>50</v>
      </c>
      <c r="D756" t="s">
        <v>348</v>
      </c>
      <c r="E756">
        <v>4212909</v>
      </c>
      <c r="F756" t="s">
        <v>50</v>
      </c>
      <c r="G756" t="s">
        <v>416</v>
      </c>
      <c r="H756" t="s">
        <v>6909</v>
      </c>
      <c r="I756">
        <v>2</v>
      </c>
      <c r="J756" t="s">
        <v>6907</v>
      </c>
      <c r="K756">
        <v>83</v>
      </c>
      <c r="L756" s="1" t="s">
        <v>348</v>
      </c>
      <c r="M756" t="s">
        <v>2713</v>
      </c>
      <c r="N756">
        <v>19120</v>
      </c>
      <c r="O756">
        <v>3</v>
      </c>
      <c r="P756">
        <v>25</v>
      </c>
      <c r="Q756" t="s">
        <v>12751</v>
      </c>
      <c r="R756" t="s">
        <v>308</v>
      </c>
      <c r="S756" t="s">
        <v>436</v>
      </c>
      <c r="U756" t="s">
        <v>646</v>
      </c>
      <c r="V756" t="s">
        <v>299</v>
      </c>
    </row>
    <row r="757" spans="1:22" x14ac:dyDescent="0.3">
      <c r="A757" t="s">
        <v>3392</v>
      </c>
      <c r="B757">
        <v>1</v>
      </c>
      <c r="C757" s="1" t="s">
        <v>3390</v>
      </c>
      <c r="D757" t="s">
        <v>321</v>
      </c>
      <c r="E757">
        <v>2580052</v>
      </c>
      <c r="F757" t="s">
        <v>3390</v>
      </c>
      <c r="H757" t="s">
        <v>3393</v>
      </c>
      <c r="J757" t="s">
        <v>3391</v>
      </c>
      <c r="L757" s="1" t="s">
        <v>321</v>
      </c>
      <c r="M757" t="s">
        <v>1620</v>
      </c>
      <c r="N757">
        <v>18105</v>
      </c>
      <c r="O757">
        <v>4</v>
      </c>
      <c r="P757">
        <v>27</v>
      </c>
      <c r="Q757" t="s">
        <v>11869</v>
      </c>
      <c r="R757" t="s">
        <v>424</v>
      </c>
      <c r="S757" t="s">
        <v>1507</v>
      </c>
      <c r="T757" t="s">
        <v>16316</v>
      </c>
      <c r="U757" t="s">
        <v>646</v>
      </c>
      <c r="V757" t="s">
        <v>295</v>
      </c>
    </row>
    <row r="758" spans="1:22" x14ac:dyDescent="0.3">
      <c r="A758" t="s">
        <v>8456</v>
      </c>
      <c r="B758">
        <v>1</v>
      </c>
      <c r="C758" s="1" t="s">
        <v>8455</v>
      </c>
      <c r="D758" t="s">
        <v>348</v>
      </c>
      <c r="F758" t="s">
        <v>8455</v>
      </c>
      <c r="H758" t="s">
        <v>8457</v>
      </c>
      <c r="K758">
        <v>15</v>
      </c>
      <c r="L758" s="1" t="s">
        <v>348</v>
      </c>
      <c r="M758" t="s">
        <v>832</v>
      </c>
      <c r="N758">
        <v>10946</v>
      </c>
      <c r="O758">
        <v>5</v>
      </c>
      <c r="P758">
        <v>31</v>
      </c>
      <c r="Q758" t="s">
        <v>13180</v>
      </c>
      <c r="R758" t="s">
        <v>294</v>
      </c>
      <c r="S758" t="s">
        <v>1230</v>
      </c>
      <c r="U758" t="s">
        <v>646</v>
      </c>
      <c r="V758" t="s">
        <v>295</v>
      </c>
    </row>
    <row r="759" spans="1:22" x14ac:dyDescent="0.3">
      <c r="A759" t="s">
        <v>8637</v>
      </c>
      <c r="B759">
        <v>1</v>
      </c>
      <c r="C759" s="1" t="s">
        <v>75</v>
      </c>
      <c r="D759" t="s">
        <v>321</v>
      </c>
      <c r="E759">
        <v>3123076</v>
      </c>
      <c r="F759" t="s">
        <v>75</v>
      </c>
      <c r="G759" t="s">
        <v>669</v>
      </c>
      <c r="H759" t="s">
        <v>8638</v>
      </c>
      <c r="I759">
        <v>2</v>
      </c>
      <c r="J759" t="s">
        <v>8636</v>
      </c>
      <c r="K759">
        <v>85</v>
      </c>
      <c r="L759" s="1" t="s">
        <v>321</v>
      </c>
      <c r="M759" t="s">
        <v>8635</v>
      </c>
      <c r="N759">
        <v>18876</v>
      </c>
      <c r="O759">
        <v>3</v>
      </c>
      <c r="P759">
        <v>24</v>
      </c>
      <c r="Q759" t="s">
        <v>13236</v>
      </c>
      <c r="R759" t="s">
        <v>424</v>
      </c>
      <c r="S759" t="s">
        <v>561</v>
      </c>
      <c r="U759" t="s">
        <v>646</v>
      </c>
      <c r="V759" t="s">
        <v>299</v>
      </c>
    </row>
    <row r="760" spans="1:22" x14ac:dyDescent="0.3">
      <c r="A760" t="s">
        <v>8726</v>
      </c>
      <c r="B760">
        <v>1</v>
      </c>
      <c r="C760" s="1" t="s">
        <v>8724</v>
      </c>
      <c r="D760" t="s">
        <v>311</v>
      </c>
      <c r="E760">
        <v>2517777</v>
      </c>
      <c r="F760" t="s">
        <v>8724</v>
      </c>
      <c r="K760">
        <v>1</v>
      </c>
      <c r="L760" s="1" t="s">
        <v>311</v>
      </c>
      <c r="M760" t="s">
        <v>8725</v>
      </c>
      <c r="N760">
        <v>19692</v>
      </c>
      <c r="O760">
        <v>2</v>
      </c>
      <c r="Q760" t="s">
        <v>13264</v>
      </c>
      <c r="R760" t="s">
        <v>318</v>
      </c>
      <c r="S760" t="s">
        <v>575</v>
      </c>
      <c r="U760" t="s">
        <v>646</v>
      </c>
      <c r="V760" t="s">
        <v>295</v>
      </c>
    </row>
    <row r="761" spans="1:22" x14ac:dyDescent="0.3">
      <c r="A761" t="s">
        <v>9493</v>
      </c>
      <c r="B761">
        <v>1</v>
      </c>
      <c r="C761" s="1" t="s">
        <v>9491</v>
      </c>
      <c r="D761" t="s">
        <v>321</v>
      </c>
      <c r="E761">
        <v>15043</v>
      </c>
      <c r="F761" t="s">
        <v>9491</v>
      </c>
      <c r="H761" t="s">
        <v>9494</v>
      </c>
      <c r="K761">
        <v>81</v>
      </c>
      <c r="L761" s="1" t="s">
        <v>321</v>
      </c>
      <c r="M761" t="s">
        <v>9492</v>
      </c>
      <c r="N761">
        <v>13929</v>
      </c>
      <c r="O761">
        <v>3</v>
      </c>
      <c r="P761">
        <v>28</v>
      </c>
      <c r="Q761" t="s">
        <v>13492</v>
      </c>
      <c r="R761" t="s">
        <v>318</v>
      </c>
      <c r="S761" t="s">
        <v>442</v>
      </c>
      <c r="U761" t="s">
        <v>646</v>
      </c>
      <c r="V761" t="s">
        <v>295</v>
      </c>
    </row>
    <row r="762" spans="1:22" x14ac:dyDescent="0.3">
      <c r="A762" t="s">
        <v>10574</v>
      </c>
      <c r="B762">
        <v>1</v>
      </c>
      <c r="C762" s="1" t="s">
        <v>10573</v>
      </c>
      <c r="D762" t="s">
        <v>348</v>
      </c>
      <c r="E762">
        <v>2575916</v>
      </c>
      <c r="F762" t="s">
        <v>10573</v>
      </c>
      <c r="H762" t="s">
        <v>1789</v>
      </c>
      <c r="K762">
        <v>19</v>
      </c>
      <c r="L762" s="1" t="s">
        <v>348</v>
      </c>
      <c r="M762" t="s">
        <v>2105</v>
      </c>
      <c r="N762">
        <v>17255</v>
      </c>
      <c r="O762">
        <v>0</v>
      </c>
      <c r="P762">
        <v>24</v>
      </c>
      <c r="Q762" t="s">
        <v>13820</v>
      </c>
      <c r="R762" t="s">
        <v>308</v>
      </c>
      <c r="S762" t="s">
        <v>579</v>
      </c>
      <c r="U762" t="s">
        <v>646</v>
      </c>
      <c r="V762" t="s">
        <v>295</v>
      </c>
    </row>
    <row r="763" spans="1:22" x14ac:dyDescent="0.3">
      <c r="A763" t="s">
        <v>10542</v>
      </c>
      <c r="B763">
        <v>1</v>
      </c>
      <c r="C763" s="1" t="s">
        <v>10541</v>
      </c>
      <c r="D763" t="s">
        <v>321</v>
      </c>
      <c r="F763" t="s">
        <v>10541</v>
      </c>
      <c r="H763" t="s">
        <v>10543</v>
      </c>
      <c r="K763">
        <v>41</v>
      </c>
      <c r="L763" s="1" t="s">
        <v>321</v>
      </c>
      <c r="M763" t="s">
        <v>8735</v>
      </c>
      <c r="N763">
        <v>18327</v>
      </c>
      <c r="O763">
        <v>0</v>
      </c>
      <c r="P763">
        <v>25</v>
      </c>
      <c r="Q763" t="s">
        <v>13808</v>
      </c>
      <c r="R763" t="s">
        <v>294</v>
      </c>
      <c r="S763" t="s">
        <v>515</v>
      </c>
      <c r="U763" t="s">
        <v>646</v>
      </c>
      <c r="V763" t="s">
        <v>295</v>
      </c>
    </row>
    <row r="764" spans="1:22" x14ac:dyDescent="0.3">
      <c r="A764" t="s">
        <v>4805</v>
      </c>
      <c r="B764">
        <v>1</v>
      </c>
      <c r="C764" s="1" t="s">
        <v>4804</v>
      </c>
      <c r="D764" t="s">
        <v>348</v>
      </c>
      <c r="E764">
        <v>2576762</v>
      </c>
      <c r="F764" t="s">
        <v>4804</v>
      </c>
      <c r="H764" t="s">
        <v>956</v>
      </c>
      <c r="K764">
        <v>12</v>
      </c>
      <c r="L764" s="1" t="s">
        <v>348</v>
      </c>
      <c r="M764" t="s">
        <v>569</v>
      </c>
      <c r="N764">
        <v>18472</v>
      </c>
      <c r="O764">
        <v>0</v>
      </c>
      <c r="P764">
        <v>25</v>
      </c>
      <c r="Q764" t="s">
        <v>12192</v>
      </c>
      <c r="R764" t="s">
        <v>318</v>
      </c>
      <c r="S764" t="s">
        <v>317</v>
      </c>
      <c r="U764" t="s">
        <v>646</v>
      </c>
      <c r="V764" t="s">
        <v>295</v>
      </c>
    </row>
    <row r="765" spans="1:22" x14ac:dyDescent="0.3">
      <c r="A765" t="s">
        <v>8479</v>
      </c>
      <c r="B765">
        <v>1</v>
      </c>
      <c r="C765" s="1" t="s">
        <v>8477</v>
      </c>
      <c r="D765" t="s">
        <v>348</v>
      </c>
      <c r="E765">
        <v>3871102</v>
      </c>
      <c r="F765" t="s">
        <v>8477</v>
      </c>
      <c r="G765" t="s">
        <v>314</v>
      </c>
      <c r="H765" t="s">
        <v>8290</v>
      </c>
      <c r="J765" t="s">
        <v>14515</v>
      </c>
      <c r="K765">
        <v>84</v>
      </c>
      <c r="L765" s="1" t="s">
        <v>348</v>
      </c>
      <c r="M765" t="s">
        <v>8478</v>
      </c>
      <c r="N765">
        <v>20939</v>
      </c>
      <c r="O765">
        <v>1</v>
      </c>
      <c r="P765">
        <v>24</v>
      </c>
      <c r="Q765" t="s">
        <v>13186</v>
      </c>
      <c r="R765" t="s">
        <v>318</v>
      </c>
      <c r="S765" t="s">
        <v>724</v>
      </c>
      <c r="U765" t="s">
        <v>646</v>
      </c>
      <c r="V765" t="s">
        <v>299</v>
      </c>
    </row>
    <row r="766" spans="1:22" x14ac:dyDescent="0.3">
      <c r="A766" t="s">
        <v>5691</v>
      </c>
      <c r="B766">
        <v>1</v>
      </c>
      <c r="C766" s="1" t="s">
        <v>5689</v>
      </c>
      <c r="F766" t="s">
        <v>5689</v>
      </c>
      <c r="K766">
        <v>0</v>
      </c>
      <c r="L766" s="1" t="s">
        <v>296</v>
      </c>
      <c r="M766" t="s">
        <v>5690</v>
      </c>
      <c r="N766">
        <v>20648</v>
      </c>
      <c r="O766">
        <v>0</v>
      </c>
      <c r="Q766" t="s">
        <v>12423</v>
      </c>
      <c r="R766" t="s">
        <v>296</v>
      </c>
      <c r="S766" t="s">
        <v>296</v>
      </c>
      <c r="U766" t="s">
        <v>646</v>
      </c>
      <c r="V766" t="s">
        <v>295</v>
      </c>
    </row>
    <row r="767" spans="1:22" x14ac:dyDescent="0.3">
      <c r="A767" t="s">
        <v>9743</v>
      </c>
      <c r="B767">
        <v>1</v>
      </c>
      <c r="C767" s="1" t="s">
        <v>9742</v>
      </c>
      <c r="D767" t="s">
        <v>348</v>
      </c>
      <c r="E767">
        <v>2577807</v>
      </c>
      <c r="F767" t="s">
        <v>9742</v>
      </c>
      <c r="H767" t="s">
        <v>491</v>
      </c>
      <c r="I767">
        <v>4</v>
      </c>
      <c r="K767">
        <v>14</v>
      </c>
      <c r="L767" s="1" t="s">
        <v>348</v>
      </c>
      <c r="M767" t="s">
        <v>7110</v>
      </c>
      <c r="N767">
        <v>18743</v>
      </c>
      <c r="O767">
        <v>3</v>
      </c>
      <c r="P767">
        <v>26</v>
      </c>
      <c r="Q767" t="s">
        <v>13566</v>
      </c>
      <c r="R767" t="s">
        <v>345</v>
      </c>
      <c r="S767" t="s">
        <v>436</v>
      </c>
      <c r="T767" t="s">
        <v>1059</v>
      </c>
      <c r="U767" t="s">
        <v>646</v>
      </c>
      <c r="V767" t="s">
        <v>295</v>
      </c>
    </row>
    <row r="768" spans="1:22" x14ac:dyDescent="0.3">
      <c r="A768" t="s">
        <v>4946</v>
      </c>
      <c r="B768">
        <v>1</v>
      </c>
      <c r="C768" s="1" t="s">
        <v>4944</v>
      </c>
      <c r="D768" t="s">
        <v>321</v>
      </c>
      <c r="E768">
        <v>3047536</v>
      </c>
      <c r="F768" t="s">
        <v>4944</v>
      </c>
      <c r="H768" t="s">
        <v>4613</v>
      </c>
      <c r="J768" t="s">
        <v>4945</v>
      </c>
      <c r="L768" s="1" t="s">
        <v>321</v>
      </c>
      <c r="M768" t="s">
        <v>3443</v>
      </c>
      <c r="N768">
        <v>20199</v>
      </c>
      <c r="O768">
        <v>2</v>
      </c>
      <c r="P768">
        <v>25</v>
      </c>
      <c r="Q768" t="s">
        <v>12229</v>
      </c>
      <c r="R768" t="s">
        <v>304</v>
      </c>
      <c r="S768" t="s">
        <v>511</v>
      </c>
      <c r="T768" t="s">
        <v>16316</v>
      </c>
      <c r="U768" t="s">
        <v>646</v>
      </c>
      <c r="V768" t="s">
        <v>295</v>
      </c>
    </row>
    <row r="769" spans="1:22" x14ac:dyDescent="0.3">
      <c r="A769" t="s">
        <v>3846</v>
      </c>
      <c r="B769">
        <v>1</v>
      </c>
      <c r="C769" s="1" t="s">
        <v>3844</v>
      </c>
      <c r="D769" t="s">
        <v>451</v>
      </c>
      <c r="E769">
        <v>3048924</v>
      </c>
      <c r="F769" t="s">
        <v>3844</v>
      </c>
      <c r="H769" t="s">
        <v>2621</v>
      </c>
      <c r="J769" t="s">
        <v>3845</v>
      </c>
      <c r="K769">
        <v>40</v>
      </c>
      <c r="L769" s="1" t="s">
        <v>451</v>
      </c>
      <c r="M769" t="s">
        <v>513</v>
      </c>
      <c r="N769">
        <v>20016</v>
      </c>
      <c r="O769">
        <v>2</v>
      </c>
      <c r="P769">
        <v>26</v>
      </c>
      <c r="Q769" t="s">
        <v>11968</v>
      </c>
      <c r="R769" t="s">
        <v>308</v>
      </c>
      <c r="S769" t="s">
        <v>665</v>
      </c>
      <c r="T769" t="s">
        <v>16316</v>
      </c>
      <c r="U769" t="s">
        <v>646</v>
      </c>
      <c r="V769" t="s">
        <v>295</v>
      </c>
    </row>
    <row r="770" spans="1:22" x14ac:dyDescent="0.3">
      <c r="A770" t="s">
        <v>9831</v>
      </c>
      <c r="B770">
        <v>1</v>
      </c>
      <c r="C770" s="1" t="s">
        <v>9829</v>
      </c>
      <c r="D770" t="s">
        <v>348</v>
      </c>
      <c r="E770">
        <v>3933568</v>
      </c>
      <c r="F770" t="s">
        <v>9829</v>
      </c>
      <c r="H770" t="s">
        <v>2242</v>
      </c>
      <c r="J770" t="s">
        <v>14556</v>
      </c>
      <c r="L770" s="1" t="s">
        <v>348</v>
      </c>
      <c r="M770" t="s">
        <v>493</v>
      </c>
      <c r="N770">
        <v>21311</v>
      </c>
      <c r="O770">
        <v>1</v>
      </c>
      <c r="P770">
        <v>23</v>
      </c>
      <c r="Q770" t="s">
        <v>13592</v>
      </c>
      <c r="R770" t="s">
        <v>360</v>
      </c>
      <c r="S770" t="s">
        <v>537</v>
      </c>
      <c r="T770" t="s">
        <v>16316</v>
      </c>
      <c r="U770" t="s">
        <v>9830</v>
      </c>
      <c r="V770" t="s">
        <v>295</v>
      </c>
    </row>
    <row r="771" spans="1:22" x14ac:dyDescent="0.3">
      <c r="A771" t="s">
        <v>9859</v>
      </c>
      <c r="B771">
        <v>1</v>
      </c>
      <c r="C771" s="1" t="s">
        <v>9857</v>
      </c>
      <c r="D771" t="s">
        <v>321</v>
      </c>
      <c r="E771">
        <v>3116573</v>
      </c>
      <c r="F771" t="s">
        <v>9857</v>
      </c>
      <c r="G771" t="s">
        <v>365</v>
      </c>
      <c r="H771" t="s">
        <v>9474</v>
      </c>
      <c r="J771" t="s">
        <v>15944</v>
      </c>
      <c r="K771">
        <v>86</v>
      </c>
      <c r="L771" s="1" t="s">
        <v>321</v>
      </c>
      <c r="M771" t="s">
        <v>9858</v>
      </c>
      <c r="N771">
        <v>21420</v>
      </c>
      <c r="O771">
        <v>1</v>
      </c>
      <c r="P771">
        <v>24</v>
      </c>
      <c r="Q771" t="s">
        <v>13600</v>
      </c>
      <c r="R771" t="s">
        <v>424</v>
      </c>
      <c r="S771" t="s">
        <v>525</v>
      </c>
      <c r="U771" t="s">
        <v>493</v>
      </c>
      <c r="V771" t="s">
        <v>299</v>
      </c>
    </row>
    <row r="772" spans="1:22" x14ac:dyDescent="0.3">
      <c r="A772" t="s">
        <v>7774</v>
      </c>
      <c r="B772">
        <v>1</v>
      </c>
      <c r="C772" s="1" t="s">
        <v>7772</v>
      </c>
      <c r="D772" t="s">
        <v>311</v>
      </c>
      <c r="E772">
        <v>3052600</v>
      </c>
      <c r="F772" t="s">
        <v>7772</v>
      </c>
      <c r="G772" t="s">
        <v>707</v>
      </c>
      <c r="H772" t="s">
        <v>7775</v>
      </c>
      <c r="I772">
        <v>4</v>
      </c>
      <c r="J772" t="s">
        <v>7773</v>
      </c>
      <c r="K772">
        <v>7</v>
      </c>
      <c r="L772" s="1" t="s">
        <v>311</v>
      </c>
      <c r="M772" t="s">
        <v>2871</v>
      </c>
      <c r="N772">
        <v>18907</v>
      </c>
      <c r="O772">
        <v>3</v>
      </c>
      <c r="P772">
        <v>25</v>
      </c>
      <c r="Q772" t="s">
        <v>12988</v>
      </c>
      <c r="R772" t="s">
        <v>294</v>
      </c>
      <c r="S772" t="s">
        <v>575</v>
      </c>
      <c r="U772" t="s">
        <v>493</v>
      </c>
      <c r="V772" t="s">
        <v>299</v>
      </c>
    </row>
    <row r="773" spans="1:22" x14ac:dyDescent="0.3">
      <c r="A773" t="s">
        <v>10292</v>
      </c>
      <c r="B773">
        <v>1</v>
      </c>
      <c r="C773" s="1" t="s">
        <v>10291</v>
      </c>
      <c r="D773" t="s">
        <v>348</v>
      </c>
      <c r="E773">
        <v>3059719</v>
      </c>
      <c r="F773" t="s">
        <v>10291</v>
      </c>
      <c r="H773" t="s">
        <v>7157</v>
      </c>
      <c r="J773" t="s">
        <v>14571</v>
      </c>
      <c r="K773">
        <v>85</v>
      </c>
      <c r="L773" s="1" t="s">
        <v>348</v>
      </c>
      <c r="M773" t="s">
        <v>3594</v>
      </c>
      <c r="N773">
        <v>20171</v>
      </c>
      <c r="O773">
        <v>2</v>
      </c>
      <c r="P773">
        <v>24</v>
      </c>
      <c r="Q773" t="s">
        <v>13730</v>
      </c>
      <c r="R773" t="s">
        <v>329</v>
      </c>
      <c r="S773" t="s">
        <v>532</v>
      </c>
      <c r="T773" t="s">
        <v>16316</v>
      </c>
      <c r="U773" t="s">
        <v>538</v>
      </c>
      <c r="V773" t="s">
        <v>295</v>
      </c>
    </row>
    <row r="774" spans="1:22" x14ac:dyDescent="0.3">
      <c r="A774" t="s">
        <v>3428</v>
      </c>
      <c r="B774">
        <v>1</v>
      </c>
      <c r="C774" s="1" t="s">
        <v>3427</v>
      </c>
      <c r="D774" t="s">
        <v>321</v>
      </c>
      <c r="E774">
        <v>3930086</v>
      </c>
      <c r="F774" t="s">
        <v>3427</v>
      </c>
      <c r="G774" t="s">
        <v>707</v>
      </c>
      <c r="H774" t="s">
        <v>3429</v>
      </c>
      <c r="I774">
        <v>1</v>
      </c>
      <c r="J774" t="s">
        <v>14385</v>
      </c>
      <c r="K774">
        <v>88</v>
      </c>
      <c r="L774" s="1" t="s">
        <v>321</v>
      </c>
      <c r="M774" t="s">
        <v>777</v>
      </c>
      <c r="N774">
        <v>20850</v>
      </c>
      <c r="O774">
        <v>1</v>
      </c>
      <c r="P774">
        <v>23</v>
      </c>
      <c r="Q774" t="s">
        <v>11879</v>
      </c>
      <c r="R774" t="s">
        <v>424</v>
      </c>
      <c r="S774" t="s">
        <v>1382</v>
      </c>
      <c r="U774" t="s">
        <v>2005</v>
      </c>
      <c r="V774" t="s">
        <v>299</v>
      </c>
    </row>
    <row r="775" spans="1:22" x14ac:dyDescent="0.3">
      <c r="A775" t="s">
        <v>10154</v>
      </c>
      <c r="B775">
        <v>1</v>
      </c>
      <c r="C775" s="1" t="s">
        <v>10153</v>
      </c>
      <c r="D775" t="s">
        <v>321</v>
      </c>
      <c r="E775">
        <v>3932963</v>
      </c>
      <c r="F775" t="s">
        <v>10153</v>
      </c>
      <c r="G775" t="s">
        <v>915</v>
      </c>
      <c r="H775" t="s">
        <v>1590</v>
      </c>
      <c r="I775">
        <v>4</v>
      </c>
      <c r="J775" t="s">
        <v>14563</v>
      </c>
      <c r="K775">
        <v>49</v>
      </c>
      <c r="L775" s="1" t="s">
        <v>321</v>
      </c>
      <c r="M775" t="s">
        <v>4939</v>
      </c>
      <c r="N775">
        <v>20922</v>
      </c>
      <c r="O775">
        <v>1</v>
      </c>
      <c r="P775">
        <v>25</v>
      </c>
      <c r="Q775" t="s">
        <v>13686</v>
      </c>
      <c r="R775" t="s">
        <v>424</v>
      </c>
      <c r="S775" t="s">
        <v>659</v>
      </c>
      <c r="U775" t="s">
        <v>8916</v>
      </c>
      <c r="V775" t="s">
        <v>299</v>
      </c>
    </row>
    <row r="776" spans="1:22" x14ac:dyDescent="0.3">
      <c r="A776" t="s">
        <v>9344</v>
      </c>
      <c r="B776">
        <v>1</v>
      </c>
      <c r="C776" s="1" t="s">
        <v>9342</v>
      </c>
      <c r="E776">
        <v>4051631</v>
      </c>
      <c r="F776" t="s">
        <v>9342</v>
      </c>
      <c r="K776">
        <v>0</v>
      </c>
      <c r="L776" s="1" t="s">
        <v>296</v>
      </c>
      <c r="M776" t="s">
        <v>5072</v>
      </c>
      <c r="N776">
        <v>18788</v>
      </c>
      <c r="O776">
        <v>0</v>
      </c>
      <c r="Q776" t="s">
        <v>13445</v>
      </c>
      <c r="R776" t="s">
        <v>296</v>
      </c>
      <c r="S776" t="s">
        <v>296</v>
      </c>
      <c r="U776" t="s">
        <v>9343</v>
      </c>
      <c r="V776" t="s">
        <v>295</v>
      </c>
    </row>
    <row r="777" spans="1:22" x14ac:dyDescent="0.3">
      <c r="A777" t="s">
        <v>14713</v>
      </c>
      <c r="B777">
        <v>1</v>
      </c>
      <c r="C777" s="1" t="s">
        <v>1872</v>
      </c>
      <c r="D777" t="s">
        <v>348</v>
      </c>
      <c r="E777">
        <v>2580216</v>
      </c>
      <c r="F777" t="s">
        <v>1872</v>
      </c>
      <c r="G777" t="s">
        <v>694</v>
      </c>
      <c r="H777" t="s">
        <v>1874</v>
      </c>
      <c r="I777">
        <v>3</v>
      </c>
      <c r="J777" t="s">
        <v>1873</v>
      </c>
      <c r="K777">
        <v>14</v>
      </c>
      <c r="L777" s="1" t="s">
        <v>348</v>
      </c>
      <c r="M777" t="s">
        <v>889</v>
      </c>
      <c r="N777">
        <v>17218</v>
      </c>
      <c r="O777">
        <v>5</v>
      </c>
      <c r="P777">
        <v>27</v>
      </c>
      <c r="Q777" t="s">
        <v>11562</v>
      </c>
      <c r="R777" t="s">
        <v>397</v>
      </c>
      <c r="S777" t="s">
        <v>430</v>
      </c>
      <c r="U777" t="s">
        <v>2524</v>
      </c>
      <c r="V777" t="s">
        <v>299</v>
      </c>
    </row>
    <row r="778" spans="1:22" x14ac:dyDescent="0.3">
      <c r="A778" t="s">
        <v>7972</v>
      </c>
      <c r="B778">
        <v>1</v>
      </c>
      <c r="C778" s="1" t="s">
        <v>7969</v>
      </c>
      <c r="D778" t="s">
        <v>321</v>
      </c>
      <c r="E778">
        <v>3115251</v>
      </c>
      <c r="F778" t="s">
        <v>7969</v>
      </c>
      <c r="H778" t="s">
        <v>7973</v>
      </c>
      <c r="J778" t="s">
        <v>7971</v>
      </c>
      <c r="K778">
        <v>49</v>
      </c>
      <c r="L778" s="1" t="s">
        <v>321</v>
      </c>
      <c r="M778" t="s">
        <v>7970</v>
      </c>
      <c r="N778">
        <v>20275</v>
      </c>
      <c r="O778">
        <v>2</v>
      </c>
      <c r="P778">
        <v>24</v>
      </c>
      <c r="Q778" t="s">
        <v>13040</v>
      </c>
      <c r="R778" t="s">
        <v>424</v>
      </c>
      <c r="S778" t="s">
        <v>320</v>
      </c>
      <c r="T778" t="s">
        <v>16316</v>
      </c>
      <c r="U778" t="s">
        <v>1723</v>
      </c>
      <c r="V778" t="s">
        <v>295</v>
      </c>
    </row>
    <row r="779" spans="1:22" x14ac:dyDescent="0.3">
      <c r="A779" t="s">
        <v>6839</v>
      </c>
      <c r="B779">
        <v>1</v>
      </c>
      <c r="C779" s="1" t="s">
        <v>236</v>
      </c>
      <c r="D779" t="s">
        <v>348</v>
      </c>
      <c r="E779">
        <v>15795</v>
      </c>
      <c r="F779" t="s">
        <v>236</v>
      </c>
      <c r="G779" t="s">
        <v>340</v>
      </c>
      <c r="H779" t="s">
        <v>6840</v>
      </c>
      <c r="I779">
        <v>1</v>
      </c>
      <c r="J779" t="s">
        <v>6838</v>
      </c>
      <c r="K779">
        <v>10</v>
      </c>
      <c r="L779" s="1" t="s">
        <v>348</v>
      </c>
      <c r="M779" t="s">
        <v>1842</v>
      </c>
      <c r="N779">
        <v>14986</v>
      </c>
      <c r="O779">
        <v>7</v>
      </c>
      <c r="P779">
        <v>28</v>
      </c>
      <c r="Q779" t="s">
        <v>12731</v>
      </c>
      <c r="R779" t="s">
        <v>329</v>
      </c>
      <c r="S779" t="s">
        <v>1230</v>
      </c>
      <c r="U779" t="s">
        <v>2524</v>
      </c>
      <c r="V779" t="s">
        <v>299</v>
      </c>
    </row>
    <row r="780" spans="1:22" x14ac:dyDescent="0.3">
      <c r="A780" t="s">
        <v>6903</v>
      </c>
      <c r="B780">
        <v>1</v>
      </c>
      <c r="C780" s="1" t="s">
        <v>6902</v>
      </c>
      <c r="D780" t="s">
        <v>348</v>
      </c>
      <c r="E780">
        <v>2979200</v>
      </c>
      <c r="F780" t="s">
        <v>6902</v>
      </c>
      <c r="H780" t="s">
        <v>6904</v>
      </c>
      <c r="I780">
        <v>4</v>
      </c>
      <c r="K780">
        <v>88</v>
      </c>
      <c r="L780" s="1" t="s">
        <v>348</v>
      </c>
      <c r="M780" t="s">
        <v>1187</v>
      </c>
      <c r="N780">
        <v>18310</v>
      </c>
      <c r="O780">
        <v>0</v>
      </c>
      <c r="P780">
        <v>26</v>
      </c>
      <c r="Q780" t="s">
        <v>12749</v>
      </c>
      <c r="R780" t="s">
        <v>401</v>
      </c>
      <c r="S780" t="s">
        <v>393</v>
      </c>
      <c r="U780" t="s">
        <v>1723</v>
      </c>
      <c r="V780" t="s">
        <v>295</v>
      </c>
    </row>
    <row r="781" spans="1:22" x14ac:dyDescent="0.3">
      <c r="A781" t="s">
        <v>4574</v>
      </c>
      <c r="B781">
        <v>1</v>
      </c>
      <c r="C781" s="1" t="s">
        <v>4571</v>
      </c>
      <c r="D781" t="s">
        <v>348</v>
      </c>
      <c r="E781">
        <v>3055912</v>
      </c>
      <c r="F781" t="s">
        <v>4571</v>
      </c>
      <c r="H781" t="s">
        <v>4575</v>
      </c>
      <c r="J781" t="s">
        <v>4573</v>
      </c>
      <c r="K781">
        <v>15</v>
      </c>
      <c r="L781" s="1" t="s">
        <v>348</v>
      </c>
      <c r="M781" t="s">
        <v>4572</v>
      </c>
      <c r="N781">
        <v>16893</v>
      </c>
      <c r="O781">
        <v>5</v>
      </c>
      <c r="P781">
        <v>28</v>
      </c>
      <c r="Q781" t="s">
        <v>12142</v>
      </c>
      <c r="R781" t="s">
        <v>345</v>
      </c>
      <c r="S781" t="s">
        <v>611</v>
      </c>
      <c r="T781" t="s">
        <v>16316</v>
      </c>
      <c r="U781" t="s">
        <v>2524</v>
      </c>
      <c r="V781" t="s">
        <v>295</v>
      </c>
    </row>
    <row r="782" spans="1:22" x14ac:dyDescent="0.3">
      <c r="A782" t="s">
        <v>3925</v>
      </c>
      <c r="B782">
        <v>1</v>
      </c>
      <c r="C782" s="1" t="s">
        <v>3923</v>
      </c>
      <c r="D782" t="s">
        <v>348</v>
      </c>
      <c r="E782">
        <v>3116182</v>
      </c>
      <c r="F782" t="s">
        <v>3923</v>
      </c>
      <c r="H782" t="s">
        <v>3926</v>
      </c>
      <c r="I782">
        <v>5</v>
      </c>
      <c r="J782" t="s">
        <v>14897</v>
      </c>
      <c r="K782">
        <v>81</v>
      </c>
      <c r="L782" s="1" t="s">
        <v>348</v>
      </c>
      <c r="M782" t="s">
        <v>3924</v>
      </c>
      <c r="N782">
        <v>21526</v>
      </c>
      <c r="O782">
        <v>1</v>
      </c>
      <c r="P782">
        <v>24</v>
      </c>
      <c r="Q782" t="s">
        <v>11986</v>
      </c>
      <c r="R782" t="s">
        <v>360</v>
      </c>
      <c r="S782" t="s">
        <v>475</v>
      </c>
      <c r="T782" t="s">
        <v>16316</v>
      </c>
      <c r="U782" t="s">
        <v>1723</v>
      </c>
      <c r="V782" t="s">
        <v>295</v>
      </c>
    </row>
    <row r="783" spans="1:22" x14ac:dyDescent="0.3">
      <c r="A783" t="s">
        <v>10685</v>
      </c>
      <c r="B783">
        <v>1</v>
      </c>
      <c r="C783" s="1" t="s">
        <v>6091</v>
      </c>
      <c r="D783" t="s">
        <v>451</v>
      </c>
      <c r="E783">
        <v>2577654</v>
      </c>
      <c r="F783" t="s">
        <v>6091</v>
      </c>
      <c r="G783" t="s">
        <v>306</v>
      </c>
      <c r="H783" t="s">
        <v>2397</v>
      </c>
      <c r="I783">
        <v>3</v>
      </c>
      <c r="J783" t="s">
        <v>6092</v>
      </c>
      <c r="K783">
        <v>24</v>
      </c>
      <c r="L783" s="1" t="s">
        <v>451</v>
      </c>
      <c r="M783" t="s">
        <v>445</v>
      </c>
      <c r="N783">
        <v>18061</v>
      </c>
      <c r="O783">
        <v>4</v>
      </c>
      <c r="P783">
        <v>27</v>
      </c>
      <c r="Q783" t="s">
        <v>12525</v>
      </c>
      <c r="R783" t="s">
        <v>397</v>
      </c>
      <c r="S783" t="s">
        <v>317</v>
      </c>
      <c r="U783" t="s">
        <v>2524</v>
      </c>
      <c r="V783" t="s">
        <v>299</v>
      </c>
    </row>
    <row r="784" spans="1:22" x14ac:dyDescent="0.3">
      <c r="A784" t="s">
        <v>11263</v>
      </c>
      <c r="B784">
        <v>1</v>
      </c>
      <c r="C784" s="1" t="s">
        <v>5189</v>
      </c>
      <c r="D784" t="s">
        <v>348</v>
      </c>
      <c r="E784">
        <v>2515962</v>
      </c>
      <c r="F784" t="s">
        <v>5189</v>
      </c>
      <c r="G784" t="s">
        <v>875</v>
      </c>
      <c r="H784" t="s">
        <v>5191</v>
      </c>
      <c r="I784">
        <v>4</v>
      </c>
      <c r="J784" t="s">
        <v>5190</v>
      </c>
      <c r="K784">
        <v>18</v>
      </c>
      <c r="L784" s="1" t="s">
        <v>348</v>
      </c>
      <c r="M784" t="s">
        <v>496</v>
      </c>
      <c r="N784">
        <v>17269</v>
      </c>
      <c r="O784">
        <v>5</v>
      </c>
      <c r="P784">
        <v>28</v>
      </c>
      <c r="Q784" t="s">
        <v>12291</v>
      </c>
      <c r="R784" t="s">
        <v>308</v>
      </c>
      <c r="S784" t="s">
        <v>537</v>
      </c>
      <c r="U784" t="s">
        <v>15098</v>
      </c>
      <c r="V784" t="s">
        <v>299</v>
      </c>
    </row>
    <row r="785" spans="1:22" x14ac:dyDescent="0.3">
      <c r="A785" t="s">
        <v>8991</v>
      </c>
      <c r="B785">
        <v>1</v>
      </c>
      <c r="C785" s="1" t="s">
        <v>8988</v>
      </c>
      <c r="D785" t="s">
        <v>451</v>
      </c>
      <c r="E785">
        <v>2968226</v>
      </c>
      <c r="F785" t="s">
        <v>8988</v>
      </c>
      <c r="H785" t="s">
        <v>7687</v>
      </c>
      <c r="J785" t="s">
        <v>8990</v>
      </c>
      <c r="K785">
        <v>48</v>
      </c>
      <c r="L785" s="1" t="s">
        <v>451</v>
      </c>
      <c r="M785" t="s">
        <v>1607</v>
      </c>
      <c r="N785">
        <v>19085</v>
      </c>
      <c r="O785">
        <v>3</v>
      </c>
      <c r="P785">
        <v>27</v>
      </c>
      <c r="Q785" t="s">
        <v>13341</v>
      </c>
      <c r="R785" t="s">
        <v>636</v>
      </c>
      <c r="S785" t="s">
        <v>362</v>
      </c>
      <c r="T785" t="s">
        <v>16316</v>
      </c>
      <c r="U785" t="s">
        <v>8989</v>
      </c>
      <c r="V785" t="s">
        <v>295</v>
      </c>
    </row>
    <row r="786" spans="1:22" x14ac:dyDescent="0.3">
      <c r="A786" t="s">
        <v>8065</v>
      </c>
      <c r="B786">
        <v>1</v>
      </c>
      <c r="C786" s="1" t="s">
        <v>626</v>
      </c>
      <c r="D786" t="s">
        <v>451</v>
      </c>
      <c r="E786">
        <v>9613</v>
      </c>
      <c r="F786" t="s">
        <v>626</v>
      </c>
      <c r="H786" t="s">
        <v>8066</v>
      </c>
      <c r="K786">
        <v>34</v>
      </c>
      <c r="L786" s="1" t="s">
        <v>451</v>
      </c>
      <c r="M786" t="s">
        <v>513</v>
      </c>
      <c r="N786">
        <v>7580</v>
      </c>
      <c r="O786">
        <v>13</v>
      </c>
      <c r="P786">
        <v>36</v>
      </c>
      <c r="Q786" t="s">
        <v>13069</v>
      </c>
      <c r="R786" t="s">
        <v>492</v>
      </c>
      <c r="S786" t="s">
        <v>603</v>
      </c>
      <c r="U786" t="s">
        <v>2042</v>
      </c>
      <c r="V786" t="s">
        <v>295</v>
      </c>
    </row>
    <row r="787" spans="1:22" x14ac:dyDescent="0.3">
      <c r="A787" t="s">
        <v>8970</v>
      </c>
      <c r="B787">
        <v>1</v>
      </c>
      <c r="C787" s="1" t="s">
        <v>8967</v>
      </c>
      <c r="D787" t="s">
        <v>348</v>
      </c>
      <c r="E787">
        <v>3052470</v>
      </c>
      <c r="F787" t="s">
        <v>8967</v>
      </c>
      <c r="H787" t="s">
        <v>5110</v>
      </c>
      <c r="I787">
        <v>3</v>
      </c>
      <c r="J787" t="s">
        <v>8969</v>
      </c>
      <c r="K787">
        <v>18</v>
      </c>
      <c r="L787" s="1" t="s">
        <v>348</v>
      </c>
      <c r="M787" t="s">
        <v>8968</v>
      </c>
      <c r="N787">
        <v>19046</v>
      </c>
      <c r="O787">
        <v>3</v>
      </c>
      <c r="P787">
        <v>25</v>
      </c>
      <c r="Q787" t="s">
        <v>13335</v>
      </c>
      <c r="R787" t="s">
        <v>329</v>
      </c>
      <c r="S787" t="s">
        <v>686</v>
      </c>
      <c r="T787" t="s">
        <v>16316</v>
      </c>
      <c r="U787" t="s">
        <v>4154</v>
      </c>
      <c r="V787" t="s">
        <v>295</v>
      </c>
    </row>
    <row r="788" spans="1:22" x14ac:dyDescent="0.3">
      <c r="A788" t="s">
        <v>6920</v>
      </c>
      <c r="B788">
        <v>1</v>
      </c>
      <c r="C788" s="1" t="s">
        <v>6918</v>
      </c>
      <c r="F788" t="s">
        <v>6918</v>
      </c>
      <c r="K788">
        <v>0</v>
      </c>
      <c r="L788" s="1" t="s">
        <v>296</v>
      </c>
      <c r="M788" t="s">
        <v>6919</v>
      </c>
      <c r="N788">
        <v>19767</v>
      </c>
      <c r="O788">
        <v>0</v>
      </c>
      <c r="Q788" t="s">
        <v>12754</v>
      </c>
      <c r="R788" t="s">
        <v>296</v>
      </c>
      <c r="S788" t="s">
        <v>296</v>
      </c>
      <c r="U788" t="s">
        <v>529</v>
      </c>
      <c r="V788" t="s">
        <v>295</v>
      </c>
    </row>
    <row r="789" spans="1:22" x14ac:dyDescent="0.3">
      <c r="A789" t="s">
        <v>531</v>
      </c>
      <c r="B789">
        <v>1</v>
      </c>
      <c r="C789" s="1" t="s">
        <v>528</v>
      </c>
      <c r="F789" t="s">
        <v>528</v>
      </c>
      <c r="K789">
        <v>0</v>
      </c>
      <c r="L789" s="1" t="s">
        <v>296</v>
      </c>
      <c r="M789" t="s">
        <v>530</v>
      </c>
      <c r="N789">
        <v>17867</v>
      </c>
      <c r="O789">
        <v>0</v>
      </c>
      <c r="Q789" t="s">
        <v>11352</v>
      </c>
      <c r="R789" t="s">
        <v>296</v>
      </c>
      <c r="S789" t="s">
        <v>296</v>
      </c>
      <c r="U789" t="s">
        <v>529</v>
      </c>
      <c r="V789" t="s">
        <v>295</v>
      </c>
    </row>
    <row r="790" spans="1:22" x14ac:dyDescent="0.3">
      <c r="A790" t="s">
        <v>8777</v>
      </c>
      <c r="B790">
        <v>1</v>
      </c>
      <c r="C790" s="1" t="s">
        <v>8775</v>
      </c>
      <c r="D790" t="s">
        <v>348</v>
      </c>
      <c r="E790">
        <v>2971543</v>
      </c>
      <c r="F790" t="s">
        <v>8775</v>
      </c>
      <c r="H790" t="s">
        <v>4428</v>
      </c>
      <c r="K790">
        <v>16</v>
      </c>
      <c r="L790" s="1" t="s">
        <v>348</v>
      </c>
      <c r="M790" t="s">
        <v>1548</v>
      </c>
      <c r="N790">
        <v>19500</v>
      </c>
      <c r="O790">
        <v>2</v>
      </c>
      <c r="P790">
        <v>25</v>
      </c>
      <c r="Q790" t="s">
        <v>13277</v>
      </c>
      <c r="R790" t="s">
        <v>397</v>
      </c>
      <c r="S790" t="s">
        <v>730</v>
      </c>
      <c r="U790" t="s">
        <v>8776</v>
      </c>
      <c r="V790" t="s">
        <v>295</v>
      </c>
    </row>
    <row r="791" spans="1:22" x14ac:dyDescent="0.3">
      <c r="A791" t="s">
        <v>8138</v>
      </c>
      <c r="B791">
        <v>1</v>
      </c>
      <c r="C791" s="1" t="s">
        <v>8135</v>
      </c>
      <c r="D791" t="s">
        <v>348</v>
      </c>
      <c r="E791">
        <v>16945</v>
      </c>
      <c r="F791" t="s">
        <v>8135</v>
      </c>
      <c r="G791" t="s">
        <v>335</v>
      </c>
      <c r="H791" t="s">
        <v>8139</v>
      </c>
      <c r="I791">
        <v>3</v>
      </c>
      <c r="J791" t="s">
        <v>8137</v>
      </c>
      <c r="K791">
        <v>16</v>
      </c>
      <c r="L791" s="1" t="s">
        <v>348</v>
      </c>
      <c r="M791" t="s">
        <v>369</v>
      </c>
      <c r="N791">
        <v>16305</v>
      </c>
      <c r="O791">
        <v>6</v>
      </c>
      <c r="P791">
        <v>27</v>
      </c>
      <c r="Q791" t="s">
        <v>13090</v>
      </c>
      <c r="R791" t="s">
        <v>397</v>
      </c>
      <c r="S791" t="s">
        <v>1587</v>
      </c>
      <c r="T791" t="s">
        <v>16317</v>
      </c>
      <c r="U791" t="s">
        <v>8136</v>
      </c>
      <c r="V791" t="s">
        <v>16318</v>
      </c>
    </row>
    <row r="792" spans="1:22" x14ac:dyDescent="0.3">
      <c r="A792" t="s">
        <v>8040</v>
      </c>
      <c r="B792">
        <v>1</v>
      </c>
      <c r="C792" s="1" t="s">
        <v>46</v>
      </c>
      <c r="D792" t="s">
        <v>348</v>
      </c>
      <c r="E792">
        <v>3892889</v>
      </c>
      <c r="F792" t="s">
        <v>46</v>
      </c>
      <c r="G792" t="s">
        <v>910</v>
      </c>
      <c r="H792" t="s">
        <v>747</v>
      </c>
      <c r="I792">
        <v>1</v>
      </c>
      <c r="J792" t="s">
        <v>8039</v>
      </c>
      <c r="K792">
        <v>12</v>
      </c>
      <c r="L792" s="1" t="s">
        <v>348</v>
      </c>
      <c r="M792" t="s">
        <v>1699</v>
      </c>
      <c r="N792">
        <v>18992</v>
      </c>
      <c r="O792">
        <v>3</v>
      </c>
      <c r="P792">
        <v>26</v>
      </c>
      <c r="Q792" t="s">
        <v>13063</v>
      </c>
      <c r="R792" t="s">
        <v>308</v>
      </c>
      <c r="S792" t="s">
        <v>541</v>
      </c>
      <c r="U792" t="s">
        <v>8038</v>
      </c>
      <c r="V792" t="s">
        <v>299</v>
      </c>
    </row>
    <row r="793" spans="1:22" x14ac:dyDescent="0.3">
      <c r="A793" t="s">
        <v>4327</v>
      </c>
      <c r="B793">
        <v>1</v>
      </c>
      <c r="C793" s="1" t="s">
        <v>4324</v>
      </c>
      <c r="D793" t="s">
        <v>348</v>
      </c>
      <c r="E793">
        <v>3126486</v>
      </c>
      <c r="F793" t="s">
        <v>4324</v>
      </c>
      <c r="G793" t="s">
        <v>536</v>
      </c>
      <c r="H793" t="s">
        <v>4328</v>
      </c>
      <c r="I793">
        <v>1</v>
      </c>
      <c r="J793" t="s">
        <v>14400</v>
      </c>
      <c r="K793">
        <v>19</v>
      </c>
      <c r="L793" s="1" t="s">
        <v>348</v>
      </c>
      <c r="M793" t="s">
        <v>4326</v>
      </c>
      <c r="N793">
        <v>20932</v>
      </c>
      <c r="O793">
        <v>1</v>
      </c>
      <c r="P793">
        <v>24</v>
      </c>
      <c r="Q793" t="s">
        <v>12082</v>
      </c>
      <c r="R793" t="s">
        <v>360</v>
      </c>
      <c r="S793" t="s">
        <v>1230</v>
      </c>
      <c r="T793" t="s">
        <v>13941</v>
      </c>
      <c r="U793" t="s">
        <v>4325</v>
      </c>
      <c r="V793" t="s">
        <v>2517</v>
      </c>
    </row>
    <row r="794" spans="1:22" x14ac:dyDescent="0.3">
      <c r="A794" t="s">
        <v>15573</v>
      </c>
      <c r="B794">
        <v>1</v>
      </c>
      <c r="C794" s="1" t="s">
        <v>15574</v>
      </c>
      <c r="D794" t="s">
        <v>451</v>
      </c>
      <c r="E794">
        <v>4240631</v>
      </c>
      <c r="F794" t="s">
        <v>15574</v>
      </c>
      <c r="G794" t="s">
        <v>416</v>
      </c>
      <c r="H794" t="s">
        <v>15575</v>
      </c>
      <c r="I794">
        <v>4</v>
      </c>
      <c r="K794">
        <v>31</v>
      </c>
      <c r="L794" s="1" t="s">
        <v>451</v>
      </c>
      <c r="M794" t="s">
        <v>1949</v>
      </c>
      <c r="N794">
        <v>21804</v>
      </c>
      <c r="O794">
        <v>0</v>
      </c>
      <c r="P794">
        <v>21</v>
      </c>
      <c r="Q794" t="s">
        <v>15576</v>
      </c>
      <c r="R794" t="s">
        <v>401</v>
      </c>
      <c r="S794" t="s">
        <v>603</v>
      </c>
      <c r="U794" t="s">
        <v>15577</v>
      </c>
      <c r="V794" t="s">
        <v>299</v>
      </c>
    </row>
    <row r="795" spans="1:22" x14ac:dyDescent="0.3">
      <c r="A795" t="s">
        <v>7346</v>
      </c>
      <c r="B795">
        <v>1</v>
      </c>
      <c r="C795" s="1" t="s">
        <v>7343</v>
      </c>
      <c r="D795" t="s">
        <v>451</v>
      </c>
      <c r="E795">
        <v>3928461</v>
      </c>
      <c r="F795" t="s">
        <v>7343</v>
      </c>
      <c r="H795" t="s">
        <v>2324</v>
      </c>
      <c r="J795" t="s">
        <v>7345</v>
      </c>
      <c r="L795" s="1" t="s">
        <v>451</v>
      </c>
      <c r="M795" t="s">
        <v>414</v>
      </c>
      <c r="N795">
        <v>20562</v>
      </c>
      <c r="O795">
        <v>2</v>
      </c>
      <c r="P795">
        <v>24</v>
      </c>
      <c r="Q795" t="s">
        <v>12870</v>
      </c>
      <c r="R795" t="s">
        <v>360</v>
      </c>
      <c r="S795" t="s">
        <v>1230</v>
      </c>
      <c r="T795" t="s">
        <v>16316</v>
      </c>
      <c r="U795" t="s">
        <v>7344</v>
      </c>
      <c r="V795" t="s">
        <v>295</v>
      </c>
    </row>
    <row r="796" spans="1:22" x14ac:dyDescent="0.3">
      <c r="A796" t="s">
        <v>7863</v>
      </c>
      <c r="B796">
        <v>1</v>
      </c>
      <c r="C796" s="1" t="s">
        <v>1804</v>
      </c>
      <c r="D796" t="s">
        <v>321</v>
      </c>
      <c r="E796">
        <v>9761</v>
      </c>
      <c r="F796" t="s">
        <v>1804</v>
      </c>
      <c r="H796" t="s">
        <v>7864</v>
      </c>
      <c r="J796" t="s">
        <v>7862</v>
      </c>
      <c r="L796" s="1" t="s">
        <v>321</v>
      </c>
      <c r="M796" t="s">
        <v>2345</v>
      </c>
      <c r="N796">
        <v>7175</v>
      </c>
      <c r="O796">
        <v>14</v>
      </c>
      <c r="P796">
        <v>36</v>
      </c>
      <c r="Q796" t="s">
        <v>13010</v>
      </c>
      <c r="R796" t="s">
        <v>329</v>
      </c>
      <c r="S796" t="s">
        <v>582</v>
      </c>
      <c r="T796" t="s">
        <v>16316</v>
      </c>
      <c r="U796" t="s">
        <v>7861</v>
      </c>
      <c r="V796" t="s">
        <v>295</v>
      </c>
    </row>
    <row r="797" spans="1:22" x14ac:dyDescent="0.3">
      <c r="A797" t="s">
        <v>1556</v>
      </c>
      <c r="B797">
        <v>1</v>
      </c>
      <c r="C797" s="1" t="s">
        <v>1553</v>
      </c>
      <c r="D797" t="s">
        <v>451</v>
      </c>
      <c r="E797">
        <v>14005</v>
      </c>
      <c r="F797" t="s">
        <v>1553</v>
      </c>
      <c r="H797" t="s">
        <v>1557</v>
      </c>
      <c r="J797" t="s">
        <v>1555</v>
      </c>
      <c r="K797">
        <v>29</v>
      </c>
      <c r="L797" s="1" t="s">
        <v>451</v>
      </c>
      <c r="M797" t="s">
        <v>1092</v>
      </c>
      <c r="N797">
        <v>13124</v>
      </c>
      <c r="O797">
        <v>9</v>
      </c>
      <c r="P797">
        <v>32</v>
      </c>
      <c r="Q797" t="s">
        <v>11504</v>
      </c>
      <c r="R797" t="s">
        <v>308</v>
      </c>
      <c r="S797" t="s">
        <v>436</v>
      </c>
      <c r="U797" t="s">
        <v>1554</v>
      </c>
      <c r="V797" t="s">
        <v>295</v>
      </c>
    </row>
    <row r="798" spans="1:22" x14ac:dyDescent="0.3">
      <c r="A798" t="s">
        <v>4943</v>
      </c>
      <c r="B798">
        <v>1</v>
      </c>
      <c r="C798" s="1" t="s">
        <v>4940</v>
      </c>
      <c r="D798" t="s">
        <v>348</v>
      </c>
      <c r="E798">
        <v>3040026</v>
      </c>
      <c r="F798" t="s">
        <v>4940</v>
      </c>
      <c r="H798" t="s">
        <v>3783</v>
      </c>
      <c r="J798" t="s">
        <v>4942</v>
      </c>
      <c r="K798">
        <v>18</v>
      </c>
      <c r="L798" s="1" t="s">
        <v>348</v>
      </c>
      <c r="M798" t="s">
        <v>4941</v>
      </c>
      <c r="N798">
        <v>18145</v>
      </c>
      <c r="O798">
        <v>4</v>
      </c>
      <c r="P798">
        <v>26</v>
      </c>
      <c r="Q798" t="s">
        <v>12228</v>
      </c>
      <c r="R798" t="s">
        <v>401</v>
      </c>
      <c r="S798" t="s">
        <v>541</v>
      </c>
      <c r="T798" t="s">
        <v>16316</v>
      </c>
      <c r="U798" t="s">
        <v>1313</v>
      </c>
      <c r="V798" t="s">
        <v>295</v>
      </c>
    </row>
    <row r="799" spans="1:22" x14ac:dyDescent="0.3">
      <c r="A799" t="s">
        <v>1315</v>
      </c>
      <c r="B799">
        <v>1</v>
      </c>
      <c r="C799" s="1" t="s">
        <v>1312</v>
      </c>
      <c r="D799" t="s">
        <v>348</v>
      </c>
      <c r="E799">
        <v>3043116</v>
      </c>
      <c r="F799" t="s">
        <v>1312</v>
      </c>
      <c r="G799" t="s">
        <v>306</v>
      </c>
      <c r="H799" t="s">
        <v>1316</v>
      </c>
      <c r="I799">
        <v>2</v>
      </c>
      <c r="J799" t="s">
        <v>1314</v>
      </c>
      <c r="K799">
        <v>11</v>
      </c>
      <c r="L799" s="1" t="s">
        <v>348</v>
      </c>
      <c r="M799" t="s">
        <v>1235</v>
      </c>
      <c r="N799">
        <v>18047</v>
      </c>
      <c r="O799">
        <v>4</v>
      </c>
      <c r="P799">
        <v>25</v>
      </c>
      <c r="Q799" t="s">
        <v>11462</v>
      </c>
      <c r="R799" t="s">
        <v>329</v>
      </c>
      <c r="S799" t="s">
        <v>838</v>
      </c>
      <c r="U799" t="s">
        <v>1313</v>
      </c>
      <c r="V799" t="s">
        <v>299</v>
      </c>
    </row>
    <row r="800" spans="1:22" x14ac:dyDescent="0.3">
      <c r="A800" t="s">
        <v>7140</v>
      </c>
      <c r="B800">
        <v>1</v>
      </c>
      <c r="C800" s="1" t="s">
        <v>7137</v>
      </c>
      <c r="D800" t="s">
        <v>451</v>
      </c>
      <c r="E800">
        <v>3050667</v>
      </c>
      <c r="F800" t="s">
        <v>7137</v>
      </c>
      <c r="H800" t="s">
        <v>608</v>
      </c>
      <c r="I800">
        <v>9</v>
      </c>
      <c r="K800">
        <v>37</v>
      </c>
      <c r="L800" s="1" t="s">
        <v>451</v>
      </c>
      <c r="M800" t="s">
        <v>7139</v>
      </c>
      <c r="N800">
        <v>19629</v>
      </c>
      <c r="O800">
        <v>2</v>
      </c>
      <c r="P800">
        <v>25</v>
      </c>
      <c r="Q800" t="s">
        <v>12813</v>
      </c>
      <c r="R800" t="s">
        <v>401</v>
      </c>
      <c r="S800" t="s">
        <v>367</v>
      </c>
      <c r="T800" t="s">
        <v>1059</v>
      </c>
      <c r="U800" t="s">
        <v>7138</v>
      </c>
      <c r="V800" t="s">
        <v>295</v>
      </c>
    </row>
    <row r="801" spans="1:22" x14ac:dyDescent="0.3">
      <c r="A801" t="s">
        <v>4242</v>
      </c>
      <c r="B801">
        <v>1</v>
      </c>
      <c r="C801" s="1" t="s">
        <v>4240</v>
      </c>
      <c r="D801" t="s">
        <v>451</v>
      </c>
      <c r="E801">
        <v>3128800</v>
      </c>
      <c r="F801" t="s">
        <v>4240</v>
      </c>
      <c r="H801" t="s">
        <v>4243</v>
      </c>
      <c r="I801">
        <v>9</v>
      </c>
      <c r="K801">
        <v>41</v>
      </c>
      <c r="L801" s="1" t="s">
        <v>451</v>
      </c>
      <c r="M801" t="s">
        <v>1658</v>
      </c>
      <c r="N801">
        <v>20090</v>
      </c>
      <c r="O801">
        <v>1</v>
      </c>
      <c r="P801">
        <v>22</v>
      </c>
      <c r="Q801" t="s">
        <v>12062</v>
      </c>
      <c r="R801" t="s">
        <v>492</v>
      </c>
      <c r="S801" t="s">
        <v>970</v>
      </c>
      <c r="U801" t="s">
        <v>4241</v>
      </c>
      <c r="V801" t="s">
        <v>295</v>
      </c>
    </row>
    <row r="802" spans="1:22" x14ac:dyDescent="0.3">
      <c r="A802" t="s">
        <v>7726</v>
      </c>
      <c r="B802">
        <v>1</v>
      </c>
      <c r="C802" s="1" t="s">
        <v>83</v>
      </c>
      <c r="D802" t="s">
        <v>348</v>
      </c>
      <c r="E802">
        <v>13216</v>
      </c>
      <c r="F802" t="s">
        <v>83</v>
      </c>
      <c r="H802" t="s">
        <v>15559</v>
      </c>
      <c r="I802">
        <v>1</v>
      </c>
      <c r="J802" t="s">
        <v>7725</v>
      </c>
      <c r="L802" s="1" t="s">
        <v>348</v>
      </c>
      <c r="M802" t="s">
        <v>369</v>
      </c>
      <c r="N802">
        <v>11197</v>
      </c>
      <c r="O802">
        <v>10</v>
      </c>
      <c r="P802">
        <v>32</v>
      </c>
      <c r="Q802" t="s">
        <v>12974</v>
      </c>
      <c r="R802" t="s">
        <v>318</v>
      </c>
      <c r="S802" t="s">
        <v>575</v>
      </c>
      <c r="T802" t="s">
        <v>16316</v>
      </c>
      <c r="U802" t="s">
        <v>7724</v>
      </c>
      <c r="V802" t="s">
        <v>295</v>
      </c>
    </row>
    <row r="803" spans="1:22" x14ac:dyDescent="0.3">
      <c r="A803" t="s">
        <v>10495</v>
      </c>
      <c r="B803">
        <v>1</v>
      </c>
      <c r="C803" s="1" t="s">
        <v>10493</v>
      </c>
      <c r="D803" t="s">
        <v>321</v>
      </c>
      <c r="E803">
        <v>16318</v>
      </c>
      <c r="F803" t="s">
        <v>10493</v>
      </c>
      <c r="G803" t="s">
        <v>895</v>
      </c>
      <c r="H803" t="s">
        <v>7309</v>
      </c>
      <c r="I803">
        <v>6</v>
      </c>
      <c r="J803" t="s">
        <v>10494</v>
      </c>
      <c r="K803">
        <v>86</v>
      </c>
      <c r="L803" s="1" t="s">
        <v>321</v>
      </c>
      <c r="M803" t="s">
        <v>1284</v>
      </c>
      <c r="N803">
        <v>15305</v>
      </c>
      <c r="O803">
        <v>7</v>
      </c>
      <c r="P803">
        <v>29</v>
      </c>
      <c r="Q803" t="s">
        <v>13793</v>
      </c>
      <c r="R803" t="s">
        <v>675</v>
      </c>
      <c r="S803" t="s">
        <v>696</v>
      </c>
      <c r="U803" t="s">
        <v>1582</v>
      </c>
      <c r="V803" t="s">
        <v>299</v>
      </c>
    </row>
    <row r="804" spans="1:22" x14ac:dyDescent="0.3">
      <c r="A804" t="s">
        <v>5008</v>
      </c>
      <c r="B804">
        <v>1</v>
      </c>
      <c r="C804" s="1" t="s">
        <v>5007</v>
      </c>
      <c r="D804" t="s">
        <v>348</v>
      </c>
      <c r="F804" t="s">
        <v>5007</v>
      </c>
      <c r="K804">
        <v>0</v>
      </c>
      <c r="L804" s="1" t="s">
        <v>348</v>
      </c>
      <c r="M804" t="s">
        <v>520</v>
      </c>
      <c r="N804">
        <v>17386</v>
      </c>
      <c r="Q804" t="s">
        <v>12244</v>
      </c>
      <c r="R804" t="s">
        <v>296</v>
      </c>
      <c r="S804" t="s">
        <v>296</v>
      </c>
      <c r="U804" t="s">
        <v>1582</v>
      </c>
      <c r="V804" t="s">
        <v>295</v>
      </c>
    </row>
    <row r="805" spans="1:22" x14ac:dyDescent="0.3">
      <c r="A805" t="s">
        <v>14812</v>
      </c>
      <c r="B805">
        <v>1</v>
      </c>
      <c r="C805" s="1" t="s">
        <v>14813</v>
      </c>
      <c r="D805" t="s">
        <v>348</v>
      </c>
      <c r="E805">
        <v>4374496</v>
      </c>
      <c r="F805" t="s">
        <v>14813</v>
      </c>
      <c r="G805" t="s">
        <v>303</v>
      </c>
      <c r="H805" t="s">
        <v>14814</v>
      </c>
      <c r="K805">
        <v>5</v>
      </c>
      <c r="L805" s="1" t="s">
        <v>348</v>
      </c>
      <c r="M805" t="s">
        <v>1284</v>
      </c>
      <c r="N805">
        <v>22276</v>
      </c>
      <c r="O805">
        <v>0</v>
      </c>
      <c r="P805">
        <v>22</v>
      </c>
      <c r="Q805" t="s">
        <v>14815</v>
      </c>
      <c r="R805" t="s">
        <v>492</v>
      </c>
      <c r="S805" t="s">
        <v>830</v>
      </c>
      <c r="U805" t="s">
        <v>14816</v>
      </c>
      <c r="V805" t="s">
        <v>299</v>
      </c>
    </row>
    <row r="806" spans="1:22" x14ac:dyDescent="0.3">
      <c r="A806" t="s">
        <v>9788</v>
      </c>
      <c r="B806">
        <v>1</v>
      </c>
      <c r="C806" s="1" t="s">
        <v>9786</v>
      </c>
      <c r="D806" t="s">
        <v>451</v>
      </c>
      <c r="E806">
        <v>17486</v>
      </c>
      <c r="F806" t="s">
        <v>9786</v>
      </c>
      <c r="H806" t="s">
        <v>9789</v>
      </c>
      <c r="K806">
        <v>30</v>
      </c>
      <c r="L806" s="1" t="s">
        <v>451</v>
      </c>
      <c r="M806" t="s">
        <v>8737</v>
      </c>
      <c r="N806">
        <v>16732</v>
      </c>
      <c r="O806">
        <v>1</v>
      </c>
      <c r="P806">
        <v>27</v>
      </c>
      <c r="Q806" t="s">
        <v>13580</v>
      </c>
      <c r="R806" t="s">
        <v>492</v>
      </c>
      <c r="S806" t="s">
        <v>724</v>
      </c>
      <c r="U806" t="s">
        <v>9787</v>
      </c>
      <c r="V806" t="s">
        <v>295</v>
      </c>
    </row>
    <row r="807" spans="1:22" x14ac:dyDescent="0.3">
      <c r="A807" t="s">
        <v>1148</v>
      </c>
      <c r="B807">
        <v>1</v>
      </c>
      <c r="C807" s="1" t="s">
        <v>1145</v>
      </c>
      <c r="D807" t="s">
        <v>348</v>
      </c>
      <c r="E807">
        <v>3121398</v>
      </c>
      <c r="F807" t="s">
        <v>1145</v>
      </c>
      <c r="G807" t="s">
        <v>14642</v>
      </c>
      <c r="H807" t="s">
        <v>1149</v>
      </c>
      <c r="I807">
        <v>4</v>
      </c>
      <c r="J807" t="s">
        <v>14339</v>
      </c>
      <c r="K807">
        <v>17</v>
      </c>
      <c r="L807" s="1" t="s">
        <v>348</v>
      </c>
      <c r="M807" t="s">
        <v>1147</v>
      </c>
      <c r="N807">
        <v>20388</v>
      </c>
      <c r="O807">
        <v>2</v>
      </c>
      <c r="P807">
        <v>24</v>
      </c>
      <c r="Q807" t="s">
        <v>11436</v>
      </c>
      <c r="R807" t="s">
        <v>492</v>
      </c>
      <c r="S807" t="s">
        <v>568</v>
      </c>
      <c r="U807" t="s">
        <v>1146</v>
      </c>
      <c r="V807" t="s">
        <v>299</v>
      </c>
    </row>
    <row r="808" spans="1:22" x14ac:dyDescent="0.3">
      <c r="A808" t="s">
        <v>9563</v>
      </c>
      <c r="B808">
        <v>1</v>
      </c>
      <c r="C808" s="1" t="s">
        <v>9561</v>
      </c>
      <c r="D808" t="s">
        <v>451</v>
      </c>
      <c r="E808">
        <v>15951</v>
      </c>
      <c r="F808" t="s">
        <v>9561</v>
      </c>
      <c r="H808" t="s">
        <v>5187</v>
      </c>
      <c r="K808">
        <v>16</v>
      </c>
      <c r="L808" s="1" t="s">
        <v>451</v>
      </c>
      <c r="M808" t="s">
        <v>1235</v>
      </c>
      <c r="N808">
        <v>15018</v>
      </c>
      <c r="O808">
        <v>6</v>
      </c>
      <c r="P808">
        <v>28</v>
      </c>
      <c r="Q808" t="s">
        <v>13513</v>
      </c>
      <c r="R808" t="s">
        <v>401</v>
      </c>
      <c r="S808" t="s">
        <v>532</v>
      </c>
      <c r="U808" t="s">
        <v>9562</v>
      </c>
      <c r="V808" t="s">
        <v>295</v>
      </c>
    </row>
    <row r="809" spans="1:22" x14ac:dyDescent="0.3">
      <c r="A809" t="s">
        <v>4629</v>
      </c>
      <c r="B809">
        <v>1</v>
      </c>
      <c r="C809" s="1" t="s">
        <v>4627</v>
      </c>
      <c r="D809" t="s">
        <v>348</v>
      </c>
      <c r="E809">
        <v>14153</v>
      </c>
      <c r="F809" t="s">
        <v>4627</v>
      </c>
      <c r="H809" t="s">
        <v>740</v>
      </c>
      <c r="K809">
        <v>17</v>
      </c>
      <c r="L809" s="1" t="s">
        <v>348</v>
      </c>
      <c r="M809" t="s">
        <v>2713</v>
      </c>
      <c r="N809">
        <v>13069</v>
      </c>
      <c r="O809">
        <v>5</v>
      </c>
      <c r="P809">
        <v>29</v>
      </c>
      <c r="Q809" t="s">
        <v>12153</v>
      </c>
      <c r="R809" t="s">
        <v>308</v>
      </c>
      <c r="S809" t="s">
        <v>385</v>
      </c>
      <c r="U809" t="s">
        <v>4628</v>
      </c>
      <c r="V809" t="s">
        <v>295</v>
      </c>
    </row>
    <row r="810" spans="1:22" x14ac:dyDescent="0.3">
      <c r="A810" t="s">
        <v>3777</v>
      </c>
      <c r="B810">
        <v>1</v>
      </c>
      <c r="C810" s="1" t="s">
        <v>3776</v>
      </c>
      <c r="F810" t="s">
        <v>3776</v>
      </c>
      <c r="K810">
        <v>0</v>
      </c>
      <c r="L810" s="1" t="s">
        <v>296</v>
      </c>
      <c r="M810" t="s">
        <v>432</v>
      </c>
      <c r="N810">
        <v>20719</v>
      </c>
      <c r="O810">
        <v>0</v>
      </c>
      <c r="Q810" t="s">
        <v>11953</v>
      </c>
      <c r="R810" t="s">
        <v>296</v>
      </c>
      <c r="S810" t="s">
        <v>296</v>
      </c>
      <c r="T810" t="s">
        <v>16316</v>
      </c>
      <c r="U810" t="s">
        <v>1358</v>
      </c>
      <c r="V810" t="s">
        <v>295</v>
      </c>
    </row>
    <row r="811" spans="1:22" x14ac:dyDescent="0.3">
      <c r="A811" t="s">
        <v>5355</v>
      </c>
      <c r="B811">
        <v>1</v>
      </c>
      <c r="C811" s="1" t="s">
        <v>5354</v>
      </c>
      <c r="D811" t="s">
        <v>311</v>
      </c>
      <c r="F811" t="s">
        <v>5354</v>
      </c>
      <c r="H811" t="s">
        <v>5356</v>
      </c>
      <c r="K811">
        <v>6</v>
      </c>
      <c r="L811" s="1" t="s">
        <v>311</v>
      </c>
      <c r="M811" t="s">
        <v>3006</v>
      </c>
      <c r="N811">
        <v>11762</v>
      </c>
      <c r="O811">
        <v>5</v>
      </c>
      <c r="P811">
        <v>32</v>
      </c>
      <c r="Q811" t="s">
        <v>12335</v>
      </c>
      <c r="R811" t="s">
        <v>318</v>
      </c>
      <c r="S811" t="s">
        <v>347</v>
      </c>
      <c r="U811" t="s">
        <v>1358</v>
      </c>
      <c r="V811" t="s">
        <v>295</v>
      </c>
    </row>
    <row r="812" spans="1:22" x14ac:dyDescent="0.3">
      <c r="A812" t="s">
        <v>4100</v>
      </c>
      <c r="B812">
        <v>1</v>
      </c>
      <c r="C812" s="1" t="s">
        <v>4099</v>
      </c>
      <c r="D812" t="s">
        <v>348</v>
      </c>
      <c r="F812" t="s">
        <v>4099</v>
      </c>
      <c r="H812" t="s">
        <v>4101</v>
      </c>
      <c r="K812">
        <v>83</v>
      </c>
      <c r="L812" s="1" t="s">
        <v>348</v>
      </c>
      <c r="M812" t="s">
        <v>2202</v>
      </c>
      <c r="N812">
        <v>18535</v>
      </c>
      <c r="O812">
        <v>0</v>
      </c>
      <c r="P812">
        <v>24</v>
      </c>
      <c r="Q812" t="s">
        <v>12030</v>
      </c>
      <c r="R812" t="s">
        <v>329</v>
      </c>
      <c r="S812" t="s">
        <v>650</v>
      </c>
      <c r="U812" t="s">
        <v>1358</v>
      </c>
      <c r="V812" t="s">
        <v>295</v>
      </c>
    </row>
    <row r="813" spans="1:22" x14ac:dyDescent="0.3">
      <c r="A813" t="s">
        <v>7178</v>
      </c>
      <c r="B813">
        <v>1</v>
      </c>
      <c r="C813" s="1" t="s">
        <v>7176</v>
      </c>
      <c r="D813" t="s">
        <v>321</v>
      </c>
      <c r="E813">
        <v>13231</v>
      </c>
      <c r="F813" t="s">
        <v>7176</v>
      </c>
      <c r="H813" t="s">
        <v>2674</v>
      </c>
      <c r="K813">
        <v>88</v>
      </c>
      <c r="L813" s="1" t="s">
        <v>321</v>
      </c>
      <c r="M813" t="s">
        <v>7177</v>
      </c>
      <c r="N813">
        <v>11017</v>
      </c>
      <c r="O813">
        <v>9</v>
      </c>
      <c r="P813">
        <v>33</v>
      </c>
      <c r="Q813" t="s">
        <v>12823</v>
      </c>
      <c r="R813" t="s">
        <v>424</v>
      </c>
      <c r="S813" t="s">
        <v>659</v>
      </c>
      <c r="U813" t="s">
        <v>1358</v>
      </c>
      <c r="V813" t="s">
        <v>295</v>
      </c>
    </row>
    <row r="814" spans="1:22" x14ac:dyDescent="0.3">
      <c r="A814" t="s">
        <v>15091</v>
      </c>
      <c r="B814">
        <v>1</v>
      </c>
      <c r="C814" s="1" t="s">
        <v>15092</v>
      </c>
      <c r="D814" t="s">
        <v>348</v>
      </c>
      <c r="E814">
        <v>4035403</v>
      </c>
      <c r="F814" t="s">
        <v>15092</v>
      </c>
      <c r="G814" t="s">
        <v>352</v>
      </c>
      <c r="H814" t="s">
        <v>15093</v>
      </c>
      <c r="I814">
        <v>1</v>
      </c>
      <c r="K814">
        <v>11</v>
      </c>
      <c r="L814" s="1" t="s">
        <v>348</v>
      </c>
      <c r="M814" t="s">
        <v>15094</v>
      </c>
      <c r="N814">
        <v>21741</v>
      </c>
      <c r="O814">
        <v>0</v>
      </c>
      <c r="P814">
        <v>22</v>
      </c>
      <c r="Q814" t="s">
        <v>15095</v>
      </c>
      <c r="R814" t="s">
        <v>318</v>
      </c>
      <c r="S814" t="s">
        <v>924</v>
      </c>
      <c r="U814" t="s">
        <v>15096</v>
      </c>
      <c r="V814" t="s">
        <v>299</v>
      </c>
    </row>
    <row r="815" spans="1:22" x14ac:dyDescent="0.3">
      <c r="A815" t="s">
        <v>8932</v>
      </c>
      <c r="B815">
        <v>1</v>
      </c>
      <c r="C815" s="1" t="s">
        <v>8931</v>
      </c>
      <c r="D815" t="s">
        <v>321</v>
      </c>
      <c r="E815">
        <v>2516392</v>
      </c>
      <c r="F815" t="s">
        <v>8931</v>
      </c>
      <c r="H815" t="s">
        <v>8933</v>
      </c>
      <c r="K815">
        <v>3</v>
      </c>
      <c r="L815" s="1" t="s">
        <v>321</v>
      </c>
      <c r="M815" t="s">
        <v>1124</v>
      </c>
      <c r="N815">
        <v>9362</v>
      </c>
      <c r="O815">
        <v>0</v>
      </c>
      <c r="P815">
        <v>31</v>
      </c>
      <c r="Q815" t="s">
        <v>13323</v>
      </c>
      <c r="R815" t="s">
        <v>318</v>
      </c>
      <c r="S815" t="s">
        <v>733</v>
      </c>
      <c r="U815" t="s">
        <v>1272</v>
      </c>
      <c r="V815" t="s">
        <v>295</v>
      </c>
    </row>
    <row r="816" spans="1:22" x14ac:dyDescent="0.3">
      <c r="A816" t="s">
        <v>6319</v>
      </c>
      <c r="B816">
        <v>1</v>
      </c>
      <c r="C816" s="1" t="s">
        <v>182</v>
      </c>
      <c r="D816" t="s">
        <v>348</v>
      </c>
      <c r="E816">
        <v>3728254</v>
      </c>
      <c r="F816" t="s">
        <v>182</v>
      </c>
      <c r="G816" t="s">
        <v>915</v>
      </c>
      <c r="H816" t="s">
        <v>307</v>
      </c>
      <c r="I816">
        <v>2</v>
      </c>
      <c r="J816" t="s">
        <v>6318</v>
      </c>
      <c r="K816">
        <v>17</v>
      </c>
      <c r="L816" s="1" t="s">
        <v>348</v>
      </c>
      <c r="M816" t="s">
        <v>6317</v>
      </c>
      <c r="N816">
        <v>19980</v>
      </c>
      <c r="O816">
        <v>2</v>
      </c>
      <c r="P816">
        <v>24</v>
      </c>
      <c r="Q816" t="s">
        <v>12588</v>
      </c>
      <c r="R816" t="s">
        <v>345</v>
      </c>
      <c r="S816" t="s">
        <v>362</v>
      </c>
      <c r="U816" t="s">
        <v>1272</v>
      </c>
      <c r="V816" t="s">
        <v>299</v>
      </c>
    </row>
    <row r="817" spans="1:22" x14ac:dyDescent="0.3">
      <c r="A817" t="s">
        <v>5274</v>
      </c>
      <c r="B817">
        <v>1</v>
      </c>
      <c r="C817" s="1" t="s">
        <v>5273</v>
      </c>
      <c r="D817" t="s">
        <v>348</v>
      </c>
      <c r="E817">
        <v>2514423</v>
      </c>
      <c r="F817" t="s">
        <v>5273</v>
      </c>
      <c r="H817" t="s">
        <v>5275</v>
      </c>
      <c r="K817">
        <v>18</v>
      </c>
      <c r="L817" s="1" t="s">
        <v>348</v>
      </c>
      <c r="M817" t="s">
        <v>929</v>
      </c>
      <c r="N817">
        <v>17273</v>
      </c>
      <c r="O817">
        <v>1</v>
      </c>
      <c r="P817">
        <v>27</v>
      </c>
      <c r="Q817" t="s">
        <v>12314</v>
      </c>
      <c r="R817" t="s">
        <v>308</v>
      </c>
      <c r="S817" t="s">
        <v>341</v>
      </c>
      <c r="U817" t="s">
        <v>1272</v>
      </c>
      <c r="V817" t="s">
        <v>295</v>
      </c>
    </row>
    <row r="818" spans="1:22" x14ac:dyDescent="0.3">
      <c r="A818" t="s">
        <v>4152</v>
      </c>
      <c r="B818">
        <v>1</v>
      </c>
      <c r="C818" s="1" t="s">
        <v>4149</v>
      </c>
      <c r="D818" t="s">
        <v>348</v>
      </c>
      <c r="E818">
        <v>3932935</v>
      </c>
      <c r="F818" t="s">
        <v>4149</v>
      </c>
      <c r="G818" t="s">
        <v>388</v>
      </c>
      <c r="H818" t="s">
        <v>4153</v>
      </c>
      <c r="I818">
        <v>3</v>
      </c>
      <c r="J818" t="s">
        <v>4151</v>
      </c>
      <c r="K818">
        <v>16</v>
      </c>
      <c r="L818" s="1" t="s">
        <v>348</v>
      </c>
      <c r="M818" t="s">
        <v>2950</v>
      </c>
      <c r="N818">
        <v>20373</v>
      </c>
      <c r="O818">
        <v>2</v>
      </c>
      <c r="P818">
        <v>22</v>
      </c>
      <c r="Q818" t="s">
        <v>12041</v>
      </c>
      <c r="R818" t="s">
        <v>308</v>
      </c>
      <c r="S818" t="s">
        <v>643</v>
      </c>
      <c r="U818" t="s">
        <v>4150</v>
      </c>
      <c r="V818" t="s">
        <v>299</v>
      </c>
    </row>
    <row r="819" spans="1:22" x14ac:dyDescent="0.3">
      <c r="A819" t="s">
        <v>3432</v>
      </c>
      <c r="B819">
        <v>1</v>
      </c>
      <c r="C819" s="1" t="s">
        <v>3430</v>
      </c>
      <c r="D819" t="s">
        <v>348</v>
      </c>
      <c r="E819">
        <v>4411193</v>
      </c>
      <c r="F819" t="s">
        <v>3430</v>
      </c>
      <c r="G819" t="s">
        <v>371</v>
      </c>
      <c r="H819" t="s">
        <v>13966</v>
      </c>
      <c r="I819">
        <v>2</v>
      </c>
      <c r="J819" t="s">
        <v>14386</v>
      </c>
      <c r="K819">
        <v>11</v>
      </c>
      <c r="L819" s="1" t="s">
        <v>348</v>
      </c>
      <c r="M819" t="s">
        <v>1284</v>
      </c>
      <c r="N819">
        <v>21163</v>
      </c>
      <c r="O819">
        <v>1</v>
      </c>
      <c r="P819">
        <v>22</v>
      </c>
      <c r="Q819" t="s">
        <v>11880</v>
      </c>
      <c r="R819" t="s">
        <v>457</v>
      </c>
      <c r="S819" t="s">
        <v>1098</v>
      </c>
      <c r="U819" t="s">
        <v>3431</v>
      </c>
      <c r="V819" t="s">
        <v>299</v>
      </c>
    </row>
    <row r="820" spans="1:22" x14ac:dyDescent="0.3">
      <c r="A820" t="s">
        <v>8103</v>
      </c>
      <c r="B820">
        <v>1</v>
      </c>
      <c r="C820" s="1" t="s">
        <v>8101</v>
      </c>
      <c r="D820" t="s">
        <v>348</v>
      </c>
      <c r="E820">
        <v>15503</v>
      </c>
      <c r="F820" t="s">
        <v>8101</v>
      </c>
      <c r="H820" t="s">
        <v>4799</v>
      </c>
      <c r="J820" t="s">
        <v>8102</v>
      </c>
      <c r="K820">
        <v>1</v>
      </c>
      <c r="L820" s="1" t="s">
        <v>348</v>
      </c>
      <c r="M820" t="s">
        <v>1242</v>
      </c>
      <c r="N820">
        <v>13856</v>
      </c>
      <c r="O820">
        <v>8</v>
      </c>
      <c r="P820">
        <v>31</v>
      </c>
      <c r="Q820" t="s">
        <v>13081</v>
      </c>
      <c r="R820" t="s">
        <v>308</v>
      </c>
      <c r="S820" t="s">
        <v>838</v>
      </c>
      <c r="T820" t="s">
        <v>16316</v>
      </c>
      <c r="U820" t="s">
        <v>3431</v>
      </c>
      <c r="V820" t="s">
        <v>295</v>
      </c>
    </row>
    <row r="821" spans="1:22" x14ac:dyDescent="0.3">
      <c r="A821" t="s">
        <v>2197</v>
      </c>
      <c r="B821">
        <v>1</v>
      </c>
      <c r="C821" s="1" t="s">
        <v>2194</v>
      </c>
      <c r="D821" t="s">
        <v>348</v>
      </c>
      <c r="E821">
        <v>4055563</v>
      </c>
      <c r="F821" t="s">
        <v>2194</v>
      </c>
      <c r="H821" t="s">
        <v>2198</v>
      </c>
      <c r="I821">
        <v>3</v>
      </c>
      <c r="J821" t="s">
        <v>14356</v>
      </c>
      <c r="K821">
        <v>16</v>
      </c>
      <c r="L821" s="1" t="s">
        <v>348</v>
      </c>
      <c r="M821" t="s">
        <v>2196</v>
      </c>
      <c r="N821">
        <v>20626</v>
      </c>
      <c r="O821">
        <v>2</v>
      </c>
      <c r="P821">
        <v>24</v>
      </c>
      <c r="Q821" t="s">
        <v>11622</v>
      </c>
      <c r="R821" t="s">
        <v>345</v>
      </c>
      <c r="S821" t="s">
        <v>756</v>
      </c>
      <c r="T821" t="s">
        <v>16316</v>
      </c>
      <c r="U821" t="s">
        <v>2195</v>
      </c>
      <c r="V821" t="s">
        <v>295</v>
      </c>
    </row>
    <row r="822" spans="1:22" x14ac:dyDescent="0.3">
      <c r="A822" t="s">
        <v>2377</v>
      </c>
      <c r="B822">
        <v>1</v>
      </c>
      <c r="C822" s="1" t="s">
        <v>2374</v>
      </c>
      <c r="D822" t="s">
        <v>321</v>
      </c>
      <c r="E822">
        <v>3059766</v>
      </c>
      <c r="F822" t="s">
        <v>2374</v>
      </c>
      <c r="G822" t="s">
        <v>306</v>
      </c>
      <c r="H822" t="s">
        <v>2378</v>
      </c>
      <c r="I822">
        <v>3</v>
      </c>
      <c r="J822" t="s">
        <v>2376</v>
      </c>
      <c r="K822">
        <v>82</v>
      </c>
      <c r="L822" s="1" t="s">
        <v>321</v>
      </c>
      <c r="M822" t="s">
        <v>2375</v>
      </c>
      <c r="N822">
        <v>20332</v>
      </c>
      <c r="O822">
        <v>2</v>
      </c>
      <c r="P822">
        <v>25</v>
      </c>
      <c r="Q822" t="s">
        <v>11657</v>
      </c>
      <c r="R822" t="s">
        <v>424</v>
      </c>
      <c r="S822" t="s">
        <v>958</v>
      </c>
      <c r="U822" t="s">
        <v>1272</v>
      </c>
      <c r="V822" t="s">
        <v>299</v>
      </c>
    </row>
    <row r="823" spans="1:22" x14ac:dyDescent="0.3">
      <c r="A823" t="s">
        <v>3303</v>
      </c>
      <c r="B823">
        <v>1</v>
      </c>
      <c r="C823" s="1" t="s">
        <v>3300</v>
      </c>
      <c r="D823" t="s">
        <v>348</v>
      </c>
      <c r="E823">
        <v>3912558</v>
      </c>
      <c r="F823" t="s">
        <v>3300</v>
      </c>
      <c r="K823">
        <v>88</v>
      </c>
      <c r="L823" s="1" t="s">
        <v>348</v>
      </c>
      <c r="M823" t="s">
        <v>3302</v>
      </c>
      <c r="N823">
        <v>19724</v>
      </c>
      <c r="O823">
        <v>2</v>
      </c>
      <c r="Q823" t="s">
        <v>11849</v>
      </c>
      <c r="R823" t="s">
        <v>424</v>
      </c>
      <c r="S823" t="s">
        <v>575</v>
      </c>
      <c r="T823" t="s">
        <v>1059</v>
      </c>
      <c r="U823" t="s">
        <v>3301</v>
      </c>
      <c r="V823" t="s">
        <v>295</v>
      </c>
    </row>
    <row r="824" spans="1:22" x14ac:dyDescent="0.3">
      <c r="A824" t="s">
        <v>6775</v>
      </c>
      <c r="B824">
        <v>1</v>
      </c>
      <c r="C824" s="1" t="s">
        <v>6773</v>
      </c>
      <c r="D824" t="s">
        <v>311</v>
      </c>
      <c r="E824">
        <v>8627</v>
      </c>
      <c r="F824" t="s">
        <v>6773</v>
      </c>
      <c r="H824" t="s">
        <v>6776</v>
      </c>
      <c r="J824" t="s">
        <v>6774</v>
      </c>
      <c r="K824">
        <v>3</v>
      </c>
      <c r="L824" s="1" t="s">
        <v>311</v>
      </c>
      <c r="M824" t="s">
        <v>700</v>
      </c>
      <c r="N824">
        <v>12083</v>
      </c>
      <c r="O824">
        <v>15</v>
      </c>
      <c r="P824">
        <v>37</v>
      </c>
      <c r="Q824" t="s">
        <v>12714</v>
      </c>
      <c r="R824" t="s">
        <v>304</v>
      </c>
      <c r="S824" t="s">
        <v>949</v>
      </c>
      <c r="T824" t="s">
        <v>16316</v>
      </c>
      <c r="U824" t="s">
        <v>1609</v>
      </c>
      <c r="V824" t="s">
        <v>295</v>
      </c>
    </row>
    <row r="825" spans="1:22" x14ac:dyDescent="0.3">
      <c r="A825" t="s">
        <v>3669</v>
      </c>
      <c r="B825">
        <v>1</v>
      </c>
      <c r="C825" s="1" t="s">
        <v>164</v>
      </c>
      <c r="D825" t="s">
        <v>311</v>
      </c>
      <c r="E825">
        <v>16757</v>
      </c>
      <c r="F825" t="s">
        <v>164</v>
      </c>
      <c r="G825" t="s">
        <v>14642</v>
      </c>
      <c r="H825" t="s">
        <v>3670</v>
      </c>
      <c r="I825">
        <v>1</v>
      </c>
      <c r="J825" t="s">
        <v>3668</v>
      </c>
      <c r="K825">
        <v>4</v>
      </c>
      <c r="L825" s="1" t="s">
        <v>311</v>
      </c>
      <c r="M825" t="s">
        <v>3313</v>
      </c>
      <c r="N825">
        <v>16311</v>
      </c>
      <c r="O825">
        <v>6</v>
      </c>
      <c r="P825">
        <v>29</v>
      </c>
      <c r="Q825" t="s">
        <v>11929</v>
      </c>
      <c r="R825" t="s">
        <v>318</v>
      </c>
      <c r="S825" t="s">
        <v>317</v>
      </c>
      <c r="U825" t="s">
        <v>1609</v>
      </c>
      <c r="V825" t="s">
        <v>299</v>
      </c>
    </row>
    <row r="826" spans="1:22" x14ac:dyDescent="0.3">
      <c r="A826" t="s">
        <v>8245</v>
      </c>
      <c r="B826">
        <v>1</v>
      </c>
      <c r="C826" s="1" t="s">
        <v>8242</v>
      </c>
      <c r="D826" t="s">
        <v>321</v>
      </c>
      <c r="E826">
        <v>15403</v>
      </c>
      <c r="F826" t="s">
        <v>8242</v>
      </c>
      <c r="G826" t="s">
        <v>14642</v>
      </c>
      <c r="H826" t="s">
        <v>7050</v>
      </c>
      <c r="I826">
        <v>5</v>
      </c>
      <c r="J826" t="s">
        <v>8244</v>
      </c>
      <c r="K826">
        <v>85</v>
      </c>
      <c r="L826" s="1" t="s">
        <v>321</v>
      </c>
      <c r="M826" t="s">
        <v>8243</v>
      </c>
      <c r="N826">
        <v>15640</v>
      </c>
      <c r="O826">
        <v>8</v>
      </c>
      <c r="P826">
        <v>30</v>
      </c>
      <c r="Q826" t="s">
        <v>13122</v>
      </c>
      <c r="R826" t="s">
        <v>318</v>
      </c>
      <c r="S826" t="s">
        <v>525</v>
      </c>
      <c r="U826" t="s">
        <v>1609</v>
      </c>
      <c r="V826" t="s">
        <v>299</v>
      </c>
    </row>
    <row r="827" spans="1:22" x14ac:dyDescent="0.3">
      <c r="A827" t="s">
        <v>10369</v>
      </c>
      <c r="B827">
        <v>1</v>
      </c>
      <c r="C827" s="1" t="s">
        <v>10367</v>
      </c>
      <c r="D827" t="s">
        <v>348</v>
      </c>
      <c r="E827">
        <v>9668</v>
      </c>
      <c r="F827" t="s">
        <v>10367</v>
      </c>
      <c r="H827" t="s">
        <v>7270</v>
      </c>
      <c r="K827">
        <v>80</v>
      </c>
      <c r="L827" s="1" t="s">
        <v>348</v>
      </c>
      <c r="M827" t="s">
        <v>10368</v>
      </c>
      <c r="N827">
        <v>12513</v>
      </c>
      <c r="O827">
        <v>8</v>
      </c>
      <c r="P827">
        <v>32</v>
      </c>
      <c r="Q827" t="s">
        <v>13753</v>
      </c>
      <c r="R827" t="s">
        <v>345</v>
      </c>
      <c r="S827" t="s">
        <v>436</v>
      </c>
      <c r="U827" t="s">
        <v>1609</v>
      </c>
      <c r="V827" t="s">
        <v>295</v>
      </c>
    </row>
    <row r="828" spans="1:22" x14ac:dyDescent="0.3">
      <c r="A828" t="s">
        <v>10651</v>
      </c>
      <c r="B828">
        <v>1</v>
      </c>
      <c r="C828" s="1" t="s">
        <v>10650</v>
      </c>
      <c r="D828" t="s">
        <v>348</v>
      </c>
      <c r="F828" t="s">
        <v>10650</v>
      </c>
      <c r="H828" t="s">
        <v>10652</v>
      </c>
      <c r="K828">
        <v>18</v>
      </c>
      <c r="L828" s="1" t="s">
        <v>348</v>
      </c>
      <c r="M828" t="s">
        <v>7468</v>
      </c>
      <c r="N828">
        <v>18484</v>
      </c>
      <c r="O828">
        <v>0</v>
      </c>
      <c r="P828">
        <v>24</v>
      </c>
      <c r="Q828" t="s">
        <v>13847</v>
      </c>
      <c r="R828" t="s">
        <v>401</v>
      </c>
      <c r="S828" t="s">
        <v>485</v>
      </c>
      <c r="U828" t="s">
        <v>1609</v>
      </c>
      <c r="V828" t="s">
        <v>295</v>
      </c>
    </row>
    <row r="829" spans="1:22" x14ac:dyDescent="0.3">
      <c r="A829" t="s">
        <v>5258</v>
      </c>
      <c r="B829">
        <v>1</v>
      </c>
      <c r="C829" s="1" t="s">
        <v>5255</v>
      </c>
      <c r="D829" t="s">
        <v>562</v>
      </c>
      <c r="E829">
        <v>2576450</v>
      </c>
      <c r="F829" t="s">
        <v>5255</v>
      </c>
      <c r="G829" t="s">
        <v>915</v>
      </c>
      <c r="H829" t="s">
        <v>5259</v>
      </c>
      <c r="I829">
        <v>6</v>
      </c>
      <c r="J829" t="s">
        <v>5257</v>
      </c>
      <c r="K829">
        <v>44</v>
      </c>
      <c r="L829" s="1" t="s">
        <v>451</v>
      </c>
      <c r="M829" t="s">
        <v>5256</v>
      </c>
      <c r="N829">
        <v>18115</v>
      </c>
      <c r="O829">
        <v>4</v>
      </c>
      <c r="P829">
        <v>27</v>
      </c>
      <c r="Q829" t="s">
        <v>12310</v>
      </c>
      <c r="R829" t="s">
        <v>345</v>
      </c>
      <c r="S829" t="s">
        <v>951</v>
      </c>
      <c r="U829" t="s">
        <v>1609</v>
      </c>
      <c r="V829" t="s">
        <v>299</v>
      </c>
    </row>
    <row r="830" spans="1:22" x14ac:dyDescent="0.3">
      <c r="A830" t="s">
        <v>2346</v>
      </c>
      <c r="B830">
        <v>1</v>
      </c>
      <c r="C830" s="1" t="s">
        <v>2343</v>
      </c>
      <c r="D830" t="s">
        <v>348</v>
      </c>
      <c r="E830">
        <v>17275</v>
      </c>
      <c r="F830" t="s">
        <v>2343</v>
      </c>
      <c r="H830" t="s">
        <v>2347</v>
      </c>
      <c r="I830">
        <v>3</v>
      </c>
      <c r="K830">
        <v>87</v>
      </c>
      <c r="L830" s="1" t="s">
        <v>348</v>
      </c>
      <c r="M830" t="s">
        <v>2345</v>
      </c>
      <c r="N830">
        <v>16181</v>
      </c>
      <c r="O830">
        <v>5</v>
      </c>
      <c r="P830">
        <v>28</v>
      </c>
      <c r="Q830" t="s">
        <v>11650</v>
      </c>
      <c r="R830" t="s">
        <v>345</v>
      </c>
      <c r="S830" t="s">
        <v>568</v>
      </c>
      <c r="T830" t="s">
        <v>1059</v>
      </c>
      <c r="U830" t="s">
        <v>2344</v>
      </c>
      <c r="V830" t="s">
        <v>295</v>
      </c>
    </row>
    <row r="831" spans="1:22" x14ac:dyDescent="0.3">
      <c r="A831" t="s">
        <v>6876</v>
      </c>
      <c r="B831">
        <v>1</v>
      </c>
      <c r="C831" s="1" t="s">
        <v>6874</v>
      </c>
      <c r="D831" t="s">
        <v>451</v>
      </c>
      <c r="E831">
        <v>3139602</v>
      </c>
      <c r="F831" t="s">
        <v>6874</v>
      </c>
      <c r="G831" t="s">
        <v>669</v>
      </c>
      <c r="H831" t="s">
        <v>4333</v>
      </c>
      <c r="I831">
        <v>5</v>
      </c>
      <c r="J831" t="s">
        <v>14454</v>
      </c>
      <c r="K831">
        <v>30</v>
      </c>
      <c r="L831" s="1" t="s">
        <v>451</v>
      </c>
      <c r="M831" t="s">
        <v>1120</v>
      </c>
      <c r="N831">
        <v>21593</v>
      </c>
      <c r="O831">
        <v>1</v>
      </c>
      <c r="P831">
        <v>24</v>
      </c>
      <c r="Q831" t="s">
        <v>12740</v>
      </c>
      <c r="R831" t="s">
        <v>401</v>
      </c>
      <c r="S831" t="s">
        <v>450</v>
      </c>
      <c r="U831" t="s">
        <v>6875</v>
      </c>
      <c r="V831" t="s">
        <v>299</v>
      </c>
    </row>
    <row r="832" spans="1:22" x14ac:dyDescent="0.3">
      <c r="A832" t="s">
        <v>7226</v>
      </c>
      <c r="B832">
        <v>1</v>
      </c>
      <c r="C832" s="1" t="s">
        <v>7224</v>
      </c>
      <c r="D832" t="s">
        <v>562</v>
      </c>
      <c r="E832">
        <v>15351</v>
      </c>
      <c r="F832" t="s">
        <v>7224</v>
      </c>
      <c r="H832" t="s">
        <v>3209</v>
      </c>
      <c r="J832" t="s">
        <v>7225</v>
      </c>
      <c r="K832">
        <v>32</v>
      </c>
      <c r="L832" s="1" t="s">
        <v>451</v>
      </c>
      <c r="M832" t="s">
        <v>688</v>
      </c>
      <c r="N832">
        <v>15631</v>
      </c>
      <c r="O832">
        <v>8</v>
      </c>
      <c r="P832">
        <v>29</v>
      </c>
      <c r="Q832" t="s">
        <v>12837</v>
      </c>
      <c r="R832" t="s">
        <v>308</v>
      </c>
      <c r="S832" t="s">
        <v>459</v>
      </c>
      <c r="T832" t="s">
        <v>16316</v>
      </c>
      <c r="U832" t="s">
        <v>1361</v>
      </c>
      <c r="V832" t="s">
        <v>295</v>
      </c>
    </row>
    <row r="833" spans="1:22" x14ac:dyDescent="0.3">
      <c r="A833" t="s">
        <v>14662</v>
      </c>
      <c r="B833">
        <v>1</v>
      </c>
      <c r="C833" s="1" t="s">
        <v>14663</v>
      </c>
      <c r="D833" t="s">
        <v>348</v>
      </c>
      <c r="E833">
        <v>3843469</v>
      </c>
      <c r="F833" t="s">
        <v>14663</v>
      </c>
      <c r="G833" t="s">
        <v>314</v>
      </c>
      <c r="H833" t="s">
        <v>14664</v>
      </c>
      <c r="K833">
        <v>6</v>
      </c>
      <c r="L833" s="1" t="s">
        <v>348</v>
      </c>
      <c r="M833" t="s">
        <v>768</v>
      </c>
      <c r="N833">
        <v>22128</v>
      </c>
      <c r="O833">
        <v>0</v>
      </c>
      <c r="P833">
        <v>24</v>
      </c>
      <c r="Q833" t="s">
        <v>14665</v>
      </c>
      <c r="R833" t="s">
        <v>360</v>
      </c>
      <c r="S833" t="s">
        <v>643</v>
      </c>
      <c r="U833" t="s">
        <v>1361</v>
      </c>
      <c r="V833" t="s">
        <v>299</v>
      </c>
    </row>
    <row r="834" spans="1:22" x14ac:dyDescent="0.3">
      <c r="A834" t="s">
        <v>14480</v>
      </c>
      <c r="B834">
        <v>1</v>
      </c>
      <c r="C834" s="1" t="s">
        <v>14481</v>
      </c>
      <c r="D834" t="s">
        <v>451</v>
      </c>
      <c r="E834">
        <v>3925346</v>
      </c>
      <c r="F834" t="s">
        <v>14481</v>
      </c>
      <c r="G834" t="s">
        <v>298</v>
      </c>
      <c r="H834" t="s">
        <v>574</v>
      </c>
      <c r="K834">
        <v>35</v>
      </c>
      <c r="L834" s="1" t="s">
        <v>451</v>
      </c>
      <c r="M834" t="s">
        <v>9303</v>
      </c>
      <c r="N834">
        <v>21634</v>
      </c>
      <c r="O834">
        <v>1</v>
      </c>
      <c r="P834">
        <v>25</v>
      </c>
      <c r="Q834" t="s">
        <v>14482</v>
      </c>
      <c r="R834" t="s">
        <v>401</v>
      </c>
      <c r="S834" t="s">
        <v>367</v>
      </c>
      <c r="U834" t="s">
        <v>1361</v>
      </c>
      <c r="V834" t="s">
        <v>299</v>
      </c>
    </row>
    <row r="835" spans="1:22" x14ac:dyDescent="0.3">
      <c r="A835" t="s">
        <v>7584</v>
      </c>
      <c r="B835">
        <v>1</v>
      </c>
      <c r="C835" s="1" t="s">
        <v>197</v>
      </c>
      <c r="D835" t="s">
        <v>451</v>
      </c>
      <c r="E835">
        <v>3043078</v>
      </c>
      <c r="F835" t="s">
        <v>197</v>
      </c>
      <c r="G835" t="s">
        <v>552</v>
      </c>
      <c r="H835" t="s">
        <v>15536</v>
      </c>
      <c r="I835">
        <v>1</v>
      </c>
      <c r="J835" t="s">
        <v>7583</v>
      </c>
      <c r="K835">
        <v>22</v>
      </c>
      <c r="L835" s="1" t="s">
        <v>451</v>
      </c>
      <c r="M835" t="s">
        <v>1707</v>
      </c>
      <c r="N835">
        <v>17959</v>
      </c>
      <c r="O835">
        <v>4</v>
      </c>
      <c r="P835">
        <v>26</v>
      </c>
      <c r="Q835" t="s">
        <v>12933</v>
      </c>
      <c r="R835" t="s">
        <v>318</v>
      </c>
      <c r="S835" t="s">
        <v>1263</v>
      </c>
      <c r="U835" t="s">
        <v>1361</v>
      </c>
      <c r="V835" t="s">
        <v>299</v>
      </c>
    </row>
    <row r="836" spans="1:22" x14ac:dyDescent="0.3">
      <c r="A836" t="s">
        <v>7403</v>
      </c>
      <c r="B836">
        <v>1</v>
      </c>
      <c r="C836" s="1" t="s">
        <v>10198</v>
      </c>
      <c r="D836" t="s">
        <v>348</v>
      </c>
      <c r="E836">
        <v>17374</v>
      </c>
      <c r="F836" t="s">
        <v>10198</v>
      </c>
      <c r="K836">
        <v>13</v>
      </c>
      <c r="L836" s="1" t="s">
        <v>348</v>
      </c>
      <c r="M836" t="s">
        <v>1120</v>
      </c>
      <c r="N836">
        <v>16047</v>
      </c>
      <c r="O836">
        <v>0</v>
      </c>
      <c r="Q836" t="s">
        <v>13701</v>
      </c>
      <c r="R836" t="s">
        <v>360</v>
      </c>
      <c r="S836" t="s">
        <v>430</v>
      </c>
      <c r="U836" t="s">
        <v>1361</v>
      </c>
      <c r="V836" t="s">
        <v>295</v>
      </c>
    </row>
    <row r="837" spans="1:22" x14ac:dyDescent="0.3">
      <c r="A837" t="s">
        <v>14390</v>
      </c>
      <c r="B837">
        <v>1</v>
      </c>
      <c r="C837" s="1" t="s">
        <v>14391</v>
      </c>
      <c r="F837" t="s">
        <v>14391</v>
      </c>
      <c r="G837" t="s">
        <v>371</v>
      </c>
      <c r="H837" t="s">
        <v>2324</v>
      </c>
      <c r="K837">
        <v>0</v>
      </c>
      <c r="L837" s="1" t="s">
        <v>296</v>
      </c>
      <c r="M837" t="s">
        <v>14392</v>
      </c>
      <c r="N837">
        <v>21671</v>
      </c>
      <c r="O837">
        <v>0</v>
      </c>
      <c r="P837">
        <v>24</v>
      </c>
      <c r="Q837" t="s">
        <v>14393</v>
      </c>
      <c r="R837" t="s">
        <v>296</v>
      </c>
      <c r="S837" t="s">
        <v>296</v>
      </c>
      <c r="U837" t="s">
        <v>1361</v>
      </c>
      <c r="V837" t="s">
        <v>299</v>
      </c>
    </row>
    <row r="838" spans="1:22" x14ac:dyDescent="0.3">
      <c r="A838" t="s">
        <v>3094</v>
      </c>
      <c r="B838">
        <v>1</v>
      </c>
      <c r="C838" s="1" t="s">
        <v>3091</v>
      </c>
      <c r="D838" t="s">
        <v>348</v>
      </c>
      <c r="E838">
        <v>3040137</v>
      </c>
      <c r="F838" t="s">
        <v>3091</v>
      </c>
      <c r="H838" t="s">
        <v>3095</v>
      </c>
      <c r="I838">
        <v>2</v>
      </c>
      <c r="J838" t="s">
        <v>3093</v>
      </c>
      <c r="K838">
        <v>84</v>
      </c>
      <c r="L838" s="1" t="s">
        <v>348</v>
      </c>
      <c r="M838" t="s">
        <v>3092</v>
      </c>
      <c r="N838">
        <v>20477</v>
      </c>
      <c r="O838">
        <v>2</v>
      </c>
      <c r="P838">
        <v>25</v>
      </c>
      <c r="Q838" t="s">
        <v>11802</v>
      </c>
      <c r="R838" t="s">
        <v>318</v>
      </c>
      <c r="S838" t="s">
        <v>436</v>
      </c>
      <c r="T838" t="s">
        <v>16316</v>
      </c>
      <c r="U838" t="s">
        <v>1361</v>
      </c>
      <c r="V838" t="s">
        <v>295</v>
      </c>
    </row>
    <row r="839" spans="1:22" x14ac:dyDescent="0.3">
      <c r="A839" t="s">
        <v>8119</v>
      </c>
      <c r="B839">
        <v>1</v>
      </c>
      <c r="C839" s="1" t="s">
        <v>174</v>
      </c>
      <c r="D839" t="s">
        <v>451</v>
      </c>
      <c r="E839">
        <v>3843750</v>
      </c>
      <c r="F839" t="s">
        <v>174</v>
      </c>
      <c r="H839" t="s">
        <v>8120</v>
      </c>
      <c r="I839">
        <v>1</v>
      </c>
      <c r="J839" t="s">
        <v>8118</v>
      </c>
      <c r="L839" s="1" t="s">
        <v>451</v>
      </c>
      <c r="M839" t="s">
        <v>8117</v>
      </c>
      <c r="N839">
        <v>19797</v>
      </c>
      <c r="O839">
        <v>2</v>
      </c>
      <c r="P839">
        <v>23</v>
      </c>
      <c r="Q839" t="s">
        <v>13085</v>
      </c>
      <c r="R839" t="s">
        <v>360</v>
      </c>
      <c r="S839" t="s">
        <v>575</v>
      </c>
      <c r="T839" t="s">
        <v>16316</v>
      </c>
      <c r="U839" t="s">
        <v>8116</v>
      </c>
      <c r="V839" t="s">
        <v>295</v>
      </c>
    </row>
    <row r="840" spans="1:22" x14ac:dyDescent="0.3">
      <c r="A840" t="s">
        <v>7559</v>
      </c>
      <c r="B840">
        <v>1</v>
      </c>
      <c r="C840" s="1" t="s">
        <v>212</v>
      </c>
      <c r="D840" t="s">
        <v>348</v>
      </c>
      <c r="E840">
        <v>11283</v>
      </c>
      <c r="F840" t="s">
        <v>212</v>
      </c>
      <c r="G840" t="s">
        <v>388</v>
      </c>
      <c r="H840" t="s">
        <v>5176</v>
      </c>
      <c r="I840">
        <v>1</v>
      </c>
      <c r="J840" t="s">
        <v>7558</v>
      </c>
      <c r="K840">
        <v>10</v>
      </c>
      <c r="L840" s="1" t="s">
        <v>348</v>
      </c>
      <c r="M840" t="s">
        <v>1558</v>
      </c>
      <c r="N840">
        <v>3943</v>
      </c>
      <c r="O840">
        <v>12</v>
      </c>
      <c r="P840">
        <v>33</v>
      </c>
      <c r="Q840" t="s">
        <v>12926</v>
      </c>
      <c r="R840" t="s">
        <v>401</v>
      </c>
      <c r="S840" t="s">
        <v>830</v>
      </c>
      <c r="U840" t="s">
        <v>7557</v>
      </c>
      <c r="V840" t="s">
        <v>299</v>
      </c>
    </row>
    <row r="841" spans="1:22" x14ac:dyDescent="0.3">
      <c r="A841" t="s">
        <v>8047</v>
      </c>
      <c r="B841">
        <v>1</v>
      </c>
      <c r="C841" s="1" t="s">
        <v>8045</v>
      </c>
      <c r="D841" t="s">
        <v>321</v>
      </c>
      <c r="F841" t="s">
        <v>8045</v>
      </c>
      <c r="G841" t="s">
        <v>875</v>
      </c>
      <c r="H841" t="s">
        <v>6081</v>
      </c>
      <c r="K841">
        <v>0</v>
      </c>
      <c r="L841" s="1" t="s">
        <v>321</v>
      </c>
      <c r="M841" t="s">
        <v>825</v>
      </c>
      <c r="N841">
        <v>19622</v>
      </c>
      <c r="O841">
        <v>1</v>
      </c>
      <c r="P841">
        <v>23</v>
      </c>
      <c r="Q841" t="s">
        <v>13065</v>
      </c>
      <c r="R841" t="s">
        <v>294</v>
      </c>
      <c r="S841" t="s">
        <v>995</v>
      </c>
      <c r="U841" t="s">
        <v>8046</v>
      </c>
      <c r="V841" t="s">
        <v>299</v>
      </c>
    </row>
    <row r="842" spans="1:22" x14ac:dyDescent="0.3">
      <c r="A842" t="s">
        <v>5674</v>
      </c>
      <c r="B842">
        <v>1</v>
      </c>
      <c r="C842" s="1" t="s">
        <v>74</v>
      </c>
      <c r="D842" t="s">
        <v>311</v>
      </c>
      <c r="E842">
        <v>3122840</v>
      </c>
      <c r="F842" t="s">
        <v>74</v>
      </c>
      <c r="G842" t="s">
        <v>694</v>
      </c>
      <c r="H842" t="s">
        <v>3036</v>
      </c>
      <c r="I842">
        <v>1</v>
      </c>
      <c r="J842" t="s">
        <v>5673</v>
      </c>
      <c r="K842">
        <v>4</v>
      </c>
      <c r="L842" s="1" t="s">
        <v>311</v>
      </c>
      <c r="M842" t="s">
        <v>3521</v>
      </c>
      <c r="N842">
        <v>18857</v>
      </c>
      <c r="O842">
        <v>3</v>
      </c>
      <c r="P842">
        <v>24</v>
      </c>
      <c r="Q842" t="s">
        <v>12418</v>
      </c>
      <c r="R842" t="s">
        <v>345</v>
      </c>
      <c r="S842" t="s">
        <v>686</v>
      </c>
      <c r="U842" t="s">
        <v>5672</v>
      </c>
      <c r="V842" t="s">
        <v>299</v>
      </c>
    </row>
    <row r="843" spans="1:22" x14ac:dyDescent="0.3">
      <c r="A843" t="s">
        <v>10827</v>
      </c>
      <c r="B843">
        <v>1</v>
      </c>
      <c r="C843" s="1" t="s">
        <v>7875</v>
      </c>
      <c r="D843" t="s">
        <v>311</v>
      </c>
      <c r="E843">
        <v>3129302</v>
      </c>
      <c r="F843" t="s">
        <v>7875</v>
      </c>
      <c r="H843" t="s">
        <v>7878</v>
      </c>
      <c r="I843">
        <v>3</v>
      </c>
      <c r="J843" t="s">
        <v>7877</v>
      </c>
      <c r="L843" s="1" t="s">
        <v>311</v>
      </c>
      <c r="M843" t="s">
        <v>7876</v>
      </c>
      <c r="N843">
        <v>18868</v>
      </c>
      <c r="O843">
        <v>3</v>
      </c>
      <c r="P843">
        <v>24</v>
      </c>
      <c r="Q843" t="s">
        <v>13014</v>
      </c>
      <c r="R843" t="s">
        <v>424</v>
      </c>
      <c r="S843" t="s">
        <v>949</v>
      </c>
      <c r="T843" t="s">
        <v>16316</v>
      </c>
      <c r="U843" t="s">
        <v>15588</v>
      </c>
      <c r="V843" t="s">
        <v>295</v>
      </c>
    </row>
    <row r="844" spans="1:22" x14ac:dyDescent="0.3">
      <c r="A844" t="s">
        <v>6415</v>
      </c>
      <c r="B844">
        <v>1</v>
      </c>
      <c r="C844" s="1" t="s">
        <v>6412</v>
      </c>
      <c r="D844" t="s">
        <v>348</v>
      </c>
      <c r="E844">
        <v>2576608</v>
      </c>
      <c r="F844" t="s">
        <v>6412</v>
      </c>
      <c r="H844" t="s">
        <v>4509</v>
      </c>
      <c r="K844">
        <v>86</v>
      </c>
      <c r="L844" s="1" t="s">
        <v>348</v>
      </c>
      <c r="M844" t="s">
        <v>6414</v>
      </c>
      <c r="N844">
        <v>17400</v>
      </c>
      <c r="O844">
        <v>4</v>
      </c>
      <c r="P844">
        <v>26</v>
      </c>
      <c r="Q844" t="s">
        <v>12613</v>
      </c>
      <c r="R844" t="s">
        <v>401</v>
      </c>
      <c r="S844" t="s">
        <v>597</v>
      </c>
      <c r="U844" t="s">
        <v>6413</v>
      </c>
      <c r="V844" t="s">
        <v>295</v>
      </c>
    </row>
    <row r="845" spans="1:22" x14ac:dyDescent="0.3">
      <c r="A845" t="s">
        <v>9073</v>
      </c>
      <c r="B845">
        <v>1</v>
      </c>
      <c r="C845" s="1" t="s">
        <v>9072</v>
      </c>
      <c r="D845" t="s">
        <v>348</v>
      </c>
      <c r="E845">
        <v>3039722</v>
      </c>
      <c r="F845" t="s">
        <v>9072</v>
      </c>
      <c r="H845" t="s">
        <v>1590</v>
      </c>
      <c r="I845">
        <v>3</v>
      </c>
      <c r="K845">
        <v>46</v>
      </c>
      <c r="L845" s="1" t="s">
        <v>348</v>
      </c>
      <c r="M845" t="s">
        <v>1511</v>
      </c>
      <c r="N845">
        <v>17411</v>
      </c>
      <c r="O845">
        <v>2</v>
      </c>
      <c r="P845">
        <v>25</v>
      </c>
      <c r="Q845" t="s">
        <v>13363</v>
      </c>
      <c r="R845" t="s">
        <v>308</v>
      </c>
      <c r="S845" t="s">
        <v>393</v>
      </c>
      <c r="U845" t="s">
        <v>1109</v>
      </c>
      <c r="V845" t="s">
        <v>295</v>
      </c>
    </row>
    <row r="846" spans="1:22" x14ac:dyDescent="0.3">
      <c r="A846" t="s">
        <v>4847</v>
      </c>
      <c r="B846">
        <v>1</v>
      </c>
      <c r="C846" s="1" t="s">
        <v>4846</v>
      </c>
      <c r="D846" t="s">
        <v>451</v>
      </c>
      <c r="E846">
        <v>2613133</v>
      </c>
      <c r="F846" t="s">
        <v>4846</v>
      </c>
      <c r="H846" t="s">
        <v>2813</v>
      </c>
      <c r="K846">
        <v>40</v>
      </c>
      <c r="L846" s="1" t="s">
        <v>451</v>
      </c>
      <c r="M846" t="s">
        <v>1112</v>
      </c>
      <c r="N846">
        <v>17100</v>
      </c>
      <c r="O846">
        <v>0</v>
      </c>
      <c r="P846">
        <v>25</v>
      </c>
      <c r="Q846" t="s">
        <v>12204</v>
      </c>
      <c r="R846" t="s">
        <v>308</v>
      </c>
      <c r="S846" t="s">
        <v>310</v>
      </c>
      <c r="U846" t="s">
        <v>1109</v>
      </c>
      <c r="V846" t="s">
        <v>295</v>
      </c>
    </row>
    <row r="847" spans="1:22" x14ac:dyDescent="0.3">
      <c r="A847" t="s">
        <v>8159</v>
      </c>
      <c r="B847">
        <v>1</v>
      </c>
      <c r="C847" s="1" t="s">
        <v>8156</v>
      </c>
      <c r="D847" t="s">
        <v>451</v>
      </c>
      <c r="E847">
        <v>3117131</v>
      </c>
      <c r="F847" t="s">
        <v>8156</v>
      </c>
      <c r="H847" t="s">
        <v>5195</v>
      </c>
      <c r="J847" t="s">
        <v>8158</v>
      </c>
      <c r="K847">
        <v>38</v>
      </c>
      <c r="L847" s="1" t="s">
        <v>451</v>
      </c>
      <c r="M847" t="s">
        <v>6129</v>
      </c>
      <c r="N847">
        <v>20309</v>
      </c>
      <c r="O847">
        <v>2</v>
      </c>
      <c r="P847">
        <v>26</v>
      </c>
      <c r="Q847" t="s">
        <v>13096</v>
      </c>
      <c r="R847" t="s">
        <v>401</v>
      </c>
      <c r="S847" t="s">
        <v>317</v>
      </c>
      <c r="T847" t="s">
        <v>16316</v>
      </c>
      <c r="U847" t="s">
        <v>8157</v>
      </c>
      <c r="V847" t="s">
        <v>295</v>
      </c>
    </row>
    <row r="848" spans="1:22" x14ac:dyDescent="0.3">
      <c r="A848" t="s">
        <v>4887</v>
      </c>
      <c r="B848">
        <v>1</v>
      </c>
      <c r="C848" s="1" t="s">
        <v>4885</v>
      </c>
      <c r="D848" t="s">
        <v>348</v>
      </c>
      <c r="E848">
        <v>4036341</v>
      </c>
      <c r="F848" t="s">
        <v>4885</v>
      </c>
      <c r="I848">
        <v>5</v>
      </c>
      <c r="K848">
        <v>87</v>
      </c>
      <c r="L848" s="1" t="s">
        <v>348</v>
      </c>
      <c r="M848" t="s">
        <v>677</v>
      </c>
      <c r="N848">
        <v>20226</v>
      </c>
      <c r="O848">
        <v>1</v>
      </c>
      <c r="Q848" t="s">
        <v>12214</v>
      </c>
      <c r="R848" t="s">
        <v>401</v>
      </c>
      <c r="S848" t="s">
        <v>393</v>
      </c>
      <c r="U848" t="s">
        <v>4886</v>
      </c>
      <c r="V848" t="s">
        <v>295</v>
      </c>
    </row>
    <row r="849" spans="1:22" x14ac:dyDescent="0.3">
      <c r="A849" t="s">
        <v>8105</v>
      </c>
      <c r="B849">
        <v>1</v>
      </c>
      <c r="C849" s="1" t="s">
        <v>8104</v>
      </c>
      <c r="D849" t="s">
        <v>348</v>
      </c>
      <c r="E849">
        <v>2575955</v>
      </c>
      <c r="F849" t="s">
        <v>8104</v>
      </c>
      <c r="H849" t="s">
        <v>842</v>
      </c>
      <c r="K849">
        <v>89</v>
      </c>
      <c r="L849" s="1" t="s">
        <v>348</v>
      </c>
      <c r="M849" t="s">
        <v>493</v>
      </c>
      <c r="N849">
        <v>17042</v>
      </c>
      <c r="O849">
        <v>0</v>
      </c>
      <c r="P849">
        <v>22</v>
      </c>
      <c r="Q849" t="s">
        <v>13082</v>
      </c>
      <c r="R849" t="s">
        <v>318</v>
      </c>
      <c r="S849" t="s">
        <v>742</v>
      </c>
      <c r="U849" t="s">
        <v>666</v>
      </c>
      <c r="V849" t="s">
        <v>295</v>
      </c>
    </row>
    <row r="850" spans="1:22" x14ac:dyDescent="0.3">
      <c r="A850" t="s">
        <v>670</v>
      </c>
      <c r="B850">
        <v>1</v>
      </c>
      <c r="C850" s="1" t="s">
        <v>664</v>
      </c>
      <c r="D850" t="s">
        <v>451</v>
      </c>
      <c r="E850">
        <v>3918026</v>
      </c>
      <c r="F850" t="s">
        <v>664</v>
      </c>
      <c r="H850" t="s">
        <v>588</v>
      </c>
      <c r="I850">
        <v>17</v>
      </c>
      <c r="J850" t="s">
        <v>668</v>
      </c>
      <c r="L850" s="1" t="s">
        <v>451</v>
      </c>
      <c r="M850" t="s">
        <v>667</v>
      </c>
      <c r="N850">
        <v>19090</v>
      </c>
      <c r="O850">
        <v>3</v>
      </c>
      <c r="P850">
        <v>26</v>
      </c>
      <c r="Q850" t="s">
        <v>11367</v>
      </c>
      <c r="R850" t="s">
        <v>401</v>
      </c>
      <c r="S850" t="s">
        <v>665</v>
      </c>
      <c r="T850" t="s">
        <v>16316</v>
      </c>
      <c r="U850" t="s">
        <v>666</v>
      </c>
      <c r="V850" t="s">
        <v>295</v>
      </c>
    </row>
    <row r="851" spans="1:22" x14ac:dyDescent="0.3">
      <c r="A851" t="s">
        <v>10693</v>
      </c>
      <c r="B851">
        <v>1</v>
      </c>
      <c r="C851" s="1" t="s">
        <v>146</v>
      </c>
      <c r="D851" t="s">
        <v>348</v>
      </c>
      <c r="E851">
        <v>2576623</v>
      </c>
      <c r="F851" t="s">
        <v>146</v>
      </c>
      <c r="G851" t="s">
        <v>522</v>
      </c>
      <c r="H851" t="s">
        <v>6084</v>
      </c>
      <c r="I851">
        <v>1</v>
      </c>
      <c r="J851" t="s">
        <v>6082</v>
      </c>
      <c r="K851">
        <v>11</v>
      </c>
      <c r="L851" s="1" t="s">
        <v>348</v>
      </c>
      <c r="M851" t="s">
        <v>557</v>
      </c>
      <c r="N851">
        <v>16775</v>
      </c>
      <c r="O851">
        <v>5</v>
      </c>
      <c r="P851">
        <v>27</v>
      </c>
      <c r="Q851" t="s">
        <v>12523</v>
      </c>
      <c r="R851" t="s">
        <v>318</v>
      </c>
      <c r="S851" t="s">
        <v>592</v>
      </c>
      <c r="U851" t="s">
        <v>15257</v>
      </c>
      <c r="V851" t="s">
        <v>299</v>
      </c>
    </row>
    <row r="852" spans="1:22" x14ac:dyDescent="0.3">
      <c r="A852" t="s">
        <v>8254</v>
      </c>
      <c r="B852">
        <v>1</v>
      </c>
      <c r="C852" s="1" t="s">
        <v>8251</v>
      </c>
      <c r="D852" t="s">
        <v>451</v>
      </c>
      <c r="E852">
        <v>3045199</v>
      </c>
      <c r="F852" t="s">
        <v>8251</v>
      </c>
      <c r="H852" t="s">
        <v>8255</v>
      </c>
      <c r="J852" t="s">
        <v>8253</v>
      </c>
      <c r="K852">
        <v>22</v>
      </c>
      <c r="L852" s="1" t="s">
        <v>451</v>
      </c>
      <c r="M852" t="s">
        <v>825</v>
      </c>
      <c r="N852">
        <v>19257</v>
      </c>
      <c r="O852">
        <v>3</v>
      </c>
      <c r="P852">
        <v>25</v>
      </c>
      <c r="Q852" t="s">
        <v>13124</v>
      </c>
      <c r="R852" t="s">
        <v>360</v>
      </c>
      <c r="S852" t="s">
        <v>686</v>
      </c>
      <c r="T852" t="s">
        <v>16316</v>
      </c>
      <c r="U852" t="s">
        <v>8252</v>
      </c>
      <c r="V852" t="s">
        <v>295</v>
      </c>
    </row>
    <row r="853" spans="1:22" x14ac:dyDescent="0.3">
      <c r="A853" t="s">
        <v>6985</v>
      </c>
      <c r="B853">
        <v>1</v>
      </c>
      <c r="C853" s="1" t="s">
        <v>6982</v>
      </c>
      <c r="D853" t="s">
        <v>348</v>
      </c>
      <c r="E853">
        <v>14969</v>
      </c>
      <c r="F853" t="s">
        <v>6982</v>
      </c>
      <c r="H853" t="s">
        <v>6986</v>
      </c>
      <c r="J853" t="s">
        <v>6984</v>
      </c>
      <c r="K853">
        <v>85</v>
      </c>
      <c r="L853" s="1" t="s">
        <v>348</v>
      </c>
      <c r="M853" t="s">
        <v>6729</v>
      </c>
      <c r="N853">
        <v>13981</v>
      </c>
      <c r="O853">
        <v>8</v>
      </c>
      <c r="P853">
        <v>30</v>
      </c>
      <c r="Q853" t="s">
        <v>12771</v>
      </c>
      <c r="R853" t="s">
        <v>345</v>
      </c>
      <c r="S853" t="s">
        <v>317</v>
      </c>
      <c r="T853" t="s">
        <v>16316</v>
      </c>
      <c r="U853" t="s">
        <v>6983</v>
      </c>
      <c r="V853" t="s">
        <v>295</v>
      </c>
    </row>
    <row r="854" spans="1:22" x14ac:dyDescent="0.3">
      <c r="A854" t="s">
        <v>15739</v>
      </c>
      <c r="B854">
        <v>1</v>
      </c>
      <c r="C854" s="1" t="s">
        <v>15740</v>
      </c>
      <c r="D854" t="s">
        <v>321</v>
      </c>
      <c r="E854">
        <v>4046522</v>
      </c>
      <c r="F854" t="s">
        <v>15740</v>
      </c>
      <c r="G854" t="s">
        <v>489</v>
      </c>
      <c r="H854" t="s">
        <v>15741</v>
      </c>
      <c r="I854">
        <v>1</v>
      </c>
      <c r="K854">
        <v>86</v>
      </c>
      <c r="L854" s="1" t="s">
        <v>321</v>
      </c>
      <c r="M854" t="s">
        <v>15742</v>
      </c>
      <c r="N854">
        <v>21771</v>
      </c>
      <c r="O854">
        <v>0</v>
      </c>
      <c r="P854">
        <v>23</v>
      </c>
      <c r="Q854" t="s">
        <v>15743</v>
      </c>
      <c r="R854" t="s">
        <v>318</v>
      </c>
      <c r="S854" t="s">
        <v>389</v>
      </c>
      <c r="U854" t="s">
        <v>2559</v>
      </c>
      <c r="V854" t="s">
        <v>299</v>
      </c>
    </row>
    <row r="855" spans="1:22" x14ac:dyDescent="0.3">
      <c r="A855" t="s">
        <v>15897</v>
      </c>
      <c r="B855">
        <v>1</v>
      </c>
      <c r="C855" s="1" t="s">
        <v>15898</v>
      </c>
      <c r="D855" t="s">
        <v>348</v>
      </c>
      <c r="E855">
        <v>4039050</v>
      </c>
      <c r="F855" t="s">
        <v>15898</v>
      </c>
      <c r="G855" t="s">
        <v>335</v>
      </c>
      <c r="H855" t="s">
        <v>15899</v>
      </c>
      <c r="I855">
        <v>2</v>
      </c>
      <c r="K855">
        <v>13</v>
      </c>
      <c r="L855" s="1" t="s">
        <v>348</v>
      </c>
      <c r="M855" t="s">
        <v>15900</v>
      </c>
      <c r="N855">
        <v>21721</v>
      </c>
      <c r="O855">
        <v>0</v>
      </c>
      <c r="P855">
        <v>22</v>
      </c>
      <c r="Q855" t="s">
        <v>15901</v>
      </c>
      <c r="R855" t="s">
        <v>360</v>
      </c>
      <c r="S855" t="s">
        <v>317</v>
      </c>
      <c r="U855" t="s">
        <v>2559</v>
      </c>
      <c r="V855" t="s">
        <v>299</v>
      </c>
    </row>
    <row r="856" spans="1:22" x14ac:dyDescent="0.3">
      <c r="A856" t="s">
        <v>765</v>
      </c>
      <c r="B856">
        <v>1</v>
      </c>
      <c r="C856" s="1" t="s">
        <v>761</v>
      </c>
      <c r="D856" t="s">
        <v>451</v>
      </c>
      <c r="E856">
        <v>3699935</v>
      </c>
      <c r="F856" t="s">
        <v>761</v>
      </c>
      <c r="G856" t="s">
        <v>910</v>
      </c>
      <c r="H856" t="s">
        <v>766</v>
      </c>
      <c r="I856">
        <v>5</v>
      </c>
      <c r="J856" t="s">
        <v>14332</v>
      </c>
      <c r="K856">
        <v>33</v>
      </c>
      <c r="L856" s="1" t="s">
        <v>451</v>
      </c>
      <c r="M856" t="s">
        <v>764</v>
      </c>
      <c r="N856">
        <v>20904</v>
      </c>
      <c r="O856">
        <v>1</v>
      </c>
      <c r="P856">
        <v>23</v>
      </c>
      <c r="Q856" t="s">
        <v>11378</v>
      </c>
      <c r="R856" t="s">
        <v>345</v>
      </c>
      <c r="S856" t="s">
        <v>575</v>
      </c>
      <c r="U856" t="s">
        <v>763</v>
      </c>
      <c r="V856" t="s">
        <v>299</v>
      </c>
    </row>
    <row r="857" spans="1:22" x14ac:dyDescent="0.3">
      <c r="A857" t="s">
        <v>4229</v>
      </c>
      <c r="B857">
        <v>1</v>
      </c>
      <c r="C857" s="1" t="s">
        <v>4227</v>
      </c>
      <c r="D857" t="s">
        <v>451</v>
      </c>
      <c r="E857">
        <v>3128267</v>
      </c>
      <c r="F857" t="s">
        <v>4227</v>
      </c>
      <c r="H857" t="s">
        <v>1114</v>
      </c>
      <c r="I857">
        <v>6</v>
      </c>
      <c r="J857" t="s">
        <v>4228</v>
      </c>
      <c r="K857">
        <v>40</v>
      </c>
      <c r="L857" s="1" t="s">
        <v>451</v>
      </c>
      <c r="M857" t="s">
        <v>751</v>
      </c>
      <c r="N857">
        <v>19391</v>
      </c>
      <c r="O857">
        <v>3</v>
      </c>
      <c r="P857">
        <v>24</v>
      </c>
      <c r="Q857" t="s">
        <v>12059</v>
      </c>
      <c r="R857" t="s">
        <v>401</v>
      </c>
      <c r="S857" t="s">
        <v>450</v>
      </c>
      <c r="T857" t="s">
        <v>16316</v>
      </c>
      <c r="U857" t="s">
        <v>763</v>
      </c>
      <c r="V857" t="s">
        <v>295</v>
      </c>
    </row>
    <row r="858" spans="1:22" x14ac:dyDescent="0.3">
      <c r="A858" t="s">
        <v>6465</v>
      </c>
      <c r="B858">
        <v>1</v>
      </c>
      <c r="C858" s="1" t="s">
        <v>6464</v>
      </c>
      <c r="D858" t="s">
        <v>348</v>
      </c>
      <c r="E858">
        <v>2971574</v>
      </c>
      <c r="F858" t="s">
        <v>6464</v>
      </c>
      <c r="H858" t="s">
        <v>1830</v>
      </c>
      <c r="K858">
        <v>13</v>
      </c>
      <c r="L858" s="1" t="s">
        <v>348</v>
      </c>
      <c r="M858" t="s">
        <v>4888</v>
      </c>
      <c r="N858">
        <v>18154</v>
      </c>
      <c r="O858">
        <v>4</v>
      </c>
      <c r="P858">
        <v>25</v>
      </c>
      <c r="Q858" t="s">
        <v>12629</v>
      </c>
      <c r="R858" t="s">
        <v>401</v>
      </c>
      <c r="S858" t="s">
        <v>341</v>
      </c>
      <c r="U858" t="s">
        <v>2559</v>
      </c>
      <c r="V858" t="s">
        <v>295</v>
      </c>
    </row>
    <row r="859" spans="1:22" x14ac:dyDescent="0.3">
      <c r="A859" t="s">
        <v>9319</v>
      </c>
      <c r="B859">
        <v>1</v>
      </c>
      <c r="C859" s="1" t="s">
        <v>215</v>
      </c>
      <c r="D859" t="s">
        <v>348</v>
      </c>
      <c r="E859">
        <v>2977609</v>
      </c>
      <c r="F859" t="s">
        <v>215</v>
      </c>
      <c r="G859" t="s">
        <v>365</v>
      </c>
      <c r="H859" t="s">
        <v>3711</v>
      </c>
      <c r="I859">
        <v>4</v>
      </c>
      <c r="J859" t="s">
        <v>9318</v>
      </c>
      <c r="K859">
        <v>11</v>
      </c>
      <c r="L859" s="1" t="s">
        <v>348</v>
      </c>
      <c r="M859" t="s">
        <v>9317</v>
      </c>
      <c r="N859">
        <v>16802</v>
      </c>
      <c r="O859">
        <v>5</v>
      </c>
      <c r="P859">
        <v>26</v>
      </c>
      <c r="Q859" t="s">
        <v>13437</v>
      </c>
      <c r="R859" t="s">
        <v>424</v>
      </c>
      <c r="S859" t="s">
        <v>575</v>
      </c>
      <c r="T859" t="s">
        <v>16317</v>
      </c>
      <c r="U859" t="s">
        <v>2559</v>
      </c>
      <c r="V859" t="s">
        <v>16318</v>
      </c>
    </row>
    <row r="860" spans="1:22" x14ac:dyDescent="0.3">
      <c r="A860" t="s">
        <v>6504</v>
      </c>
      <c r="B860">
        <v>1</v>
      </c>
      <c r="C860" s="1" t="s">
        <v>7585</v>
      </c>
      <c r="D860" t="s">
        <v>348</v>
      </c>
      <c r="F860" t="s">
        <v>7585</v>
      </c>
      <c r="K860">
        <v>0</v>
      </c>
      <c r="L860" s="1" t="s">
        <v>348</v>
      </c>
      <c r="M860" t="s">
        <v>4258</v>
      </c>
      <c r="N860">
        <v>17625</v>
      </c>
      <c r="Q860" t="s">
        <v>12934</v>
      </c>
      <c r="R860" t="s">
        <v>296</v>
      </c>
      <c r="S860" t="s">
        <v>296</v>
      </c>
      <c r="U860" t="s">
        <v>2559</v>
      </c>
      <c r="V860" t="s">
        <v>295</v>
      </c>
    </row>
    <row r="861" spans="1:22" x14ac:dyDescent="0.3">
      <c r="A861" t="s">
        <v>8614</v>
      </c>
      <c r="B861">
        <v>1</v>
      </c>
      <c r="C861" s="1" t="s">
        <v>8612</v>
      </c>
      <c r="D861" t="s">
        <v>348</v>
      </c>
      <c r="E861">
        <v>4037481</v>
      </c>
      <c r="F861" t="s">
        <v>8612</v>
      </c>
      <c r="G861" t="s">
        <v>479</v>
      </c>
      <c r="H861" t="s">
        <v>1594</v>
      </c>
      <c r="I861">
        <v>3</v>
      </c>
      <c r="J861" t="s">
        <v>8613</v>
      </c>
      <c r="K861">
        <v>19</v>
      </c>
      <c r="L861" s="1" t="s">
        <v>348</v>
      </c>
      <c r="M861" t="s">
        <v>1548</v>
      </c>
      <c r="N861">
        <v>20227</v>
      </c>
      <c r="O861">
        <v>2</v>
      </c>
      <c r="P861">
        <v>25</v>
      </c>
      <c r="Q861" t="s">
        <v>13227</v>
      </c>
      <c r="R861" t="s">
        <v>308</v>
      </c>
      <c r="S861" t="s">
        <v>341</v>
      </c>
      <c r="U861" t="s">
        <v>2559</v>
      </c>
      <c r="V861" t="s">
        <v>299</v>
      </c>
    </row>
    <row r="862" spans="1:22" x14ac:dyDescent="0.3">
      <c r="A862" t="s">
        <v>10616</v>
      </c>
      <c r="B862">
        <v>1</v>
      </c>
      <c r="C862" s="1" t="s">
        <v>3255</v>
      </c>
      <c r="D862" t="s">
        <v>348</v>
      </c>
      <c r="E862">
        <v>9643</v>
      </c>
      <c r="F862" t="s">
        <v>3255</v>
      </c>
      <c r="H862" t="s">
        <v>10617</v>
      </c>
      <c r="K862">
        <v>17</v>
      </c>
      <c r="L862" s="1" t="s">
        <v>348</v>
      </c>
      <c r="M862" t="s">
        <v>4520</v>
      </c>
      <c r="N862">
        <v>7082</v>
      </c>
      <c r="O862">
        <v>13</v>
      </c>
      <c r="P862">
        <v>37</v>
      </c>
      <c r="Q862" t="s">
        <v>13834</v>
      </c>
      <c r="R862" t="s">
        <v>360</v>
      </c>
      <c r="S862" t="s">
        <v>430</v>
      </c>
      <c r="U862" t="s">
        <v>2559</v>
      </c>
      <c r="V862" t="s">
        <v>295</v>
      </c>
    </row>
    <row r="863" spans="1:22" x14ac:dyDescent="0.3">
      <c r="A863" t="s">
        <v>3028</v>
      </c>
      <c r="B863">
        <v>1</v>
      </c>
      <c r="C863" s="1" t="s">
        <v>3025</v>
      </c>
      <c r="D863" t="s">
        <v>348</v>
      </c>
      <c r="E863">
        <v>2577190</v>
      </c>
      <c r="F863" t="s">
        <v>3025</v>
      </c>
      <c r="H863" t="s">
        <v>3029</v>
      </c>
      <c r="J863" t="s">
        <v>3027</v>
      </c>
      <c r="K863">
        <v>10</v>
      </c>
      <c r="L863" s="1" t="s">
        <v>348</v>
      </c>
      <c r="M863" t="s">
        <v>3026</v>
      </c>
      <c r="N863">
        <v>18141</v>
      </c>
      <c r="O863">
        <v>4</v>
      </c>
      <c r="P863">
        <v>27</v>
      </c>
      <c r="Q863" t="s">
        <v>11789</v>
      </c>
      <c r="R863" t="s">
        <v>308</v>
      </c>
      <c r="S863" t="s">
        <v>341</v>
      </c>
      <c r="T863" t="s">
        <v>16316</v>
      </c>
      <c r="U863" t="s">
        <v>2559</v>
      </c>
      <c r="V863" t="s">
        <v>295</v>
      </c>
    </row>
    <row r="864" spans="1:22" x14ac:dyDescent="0.3">
      <c r="A864" t="s">
        <v>10144</v>
      </c>
      <c r="B864">
        <v>1</v>
      </c>
      <c r="C864" s="1" t="s">
        <v>10142</v>
      </c>
      <c r="D864" t="s">
        <v>321</v>
      </c>
      <c r="F864" t="s">
        <v>10142</v>
      </c>
      <c r="H864" t="s">
        <v>5809</v>
      </c>
      <c r="K864">
        <v>89</v>
      </c>
      <c r="L864" s="1" t="s">
        <v>321</v>
      </c>
      <c r="M864" t="s">
        <v>10143</v>
      </c>
      <c r="N864">
        <v>17391</v>
      </c>
      <c r="O864">
        <v>0</v>
      </c>
      <c r="P864">
        <v>28</v>
      </c>
      <c r="Q864" t="s">
        <v>13683</v>
      </c>
      <c r="R864" t="s">
        <v>304</v>
      </c>
      <c r="S864" t="s">
        <v>403</v>
      </c>
      <c r="U864" t="s">
        <v>2559</v>
      </c>
      <c r="V864" t="s">
        <v>295</v>
      </c>
    </row>
    <row r="865" spans="1:22" x14ac:dyDescent="0.3">
      <c r="A865" t="s">
        <v>16022</v>
      </c>
      <c r="B865">
        <v>1</v>
      </c>
      <c r="C865" s="1" t="s">
        <v>16023</v>
      </c>
      <c r="D865" t="s">
        <v>348</v>
      </c>
      <c r="F865" t="s">
        <v>16023</v>
      </c>
      <c r="L865" s="1" t="s">
        <v>348</v>
      </c>
      <c r="M865" t="s">
        <v>16024</v>
      </c>
      <c r="N865">
        <v>22381</v>
      </c>
      <c r="O865">
        <v>0</v>
      </c>
      <c r="Q865" t="s">
        <v>16025</v>
      </c>
      <c r="R865" t="s">
        <v>329</v>
      </c>
      <c r="S865" t="s">
        <v>430</v>
      </c>
      <c r="T865" t="s">
        <v>16316</v>
      </c>
      <c r="U865" t="s">
        <v>2559</v>
      </c>
      <c r="V865" t="s">
        <v>295</v>
      </c>
    </row>
    <row r="866" spans="1:22" x14ac:dyDescent="0.3">
      <c r="A866" t="s">
        <v>7638</v>
      </c>
      <c r="B866">
        <v>1</v>
      </c>
      <c r="C866" s="1" t="s">
        <v>7636</v>
      </c>
      <c r="D866" t="s">
        <v>348</v>
      </c>
      <c r="E866">
        <v>3052122</v>
      </c>
      <c r="F866" t="s">
        <v>7636</v>
      </c>
      <c r="G866" t="s">
        <v>489</v>
      </c>
      <c r="H866" t="s">
        <v>7639</v>
      </c>
      <c r="J866" t="s">
        <v>7637</v>
      </c>
      <c r="K866">
        <v>17</v>
      </c>
      <c r="L866" s="1" t="s">
        <v>348</v>
      </c>
      <c r="M866" t="s">
        <v>1182</v>
      </c>
      <c r="N866">
        <v>20375</v>
      </c>
      <c r="O866">
        <v>2</v>
      </c>
      <c r="P866">
        <v>25</v>
      </c>
      <c r="Q866" t="s">
        <v>12951</v>
      </c>
      <c r="R866" t="s">
        <v>492</v>
      </c>
      <c r="S866" t="s">
        <v>341</v>
      </c>
      <c r="U866" t="s">
        <v>2559</v>
      </c>
      <c r="V866" t="s">
        <v>299</v>
      </c>
    </row>
    <row r="867" spans="1:22" x14ac:dyDescent="0.3">
      <c r="A867" t="s">
        <v>10342</v>
      </c>
      <c r="B867">
        <v>1</v>
      </c>
      <c r="C867" s="1" t="s">
        <v>10340</v>
      </c>
      <c r="D867" t="s">
        <v>451</v>
      </c>
      <c r="E867">
        <v>4040761</v>
      </c>
      <c r="F867" t="s">
        <v>10340</v>
      </c>
      <c r="G867" t="s">
        <v>707</v>
      </c>
      <c r="H867" t="s">
        <v>10343</v>
      </c>
      <c r="I867">
        <v>1</v>
      </c>
      <c r="J867" t="s">
        <v>14576</v>
      </c>
      <c r="K867">
        <v>26</v>
      </c>
      <c r="L867" s="1" t="s">
        <v>451</v>
      </c>
      <c r="M867" t="s">
        <v>10341</v>
      </c>
      <c r="N867">
        <v>20941</v>
      </c>
      <c r="O867">
        <v>1</v>
      </c>
      <c r="P867">
        <v>22</v>
      </c>
      <c r="Q867" t="s">
        <v>13745</v>
      </c>
      <c r="R867" t="s">
        <v>636</v>
      </c>
      <c r="S867" t="s">
        <v>838</v>
      </c>
      <c r="U867" t="s">
        <v>2559</v>
      </c>
      <c r="V867" t="s">
        <v>299</v>
      </c>
    </row>
    <row r="868" spans="1:22" x14ac:dyDescent="0.3">
      <c r="A868" t="s">
        <v>7598</v>
      </c>
      <c r="B868">
        <v>1</v>
      </c>
      <c r="C868" s="1" t="s">
        <v>7597</v>
      </c>
      <c r="D868" t="s">
        <v>348</v>
      </c>
      <c r="E868">
        <v>2576395</v>
      </c>
      <c r="F868" t="s">
        <v>7597</v>
      </c>
      <c r="G868" t="s">
        <v>745</v>
      </c>
      <c r="H868" t="s">
        <v>2016</v>
      </c>
      <c r="I868">
        <v>2</v>
      </c>
      <c r="J868" t="s">
        <v>14485</v>
      </c>
      <c r="K868">
        <v>15</v>
      </c>
      <c r="L868" s="1" t="s">
        <v>348</v>
      </c>
      <c r="M868" t="s">
        <v>825</v>
      </c>
      <c r="N868">
        <v>16798</v>
      </c>
      <c r="O868">
        <v>5</v>
      </c>
      <c r="P868">
        <v>28</v>
      </c>
      <c r="Q868" t="s">
        <v>12939</v>
      </c>
      <c r="R868" t="s">
        <v>329</v>
      </c>
      <c r="S868" t="s">
        <v>532</v>
      </c>
      <c r="U868" t="s">
        <v>2559</v>
      </c>
      <c r="V868" t="s">
        <v>299</v>
      </c>
    </row>
    <row r="869" spans="1:22" x14ac:dyDescent="0.3">
      <c r="A869" t="s">
        <v>2561</v>
      </c>
      <c r="B869">
        <v>1</v>
      </c>
      <c r="C869" s="1" t="s">
        <v>2558</v>
      </c>
      <c r="D869" t="s">
        <v>348</v>
      </c>
      <c r="E869">
        <v>16815</v>
      </c>
      <c r="F869" t="s">
        <v>2558</v>
      </c>
      <c r="H869" t="s">
        <v>2562</v>
      </c>
      <c r="I869">
        <v>3</v>
      </c>
      <c r="K869">
        <v>18</v>
      </c>
      <c r="L869" s="1" t="s">
        <v>348</v>
      </c>
      <c r="M869" t="s">
        <v>2560</v>
      </c>
      <c r="N869">
        <v>16381</v>
      </c>
      <c r="O869">
        <v>5</v>
      </c>
      <c r="P869">
        <v>28</v>
      </c>
      <c r="Q869" t="s">
        <v>11696</v>
      </c>
      <c r="R869" t="s">
        <v>318</v>
      </c>
      <c r="S869" t="s">
        <v>791</v>
      </c>
      <c r="T869" t="s">
        <v>1059</v>
      </c>
      <c r="U869" t="s">
        <v>2559</v>
      </c>
      <c r="V869" t="s">
        <v>295</v>
      </c>
    </row>
    <row r="870" spans="1:22" x14ac:dyDescent="0.3">
      <c r="A870" t="s">
        <v>1967</v>
      </c>
      <c r="B870">
        <v>1</v>
      </c>
      <c r="C870" s="1" t="s">
        <v>1964</v>
      </c>
      <c r="D870" t="s">
        <v>311</v>
      </c>
      <c r="E870">
        <v>3127051</v>
      </c>
      <c r="F870" t="s">
        <v>1964</v>
      </c>
      <c r="G870" t="s">
        <v>915</v>
      </c>
      <c r="H870" t="s">
        <v>1968</v>
      </c>
      <c r="I870">
        <v>3</v>
      </c>
      <c r="J870" t="s">
        <v>14349</v>
      </c>
      <c r="K870">
        <v>6</v>
      </c>
      <c r="L870" s="1" t="s">
        <v>311</v>
      </c>
      <c r="M870" t="s">
        <v>1966</v>
      </c>
      <c r="N870">
        <v>21562</v>
      </c>
      <c r="O870">
        <v>1</v>
      </c>
      <c r="P870">
        <v>24</v>
      </c>
      <c r="Q870" t="s">
        <v>11580</v>
      </c>
      <c r="R870" t="s">
        <v>329</v>
      </c>
      <c r="S870" t="s">
        <v>317</v>
      </c>
      <c r="U870" t="s">
        <v>1965</v>
      </c>
      <c r="V870" t="s">
        <v>299</v>
      </c>
    </row>
    <row r="871" spans="1:22" x14ac:dyDescent="0.3">
      <c r="A871" t="s">
        <v>4828</v>
      </c>
      <c r="B871">
        <v>1</v>
      </c>
      <c r="C871" s="1" t="s">
        <v>4827</v>
      </c>
      <c r="D871" t="s">
        <v>437</v>
      </c>
      <c r="E871">
        <v>2971374</v>
      </c>
      <c r="F871" t="s">
        <v>4827</v>
      </c>
      <c r="H871" t="s">
        <v>4829</v>
      </c>
      <c r="K871">
        <v>3</v>
      </c>
      <c r="L871" s="1" t="s">
        <v>437</v>
      </c>
      <c r="M871" t="s">
        <v>1955</v>
      </c>
      <c r="N871">
        <v>18712</v>
      </c>
      <c r="O871">
        <v>0</v>
      </c>
      <c r="P871">
        <v>25</v>
      </c>
      <c r="Q871" t="s">
        <v>12199</v>
      </c>
      <c r="R871" t="s">
        <v>345</v>
      </c>
      <c r="S871" t="s">
        <v>385</v>
      </c>
      <c r="U871" t="s">
        <v>1444</v>
      </c>
      <c r="V871" t="s">
        <v>295</v>
      </c>
    </row>
    <row r="872" spans="1:22" x14ac:dyDescent="0.3">
      <c r="A872" t="s">
        <v>5770</v>
      </c>
      <c r="B872">
        <v>1</v>
      </c>
      <c r="C872" s="1" t="s">
        <v>5768</v>
      </c>
      <c r="D872" t="s">
        <v>348</v>
      </c>
      <c r="E872">
        <v>2577123</v>
      </c>
      <c r="F872" t="s">
        <v>5768</v>
      </c>
      <c r="H872" t="s">
        <v>1988</v>
      </c>
      <c r="J872" t="s">
        <v>5769</v>
      </c>
      <c r="K872">
        <v>83</v>
      </c>
      <c r="L872" s="1" t="s">
        <v>348</v>
      </c>
      <c r="M872" t="s">
        <v>4319</v>
      </c>
      <c r="N872">
        <v>18266</v>
      </c>
      <c r="O872">
        <v>4</v>
      </c>
      <c r="P872">
        <v>27</v>
      </c>
      <c r="Q872" t="s">
        <v>12443</v>
      </c>
      <c r="R872" t="s">
        <v>424</v>
      </c>
      <c r="S872" t="s">
        <v>951</v>
      </c>
      <c r="T872" t="s">
        <v>16316</v>
      </c>
      <c r="U872" t="s">
        <v>1444</v>
      </c>
      <c r="V872" t="s">
        <v>295</v>
      </c>
    </row>
    <row r="873" spans="1:22" x14ac:dyDescent="0.3">
      <c r="A873" t="s">
        <v>7911</v>
      </c>
      <c r="B873">
        <v>1</v>
      </c>
      <c r="C873" s="1" t="s">
        <v>7910</v>
      </c>
      <c r="D873" t="s">
        <v>451</v>
      </c>
      <c r="F873" t="s">
        <v>7910</v>
      </c>
      <c r="H873" t="s">
        <v>344</v>
      </c>
      <c r="K873">
        <v>67</v>
      </c>
      <c r="L873" s="1" t="s">
        <v>451</v>
      </c>
      <c r="M873" t="s">
        <v>1120</v>
      </c>
      <c r="N873">
        <v>18173</v>
      </c>
      <c r="O873">
        <v>0</v>
      </c>
      <c r="P873">
        <v>26</v>
      </c>
      <c r="Q873" t="s">
        <v>13023</v>
      </c>
      <c r="R873" t="s">
        <v>675</v>
      </c>
      <c r="S873" t="s">
        <v>1794</v>
      </c>
      <c r="U873" t="s">
        <v>1444</v>
      </c>
      <c r="V873" t="s">
        <v>295</v>
      </c>
    </row>
    <row r="874" spans="1:22" x14ac:dyDescent="0.3">
      <c r="A874" t="s">
        <v>1639</v>
      </c>
      <c r="B874">
        <v>1</v>
      </c>
      <c r="C874" s="1" t="s">
        <v>166</v>
      </c>
      <c r="D874" t="s">
        <v>451</v>
      </c>
      <c r="E874">
        <v>3122866</v>
      </c>
      <c r="F874" t="s">
        <v>166</v>
      </c>
      <c r="G874" t="s">
        <v>14642</v>
      </c>
      <c r="H874" t="s">
        <v>1640</v>
      </c>
      <c r="I874">
        <v>4</v>
      </c>
      <c r="J874" t="s">
        <v>1638</v>
      </c>
      <c r="K874">
        <v>46</v>
      </c>
      <c r="L874" s="1" t="s">
        <v>451</v>
      </c>
      <c r="M874" t="s">
        <v>1637</v>
      </c>
      <c r="N874">
        <v>17970</v>
      </c>
      <c r="O874">
        <v>4</v>
      </c>
      <c r="P874">
        <v>28</v>
      </c>
      <c r="Q874" t="s">
        <v>11519</v>
      </c>
      <c r="R874" t="s">
        <v>360</v>
      </c>
      <c r="S874" t="s">
        <v>762</v>
      </c>
      <c r="U874" t="s">
        <v>1636</v>
      </c>
      <c r="V874" t="s">
        <v>299</v>
      </c>
    </row>
    <row r="875" spans="1:22" x14ac:dyDescent="0.3">
      <c r="A875" t="s">
        <v>2905</v>
      </c>
      <c r="B875">
        <v>1</v>
      </c>
      <c r="C875" s="1" t="s">
        <v>2904</v>
      </c>
      <c r="D875" t="s">
        <v>451</v>
      </c>
      <c r="E875">
        <v>4422215</v>
      </c>
      <c r="F875" t="s">
        <v>2904</v>
      </c>
      <c r="H875" t="s">
        <v>7903</v>
      </c>
      <c r="I875">
        <v>9</v>
      </c>
      <c r="J875" t="s">
        <v>14777</v>
      </c>
      <c r="K875">
        <v>48</v>
      </c>
      <c r="L875" s="1" t="s">
        <v>451</v>
      </c>
      <c r="M875" t="s">
        <v>1558</v>
      </c>
      <c r="N875">
        <v>21367</v>
      </c>
      <c r="O875">
        <v>1</v>
      </c>
      <c r="P875">
        <v>25</v>
      </c>
      <c r="Q875" t="s">
        <v>11766</v>
      </c>
      <c r="R875" t="s">
        <v>636</v>
      </c>
      <c r="S875" t="s">
        <v>1061</v>
      </c>
      <c r="T875" t="s">
        <v>16316</v>
      </c>
      <c r="U875" t="s">
        <v>1636</v>
      </c>
      <c r="V875" t="s">
        <v>295</v>
      </c>
    </row>
    <row r="876" spans="1:22" x14ac:dyDescent="0.3">
      <c r="A876" t="s">
        <v>4415</v>
      </c>
      <c r="B876">
        <v>1</v>
      </c>
      <c r="C876" s="1" t="s">
        <v>239</v>
      </c>
      <c r="D876" t="s">
        <v>451</v>
      </c>
      <c r="E876">
        <v>16944</v>
      </c>
      <c r="F876" t="s">
        <v>239</v>
      </c>
      <c r="H876" t="s">
        <v>4416</v>
      </c>
      <c r="J876" t="s">
        <v>4414</v>
      </c>
      <c r="L876" s="1" t="s">
        <v>451</v>
      </c>
      <c r="M876" t="s">
        <v>4413</v>
      </c>
      <c r="N876">
        <v>16524</v>
      </c>
      <c r="O876">
        <v>6</v>
      </c>
      <c r="P876">
        <v>28</v>
      </c>
      <c r="Q876" t="s">
        <v>12103</v>
      </c>
      <c r="R876" t="s">
        <v>397</v>
      </c>
      <c r="S876" t="s">
        <v>814</v>
      </c>
      <c r="T876" t="s">
        <v>16316</v>
      </c>
      <c r="U876" t="s">
        <v>4412</v>
      </c>
      <c r="V876" t="s">
        <v>295</v>
      </c>
    </row>
    <row r="877" spans="1:22" x14ac:dyDescent="0.3">
      <c r="A877" t="s">
        <v>5563</v>
      </c>
      <c r="B877">
        <v>1</v>
      </c>
      <c r="C877" s="1" t="s">
        <v>5560</v>
      </c>
      <c r="D877" t="s">
        <v>348</v>
      </c>
      <c r="E877">
        <v>3125315</v>
      </c>
      <c r="F877" t="s">
        <v>5560</v>
      </c>
      <c r="H877" t="s">
        <v>5564</v>
      </c>
      <c r="J877" t="s">
        <v>5562</v>
      </c>
      <c r="L877" s="1" t="s">
        <v>348</v>
      </c>
      <c r="M877" t="s">
        <v>377</v>
      </c>
      <c r="N877">
        <v>20452</v>
      </c>
      <c r="O877">
        <v>2</v>
      </c>
      <c r="P877">
        <v>25</v>
      </c>
      <c r="Q877" t="s">
        <v>12390</v>
      </c>
      <c r="R877" t="s">
        <v>329</v>
      </c>
      <c r="S877" t="s">
        <v>485</v>
      </c>
      <c r="T877" t="s">
        <v>16316</v>
      </c>
      <c r="U877" t="s">
        <v>5561</v>
      </c>
      <c r="V877" t="s">
        <v>295</v>
      </c>
    </row>
    <row r="878" spans="1:22" x14ac:dyDescent="0.3">
      <c r="A878" t="s">
        <v>6869</v>
      </c>
      <c r="B878">
        <v>1</v>
      </c>
      <c r="C878" s="1" t="s">
        <v>6868</v>
      </c>
      <c r="D878" t="s">
        <v>348</v>
      </c>
      <c r="E878">
        <v>14923</v>
      </c>
      <c r="F878" t="s">
        <v>6868</v>
      </c>
      <c r="H878" t="s">
        <v>6870</v>
      </c>
      <c r="K878">
        <v>19</v>
      </c>
      <c r="L878" s="1" t="s">
        <v>348</v>
      </c>
      <c r="M878" t="s">
        <v>4121</v>
      </c>
      <c r="N878">
        <v>14087</v>
      </c>
      <c r="O878">
        <v>2</v>
      </c>
      <c r="P878">
        <v>29</v>
      </c>
      <c r="Q878" t="s">
        <v>12738</v>
      </c>
      <c r="R878" t="s">
        <v>492</v>
      </c>
      <c r="S878" t="s">
        <v>643</v>
      </c>
      <c r="U878" t="s">
        <v>1444</v>
      </c>
      <c r="V878" t="s">
        <v>295</v>
      </c>
    </row>
    <row r="879" spans="1:22" x14ac:dyDescent="0.3">
      <c r="A879" t="s">
        <v>15868</v>
      </c>
      <c r="B879">
        <v>1</v>
      </c>
      <c r="C879" s="1" t="s">
        <v>15869</v>
      </c>
      <c r="D879" t="s">
        <v>451</v>
      </c>
      <c r="F879" t="s">
        <v>15869</v>
      </c>
      <c r="H879" t="s">
        <v>15870</v>
      </c>
      <c r="L879" s="1" t="s">
        <v>451</v>
      </c>
      <c r="M879" t="s">
        <v>9907</v>
      </c>
      <c r="N879">
        <v>22237</v>
      </c>
      <c r="O879">
        <v>0</v>
      </c>
      <c r="P879">
        <v>22</v>
      </c>
      <c r="Q879" t="s">
        <v>15871</v>
      </c>
      <c r="R879" t="s">
        <v>360</v>
      </c>
      <c r="S879" t="s">
        <v>367</v>
      </c>
      <c r="T879" t="s">
        <v>16316</v>
      </c>
      <c r="U879" t="s">
        <v>15872</v>
      </c>
      <c r="V879" t="s">
        <v>295</v>
      </c>
    </row>
    <row r="880" spans="1:22" x14ac:dyDescent="0.3">
      <c r="A880" t="s">
        <v>3932</v>
      </c>
      <c r="B880">
        <v>1</v>
      </c>
      <c r="C880" s="1" t="s">
        <v>3930</v>
      </c>
      <c r="D880" t="s">
        <v>451</v>
      </c>
      <c r="E880">
        <v>13207</v>
      </c>
      <c r="F880" t="s">
        <v>3930</v>
      </c>
      <c r="H880" t="s">
        <v>1282</v>
      </c>
      <c r="K880">
        <v>33</v>
      </c>
      <c r="L880" s="1" t="s">
        <v>451</v>
      </c>
      <c r="M880" t="s">
        <v>3931</v>
      </c>
      <c r="N880">
        <v>11220</v>
      </c>
      <c r="O880">
        <v>7</v>
      </c>
      <c r="P880">
        <v>30</v>
      </c>
      <c r="Q880" t="s">
        <v>11988</v>
      </c>
      <c r="R880" t="s">
        <v>492</v>
      </c>
      <c r="S880" t="s">
        <v>1098</v>
      </c>
      <c r="U880" t="s">
        <v>1484</v>
      </c>
      <c r="V880" t="s">
        <v>295</v>
      </c>
    </row>
    <row r="881" spans="1:22" x14ac:dyDescent="0.3">
      <c r="A881" t="s">
        <v>1485</v>
      </c>
      <c r="B881">
        <v>1</v>
      </c>
      <c r="C881" s="1" t="s">
        <v>1483</v>
      </c>
      <c r="D881" t="s">
        <v>451</v>
      </c>
      <c r="E881">
        <v>3932449</v>
      </c>
      <c r="F881" t="s">
        <v>1483</v>
      </c>
      <c r="G881" t="s">
        <v>365</v>
      </c>
      <c r="H881" t="s">
        <v>1486</v>
      </c>
      <c r="I881">
        <v>5</v>
      </c>
      <c r="J881" t="s">
        <v>14344</v>
      </c>
      <c r="K881">
        <v>22</v>
      </c>
      <c r="L881" s="1" t="s">
        <v>451</v>
      </c>
      <c r="M881" t="s">
        <v>513</v>
      </c>
      <c r="N881">
        <v>20984</v>
      </c>
      <c r="O881">
        <v>1</v>
      </c>
      <c r="P881">
        <v>23</v>
      </c>
      <c r="Q881" t="s">
        <v>11492</v>
      </c>
      <c r="R881" t="s">
        <v>360</v>
      </c>
      <c r="S881" t="s">
        <v>367</v>
      </c>
      <c r="U881" t="s">
        <v>1484</v>
      </c>
      <c r="V881" t="s">
        <v>299</v>
      </c>
    </row>
    <row r="882" spans="1:22" x14ac:dyDescent="0.3">
      <c r="A882" t="s">
        <v>3326</v>
      </c>
      <c r="B882">
        <v>1</v>
      </c>
      <c r="C882" s="1" t="s">
        <v>3323</v>
      </c>
      <c r="D882" t="s">
        <v>348</v>
      </c>
      <c r="E882">
        <v>13215</v>
      </c>
      <c r="F882" t="s">
        <v>3323</v>
      </c>
      <c r="H882" t="s">
        <v>3327</v>
      </c>
      <c r="J882" t="s">
        <v>3325</v>
      </c>
      <c r="K882">
        <v>88</v>
      </c>
      <c r="L882" s="1" t="s">
        <v>348</v>
      </c>
      <c r="M882" t="s">
        <v>297</v>
      </c>
      <c r="N882">
        <v>11270</v>
      </c>
      <c r="O882">
        <v>10</v>
      </c>
      <c r="P882">
        <v>31</v>
      </c>
      <c r="Q882" t="s">
        <v>11854</v>
      </c>
      <c r="R882" t="s">
        <v>345</v>
      </c>
      <c r="S882" t="s">
        <v>686</v>
      </c>
      <c r="T882" t="s">
        <v>16316</v>
      </c>
      <c r="U882" t="s">
        <v>3324</v>
      </c>
      <c r="V882" t="s">
        <v>295</v>
      </c>
    </row>
    <row r="883" spans="1:22" x14ac:dyDescent="0.3">
      <c r="A883" t="s">
        <v>7302</v>
      </c>
      <c r="B883">
        <v>1</v>
      </c>
      <c r="C883" s="1" t="s">
        <v>7300</v>
      </c>
      <c r="D883" t="s">
        <v>348</v>
      </c>
      <c r="E883">
        <v>2567965</v>
      </c>
      <c r="F883" t="s">
        <v>7300</v>
      </c>
      <c r="H883" t="s">
        <v>738</v>
      </c>
      <c r="I883">
        <v>3</v>
      </c>
      <c r="K883">
        <v>13</v>
      </c>
      <c r="L883" s="1" t="s">
        <v>348</v>
      </c>
      <c r="M883" t="s">
        <v>799</v>
      </c>
      <c r="N883">
        <v>16993</v>
      </c>
      <c r="O883">
        <v>4</v>
      </c>
      <c r="P883">
        <v>25</v>
      </c>
      <c r="Q883" t="s">
        <v>12857</v>
      </c>
      <c r="R883" t="s">
        <v>318</v>
      </c>
      <c r="S883" t="s">
        <v>1230</v>
      </c>
      <c r="T883" t="s">
        <v>1059</v>
      </c>
      <c r="U883" t="s">
        <v>7301</v>
      </c>
      <c r="V883" t="s">
        <v>295</v>
      </c>
    </row>
    <row r="884" spans="1:22" x14ac:dyDescent="0.3">
      <c r="A884" t="s">
        <v>14693</v>
      </c>
      <c r="B884">
        <v>1</v>
      </c>
      <c r="C884" s="1" t="s">
        <v>14694</v>
      </c>
      <c r="D884" t="s">
        <v>348</v>
      </c>
      <c r="E884">
        <v>4054085</v>
      </c>
      <c r="F884" t="s">
        <v>14694</v>
      </c>
      <c r="G884" t="s">
        <v>303</v>
      </c>
      <c r="H884" t="s">
        <v>14695</v>
      </c>
      <c r="I884">
        <v>2</v>
      </c>
      <c r="K884">
        <v>85</v>
      </c>
      <c r="L884" s="1" t="s">
        <v>348</v>
      </c>
      <c r="M884" t="s">
        <v>14696</v>
      </c>
      <c r="N884">
        <v>21959</v>
      </c>
      <c r="O884">
        <v>0</v>
      </c>
      <c r="P884">
        <v>22</v>
      </c>
      <c r="Q884" t="s">
        <v>14697</v>
      </c>
      <c r="R884" t="s">
        <v>424</v>
      </c>
      <c r="S884" t="s">
        <v>214</v>
      </c>
      <c r="U884" t="s">
        <v>14698</v>
      </c>
      <c r="V884" t="s">
        <v>299</v>
      </c>
    </row>
    <row r="885" spans="1:22" x14ac:dyDescent="0.3">
      <c r="A885" t="s">
        <v>4204</v>
      </c>
      <c r="B885">
        <v>1</v>
      </c>
      <c r="C885" s="1" t="s">
        <v>4203</v>
      </c>
      <c r="D885" t="s">
        <v>348</v>
      </c>
      <c r="E885">
        <v>4002656</v>
      </c>
      <c r="F885" t="s">
        <v>4203</v>
      </c>
      <c r="H885" t="s">
        <v>4205</v>
      </c>
      <c r="I885">
        <v>3</v>
      </c>
      <c r="L885" s="1" t="s">
        <v>348</v>
      </c>
      <c r="M885" t="s">
        <v>3798</v>
      </c>
      <c r="N885">
        <v>18384</v>
      </c>
      <c r="O885">
        <v>4</v>
      </c>
      <c r="P885">
        <v>26</v>
      </c>
      <c r="Q885" t="s">
        <v>12053</v>
      </c>
      <c r="R885" t="s">
        <v>345</v>
      </c>
      <c r="S885" t="s">
        <v>356</v>
      </c>
      <c r="T885" t="s">
        <v>509</v>
      </c>
      <c r="U885" t="s">
        <v>3324</v>
      </c>
      <c r="V885" t="s">
        <v>295</v>
      </c>
    </row>
    <row r="886" spans="1:22" x14ac:dyDescent="0.3">
      <c r="A886" t="s">
        <v>7491</v>
      </c>
      <c r="B886">
        <v>1</v>
      </c>
      <c r="C886" s="1" t="s">
        <v>7489</v>
      </c>
      <c r="D886" t="s">
        <v>348</v>
      </c>
      <c r="E886">
        <v>2509475</v>
      </c>
      <c r="F886" t="s">
        <v>7489</v>
      </c>
      <c r="H886" t="s">
        <v>4195</v>
      </c>
      <c r="K886">
        <v>83</v>
      </c>
      <c r="L886" s="1" t="s">
        <v>348</v>
      </c>
      <c r="M886" t="s">
        <v>1945</v>
      </c>
      <c r="N886">
        <v>17417</v>
      </c>
      <c r="O886">
        <v>1</v>
      </c>
      <c r="P886">
        <v>27</v>
      </c>
      <c r="Q886" t="s">
        <v>12908</v>
      </c>
      <c r="R886" t="s">
        <v>345</v>
      </c>
      <c r="S886" t="s">
        <v>814</v>
      </c>
      <c r="U886" t="s">
        <v>7490</v>
      </c>
      <c r="V886" t="s">
        <v>295</v>
      </c>
    </row>
    <row r="887" spans="1:22" x14ac:dyDescent="0.3">
      <c r="A887" t="s">
        <v>2098</v>
      </c>
      <c r="B887">
        <v>1</v>
      </c>
      <c r="C887" s="1" t="s">
        <v>2095</v>
      </c>
      <c r="F887" t="s">
        <v>2095</v>
      </c>
      <c r="K887">
        <v>0</v>
      </c>
      <c r="L887" s="1" t="s">
        <v>296</v>
      </c>
      <c r="M887" t="s">
        <v>2097</v>
      </c>
      <c r="N887">
        <v>17886</v>
      </c>
      <c r="O887">
        <v>0</v>
      </c>
      <c r="Q887" t="s">
        <v>11604</v>
      </c>
      <c r="R887" t="s">
        <v>296</v>
      </c>
      <c r="S887" t="s">
        <v>296</v>
      </c>
      <c r="U887" t="s">
        <v>2096</v>
      </c>
      <c r="V887" t="s">
        <v>295</v>
      </c>
    </row>
    <row r="888" spans="1:22" x14ac:dyDescent="0.3">
      <c r="A888" t="s">
        <v>4526</v>
      </c>
      <c r="B888">
        <v>1</v>
      </c>
      <c r="C888" s="1" t="s">
        <v>4525</v>
      </c>
      <c r="D888" t="s">
        <v>348</v>
      </c>
      <c r="E888">
        <v>4038938</v>
      </c>
      <c r="F888" t="s">
        <v>4525</v>
      </c>
      <c r="G888" t="s">
        <v>644</v>
      </c>
      <c r="H888" t="s">
        <v>4527</v>
      </c>
      <c r="I888">
        <v>3</v>
      </c>
      <c r="J888" t="s">
        <v>14404</v>
      </c>
      <c r="K888">
        <v>13</v>
      </c>
      <c r="L888" s="1" t="s">
        <v>348</v>
      </c>
      <c r="M888" t="s">
        <v>3042</v>
      </c>
      <c r="N888">
        <v>20881</v>
      </c>
      <c r="O888">
        <v>1</v>
      </c>
      <c r="P888">
        <v>23</v>
      </c>
      <c r="Q888" t="s">
        <v>12129</v>
      </c>
      <c r="R888" t="s">
        <v>329</v>
      </c>
      <c r="S888" t="s">
        <v>362</v>
      </c>
      <c r="U888" t="s">
        <v>768</v>
      </c>
      <c r="V888" t="s">
        <v>299</v>
      </c>
    </row>
    <row r="889" spans="1:22" x14ac:dyDescent="0.3">
      <c r="A889" t="s">
        <v>9105</v>
      </c>
      <c r="B889">
        <v>1</v>
      </c>
      <c r="C889" s="1" t="s">
        <v>9102</v>
      </c>
      <c r="D889" t="s">
        <v>562</v>
      </c>
      <c r="E889">
        <v>3116375</v>
      </c>
      <c r="F889" t="s">
        <v>9102</v>
      </c>
      <c r="H889" t="s">
        <v>9106</v>
      </c>
      <c r="I889">
        <v>9</v>
      </c>
      <c r="J889" t="s">
        <v>9104</v>
      </c>
      <c r="K889">
        <v>35</v>
      </c>
      <c r="L889" s="1" t="s">
        <v>451</v>
      </c>
      <c r="M889" t="s">
        <v>2078</v>
      </c>
      <c r="N889">
        <v>20405</v>
      </c>
      <c r="O889">
        <v>2</v>
      </c>
      <c r="P889">
        <v>24</v>
      </c>
      <c r="Q889" t="s">
        <v>13372</v>
      </c>
      <c r="R889" t="s">
        <v>345</v>
      </c>
      <c r="S889" t="s">
        <v>1049</v>
      </c>
      <c r="T889" t="s">
        <v>16316</v>
      </c>
      <c r="U889" t="s">
        <v>9103</v>
      </c>
      <c r="V889" t="s">
        <v>295</v>
      </c>
    </row>
    <row r="890" spans="1:22" x14ac:dyDescent="0.3">
      <c r="A890" t="s">
        <v>5902</v>
      </c>
      <c r="B890">
        <v>1</v>
      </c>
      <c r="C890" s="1" t="s">
        <v>60</v>
      </c>
      <c r="D890" t="s">
        <v>451</v>
      </c>
      <c r="E890">
        <v>14198</v>
      </c>
      <c r="F890" t="s">
        <v>60</v>
      </c>
      <c r="G890" t="s">
        <v>314</v>
      </c>
      <c r="H890" t="s">
        <v>5903</v>
      </c>
      <c r="I890">
        <v>2</v>
      </c>
      <c r="J890" t="s">
        <v>5901</v>
      </c>
      <c r="K890">
        <v>33</v>
      </c>
      <c r="L890" s="1" t="s">
        <v>451</v>
      </c>
      <c r="M890" t="s">
        <v>799</v>
      </c>
      <c r="N890">
        <v>12708</v>
      </c>
      <c r="O890">
        <v>9</v>
      </c>
      <c r="P890">
        <v>29</v>
      </c>
      <c r="Q890" t="s">
        <v>12475</v>
      </c>
      <c r="R890" t="s">
        <v>636</v>
      </c>
      <c r="S890" t="s">
        <v>586</v>
      </c>
      <c r="U890" t="s">
        <v>3647</v>
      </c>
      <c r="V890" t="s">
        <v>299</v>
      </c>
    </row>
    <row r="891" spans="1:22" x14ac:dyDescent="0.3">
      <c r="A891" t="s">
        <v>5116</v>
      </c>
      <c r="B891">
        <v>1</v>
      </c>
      <c r="C891" s="1" t="s">
        <v>5114</v>
      </c>
      <c r="D891" t="s">
        <v>321</v>
      </c>
      <c r="E891">
        <v>15974</v>
      </c>
      <c r="F891" t="s">
        <v>5114</v>
      </c>
      <c r="H891" t="s">
        <v>911</v>
      </c>
      <c r="J891" t="s">
        <v>5115</v>
      </c>
      <c r="K891">
        <v>88</v>
      </c>
      <c r="L891" s="1" t="s">
        <v>321</v>
      </c>
      <c r="M891" t="s">
        <v>1977</v>
      </c>
      <c r="N891">
        <v>14876</v>
      </c>
      <c r="O891">
        <v>7</v>
      </c>
      <c r="P891">
        <v>29</v>
      </c>
      <c r="Q891" t="s">
        <v>12273</v>
      </c>
      <c r="R891" t="s">
        <v>294</v>
      </c>
      <c r="S891" t="s">
        <v>1507</v>
      </c>
      <c r="T891" t="s">
        <v>16316</v>
      </c>
      <c r="U891" t="s">
        <v>3647</v>
      </c>
      <c r="V891" t="s">
        <v>295</v>
      </c>
    </row>
    <row r="892" spans="1:22" x14ac:dyDescent="0.3">
      <c r="A892" t="s">
        <v>6459</v>
      </c>
      <c r="B892">
        <v>1</v>
      </c>
      <c r="C892" s="1" t="s">
        <v>6457</v>
      </c>
      <c r="D892" t="s">
        <v>348</v>
      </c>
      <c r="E892">
        <v>3932905</v>
      </c>
      <c r="F892" t="s">
        <v>6457</v>
      </c>
      <c r="G892" t="s">
        <v>915</v>
      </c>
      <c r="H892" t="s">
        <v>5510</v>
      </c>
      <c r="I892">
        <v>1</v>
      </c>
      <c r="J892" t="s">
        <v>14442</v>
      </c>
      <c r="K892">
        <v>18</v>
      </c>
      <c r="L892" s="1" t="s">
        <v>348</v>
      </c>
      <c r="M892" t="s">
        <v>1120</v>
      </c>
      <c r="N892">
        <v>21077</v>
      </c>
      <c r="O892">
        <v>1</v>
      </c>
      <c r="P892">
        <v>24</v>
      </c>
      <c r="Q892" t="s">
        <v>12627</v>
      </c>
      <c r="R892" t="s">
        <v>401</v>
      </c>
      <c r="S892" t="s">
        <v>485</v>
      </c>
      <c r="U892" t="s">
        <v>6458</v>
      </c>
      <c r="V892" t="s">
        <v>299</v>
      </c>
    </row>
    <row r="893" spans="1:22" x14ac:dyDescent="0.3">
      <c r="A893" t="s">
        <v>10187</v>
      </c>
      <c r="B893">
        <v>1</v>
      </c>
      <c r="C893" s="1" t="s">
        <v>10186</v>
      </c>
      <c r="D893" t="s">
        <v>348</v>
      </c>
      <c r="E893">
        <v>17463</v>
      </c>
      <c r="F893" t="s">
        <v>10186</v>
      </c>
      <c r="G893" t="s">
        <v>1379</v>
      </c>
      <c r="H893" t="s">
        <v>2103</v>
      </c>
      <c r="I893">
        <v>3</v>
      </c>
      <c r="J893" t="s">
        <v>14565</v>
      </c>
      <c r="K893">
        <v>11</v>
      </c>
      <c r="L893" s="1" t="s">
        <v>348</v>
      </c>
      <c r="M893" t="s">
        <v>527</v>
      </c>
      <c r="N893">
        <v>20722</v>
      </c>
      <c r="O893">
        <v>6</v>
      </c>
      <c r="P893">
        <v>28</v>
      </c>
      <c r="Q893" t="s">
        <v>13697</v>
      </c>
      <c r="R893" t="s">
        <v>397</v>
      </c>
      <c r="S893" t="s">
        <v>1098</v>
      </c>
      <c r="U893" t="s">
        <v>6458</v>
      </c>
      <c r="V893" t="s">
        <v>299</v>
      </c>
    </row>
    <row r="894" spans="1:22" x14ac:dyDescent="0.3">
      <c r="A894" t="s">
        <v>9389</v>
      </c>
      <c r="B894">
        <v>1</v>
      </c>
      <c r="C894" s="1" t="s">
        <v>9386</v>
      </c>
      <c r="F894" t="s">
        <v>9386</v>
      </c>
      <c r="K894">
        <v>0</v>
      </c>
      <c r="L894" s="1" t="s">
        <v>296</v>
      </c>
      <c r="M894" t="s">
        <v>9388</v>
      </c>
      <c r="N894">
        <v>17849</v>
      </c>
      <c r="O894">
        <v>0</v>
      </c>
      <c r="Q894" t="s">
        <v>13459</v>
      </c>
      <c r="R894" t="s">
        <v>296</v>
      </c>
      <c r="S894" t="s">
        <v>296</v>
      </c>
      <c r="U894" t="s">
        <v>9387</v>
      </c>
      <c r="V894" t="s">
        <v>295</v>
      </c>
    </row>
    <row r="895" spans="1:22" x14ac:dyDescent="0.3">
      <c r="A895" t="s">
        <v>15648</v>
      </c>
      <c r="B895">
        <v>1</v>
      </c>
      <c r="C895" s="1" t="s">
        <v>129</v>
      </c>
      <c r="D895" t="s">
        <v>348</v>
      </c>
      <c r="E895">
        <v>3115394</v>
      </c>
      <c r="F895" t="s">
        <v>129</v>
      </c>
      <c r="G895" t="s">
        <v>910</v>
      </c>
      <c r="H895" t="s">
        <v>5692</v>
      </c>
      <c r="I895">
        <v>1</v>
      </c>
      <c r="J895" t="s">
        <v>8174</v>
      </c>
      <c r="K895">
        <v>17</v>
      </c>
      <c r="L895" s="1" t="s">
        <v>348</v>
      </c>
      <c r="M895" t="s">
        <v>15649</v>
      </c>
      <c r="N895">
        <v>19816</v>
      </c>
      <c r="O895">
        <v>2</v>
      </c>
      <c r="P895">
        <v>23</v>
      </c>
      <c r="Q895" t="s">
        <v>15650</v>
      </c>
      <c r="R895" t="s">
        <v>424</v>
      </c>
      <c r="S895" t="s">
        <v>791</v>
      </c>
      <c r="U895" t="s">
        <v>1859</v>
      </c>
      <c r="V895" t="s">
        <v>299</v>
      </c>
    </row>
    <row r="896" spans="1:22" x14ac:dyDescent="0.3">
      <c r="A896" t="s">
        <v>11273</v>
      </c>
      <c r="B896">
        <v>1</v>
      </c>
      <c r="C896" s="1" t="s">
        <v>8617</v>
      </c>
      <c r="D896" t="s">
        <v>451</v>
      </c>
      <c r="E896">
        <v>2978124</v>
      </c>
      <c r="F896" t="s">
        <v>8617</v>
      </c>
      <c r="G896" t="s">
        <v>340</v>
      </c>
      <c r="H896" t="s">
        <v>7153</v>
      </c>
      <c r="I896">
        <v>4</v>
      </c>
      <c r="J896" t="s">
        <v>8618</v>
      </c>
      <c r="K896">
        <v>37</v>
      </c>
      <c r="L896" s="1" t="s">
        <v>1689</v>
      </c>
      <c r="M896" t="s">
        <v>1865</v>
      </c>
      <c r="N896">
        <v>18253</v>
      </c>
      <c r="O896">
        <v>4</v>
      </c>
      <c r="P896">
        <v>26</v>
      </c>
      <c r="Q896" t="s">
        <v>13229</v>
      </c>
      <c r="R896" t="s">
        <v>308</v>
      </c>
      <c r="S896" t="s">
        <v>412</v>
      </c>
      <c r="U896" t="s">
        <v>3510</v>
      </c>
      <c r="V896" t="s">
        <v>299</v>
      </c>
    </row>
    <row r="897" spans="1:22" x14ac:dyDescent="0.3">
      <c r="A897" t="s">
        <v>3511</v>
      </c>
      <c r="B897">
        <v>1</v>
      </c>
      <c r="C897" s="1" t="s">
        <v>3509</v>
      </c>
      <c r="D897" t="s">
        <v>348</v>
      </c>
      <c r="E897">
        <v>4249030</v>
      </c>
      <c r="F897" t="s">
        <v>3509</v>
      </c>
      <c r="G897" t="s">
        <v>669</v>
      </c>
      <c r="H897" t="s">
        <v>13967</v>
      </c>
      <c r="J897" t="s">
        <v>14388</v>
      </c>
      <c r="K897">
        <v>15</v>
      </c>
      <c r="L897" s="1" t="s">
        <v>348</v>
      </c>
      <c r="M897" t="s">
        <v>2464</v>
      </c>
      <c r="N897">
        <v>21473</v>
      </c>
      <c r="O897">
        <v>1</v>
      </c>
      <c r="P897">
        <v>23</v>
      </c>
      <c r="Q897" t="s">
        <v>11897</v>
      </c>
      <c r="R897" t="s">
        <v>329</v>
      </c>
      <c r="S897" t="s">
        <v>650</v>
      </c>
      <c r="U897" t="s">
        <v>3510</v>
      </c>
      <c r="V897" t="s">
        <v>299</v>
      </c>
    </row>
    <row r="898" spans="1:22" x14ac:dyDescent="0.3">
      <c r="A898" t="s">
        <v>8281</v>
      </c>
      <c r="B898">
        <v>1</v>
      </c>
      <c r="C898" s="1" t="s">
        <v>176</v>
      </c>
      <c r="D898" t="s">
        <v>348</v>
      </c>
      <c r="E898">
        <v>3915416</v>
      </c>
      <c r="F898" t="s">
        <v>176</v>
      </c>
      <c r="G898" t="s">
        <v>875</v>
      </c>
      <c r="H898" t="s">
        <v>8282</v>
      </c>
      <c r="I898">
        <v>1</v>
      </c>
      <c r="J898" t="s">
        <v>8280</v>
      </c>
      <c r="K898">
        <v>12</v>
      </c>
      <c r="L898" s="1" t="s">
        <v>348</v>
      </c>
      <c r="M898" t="s">
        <v>2713</v>
      </c>
      <c r="N898">
        <v>19844</v>
      </c>
      <c r="O898">
        <v>2</v>
      </c>
      <c r="P898">
        <v>23</v>
      </c>
      <c r="Q898" t="s">
        <v>13132</v>
      </c>
      <c r="R898" t="s">
        <v>360</v>
      </c>
      <c r="S898" t="s">
        <v>436</v>
      </c>
      <c r="U898" t="s">
        <v>3510</v>
      </c>
      <c r="V898" t="s">
        <v>299</v>
      </c>
    </row>
    <row r="899" spans="1:22" x14ac:dyDescent="0.3">
      <c r="A899" t="s">
        <v>4403</v>
      </c>
      <c r="B899">
        <v>1</v>
      </c>
      <c r="C899" s="1" t="s">
        <v>4402</v>
      </c>
      <c r="D899" t="s">
        <v>437</v>
      </c>
      <c r="E899">
        <v>14170</v>
      </c>
      <c r="F899" t="s">
        <v>4402</v>
      </c>
      <c r="H899" t="s">
        <v>4404</v>
      </c>
      <c r="K899">
        <v>52</v>
      </c>
      <c r="L899" s="1" t="s">
        <v>437</v>
      </c>
      <c r="M899" t="s">
        <v>825</v>
      </c>
      <c r="N899">
        <v>13245</v>
      </c>
      <c r="O899">
        <v>3</v>
      </c>
      <c r="P899">
        <v>28</v>
      </c>
      <c r="Q899" t="s">
        <v>12101</v>
      </c>
      <c r="R899" t="s">
        <v>360</v>
      </c>
      <c r="S899" t="s">
        <v>733</v>
      </c>
      <c r="U899" t="s">
        <v>1859</v>
      </c>
      <c r="V899" t="s">
        <v>295</v>
      </c>
    </row>
    <row r="900" spans="1:22" x14ac:dyDescent="0.3">
      <c r="A900" t="s">
        <v>10479</v>
      </c>
      <c r="B900">
        <v>1</v>
      </c>
      <c r="C900" s="1" t="s">
        <v>10477</v>
      </c>
      <c r="D900" t="s">
        <v>321</v>
      </c>
      <c r="E900">
        <v>17269</v>
      </c>
      <c r="F900" t="s">
        <v>10477</v>
      </c>
      <c r="H900" t="s">
        <v>10480</v>
      </c>
      <c r="K900">
        <v>74</v>
      </c>
      <c r="L900" s="1" t="s">
        <v>321</v>
      </c>
      <c r="M900" t="s">
        <v>10478</v>
      </c>
      <c r="N900">
        <v>16267</v>
      </c>
      <c r="O900">
        <v>5</v>
      </c>
      <c r="P900">
        <v>28</v>
      </c>
      <c r="Q900" t="s">
        <v>13788</v>
      </c>
      <c r="R900" t="s">
        <v>318</v>
      </c>
      <c r="S900" t="s">
        <v>1070</v>
      </c>
      <c r="U900" t="s">
        <v>1859</v>
      </c>
      <c r="V900" t="s">
        <v>295</v>
      </c>
    </row>
    <row r="901" spans="1:22" x14ac:dyDescent="0.3">
      <c r="A901" t="s">
        <v>8010</v>
      </c>
      <c r="B901">
        <v>1</v>
      </c>
      <c r="C901" s="1" t="s">
        <v>8009</v>
      </c>
      <c r="D901" t="s">
        <v>321</v>
      </c>
      <c r="F901" t="s">
        <v>8009</v>
      </c>
      <c r="H901" t="s">
        <v>8011</v>
      </c>
      <c r="K901">
        <v>85</v>
      </c>
      <c r="L901" s="1" t="s">
        <v>321</v>
      </c>
      <c r="M901" t="s">
        <v>513</v>
      </c>
      <c r="N901">
        <v>13250</v>
      </c>
      <c r="O901">
        <v>4</v>
      </c>
      <c r="P901">
        <v>29</v>
      </c>
      <c r="Q901" t="s">
        <v>13053</v>
      </c>
      <c r="R901" t="s">
        <v>345</v>
      </c>
      <c r="S901" t="s">
        <v>659</v>
      </c>
      <c r="U901" t="s">
        <v>1859</v>
      </c>
      <c r="V901" t="s">
        <v>295</v>
      </c>
    </row>
    <row r="902" spans="1:22" x14ac:dyDescent="0.3">
      <c r="A902" t="s">
        <v>13935</v>
      </c>
      <c r="B902">
        <v>1</v>
      </c>
      <c r="C902" s="1" t="s">
        <v>7432</v>
      </c>
      <c r="D902" t="s">
        <v>348</v>
      </c>
      <c r="E902">
        <v>4047650</v>
      </c>
      <c r="F902" t="s">
        <v>7432</v>
      </c>
      <c r="G902" t="s">
        <v>416</v>
      </c>
      <c r="H902" t="s">
        <v>7436</v>
      </c>
      <c r="I902">
        <v>1</v>
      </c>
      <c r="J902" t="s">
        <v>14478</v>
      </c>
      <c r="K902">
        <v>14</v>
      </c>
      <c r="L902" s="1" t="s">
        <v>348</v>
      </c>
      <c r="M902" t="s">
        <v>7434</v>
      </c>
      <c r="N902">
        <v>20875</v>
      </c>
      <c r="O902">
        <v>1</v>
      </c>
      <c r="P902">
        <v>22</v>
      </c>
      <c r="Q902" t="s">
        <v>12894</v>
      </c>
      <c r="R902" t="s">
        <v>424</v>
      </c>
      <c r="S902" t="s">
        <v>742</v>
      </c>
      <c r="U902" t="s">
        <v>15489</v>
      </c>
      <c r="V902" t="s">
        <v>299</v>
      </c>
    </row>
    <row r="903" spans="1:22" x14ac:dyDescent="0.3">
      <c r="A903" t="s">
        <v>10643</v>
      </c>
      <c r="B903">
        <v>1</v>
      </c>
      <c r="C903" s="1" t="s">
        <v>10642</v>
      </c>
      <c r="D903" t="s">
        <v>348</v>
      </c>
      <c r="E903">
        <v>12913</v>
      </c>
      <c r="F903" t="s">
        <v>10642</v>
      </c>
      <c r="H903" t="s">
        <v>10644</v>
      </c>
      <c r="I903">
        <v>4</v>
      </c>
      <c r="K903">
        <v>14</v>
      </c>
      <c r="L903" s="1" t="s">
        <v>348</v>
      </c>
      <c r="M903" t="s">
        <v>671</v>
      </c>
      <c r="N903">
        <v>18740</v>
      </c>
      <c r="O903">
        <v>1</v>
      </c>
      <c r="P903">
        <v>31</v>
      </c>
      <c r="Q903" t="s">
        <v>13844</v>
      </c>
      <c r="R903" t="s">
        <v>345</v>
      </c>
      <c r="S903" t="s">
        <v>541</v>
      </c>
      <c r="U903" t="s">
        <v>8950</v>
      </c>
      <c r="V903" t="s">
        <v>295</v>
      </c>
    </row>
    <row r="904" spans="1:22" x14ac:dyDescent="0.3">
      <c r="A904" t="s">
        <v>1782</v>
      </c>
      <c r="B904">
        <v>1</v>
      </c>
      <c r="C904" s="1" t="s">
        <v>1779</v>
      </c>
      <c r="F904" t="s">
        <v>1779</v>
      </c>
      <c r="K904">
        <v>0</v>
      </c>
      <c r="L904" s="1" t="s">
        <v>296</v>
      </c>
      <c r="M904" t="s">
        <v>1781</v>
      </c>
      <c r="N904">
        <v>18849</v>
      </c>
      <c r="O904">
        <v>0</v>
      </c>
      <c r="Q904" t="s">
        <v>11547</v>
      </c>
      <c r="R904" t="s">
        <v>296</v>
      </c>
      <c r="S904" t="s">
        <v>296</v>
      </c>
      <c r="U904" t="s">
        <v>1780</v>
      </c>
      <c r="V904" t="s">
        <v>295</v>
      </c>
    </row>
    <row r="905" spans="1:22" x14ac:dyDescent="0.3">
      <c r="A905" t="s">
        <v>6266</v>
      </c>
      <c r="B905">
        <v>1</v>
      </c>
      <c r="C905" s="1" t="s">
        <v>6263</v>
      </c>
      <c r="D905" t="s">
        <v>348</v>
      </c>
      <c r="F905" t="s">
        <v>6263</v>
      </c>
      <c r="H905" t="s">
        <v>6267</v>
      </c>
      <c r="K905">
        <v>87</v>
      </c>
      <c r="L905" s="1" t="s">
        <v>348</v>
      </c>
      <c r="M905" t="s">
        <v>6265</v>
      </c>
      <c r="N905">
        <v>1854</v>
      </c>
      <c r="O905">
        <v>8</v>
      </c>
      <c r="P905">
        <v>32</v>
      </c>
      <c r="Q905" t="s">
        <v>12574</v>
      </c>
      <c r="R905" t="s">
        <v>345</v>
      </c>
      <c r="S905" t="s">
        <v>579</v>
      </c>
      <c r="U905" t="s">
        <v>6264</v>
      </c>
      <c r="V905" t="s">
        <v>295</v>
      </c>
    </row>
    <row r="906" spans="1:22" x14ac:dyDescent="0.3">
      <c r="A906" t="s">
        <v>14724</v>
      </c>
      <c r="B906">
        <v>1</v>
      </c>
      <c r="C906" s="1" t="s">
        <v>14725</v>
      </c>
      <c r="D906" t="s">
        <v>437</v>
      </c>
      <c r="F906" t="s">
        <v>14725</v>
      </c>
      <c r="L906" s="1" t="s">
        <v>437</v>
      </c>
      <c r="M906" t="s">
        <v>14726</v>
      </c>
      <c r="N906">
        <v>22307</v>
      </c>
      <c r="O906">
        <v>0</v>
      </c>
      <c r="Q906" t="s">
        <v>14727</v>
      </c>
      <c r="R906" t="s">
        <v>329</v>
      </c>
      <c r="S906" t="s">
        <v>643</v>
      </c>
      <c r="T906" t="s">
        <v>16316</v>
      </c>
      <c r="U906" t="s">
        <v>1041</v>
      </c>
      <c r="V906" t="s">
        <v>295</v>
      </c>
    </row>
    <row r="907" spans="1:22" x14ac:dyDescent="0.3">
      <c r="A907" t="s">
        <v>6279</v>
      </c>
      <c r="B907">
        <v>1</v>
      </c>
      <c r="C907" s="1" t="s">
        <v>6278</v>
      </c>
      <c r="D907" t="s">
        <v>451</v>
      </c>
      <c r="E907">
        <v>2511055</v>
      </c>
      <c r="F907" t="s">
        <v>6278</v>
      </c>
      <c r="H907" t="s">
        <v>2987</v>
      </c>
      <c r="K907">
        <v>32</v>
      </c>
      <c r="L907" s="1" t="s">
        <v>451</v>
      </c>
      <c r="M907" t="s">
        <v>781</v>
      </c>
      <c r="N907">
        <v>17288</v>
      </c>
      <c r="O907">
        <v>0</v>
      </c>
      <c r="P907">
        <v>25</v>
      </c>
      <c r="Q907" t="s">
        <v>12577</v>
      </c>
      <c r="R907" t="s">
        <v>345</v>
      </c>
      <c r="S907" t="s">
        <v>951</v>
      </c>
      <c r="U907" t="s">
        <v>572</v>
      </c>
      <c r="V907" t="s">
        <v>295</v>
      </c>
    </row>
    <row r="908" spans="1:22" x14ac:dyDescent="0.3">
      <c r="A908" t="s">
        <v>6400</v>
      </c>
      <c r="B908">
        <v>1</v>
      </c>
      <c r="C908" s="1" t="s">
        <v>6399</v>
      </c>
      <c r="D908" t="s">
        <v>311</v>
      </c>
      <c r="F908" t="s">
        <v>6399</v>
      </c>
      <c r="H908" t="s">
        <v>6401</v>
      </c>
      <c r="K908">
        <v>66</v>
      </c>
      <c r="L908" s="1" t="s">
        <v>311</v>
      </c>
      <c r="M908" t="s">
        <v>493</v>
      </c>
      <c r="N908">
        <v>14564</v>
      </c>
      <c r="O908">
        <v>1</v>
      </c>
      <c r="P908">
        <v>29</v>
      </c>
      <c r="Q908" t="s">
        <v>12610</v>
      </c>
      <c r="R908" t="s">
        <v>294</v>
      </c>
      <c r="S908" t="s">
        <v>291</v>
      </c>
      <c r="U908" t="s">
        <v>572</v>
      </c>
      <c r="V908" t="s">
        <v>295</v>
      </c>
    </row>
    <row r="909" spans="1:22" x14ac:dyDescent="0.3">
      <c r="A909" t="s">
        <v>8629</v>
      </c>
      <c r="B909">
        <v>1</v>
      </c>
      <c r="C909" s="1" t="s">
        <v>8628</v>
      </c>
      <c r="D909" t="s">
        <v>321</v>
      </c>
      <c r="E909">
        <v>15383</v>
      </c>
      <c r="F909" t="s">
        <v>8628</v>
      </c>
      <c r="H909" t="s">
        <v>8630</v>
      </c>
      <c r="K909">
        <v>85</v>
      </c>
      <c r="L909" s="1" t="s">
        <v>321</v>
      </c>
      <c r="M909" t="s">
        <v>313</v>
      </c>
      <c r="N909">
        <v>14593</v>
      </c>
      <c r="O909">
        <v>3</v>
      </c>
      <c r="P909">
        <v>31</v>
      </c>
      <c r="Q909" t="s">
        <v>13234</v>
      </c>
      <c r="R909" t="s">
        <v>318</v>
      </c>
      <c r="S909" t="s">
        <v>958</v>
      </c>
      <c r="U909" t="s">
        <v>572</v>
      </c>
      <c r="V909" t="s">
        <v>295</v>
      </c>
    </row>
    <row r="910" spans="1:22" x14ac:dyDescent="0.3">
      <c r="A910" t="s">
        <v>4103</v>
      </c>
      <c r="B910">
        <v>1</v>
      </c>
      <c r="C910" s="1" t="s">
        <v>4102</v>
      </c>
      <c r="D910" t="s">
        <v>451</v>
      </c>
      <c r="E910">
        <v>17097</v>
      </c>
      <c r="F910" t="s">
        <v>4102</v>
      </c>
      <c r="H910" t="s">
        <v>4104</v>
      </c>
      <c r="K910">
        <v>35</v>
      </c>
      <c r="L910" s="1" t="s">
        <v>451</v>
      </c>
      <c r="M910" t="s">
        <v>513</v>
      </c>
      <c r="N910">
        <v>16518</v>
      </c>
      <c r="O910">
        <v>1</v>
      </c>
      <c r="P910">
        <v>29</v>
      </c>
      <c r="Q910" t="s">
        <v>12031</v>
      </c>
      <c r="R910" t="s">
        <v>492</v>
      </c>
      <c r="S910" t="s">
        <v>412</v>
      </c>
      <c r="U910" t="s">
        <v>572</v>
      </c>
      <c r="V910" t="s">
        <v>295</v>
      </c>
    </row>
    <row r="911" spans="1:22" x14ac:dyDescent="0.3">
      <c r="A911" t="s">
        <v>16624</v>
      </c>
      <c r="B911">
        <v>1</v>
      </c>
      <c r="C911" s="1" t="s">
        <v>16625</v>
      </c>
      <c r="D911" t="s">
        <v>16327</v>
      </c>
      <c r="F911" t="s">
        <v>16625</v>
      </c>
      <c r="H911" t="s">
        <v>14860</v>
      </c>
      <c r="L911" s="1" t="s">
        <v>16327</v>
      </c>
      <c r="M911" t="s">
        <v>16626</v>
      </c>
      <c r="N911">
        <v>22204</v>
      </c>
      <c r="O911">
        <v>0</v>
      </c>
      <c r="P911">
        <v>22</v>
      </c>
      <c r="Q911" t="s">
        <v>16627</v>
      </c>
      <c r="R911" t="s">
        <v>329</v>
      </c>
      <c r="S911" t="s">
        <v>341</v>
      </c>
      <c r="T911" t="s">
        <v>16316</v>
      </c>
      <c r="U911" t="s">
        <v>1780</v>
      </c>
      <c r="V911" t="s">
        <v>295</v>
      </c>
    </row>
    <row r="912" spans="1:22" x14ac:dyDescent="0.3">
      <c r="A912" t="s">
        <v>10572</v>
      </c>
      <c r="B912">
        <v>1</v>
      </c>
      <c r="C912" s="1" t="s">
        <v>10571</v>
      </c>
      <c r="D912" t="s">
        <v>348</v>
      </c>
      <c r="E912">
        <v>2578446</v>
      </c>
      <c r="F912" t="s">
        <v>10571</v>
      </c>
      <c r="H912" t="s">
        <v>7735</v>
      </c>
      <c r="K912">
        <v>80</v>
      </c>
      <c r="L912" s="1" t="s">
        <v>348</v>
      </c>
      <c r="M912" t="s">
        <v>513</v>
      </c>
      <c r="N912">
        <v>18271</v>
      </c>
      <c r="O912">
        <v>4</v>
      </c>
      <c r="P912">
        <v>29</v>
      </c>
      <c r="Q912" t="s">
        <v>13819</v>
      </c>
      <c r="R912" t="s">
        <v>345</v>
      </c>
      <c r="S912" t="s">
        <v>385</v>
      </c>
      <c r="U912" t="s">
        <v>1780</v>
      </c>
      <c r="V912" t="s">
        <v>295</v>
      </c>
    </row>
    <row r="913" spans="1:22" x14ac:dyDescent="0.3">
      <c r="A913" t="s">
        <v>15630</v>
      </c>
      <c r="B913">
        <v>1</v>
      </c>
      <c r="C913" s="1" t="s">
        <v>15631</v>
      </c>
      <c r="D913" t="s">
        <v>321</v>
      </c>
      <c r="F913" t="s">
        <v>15631</v>
      </c>
      <c r="H913" t="s">
        <v>15632</v>
      </c>
      <c r="L913" s="1" t="s">
        <v>321</v>
      </c>
      <c r="M913" t="s">
        <v>15633</v>
      </c>
      <c r="N913">
        <v>21958</v>
      </c>
      <c r="O913">
        <v>0</v>
      </c>
      <c r="P913">
        <v>22</v>
      </c>
      <c r="Q913" t="s">
        <v>15634</v>
      </c>
      <c r="R913" t="s">
        <v>424</v>
      </c>
      <c r="S913" t="s">
        <v>389</v>
      </c>
      <c r="T913" t="s">
        <v>16316</v>
      </c>
      <c r="U913" t="s">
        <v>1780</v>
      </c>
      <c r="V913" t="s">
        <v>295</v>
      </c>
    </row>
    <row r="914" spans="1:22" x14ac:dyDescent="0.3">
      <c r="A914" t="s">
        <v>10323</v>
      </c>
      <c r="B914">
        <v>1</v>
      </c>
      <c r="C914" s="1" t="s">
        <v>10322</v>
      </c>
      <c r="D914" t="s">
        <v>451</v>
      </c>
      <c r="E914">
        <v>12489</v>
      </c>
      <c r="F914" t="s">
        <v>10322</v>
      </c>
      <c r="H914" t="s">
        <v>7101</v>
      </c>
      <c r="K914">
        <v>34</v>
      </c>
      <c r="L914" s="1" t="s">
        <v>451</v>
      </c>
      <c r="M914" t="s">
        <v>781</v>
      </c>
      <c r="N914">
        <v>8604</v>
      </c>
      <c r="O914">
        <v>7</v>
      </c>
      <c r="P914">
        <v>31</v>
      </c>
      <c r="Q914" t="s">
        <v>13739</v>
      </c>
      <c r="R914" t="s">
        <v>401</v>
      </c>
      <c r="S914" t="s">
        <v>317</v>
      </c>
      <c r="U914" t="s">
        <v>1724</v>
      </c>
      <c r="V914" t="s">
        <v>295</v>
      </c>
    </row>
    <row r="915" spans="1:22" x14ac:dyDescent="0.3">
      <c r="A915" t="s">
        <v>15264</v>
      </c>
      <c r="B915">
        <v>1</v>
      </c>
      <c r="C915" s="1" t="s">
        <v>6180</v>
      </c>
      <c r="D915" t="s">
        <v>321</v>
      </c>
      <c r="E915">
        <v>3912092</v>
      </c>
      <c r="F915" t="s">
        <v>6180</v>
      </c>
      <c r="G915" t="s">
        <v>298</v>
      </c>
      <c r="H915" t="s">
        <v>6181</v>
      </c>
      <c r="I915">
        <v>2</v>
      </c>
      <c r="J915" t="s">
        <v>14437</v>
      </c>
      <c r="K915">
        <v>48</v>
      </c>
      <c r="L915" s="1" t="s">
        <v>321</v>
      </c>
      <c r="M915" t="s">
        <v>15265</v>
      </c>
      <c r="N915">
        <v>20905</v>
      </c>
      <c r="O915">
        <v>1</v>
      </c>
      <c r="P915">
        <v>23</v>
      </c>
      <c r="Q915" t="s">
        <v>15266</v>
      </c>
      <c r="R915" t="s">
        <v>1346</v>
      </c>
      <c r="S915" t="s">
        <v>525</v>
      </c>
      <c r="U915" t="s">
        <v>1724</v>
      </c>
      <c r="V915" t="s">
        <v>299</v>
      </c>
    </row>
    <row r="916" spans="1:22" x14ac:dyDescent="0.3">
      <c r="A916" t="s">
        <v>6012</v>
      </c>
      <c r="B916">
        <v>1</v>
      </c>
      <c r="C916" s="1" t="s">
        <v>6009</v>
      </c>
      <c r="D916" t="s">
        <v>348</v>
      </c>
      <c r="E916">
        <v>3165703</v>
      </c>
      <c r="F916" t="s">
        <v>6009</v>
      </c>
      <c r="H916" t="s">
        <v>6013</v>
      </c>
      <c r="K916">
        <v>15</v>
      </c>
      <c r="L916" s="1" t="s">
        <v>348</v>
      </c>
      <c r="M916" t="s">
        <v>6011</v>
      </c>
      <c r="N916">
        <v>17034</v>
      </c>
      <c r="O916">
        <v>0</v>
      </c>
      <c r="P916">
        <v>26</v>
      </c>
      <c r="Q916" t="s">
        <v>12504</v>
      </c>
      <c r="R916" t="s">
        <v>360</v>
      </c>
      <c r="S916" t="s">
        <v>356</v>
      </c>
      <c r="U916" t="s">
        <v>6010</v>
      </c>
      <c r="V916" t="s">
        <v>295</v>
      </c>
    </row>
    <row r="917" spans="1:22" x14ac:dyDescent="0.3">
      <c r="A917" t="s">
        <v>8544</v>
      </c>
      <c r="B917">
        <v>1</v>
      </c>
      <c r="C917" s="1" t="s">
        <v>8543</v>
      </c>
      <c r="D917" t="s">
        <v>451</v>
      </c>
      <c r="E917">
        <v>3042945</v>
      </c>
      <c r="F917" t="s">
        <v>8543</v>
      </c>
      <c r="H917" t="s">
        <v>1103</v>
      </c>
      <c r="K917">
        <v>26</v>
      </c>
      <c r="L917" s="1" t="s">
        <v>451</v>
      </c>
      <c r="M917" t="s">
        <v>1558</v>
      </c>
      <c r="N917">
        <v>18530</v>
      </c>
      <c r="O917">
        <v>1</v>
      </c>
      <c r="P917">
        <v>24</v>
      </c>
      <c r="Q917" t="s">
        <v>13206</v>
      </c>
      <c r="R917" t="s">
        <v>401</v>
      </c>
      <c r="S917" t="s">
        <v>1230</v>
      </c>
      <c r="U917" t="s">
        <v>6392</v>
      </c>
      <c r="V917" t="s">
        <v>295</v>
      </c>
    </row>
    <row r="918" spans="1:22" x14ac:dyDescent="0.3">
      <c r="A918" t="s">
        <v>5968</v>
      </c>
      <c r="B918">
        <v>1</v>
      </c>
      <c r="C918" s="1" t="s">
        <v>5964</v>
      </c>
      <c r="D918" t="s">
        <v>451</v>
      </c>
      <c r="E918">
        <v>3047519</v>
      </c>
      <c r="F918" t="s">
        <v>5964</v>
      </c>
      <c r="H918" t="s">
        <v>1608</v>
      </c>
      <c r="J918" t="s">
        <v>5967</v>
      </c>
      <c r="K918">
        <v>35</v>
      </c>
      <c r="L918" s="1" t="s">
        <v>451</v>
      </c>
      <c r="M918" t="s">
        <v>5966</v>
      </c>
      <c r="N918">
        <v>19024</v>
      </c>
      <c r="O918">
        <v>3</v>
      </c>
      <c r="P918">
        <v>25</v>
      </c>
      <c r="Q918" t="s">
        <v>12492</v>
      </c>
      <c r="R918" t="s">
        <v>397</v>
      </c>
      <c r="S918" t="s">
        <v>1229</v>
      </c>
      <c r="T918" t="s">
        <v>16316</v>
      </c>
      <c r="U918" t="s">
        <v>5965</v>
      </c>
      <c r="V918" t="s">
        <v>295</v>
      </c>
    </row>
    <row r="919" spans="1:22" x14ac:dyDescent="0.3">
      <c r="A919" t="s">
        <v>8844</v>
      </c>
      <c r="B919">
        <v>1</v>
      </c>
      <c r="C919" s="1" t="s">
        <v>8843</v>
      </c>
      <c r="D919" t="s">
        <v>348</v>
      </c>
      <c r="E919">
        <v>11267</v>
      </c>
      <c r="F919" t="s">
        <v>8843</v>
      </c>
      <c r="H919" t="s">
        <v>8845</v>
      </c>
      <c r="K919">
        <v>17</v>
      </c>
      <c r="L919" s="1" t="s">
        <v>348</v>
      </c>
      <c r="M919" t="s">
        <v>1050</v>
      </c>
      <c r="N919">
        <v>2730</v>
      </c>
      <c r="O919">
        <v>7</v>
      </c>
      <c r="P919">
        <v>33</v>
      </c>
      <c r="Q919" t="s">
        <v>13298</v>
      </c>
      <c r="R919" t="s">
        <v>360</v>
      </c>
      <c r="S919" t="s">
        <v>356</v>
      </c>
      <c r="U919" t="s">
        <v>1345</v>
      </c>
      <c r="V919" t="s">
        <v>295</v>
      </c>
    </row>
    <row r="920" spans="1:22" x14ac:dyDescent="0.3">
      <c r="A920" t="s">
        <v>6551</v>
      </c>
      <c r="B920">
        <v>1</v>
      </c>
      <c r="C920" s="1" t="s">
        <v>6548</v>
      </c>
      <c r="D920" t="s">
        <v>321</v>
      </c>
      <c r="E920">
        <v>3129455</v>
      </c>
      <c r="F920" t="s">
        <v>6548</v>
      </c>
      <c r="H920" t="s">
        <v>6552</v>
      </c>
      <c r="I920">
        <v>7</v>
      </c>
      <c r="J920" t="s">
        <v>6550</v>
      </c>
      <c r="K920">
        <v>86</v>
      </c>
      <c r="L920" s="1" t="s">
        <v>321</v>
      </c>
      <c r="M920" t="s">
        <v>6549</v>
      </c>
      <c r="N920">
        <v>20370</v>
      </c>
      <c r="O920">
        <v>2</v>
      </c>
      <c r="P920">
        <v>23</v>
      </c>
      <c r="Q920" t="s">
        <v>12653</v>
      </c>
      <c r="R920" t="s">
        <v>318</v>
      </c>
      <c r="S920" t="s">
        <v>442</v>
      </c>
      <c r="T920" t="s">
        <v>16316</v>
      </c>
      <c r="U920" t="s">
        <v>1345</v>
      </c>
      <c r="V920" t="s">
        <v>295</v>
      </c>
    </row>
    <row r="921" spans="1:22" x14ac:dyDescent="0.3">
      <c r="A921" t="s">
        <v>16523</v>
      </c>
      <c r="B921">
        <v>1</v>
      </c>
      <c r="C921" s="1" t="s">
        <v>16524</v>
      </c>
      <c r="D921" t="s">
        <v>16327</v>
      </c>
      <c r="E921">
        <v>5749</v>
      </c>
      <c r="F921" t="s">
        <v>16524</v>
      </c>
      <c r="H921" t="s">
        <v>6172</v>
      </c>
      <c r="J921" t="s">
        <v>16525</v>
      </c>
      <c r="K921">
        <v>5</v>
      </c>
      <c r="L921" s="1" t="s">
        <v>16327</v>
      </c>
      <c r="M921" t="s">
        <v>313</v>
      </c>
      <c r="N921">
        <v>14710</v>
      </c>
      <c r="O921">
        <v>16</v>
      </c>
      <c r="P921">
        <v>40</v>
      </c>
      <c r="Q921" t="s">
        <v>16526</v>
      </c>
      <c r="R921" t="s">
        <v>318</v>
      </c>
      <c r="S921" t="s">
        <v>575</v>
      </c>
      <c r="T921" t="s">
        <v>16316</v>
      </c>
      <c r="U921" t="s">
        <v>1345</v>
      </c>
      <c r="V921" t="s">
        <v>295</v>
      </c>
    </row>
    <row r="922" spans="1:22" x14ac:dyDescent="0.3">
      <c r="A922" t="s">
        <v>15475</v>
      </c>
      <c r="B922">
        <v>1</v>
      </c>
      <c r="C922" s="1" t="s">
        <v>15476</v>
      </c>
      <c r="D922" t="s">
        <v>348</v>
      </c>
      <c r="E922">
        <v>4258195</v>
      </c>
      <c r="F922" t="s">
        <v>15476</v>
      </c>
      <c r="G922" t="s">
        <v>669</v>
      </c>
      <c r="H922" t="s">
        <v>15477</v>
      </c>
      <c r="I922">
        <v>2</v>
      </c>
      <c r="K922">
        <v>11</v>
      </c>
      <c r="L922" s="1" t="s">
        <v>348</v>
      </c>
      <c r="M922" t="s">
        <v>15478</v>
      </c>
      <c r="N922">
        <v>21754</v>
      </c>
      <c r="O922">
        <v>0</v>
      </c>
      <c r="P922">
        <v>21</v>
      </c>
      <c r="Q922" t="s">
        <v>15479</v>
      </c>
      <c r="R922" t="s">
        <v>345</v>
      </c>
      <c r="S922" t="s">
        <v>450</v>
      </c>
      <c r="U922" t="s">
        <v>15480</v>
      </c>
      <c r="V922" t="s">
        <v>299</v>
      </c>
    </row>
    <row r="923" spans="1:22" x14ac:dyDescent="0.3">
      <c r="A923" t="s">
        <v>4165</v>
      </c>
      <c r="B923">
        <v>1</v>
      </c>
      <c r="C923" s="1" t="s">
        <v>4162</v>
      </c>
      <c r="D923" t="s">
        <v>451</v>
      </c>
      <c r="E923">
        <v>3916451</v>
      </c>
      <c r="F923" t="s">
        <v>4162</v>
      </c>
      <c r="H923" t="s">
        <v>13969</v>
      </c>
      <c r="I923">
        <v>7</v>
      </c>
      <c r="J923" t="s">
        <v>14929</v>
      </c>
      <c r="K923">
        <v>34</v>
      </c>
      <c r="L923" s="1" t="s">
        <v>451</v>
      </c>
      <c r="M923" t="s">
        <v>4164</v>
      </c>
      <c r="N923">
        <v>21391</v>
      </c>
      <c r="O923">
        <v>1</v>
      </c>
      <c r="P923">
        <v>23</v>
      </c>
      <c r="Q923" t="s">
        <v>12044</v>
      </c>
      <c r="R923" t="s">
        <v>360</v>
      </c>
      <c r="S923" t="s">
        <v>393</v>
      </c>
      <c r="T923" t="s">
        <v>16316</v>
      </c>
      <c r="U923" t="s">
        <v>4163</v>
      </c>
      <c r="V923" t="s">
        <v>295</v>
      </c>
    </row>
    <row r="924" spans="1:22" x14ac:dyDescent="0.3">
      <c r="A924" t="s">
        <v>8037</v>
      </c>
      <c r="B924">
        <v>1</v>
      </c>
      <c r="C924" s="1" t="s">
        <v>45</v>
      </c>
      <c r="D924" t="s">
        <v>451</v>
      </c>
      <c r="E924">
        <v>3125116</v>
      </c>
      <c r="F924" t="s">
        <v>45</v>
      </c>
      <c r="H924" t="s">
        <v>3759</v>
      </c>
      <c r="J924" t="s">
        <v>8036</v>
      </c>
      <c r="K924">
        <v>40</v>
      </c>
      <c r="L924" s="1" t="s">
        <v>451</v>
      </c>
      <c r="M924" t="s">
        <v>4185</v>
      </c>
      <c r="N924">
        <v>18957</v>
      </c>
      <c r="O924">
        <v>3</v>
      </c>
      <c r="P924">
        <v>24</v>
      </c>
      <c r="Q924" t="s">
        <v>13062</v>
      </c>
      <c r="R924" t="s">
        <v>308</v>
      </c>
      <c r="S924" t="s">
        <v>459</v>
      </c>
      <c r="T924" t="s">
        <v>16316</v>
      </c>
      <c r="U924" t="s">
        <v>8035</v>
      </c>
      <c r="V924" t="s">
        <v>295</v>
      </c>
    </row>
    <row r="925" spans="1:22" x14ac:dyDescent="0.3">
      <c r="A925" t="s">
        <v>6642</v>
      </c>
      <c r="B925">
        <v>1</v>
      </c>
      <c r="C925" s="1" t="s">
        <v>6638</v>
      </c>
      <c r="D925" t="s">
        <v>348</v>
      </c>
      <c r="E925">
        <v>3894952</v>
      </c>
      <c r="F925" t="s">
        <v>6638</v>
      </c>
      <c r="H925" t="s">
        <v>6643</v>
      </c>
      <c r="J925" t="s">
        <v>6641</v>
      </c>
      <c r="K925">
        <v>17</v>
      </c>
      <c r="L925" s="1" t="s">
        <v>348</v>
      </c>
      <c r="M925" t="s">
        <v>6640</v>
      </c>
      <c r="N925">
        <v>17292</v>
      </c>
      <c r="O925">
        <v>5</v>
      </c>
      <c r="P925">
        <v>27</v>
      </c>
      <c r="Q925" t="s">
        <v>12676</v>
      </c>
      <c r="R925" t="s">
        <v>308</v>
      </c>
      <c r="S925" t="s">
        <v>537</v>
      </c>
      <c r="T925" t="s">
        <v>16316</v>
      </c>
      <c r="U925" t="s">
        <v>6639</v>
      </c>
      <c r="V925" t="s">
        <v>295</v>
      </c>
    </row>
    <row r="926" spans="1:22" x14ac:dyDescent="0.3">
      <c r="A926" t="s">
        <v>9016</v>
      </c>
      <c r="B926">
        <v>1</v>
      </c>
      <c r="C926" s="1" t="s">
        <v>9015</v>
      </c>
      <c r="D926" t="s">
        <v>348</v>
      </c>
      <c r="E926">
        <v>17062</v>
      </c>
      <c r="F926" t="s">
        <v>9015</v>
      </c>
      <c r="H926" t="s">
        <v>4005</v>
      </c>
      <c r="K926">
        <v>85</v>
      </c>
      <c r="L926" s="1" t="s">
        <v>348</v>
      </c>
      <c r="M926" t="s">
        <v>1865</v>
      </c>
      <c r="N926">
        <v>16504</v>
      </c>
      <c r="O926">
        <v>1</v>
      </c>
      <c r="P926">
        <v>27</v>
      </c>
      <c r="Q926" t="s">
        <v>13348</v>
      </c>
      <c r="R926" t="s">
        <v>329</v>
      </c>
      <c r="S926" t="s">
        <v>398</v>
      </c>
      <c r="U926" t="s">
        <v>1275</v>
      </c>
      <c r="V926" t="s">
        <v>295</v>
      </c>
    </row>
    <row r="927" spans="1:22" x14ac:dyDescent="0.3">
      <c r="A927" t="s">
        <v>9273</v>
      </c>
      <c r="B927">
        <v>1</v>
      </c>
      <c r="C927" s="1" t="s">
        <v>143</v>
      </c>
      <c r="D927" t="s">
        <v>348</v>
      </c>
      <c r="E927">
        <v>16791</v>
      </c>
      <c r="F927" t="s">
        <v>143</v>
      </c>
      <c r="H927" t="s">
        <v>4192</v>
      </c>
      <c r="J927" t="s">
        <v>9272</v>
      </c>
      <c r="K927">
        <v>19</v>
      </c>
      <c r="L927" s="1" t="s">
        <v>348</v>
      </c>
      <c r="M927" t="s">
        <v>9271</v>
      </c>
      <c r="N927">
        <v>16232</v>
      </c>
      <c r="O927">
        <v>6</v>
      </c>
      <c r="P927">
        <v>27</v>
      </c>
      <c r="Q927" t="s">
        <v>13423</v>
      </c>
      <c r="R927" t="s">
        <v>345</v>
      </c>
      <c r="S927" t="s">
        <v>310</v>
      </c>
      <c r="T927" t="s">
        <v>16316</v>
      </c>
      <c r="U927" t="s">
        <v>1275</v>
      </c>
      <c r="V927" t="s">
        <v>295</v>
      </c>
    </row>
    <row r="928" spans="1:22" x14ac:dyDescent="0.3">
      <c r="A928" t="s">
        <v>8540</v>
      </c>
      <c r="B928">
        <v>1</v>
      </c>
      <c r="C928" s="1" t="s">
        <v>8538</v>
      </c>
      <c r="D928" t="s">
        <v>348</v>
      </c>
      <c r="E928">
        <v>3056691</v>
      </c>
      <c r="F928" t="s">
        <v>8538</v>
      </c>
      <c r="H928" t="s">
        <v>4688</v>
      </c>
      <c r="I928">
        <v>5</v>
      </c>
      <c r="J928" t="s">
        <v>8539</v>
      </c>
      <c r="K928">
        <v>19</v>
      </c>
      <c r="L928" s="1" t="s">
        <v>348</v>
      </c>
      <c r="M928" t="s">
        <v>2438</v>
      </c>
      <c r="N928">
        <v>20225</v>
      </c>
      <c r="O928">
        <v>2</v>
      </c>
      <c r="P928">
        <v>25</v>
      </c>
      <c r="Q928" t="s">
        <v>13204</v>
      </c>
      <c r="R928" t="s">
        <v>401</v>
      </c>
      <c r="S928" t="s">
        <v>393</v>
      </c>
      <c r="T928" t="s">
        <v>16316</v>
      </c>
      <c r="U928" t="s">
        <v>6075</v>
      </c>
      <c r="V928" t="s">
        <v>295</v>
      </c>
    </row>
    <row r="929" spans="1:22" x14ac:dyDescent="0.3">
      <c r="A929" t="s">
        <v>6077</v>
      </c>
      <c r="B929">
        <v>1</v>
      </c>
      <c r="C929" s="1" t="s">
        <v>6074</v>
      </c>
      <c r="D929" t="s">
        <v>348</v>
      </c>
      <c r="E929">
        <v>2970410</v>
      </c>
      <c r="F929" t="s">
        <v>6074</v>
      </c>
      <c r="H929" t="s">
        <v>6078</v>
      </c>
      <c r="J929" t="s">
        <v>6076</v>
      </c>
      <c r="K929">
        <v>83</v>
      </c>
      <c r="L929" s="1" t="s">
        <v>348</v>
      </c>
      <c r="M929" t="s">
        <v>1693</v>
      </c>
      <c r="N929">
        <v>19482</v>
      </c>
      <c r="O929">
        <v>3</v>
      </c>
      <c r="P929">
        <v>26</v>
      </c>
      <c r="Q929" t="s">
        <v>12521</v>
      </c>
      <c r="R929" t="s">
        <v>329</v>
      </c>
      <c r="S929" t="s">
        <v>367</v>
      </c>
      <c r="T929" t="s">
        <v>16316</v>
      </c>
      <c r="U929" t="s">
        <v>6075</v>
      </c>
      <c r="V929" t="s">
        <v>295</v>
      </c>
    </row>
    <row r="930" spans="1:22" x14ac:dyDescent="0.3">
      <c r="A930" t="s">
        <v>8454</v>
      </c>
      <c r="B930">
        <v>1</v>
      </c>
      <c r="C930" s="1" t="s">
        <v>8450</v>
      </c>
      <c r="D930" t="s">
        <v>348</v>
      </c>
      <c r="E930">
        <v>14269</v>
      </c>
      <c r="F930" t="s">
        <v>8450</v>
      </c>
      <c r="G930" t="s">
        <v>444</v>
      </c>
      <c r="H930" t="s">
        <v>3811</v>
      </c>
      <c r="I930">
        <v>2</v>
      </c>
      <c r="J930" t="s">
        <v>8453</v>
      </c>
      <c r="K930">
        <v>80</v>
      </c>
      <c r="L930" s="1" t="s">
        <v>348</v>
      </c>
      <c r="M930" t="s">
        <v>8452</v>
      </c>
      <c r="N930">
        <v>16728</v>
      </c>
      <c r="O930">
        <v>9</v>
      </c>
      <c r="P930">
        <v>31</v>
      </c>
      <c r="Q930" t="s">
        <v>13179</v>
      </c>
      <c r="R930" t="s">
        <v>318</v>
      </c>
      <c r="S930" t="s">
        <v>412</v>
      </c>
      <c r="U930" t="s">
        <v>8451</v>
      </c>
      <c r="V930" t="s">
        <v>299</v>
      </c>
    </row>
    <row r="931" spans="1:22" x14ac:dyDescent="0.3">
      <c r="A931" t="s">
        <v>1154</v>
      </c>
      <c r="B931">
        <v>1</v>
      </c>
      <c r="C931" s="1" t="s">
        <v>1150</v>
      </c>
      <c r="D931" t="s">
        <v>451</v>
      </c>
      <c r="E931">
        <v>3126246</v>
      </c>
      <c r="F931" t="s">
        <v>1150</v>
      </c>
      <c r="G931" t="s">
        <v>669</v>
      </c>
      <c r="H931" t="s">
        <v>1155</v>
      </c>
      <c r="I931">
        <v>4</v>
      </c>
      <c r="J931" t="s">
        <v>1153</v>
      </c>
      <c r="K931">
        <v>25</v>
      </c>
      <c r="L931" s="1" t="s">
        <v>451</v>
      </c>
      <c r="M931" t="s">
        <v>1152</v>
      </c>
      <c r="N931">
        <v>20566</v>
      </c>
      <c r="O931">
        <v>2</v>
      </c>
      <c r="P931">
        <v>25</v>
      </c>
      <c r="Q931" t="s">
        <v>11437</v>
      </c>
      <c r="R931" t="s">
        <v>360</v>
      </c>
      <c r="S931" t="s">
        <v>362</v>
      </c>
      <c r="U931" t="s">
        <v>1151</v>
      </c>
      <c r="V931" t="s">
        <v>299</v>
      </c>
    </row>
    <row r="932" spans="1:22" x14ac:dyDescent="0.3">
      <c r="A932" t="s">
        <v>1760</v>
      </c>
      <c r="B932">
        <v>1</v>
      </c>
      <c r="C932" s="1" t="s">
        <v>1758</v>
      </c>
      <c r="D932" t="s">
        <v>348</v>
      </c>
      <c r="F932" t="s">
        <v>1758</v>
      </c>
      <c r="G932" t="s">
        <v>298</v>
      </c>
      <c r="K932">
        <v>0</v>
      </c>
      <c r="L932" s="1" t="s">
        <v>348</v>
      </c>
      <c r="M932" t="s">
        <v>520</v>
      </c>
      <c r="N932">
        <v>19704</v>
      </c>
      <c r="O932">
        <v>1</v>
      </c>
      <c r="Q932" t="s">
        <v>11543</v>
      </c>
      <c r="R932" t="s">
        <v>296</v>
      </c>
      <c r="S932" t="s">
        <v>296</v>
      </c>
      <c r="U932" t="s">
        <v>1759</v>
      </c>
      <c r="V932" t="s">
        <v>299</v>
      </c>
    </row>
    <row r="933" spans="1:22" x14ac:dyDescent="0.3">
      <c r="A933" t="s">
        <v>2217</v>
      </c>
      <c r="B933">
        <v>1</v>
      </c>
      <c r="C933" s="1" t="s">
        <v>2213</v>
      </c>
      <c r="D933" t="s">
        <v>348</v>
      </c>
      <c r="E933">
        <v>2971433</v>
      </c>
      <c r="F933" t="s">
        <v>2213</v>
      </c>
      <c r="H933" t="s">
        <v>1199</v>
      </c>
      <c r="J933" t="s">
        <v>2216</v>
      </c>
      <c r="K933">
        <v>18</v>
      </c>
      <c r="L933" s="1" t="s">
        <v>348</v>
      </c>
      <c r="M933" t="s">
        <v>2215</v>
      </c>
      <c r="N933">
        <v>16801</v>
      </c>
      <c r="O933">
        <v>5</v>
      </c>
      <c r="P933">
        <v>26</v>
      </c>
      <c r="Q933" t="s">
        <v>11624</v>
      </c>
      <c r="R933" t="s">
        <v>294</v>
      </c>
      <c r="S933" t="s">
        <v>1161</v>
      </c>
      <c r="U933" t="s">
        <v>2214</v>
      </c>
      <c r="V933" t="s">
        <v>295</v>
      </c>
    </row>
    <row r="934" spans="1:22" x14ac:dyDescent="0.3">
      <c r="A934" t="s">
        <v>7510</v>
      </c>
      <c r="B934">
        <v>1</v>
      </c>
      <c r="C934" s="1" t="s">
        <v>7509</v>
      </c>
      <c r="D934" t="s">
        <v>348</v>
      </c>
      <c r="E934">
        <v>3126325</v>
      </c>
      <c r="F934" t="s">
        <v>7509</v>
      </c>
      <c r="H934" t="s">
        <v>13997</v>
      </c>
      <c r="I934">
        <v>5</v>
      </c>
      <c r="J934" t="s">
        <v>15511</v>
      </c>
      <c r="K934">
        <v>19</v>
      </c>
      <c r="L934" s="1" t="s">
        <v>348</v>
      </c>
      <c r="M934" t="s">
        <v>4675</v>
      </c>
      <c r="N934">
        <v>21276</v>
      </c>
      <c r="O934">
        <v>1</v>
      </c>
      <c r="P934">
        <v>24</v>
      </c>
      <c r="Q934" t="s">
        <v>12912</v>
      </c>
      <c r="R934" t="s">
        <v>318</v>
      </c>
      <c r="S934" t="s">
        <v>412</v>
      </c>
      <c r="T934" t="s">
        <v>16316</v>
      </c>
      <c r="U934" t="s">
        <v>2649</v>
      </c>
      <c r="V934" t="s">
        <v>295</v>
      </c>
    </row>
    <row r="935" spans="1:22" x14ac:dyDescent="0.3">
      <c r="A935" t="s">
        <v>8556</v>
      </c>
      <c r="B935">
        <v>1</v>
      </c>
      <c r="C935" s="1" t="s">
        <v>8554</v>
      </c>
      <c r="D935" t="s">
        <v>321</v>
      </c>
      <c r="E935">
        <v>13353</v>
      </c>
      <c r="F935" t="s">
        <v>8554</v>
      </c>
      <c r="H935" t="s">
        <v>6396</v>
      </c>
      <c r="K935">
        <v>42</v>
      </c>
      <c r="L935" s="1" t="s">
        <v>321</v>
      </c>
      <c r="M935" t="s">
        <v>975</v>
      </c>
      <c r="N935">
        <v>11100</v>
      </c>
      <c r="O935">
        <v>4</v>
      </c>
      <c r="P935">
        <v>29</v>
      </c>
      <c r="Q935" t="s">
        <v>13210</v>
      </c>
      <c r="R935" t="s">
        <v>329</v>
      </c>
      <c r="S935" t="s">
        <v>499</v>
      </c>
      <c r="U935" t="s">
        <v>8555</v>
      </c>
      <c r="V935" t="s">
        <v>295</v>
      </c>
    </row>
    <row r="936" spans="1:22" x14ac:dyDescent="0.3">
      <c r="A936" t="s">
        <v>5897</v>
      </c>
      <c r="B936">
        <v>1</v>
      </c>
      <c r="C936" s="1" t="s">
        <v>5894</v>
      </c>
      <c r="D936" t="s">
        <v>348</v>
      </c>
      <c r="E936">
        <v>4260053</v>
      </c>
      <c r="F936" t="s">
        <v>5894</v>
      </c>
      <c r="H936" t="s">
        <v>1216</v>
      </c>
      <c r="I936">
        <v>3</v>
      </c>
      <c r="J936" t="s">
        <v>5896</v>
      </c>
      <c r="K936">
        <v>84</v>
      </c>
      <c r="L936" s="1" t="s">
        <v>348</v>
      </c>
      <c r="M936" t="s">
        <v>936</v>
      </c>
      <c r="N936">
        <v>20456</v>
      </c>
      <c r="O936">
        <v>2</v>
      </c>
      <c r="P936">
        <v>26</v>
      </c>
      <c r="Q936" t="s">
        <v>12473</v>
      </c>
      <c r="R936" t="s">
        <v>308</v>
      </c>
      <c r="S936" t="s">
        <v>756</v>
      </c>
      <c r="T936" t="s">
        <v>16316</v>
      </c>
      <c r="U936" t="s">
        <v>5895</v>
      </c>
      <c r="V936" t="s">
        <v>295</v>
      </c>
    </row>
    <row r="937" spans="1:22" x14ac:dyDescent="0.3">
      <c r="A937" t="s">
        <v>7161</v>
      </c>
      <c r="B937">
        <v>1</v>
      </c>
      <c r="C937" s="1" t="s">
        <v>137</v>
      </c>
      <c r="D937" t="s">
        <v>348</v>
      </c>
      <c r="E937">
        <v>14221</v>
      </c>
      <c r="F937" t="s">
        <v>137</v>
      </c>
      <c r="H937" t="s">
        <v>3434</v>
      </c>
      <c r="J937" t="s">
        <v>7160</v>
      </c>
      <c r="K937">
        <v>89</v>
      </c>
      <c r="L937" s="1" t="s">
        <v>348</v>
      </c>
      <c r="M937" t="s">
        <v>2850</v>
      </c>
      <c r="N937">
        <v>13460</v>
      </c>
      <c r="O937">
        <v>9</v>
      </c>
      <c r="P937">
        <v>31</v>
      </c>
      <c r="Q937" t="s">
        <v>12818</v>
      </c>
      <c r="R937" t="s">
        <v>401</v>
      </c>
      <c r="S937" t="s">
        <v>475</v>
      </c>
      <c r="T937" t="s">
        <v>16316</v>
      </c>
      <c r="U937" t="s">
        <v>5380</v>
      </c>
      <c r="V937" t="s">
        <v>295</v>
      </c>
    </row>
    <row r="938" spans="1:22" x14ac:dyDescent="0.3">
      <c r="A938" t="s">
        <v>7016</v>
      </c>
      <c r="B938">
        <v>1</v>
      </c>
      <c r="C938" s="1" t="s">
        <v>7014</v>
      </c>
      <c r="F938" t="s">
        <v>7014</v>
      </c>
      <c r="K938">
        <v>0</v>
      </c>
      <c r="L938" s="1" t="s">
        <v>296</v>
      </c>
      <c r="M938" t="s">
        <v>7015</v>
      </c>
      <c r="N938">
        <v>17841</v>
      </c>
      <c r="O938">
        <v>0</v>
      </c>
      <c r="Q938" t="s">
        <v>12780</v>
      </c>
      <c r="R938" t="s">
        <v>296</v>
      </c>
      <c r="S938" t="s">
        <v>296</v>
      </c>
      <c r="U938" t="s">
        <v>5380</v>
      </c>
      <c r="V938" t="s">
        <v>295</v>
      </c>
    </row>
    <row r="939" spans="1:22" x14ac:dyDescent="0.3">
      <c r="A939" t="s">
        <v>10641</v>
      </c>
      <c r="B939">
        <v>1</v>
      </c>
      <c r="C939" s="1" t="s">
        <v>13</v>
      </c>
      <c r="D939" t="s">
        <v>451</v>
      </c>
      <c r="E939">
        <v>14885</v>
      </c>
      <c r="F939" t="s">
        <v>13</v>
      </c>
      <c r="H939" t="s">
        <v>7956</v>
      </c>
      <c r="J939" t="s">
        <v>10640</v>
      </c>
      <c r="K939">
        <v>22</v>
      </c>
      <c r="L939" s="1" t="s">
        <v>451</v>
      </c>
      <c r="M939" t="s">
        <v>1112</v>
      </c>
      <c r="N939">
        <v>14385</v>
      </c>
      <c r="O939">
        <v>8</v>
      </c>
      <c r="P939">
        <v>31</v>
      </c>
      <c r="Q939" t="s">
        <v>13843</v>
      </c>
      <c r="R939" t="s">
        <v>492</v>
      </c>
      <c r="S939" t="s">
        <v>214</v>
      </c>
      <c r="T939" t="s">
        <v>16316</v>
      </c>
      <c r="U939" t="s">
        <v>5380</v>
      </c>
      <c r="V939" t="s">
        <v>295</v>
      </c>
    </row>
    <row r="940" spans="1:22" x14ac:dyDescent="0.3">
      <c r="A940" t="s">
        <v>10584</v>
      </c>
      <c r="B940">
        <v>1</v>
      </c>
      <c r="C940" s="1" t="s">
        <v>10583</v>
      </c>
      <c r="D940" t="s">
        <v>348</v>
      </c>
      <c r="E940">
        <v>2273426</v>
      </c>
      <c r="F940" t="s">
        <v>10583</v>
      </c>
      <c r="H940" t="s">
        <v>9546</v>
      </c>
      <c r="K940">
        <v>19</v>
      </c>
      <c r="L940" s="1" t="s">
        <v>348</v>
      </c>
      <c r="M940" t="s">
        <v>9520</v>
      </c>
      <c r="N940">
        <v>17083</v>
      </c>
      <c r="O940">
        <v>2</v>
      </c>
      <c r="P940">
        <v>30</v>
      </c>
      <c r="Q940" t="s">
        <v>13823</v>
      </c>
      <c r="R940" t="s">
        <v>318</v>
      </c>
      <c r="S940" t="s">
        <v>356</v>
      </c>
      <c r="U940" t="s">
        <v>5380</v>
      </c>
      <c r="V940" t="s">
        <v>295</v>
      </c>
    </row>
    <row r="941" spans="1:22" x14ac:dyDescent="0.3">
      <c r="A941" t="s">
        <v>9130</v>
      </c>
      <c r="B941">
        <v>1</v>
      </c>
      <c r="C941" s="1" t="s">
        <v>9128</v>
      </c>
      <c r="F941" t="s">
        <v>9128</v>
      </c>
      <c r="K941">
        <v>0</v>
      </c>
      <c r="L941" s="1" t="s">
        <v>296</v>
      </c>
      <c r="M941" t="s">
        <v>9129</v>
      </c>
      <c r="N941">
        <v>17838</v>
      </c>
      <c r="O941">
        <v>0</v>
      </c>
      <c r="Q941" t="s">
        <v>13379</v>
      </c>
      <c r="R941" t="s">
        <v>296</v>
      </c>
      <c r="S941" t="s">
        <v>296</v>
      </c>
      <c r="U941" t="s">
        <v>5380</v>
      </c>
      <c r="V941" t="s">
        <v>295</v>
      </c>
    </row>
    <row r="942" spans="1:22" x14ac:dyDescent="0.3">
      <c r="A942" t="s">
        <v>9908</v>
      </c>
      <c r="B942">
        <v>1</v>
      </c>
      <c r="C942" s="1" t="s">
        <v>9906</v>
      </c>
      <c r="F942" t="s">
        <v>9906</v>
      </c>
      <c r="K942">
        <v>0</v>
      </c>
      <c r="L942" s="1" t="s">
        <v>296</v>
      </c>
      <c r="M942" t="s">
        <v>9907</v>
      </c>
      <c r="N942">
        <v>17831</v>
      </c>
      <c r="O942">
        <v>0</v>
      </c>
      <c r="Q942" t="s">
        <v>13616</v>
      </c>
      <c r="R942" t="s">
        <v>296</v>
      </c>
      <c r="S942" t="s">
        <v>296</v>
      </c>
      <c r="U942" t="s">
        <v>5380</v>
      </c>
      <c r="V942" t="s">
        <v>295</v>
      </c>
    </row>
    <row r="943" spans="1:22" x14ac:dyDescent="0.3">
      <c r="A943" t="s">
        <v>5381</v>
      </c>
      <c r="B943">
        <v>1</v>
      </c>
      <c r="C943" s="1" t="s">
        <v>5379</v>
      </c>
      <c r="F943" t="s">
        <v>5379</v>
      </c>
      <c r="K943">
        <v>0</v>
      </c>
      <c r="L943" s="1" t="s">
        <v>296</v>
      </c>
      <c r="M943" t="s">
        <v>513</v>
      </c>
      <c r="N943">
        <v>19666</v>
      </c>
      <c r="O943">
        <v>0</v>
      </c>
      <c r="Q943" t="s">
        <v>12342</v>
      </c>
      <c r="R943" t="s">
        <v>296</v>
      </c>
      <c r="S943" t="s">
        <v>296</v>
      </c>
      <c r="U943" t="s">
        <v>5380</v>
      </c>
      <c r="V943" t="s">
        <v>295</v>
      </c>
    </row>
    <row r="944" spans="1:22" x14ac:dyDescent="0.3">
      <c r="A944" t="s">
        <v>5235</v>
      </c>
      <c r="B944">
        <v>1</v>
      </c>
      <c r="C944" s="1" t="s">
        <v>5232</v>
      </c>
      <c r="F944" t="s">
        <v>5232</v>
      </c>
      <c r="K944">
        <v>0</v>
      </c>
      <c r="L944" s="1" t="s">
        <v>296</v>
      </c>
      <c r="M944" t="s">
        <v>5234</v>
      </c>
      <c r="N944">
        <v>17868</v>
      </c>
      <c r="O944">
        <v>0</v>
      </c>
      <c r="Q944" t="s">
        <v>12303</v>
      </c>
      <c r="R944" t="s">
        <v>296</v>
      </c>
      <c r="S944" t="s">
        <v>296</v>
      </c>
      <c r="U944" t="s">
        <v>5233</v>
      </c>
      <c r="V944" t="s">
        <v>295</v>
      </c>
    </row>
    <row r="945" spans="1:22" x14ac:dyDescent="0.3">
      <c r="A945" t="s">
        <v>5795</v>
      </c>
      <c r="B945">
        <v>1</v>
      </c>
      <c r="C945" s="1" t="s">
        <v>5793</v>
      </c>
      <c r="D945" t="s">
        <v>451</v>
      </c>
      <c r="E945">
        <v>2577239</v>
      </c>
      <c r="F945" t="s">
        <v>5793</v>
      </c>
      <c r="H945" t="s">
        <v>3577</v>
      </c>
      <c r="K945">
        <v>39</v>
      </c>
      <c r="L945" s="1" t="s">
        <v>451</v>
      </c>
      <c r="M945" t="s">
        <v>825</v>
      </c>
      <c r="N945">
        <v>17120</v>
      </c>
      <c r="O945">
        <v>1</v>
      </c>
      <c r="P945">
        <v>26</v>
      </c>
      <c r="Q945" t="s">
        <v>12448</v>
      </c>
      <c r="R945" t="s">
        <v>401</v>
      </c>
      <c r="S945" t="s">
        <v>665</v>
      </c>
      <c r="U945" t="s">
        <v>5794</v>
      </c>
      <c r="V945" t="s">
        <v>295</v>
      </c>
    </row>
    <row r="946" spans="1:22" x14ac:dyDescent="0.3">
      <c r="A946" t="s">
        <v>10298</v>
      </c>
      <c r="B946">
        <v>1</v>
      </c>
      <c r="C946" s="1" t="s">
        <v>10295</v>
      </c>
      <c r="D946" t="s">
        <v>348</v>
      </c>
      <c r="E946">
        <v>4044148</v>
      </c>
      <c r="F946" t="s">
        <v>10295</v>
      </c>
      <c r="G946" t="s">
        <v>910</v>
      </c>
      <c r="K946">
        <v>81</v>
      </c>
      <c r="L946" s="1" t="s">
        <v>348</v>
      </c>
      <c r="M946" t="s">
        <v>10297</v>
      </c>
      <c r="N946">
        <v>21253</v>
      </c>
      <c r="O946">
        <v>1</v>
      </c>
      <c r="Q946" t="s">
        <v>13732</v>
      </c>
      <c r="R946" t="s">
        <v>308</v>
      </c>
      <c r="S946" t="s">
        <v>412</v>
      </c>
      <c r="U946" t="s">
        <v>10296</v>
      </c>
      <c r="V946" t="s">
        <v>299</v>
      </c>
    </row>
    <row r="947" spans="1:22" x14ac:dyDescent="0.3">
      <c r="A947" t="s">
        <v>8825</v>
      </c>
      <c r="B947">
        <v>1</v>
      </c>
      <c r="C947" s="1" t="s">
        <v>8822</v>
      </c>
      <c r="D947" t="s">
        <v>348</v>
      </c>
      <c r="E947">
        <v>2514542</v>
      </c>
      <c r="F947" t="s">
        <v>8822</v>
      </c>
      <c r="H947" t="s">
        <v>3035</v>
      </c>
      <c r="I947">
        <v>3</v>
      </c>
      <c r="J947" t="s">
        <v>8824</v>
      </c>
      <c r="K947">
        <v>18</v>
      </c>
      <c r="L947" s="1" t="s">
        <v>348</v>
      </c>
      <c r="M947" t="s">
        <v>700</v>
      </c>
      <c r="N947">
        <v>17052</v>
      </c>
      <c r="O947">
        <v>5</v>
      </c>
      <c r="P947">
        <v>28</v>
      </c>
      <c r="Q947" t="s">
        <v>13291</v>
      </c>
      <c r="R947" t="s">
        <v>329</v>
      </c>
      <c r="S947" t="s">
        <v>824</v>
      </c>
      <c r="T947" t="s">
        <v>16316</v>
      </c>
      <c r="U947" t="s">
        <v>8823</v>
      </c>
      <c r="V947" t="s">
        <v>295</v>
      </c>
    </row>
    <row r="948" spans="1:22" x14ac:dyDescent="0.3">
      <c r="A948" t="s">
        <v>9800</v>
      </c>
      <c r="B948">
        <v>1</v>
      </c>
      <c r="C948" s="1" t="s">
        <v>9799</v>
      </c>
      <c r="D948" t="s">
        <v>311</v>
      </c>
      <c r="E948">
        <v>4040826</v>
      </c>
      <c r="F948" t="s">
        <v>9799</v>
      </c>
      <c r="H948" t="s">
        <v>7652</v>
      </c>
      <c r="I948">
        <v>3</v>
      </c>
      <c r="J948" t="s">
        <v>14555</v>
      </c>
      <c r="L948" s="1" t="s">
        <v>311</v>
      </c>
      <c r="M948" t="s">
        <v>700</v>
      </c>
      <c r="N948">
        <v>21316</v>
      </c>
      <c r="O948">
        <v>1</v>
      </c>
      <c r="P948">
        <v>24</v>
      </c>
      <c r="Q948" t="s">
        <v>13584</v>
      </c>
      <c r="R948" t="s">
        <v>424</v>
      </c>
      <c r="S948" t="s">
        <v>310</v>
      </c>
      <c r="T948" t="s">
        <v>16316</v>
      </c>
      <c r="U948" t="s">
        <v>516</v>
      </c>
      <c r="V948" t="s">
        <v>295</v>
      </c>
    </row>
    <row r="949" spans="1:22" x14ac:dyDescent="0.3">
      <c r="A949" t="s">
        <v>518</v>
      </c>
      <c r="B949">
        <v>1</v>
      </c>
      <c r="C949" s="1" t="s">
        <v>514</v>
      </c>
      <c r="D949" t="s">
        <v>321</v>
      </c>
      <c r="E949">
        <v>3120540</v>
      </c>
      <c r="F949" t="s">
        <v>514</v>
      </c>
      <c r="H949" t="s">
        <v>13954</v>
      </c>
      <c r="I949">
        <v>5</v>
      </c>
      <c r="J949" t="s">
        <v>14331</v>
      </c>
      <c r="K949">
        <v>82</v>
      </c>
      <c r="L949" s="1" t="s">
        <v>321</v>
      </c>
      <c r="M949" t="s">
        <v>517</v>
      </c>
      <c r="N949">
        <v>21319</v>
      </c>
      <c r="O949">
        <v>1</v>
      </c>
      <c r="P949">
        <v>24</v>
      </c>
      <c r="Q949" t="s">
        <v>11350</v>
      </c>
      <c r="R949" t="s">
        <v>318</v>
      </c>
      <c r="S949" t="s">
        <v>515</v>
      </c>
      <c r="T949" t="s">
        <v>16316</v>
      </c>
      <c r="U949" t="s">
        <v>516</v>
      </c>
      <c r="V949" t="s">
        <v>295</v>
      </c>
    </row>
    <row r="950" spans="1:22" x14ac:dyDescent="0.3">
      <c r="A950" t="s">
        <v>2864</v>
      </c>
      <c r="B950">
        <v>1</v>
      </c>
      <c r="C950" s="1" t="s">
        <v>94</v>
      </c>
      <c r="D950" t="s">
        <v>311</v>
      </c>
      <c r="E950">
        <v>2580</v>
      </c>
      <c r="F950" t="s">
        <v>94</v>
      </c>
      <c r="G950" t="s">
        <v>371</v>
      </c>
      <c r="H950" t="s">
        <v>2865</v>
      </c>
      <c r="I950">
        <v>1</v>
      </c>
      <c r="J950" t="s">
        <v>2863</v>
      </c>
      <c r="K950">
        <v>9</v>
      </c>
      <c r="L950" s="1" t="s">
        <v>311</v>
      </c>
      <c r="M950" t="s">
        <v>2862</v>
      </c>
      <c r="N950">
        <v>7242</v>
      </c>
      <c r="O950">
        <v>19</v>
      </c>
      <c r="P950">
        <v>41</v>
      </c>
      <c r="Q950" t="s">
        <v>11757</v>
      </c>
      <c r="R950" t="s">
        <v>308</v>
      </c>
      <c r="S950" t="s">
        <v>347</v>
      </c>
      <c r="U950" t="s">
        <v>516</v>
      </c>
      <c r="V950" t="s">
        <v>299</v>
      </c>
    </row>
    <row r="951" spans="1:22" x14ac:dyDescent="0.3">
      <c r="A951" t="s">
        <v>16770</v>
      </c>
      <c r="B951">
        <v>1</v>
      </c>
      <c r="C951" s="1" t="s">
        <v>16771</v>
      </c>
      <c r="D951" t="s">
        <v>16327</v>
      </c>
      <c r="E951">
        <v>15209</v>
      </c>
      <c r="F951" t="s">
        <v>16771</v>
      </c>
      <c r="H951" t="s">
        <v>4212</v>
      </c>
      <c r="I951">
        <v>1</v>
      </c>
      <c r="K951">
        <v>2</v>
      </c>
      <c r="L951" s="1" t="s">
        <v>16327</v>
      </c>
      <c r="M951" t="s">
        <v>1124</v>
      </c>
      <c r="N951">
        <v>13914</v>
      </c>
      <c r="O951">
        <v>4</v>
      </c>
      <c r="P951">
        <v>29</v>
      </c>
      <c r="Q951" t="s">
        <v>16772</v>
      </c>
      <c r="R951" t="s">
        <v>329</v>
      </c>
      <c r="S951" t="s">
        <v>390</v>
      </c>
      <c r="U951" t="s">
        <v>516</v>
      </c>
      <c r="V951" t="s">
        <v>295</v>
      </c>
    </row>
    <row r="952" spans="1:22" x14ac:dyDescent="0.3">
      <c r="A952" t="s">
        <v>16353</v>
      </c>
      <c r="B952">
        <v>1</v>
      </c>
      <c r="C952" s="1" t="s">
        <v>16354</v>
      </c>
      <c r="D952" t="s">
        <v>16327</v>
      </c>
      <c r="E952">
        <v>2578698</v>
      </c>
      <c r="F952" t="s">
        <v>16354</v>
      </c>
      <c r="H952" t="s">
        <v>16355</v>
      </c>
      <c r="I952">
        <v>2</v>
      </c>
      <c r="J952" t="s">
        <v>16356</v>
      </c>
      <c r="K952">
        <v>3</v>
      </c>
      <c r="L952" s="1" t="s">
        <v>16327</v>
      </c>
      <c r="M952" t="s">
        <v>16357</v>
      </c>
      <c r="N952">
        <v>18096</v>
      </c>
      <c r="O952">
        <v>4</v>
      </c>
      <c r="P952">
        <v>27</v>
      </c>
      <c r="Q952" t="s">
        <v>16358</v>
      </c>
      <c r="R952" t="s">
        <v>345</v>
      </c>
      <c r="S952" t="s">
        <v>367</v>
      </c>
      <c r="T952" t="s">
        <v>16316</v>
      </c>
      <c r="U952" t="s">
        <v>516</v>
      </c>
      <c r="V952" t="s">
        <v>295</v>
      </c>
    </row>
    <row r="953" spans="1:22" x14ac:dyDescent="0.3">
      <c r="A953" t="s">
        <v>5687</v>
      </c>
      <c r="B953">
        <v>1</v>
      </c>
      <c r="C953" s="1" t="s">
        <v>5685</v>
      </c>
      <c r="D953" t="s">
        <v>311</v>
      </c>
      <c r="E953">
        <v>3924327</v>
      </c>
      <c r="F953" t="s">
        <v>5685</v>
      </c>
      <c r="G953" t="s">
        <v>1379</v>
      </c>
      <c r="H953" t="s">
        <v>5688</v>
      </c>
      <c r="I953">
        <v>1</v>
      </c>
      <c r="J953" t="s">
        <v>14427</v>
      </c>
      <c r="K953">
        <v>3</v>
      </c>
      <c r="L953" s="1" t="s">
        <v>311</v>
      </c>
      <c r="M953" t="s">
        <v>5686</v>
      </c>
      <c r="N953">
        <v>20859</v>
      </c>
      <c r="O953">
        <v>1</v>
      </c>
      <c r="P953">
        <v>23</v>
      </c>
      <c r="Q953" t="s">
        <v>12422</v>
      </c>
      <c r="R953" t="s">
        <v>424</v>
      </c>
      <c r="S953" t="s">
        <v>1827</v>
      </c>
      <c r="U953" t="s">
        <v>516</v>
      </c>
      <c r="V953" t="s">
        <v>299</v>
      </c>
    </row>
    <row r="954" spans="1:22" x14ac:dyDescent="0.3">
      <c r="A954" t="s">
        <v>3743</v>
      </c>
      <c r="B954">
        <v>1</v>
      </c>
      <c r="C954" s="1" t="s">
        <v>3741</v>
      </c>
      <c r="D954" t="s">
        <v>348</v>
      </c>
      <c r="E954">
        <v>3046438</v>
      </c>
      <c r="F954" t="s">
        <v>3741</v>
      </c>
      <c r="H954" t="s">
        <v>2081</v>
      </c>
      <c r="J954" t="s">
        <v>3742</v>
      </c>
      <c r="K954">
        <v>81</v>
      </c>
      <c r="L954" s="1" t="s">
        <v>348</v>
      </c>
      <c r="M954" t="s">
        <v>1620</v>
      </c>
      <c r="N954">
        <v>19255</v>
      </c>
      <c r="O954">
        <v>3</v>
      </c>
      <c r="P954">
        <v>25</v>
      </c>
      <c r="Q954" t="s">
        <v>11945</v>
      </c>
      <c r="R954" t="s">
        <v>360</v>
      </c>
      <c r="S954" t="s">
        <v>430</v>
      </c>
      <c r="T954" t="s">
        <v>16316</v>
      </c>
      <c r="U954" t="s">
        <v>516</v>
      </c>
      <c r="V954" t="s">
        <v>295</v>
      </c>
    </row>
    <row r="955" spans="1:22" x14ac:dyDescent="0.3">
      <c r="A955" t="s">
        <v>6038</v>
      </c>
      <c r="B955">
        <v>1</v>
      </c>
      <c r="C955" s="1" t="s">
        <v>6037</v>
      </c>
      <c r="D955" t="s">
        <v>321</v>
      </c>
      <c r="E955">
        <v>3127310</v>
      </c>
      <c r="F955" t="s">
        <v>6037</v>
      </c>
      <c r="G955" t="s">
        <v>410</v>
      </c>
      <c r="H955" t="s">
        <v>6039</v>
      </c>
      <c r="I955">
        <v>2</v>
      </c>
      <c r="J955" t="s">
        <v>14433</v>
      </c>
      <c r="K955">
        <v>89</v>
      </c>
      <c r="L955" s="1" t="s">
        <v>321</v>
      </c>
      <c r="M955" t="s">
        <v>2896</v>
      </c>
      <c r="N955">
        <v>20931</v>
      </c>
      <c r="O955">
        <v>1</v>
      </c>
      <c r="P955">
        <v>24</v>
      </c>
      <c r="Q955" t="s">
        <v>12511</v>
      </c>
      <c r="R955" t="s">
        <v>424</v>
      </c>
      <c r="S955" t="s">
        <v>699</v>
      </c>
      <c r="U955" t="s">
        <v>516</v>
      </c>
      <c r="V955" t="s">
        <v>299</v>
      </c>
    </row>
    <row r="956" spans="1:22" x14ac:dyDescent="0.3">
      <c r="A956" t="s">
        <v>5118</v>
      </c>
      <c r="B956">
        <v>1</v>
      </c>
      <c r="C956" s="1" t="s">
        <v>749</v>
      </c>
      <c r="D956" t="s">
        <v>311</v>
      </c>
      <c r="E956">
        <v>10487</v>
      </c>
      <c r="F956" t="s">
        <v>749</v>
      </c>
      <c r="H956" t="s">
        <v>5119</v>
      </c>
      <c r="I956">
        <v>2</v>
      </c>
      <c r="J956" t="s">
        <v>5117</v>
      </c>
      <c r="L956" s="1" t="s">
        <v>311</v>
      </c>
      <c r="M956" t="s">
        <v>3078</v>
      </c>
      <c r="N956">
        <v>4737</v>
      </c>
      <c r="O956">
        <v>13</v>
      </c>
      <c r="P956">
        <v>36</v>
      </c>
      <c r="Q956" t="s">
        <v>12274</v>
      </c>
      <c r="R956" t="s">
        <v>318</v>
      </c>
      <c r="S956" t="s">
        <v>611</v>
      </c>
      <c r="T956" t="s">
        <v>16316</v>
      </c>
      <c r="U956" t="s">
        <v>516</v>
      </c>
      <c r="V956" t="s">
        <v>295</v>
      </c>
    </row>
    <row r="957" spans="1:22" x14ac:dyDescent="0.3">
      <c r="A957" t="s">
        <v>9176</v>
      </c>
      <c r="B957">
        <v>1</v>
      </c>
      <c r="C957" s="1" t="s">
        <v>9174</v>
      </c>
      <c r="D957" t="s">
        <v>451</v>
      </c>
      <c r="E957">
        <v>16755</v>
      </c>
      <c r="F957" t="s">
        <v>9174</v>
      </c>
      <c r="H957" t="s">
        <v>9177</v>
      </c>
      <c r="K957">
        <v>0</v>
      </c>
      <c r="L957" s="1" t="s">
        <v>451</v>
      </c>
      <c r="M957" t="s">
        <v>3170</v>
      </c>
      <c r="N957">
        <v>16144</v>
      </c>
      <c r="O957">
        <v>2</v>
      </c>
      <c r="P957">
        <v>27</v>
      </c>
      <c r="Q957" t="s">
        <v>13392</v>
      </c>
      <c r="R957" t="s">
        <v>397</v>
      </c>
      <c r="S957" t="s">
        <v>631</v>
      </c>
      <c r="U957" t="s">
        <v>9175</v>
      </c>
      <c r="V957" t="s">
        <v>295</v>
      </c>
    </row>
    <row r="958" spans="1:22" x14ac:dyDescent="0.3">
      <c r="A958" t="s">
        <v>2405</v>
      </c>
      <c r="B958">
        <v>1</v>
      </c>
      <c r="C958" s="1" t="s">
        <v>2402</v>
      </c>
      <c r="D958" t="s">
        <v>451</v>
      </c>
      <c r="F958" t="s">
        <v>2402</v>
      </c>
      <c r="K958">
        <v>22</v>
      </c>
      <c r="L958" s="1" t="s">
        <v>451</v>
      </c>
      <c r="M958" t="s">
        <v>2404</v>
      </c>
      <c r="N958">
        <v>5696</v>
      </c>
      <c r="O958">
        <v>0</v>
      </c>
      <c r="Q958" t="s">
        <v>11662</v>
      </c>
      <c r="R958" t="s">
        <v>296</v>
      </c>
      <c r="S958" t="s">
        <v>296</v>
      </c>
      <c r="U958" t="s">
        <v>2403</v>
      </c>
      <c r="V958" t="s">
        <v>295</v>
      </c>
    </row>
    <row r="959" spans="1:22" x14ac:dyDescent="0.3">
      <c r="A959" t="s">
        <v>6314</v>
      </c>
      <c r="B959">
        <v>1</v>
      </c>
      <c r="C959" s="1" t="s">
        <v>6312</v>
      </c>
      <c r="D959" t="s">
        <v>451</v>
      </c>
      <c r="E959">
        <v>14255</v>
      </c>
      <c r="F959" t="s">
        <v>6312</v>
      </c>
      <c r="H959" t="s">
        <v>6315</v>
      </c>
      <c r="K959">
        <v>35</v>
      </c>
      <c r="L959" s="1" t="s">
        <v>451</v>
      </c>
      <c r="M959" t="s">
        <v>1284</v>
      </c>
      <c r="N959">
        <v>12985</v>
      </c>
      <c r="O959">
        <v>8</v>
      </c>
      <c r="P959">
        <v>31</v>
      </c>
      <c r="Q959" t="s">
        <v>12587</v>
      </c>
      <c r="R959" t="s">
        <v>397</v>
      </c>
      <c r="S959" t="s">
        <v>838</v>
      </c>
      <c r="T959" t="s">
        <v>1059</v>
      </c>
      <c r="U959" t="s">
        <v>6313</v>
      </c>
      <c r="V959" t="s">
        <v>295</v>
      </c>
    </row>
    <row r="960" spans="1:22" x14ac:dyDescent="0.3">
      <c r="A960" t="s">
        <v>10290</v>
      </c>
      <c r="B960">
        <v>1</v>
      </c>
      <c r="C960" s="1" t="s">
        <v>218</v>
      </c>
      <c r="D960" t="s">
        <v>451</v>
      </c>
      <c r="E960">
        <v>2969962</v>
      </c>
      <c r="F960" t="s">
        <v>218</v>
      </c>
      <c r="G960" t="s">
        <v>694</v>
      </c>
      <c r="H960" t="s">
        <v>2166</v>
      </c>
      <c r="I960">
        <v>2</v>
      </c>
      <c r="J960" t="s">
        <v>10289</v>
      </c>
      <c r="K960">
        <v>25</v>
      </c>
      <c r="L960" s="1" t="s">
        <v>451</v>
      </c>
      <c r="M960" t="s">
        <v>1120</v>
      </c>
      <c r="N960">
        <v>16838</v>
      </c>
      <c r="O960">
        <v>5</v>
      </c>
      <c r="P960">
        <v>26</v>
      </c>
      <c r="Q960" t="s">
        <v>13729</v>
      </c>
      <c r="R960" t="s">
        <v>492</v>
      </c>
      <c r="S960" t="s">
        <v>317</v>
      </c>
      <c r="U960" t="s">
        <v>1311</v>
      </c>
      <c r="V960" t="s">
        <v>299</v>
      </c>
    </row>
    <row r="961" spans="1:22" x14ac:dyDescent="0.3">
      <c r="A961" t="s">
        <v>2026</v>
      </c>
      <c r="B961">
        <v>1</v>
      </c>
      <c r="C961" s="1" t="s">
        <v>2025</v>
      </c>
      <c r="D961" t="s">
        <v>348</v>
      </c>
      <c r="E961">
        <v>3115315</v>
      </c>
      <c r="F961" t="s">
        <v>2025</v>
      </c>
      <c r="G961" t="s">
        <v>707</v>
      </c>
      <c r="H961" t="s">
        <v>14718</v>
      </c>
      <c r="I961">
        <v>2</v>
      </c>
      <c r="J961" t="s">
        <v>14350</v>
      </c>
      <c r="K961">
        <v>82</v>
      </c>
      <c r="L961" s="1" t="s">
        <v>348</v>
      </c>
      <c r="M961" t="s">
        <v>513</v>
      </c>
      <c r="N961">
        <v>18666</v>
      </c>
      <c r="O961">
        <v>4</v>
      </c>
      <c r="P961">
        <v>27</v>
      </c>
      <c r="Q961" t="s">
        <v>11591</v>
      </c>
      <c r="R961" t="s">
        <v>318</v>
      </c>
      <c r="S961" t="s">
        <v>575</v>
      </c>
      <c r="U961" t="s">
        <v>1311</v>
      </c>
      <c r="V961" t="s">
        <v>299</v>
      </c>
    </row>
    <row r="962" spans="1:22" x14ac:dyDescent="0.3">
      <c r="A962" t="s">
        <v>16052</v>
      </c>
      <c r="B962">
        <v>5</v>
      </c>
      <c r="C962" s="1" t="s">
        <v>16319</v>
      </c>
      <c r="F962" t="s">
        <v>16319</v>
      </c>
      <c r="L962" s="1" t="s">
        <v>296</v>
      </c>
      <c r="M962" t="s">
        <v>10983</v>
      </c>
      <c r="Q962" t="s">
        <v>16053</v>
      </c>
      <c r="U962" t="s">
        <v>14369</v>
      </c>
      <c r="V962"/>
    </row>
    <row r="963" spans="1:22" x14ac:dyDescent="0.3">
      <c r="A963" t="s">
        <v>16052</v>
      </c>
      <c r="B963">
        <v>5</v>
      </c>
      <c r="C963" s="1" t="s">
        <v>2701</v>
      </c>
      <c r="D963" t="s">
        <v>348</v>
      </c>
      <c r="F963" t="s">
        <v>2701</v>
      </c>
      <c r="H963" t="s">
        <v>2703</v>
      </c>
      <c r="K963">
        <v>0</v>
      </c>
      <c r="L963" s="1" t="s">
        <v>348</v>
      </c>
      <c r="M963" t="s">
        <v>10983</v>
      </c>
      <c r="O963">
        <v>0</v>
      </c>
      <c r="P963">
        <v>22</v>
      </c>
      <c r="Q963" t="s">
        <v>16053</v>
      </c>
      <c r="R963" t="s">
        <v>296</v>
      </c>
      <c r="S963" t="s">
        <v>430</v>
      </c>
      <c r="U963" t="s">
        <v>14369</v>
      </c>
      <c r="V963" t="s">
        <v>295</v>
      </c>
    </row>
    <row r="964" spans="1:22" x14ac:dyDescent="0.3">
      <c r="A964" t="s">
        <v>16052</v>
      </c>
      <c r="B964">
        <v>5</v>
      </c>
      <c r="C964" s="1" t="s">
        <v>3016</v>
      </c>
      <c r="D964" t="s">
        <v>321</v>
      </c>
      <c r="F964" t="s">
        <v>3016</v>
      </c>
      <c r="H964" t="s">
        <v>3020</v>
      </c>
      <c r="K964">
        <v>89</v>
      </c>
      <c r="L964" s="1" t="s">
        <v>321</v>
      </c>
      <c r="M964" t="s">
        <v>10983</v>
      </c>
      <c r="O964">
        <v>2</v>
      </c>
      <c r="P964">
        <v>24</v>
      </c>
      <c r="Q964" t="s">
        <v>16053</v>
      </c>
      <c r="R964" t="s">
        <v>424</v>
      </c>
      <c r="S964" t="s">
        <v>403</v>
      </c>
      <c r="U964" t="s">
        <v>14369</v>
      </c>
      <c r="V964" t="s">
        <v>295</v>
      </c>
    </row>
    <row r="965" spans="1:22" x14ac:dyDescent="0.3">
      <c r="A965" t="s">
        <v>16052</v>
      </c>
      <c r="B965">
        <v>5</v>
      </c>
      <c r="C965" s="1" t="s">
        <v>256</v>
      </c>
      <c r="D965" t="s">
        <v>348</v>
      </c>
      <c r="E965">
        <v>3932442</v>
      </c>
      <c r="F965" t="s">
        <v>256</v>
      </c>
      <c r="K965">
        <v>6</v>
      </c>
      <c r="L965" s="1" t="s">
        <v>348</v>
      </c>
      <c r="M965" t="s">
        <v>10983</v>
      </c>
      <c r="N965">
        <v>20005</v>
      </c>
      <c r="O965">
        <v>0</v>
      </c>
      <c r="Q965" t="s">
        <v>16053</v>
      </c>
      <c r="R965" t="s">
        <v>296</v>
      </c>
      <c r="S965" t="s">
        <v>838</v>
      </c>
      <c r="U965" t="s">
        <v>14369</v>
      </c>
      <c r="V965" t="s">
        <v>295</v>
      </c>
    </row>
    <row r="966" spans="1:22" x14ac:dyDescent="0.3">
      <c r="A966" t="s">
        <v>16052</v>
      </c>
      <c r="B966">
        <v>5</v>
      </c>
      <c r="C966" s="1" t="s">
        <v>10467</v>
      </c>
      <c r="D966" t="s">
        <v>348</v>
      </c>
      <c r="E966">
        <v>4035496</v>
      </c>
      <c r="F966" t="s">
        <v>10467</v>
      </c>
      <c r="G966" t="s">
        <v>895</v>
      </c>
      <c r="K966">
        <v>37</v>
      </c>
      <c r="L966" s="1" t="s">
        <v>348</v>
      </c>
      <c r="M966" t="s">
        <v>10983</v>
      </c>
      <c r="N966">
        <v>20351</v>
      </c>
      <c r="O966">
        <v>0</v>
      </c>
      <c r="Q966" t="s">
        <v>16053</v>
      </c>
      <c r="R966" t="s">
        <v>329</v>
      </c>
      <c r="S966" t="s">
        <v>643</v>
      </c>
      <c r="U966" t="s">
        <v>14369</v>
      </c>
      <c r="V966" t="s">
        <v>299</v>
      </c>
    </row>
    <row r="967" spans="1:22" x14ac:dyDescent="0.3">
      <c r="A967" t="s">
        <v>4687</v>
      </c>
      <c r="B967">
        <v>1</v>
      </c>
      <c r="C967" s="1" t="s">
        <v>4683</v>
      </c>
      <c r="D967" t="s">
        <v>321</v>
      </c>
      <c r="E967">
        <v>3052897</v>
      </c>
      <c r="F967" t="s">
        <v>4683</v>
      </c>
      <c r="G967" t="s">
        <v>522</v>
      </c>
      <c r="H967" t="s">
        <v>4688</v>
      </c>
      <c r="I967">
        <v>3</v>
      </c>
      <c r="J967" t="s">
        <v>4686</v>
      </c>
      <c r="K967">
        <v>81</v>
      </c>
      <c r="L967" s="1" t="s">
        <v>321</v>
      </c>
      <c r="M967" t="s">
        <v>4685</v>
      </c>
      <c r="N967">
        <v>19943</v>
      </c>
      <c r="O967">
        <v>2</v>
      </c>
      <c r="P967">
        <v>25</v>
      </c>
      <c r="Q967" t="s">
        <v>12165</v>
      </c>
      <c r="R967" t="s">
        <v>304</v>
      </c>
      <c r="S967" t="s">
        <v>511</v>
      </c>
      <c r="U967" t="s">
        <v>4684</v>
      </c>
      <c r="V967" t="s">
        <v>299</v>
      </c>
    </row>
    <row r="968" spans="1:22" x14ac:dyDescent="0.3">
      <c r="A968" t="s">
        <v>5082</v>
      </c>
      <c r="B968">
        <v>1</v>
      </c>
      <c r="C968" s="1" t="s">
        <v>5081</v>
      </c>
      <c r="D968" t="s">
        <v>348</v>
      </c>
      <c r="E968">
        <v>2447781</v>
      </c>
      <c r="F968" t="s">
        <v>5081</v>
      </c>
      <c r="H968" t="s">
        <v>5083</v>
      </c>
      <c r="K968">
        <v>9</v>
      </c>
      <c r="L968" s="1" t="s">
        <v>348</v>
      </c>
      <c r="M968" t="s">
        <v>889</v>
      </c>
      <c r="N968">
        <v>17028</v>
      </c>
      <c r="O968">
        <v>1</v>
      </c>
      <c r="P968">
        <v>26</v>
      </c>
      <c r="Q968" t="s">
        <v>12263</v>
      </c>
      <c r="R968" t="s">
        <v>294</v>
      </c>
      <c r="S968" t="s">
        <v>412</v>
      </c>
      <c r="U968" t="s">
        <v>4719</v>
      </c>
      <c r="V968" t="s">
        <v>295</v>
      </c>
    </row>
    <row r="969" spans="1:22" x14ac:dyDescent="0.3">
      <c r="A969" t="s">
        <v>9291</v>
      </c>
      <c r="B969">
        <v>1</v>
      </c>
      <c r="C969" s="1" t="s">
        <v>9289</v>
      </c>
      <c r="D969" t="s">
        <v>348</v>
      </c>
      <c r="E969">
        <v>2976594</v>
      </c>
      <c r="F969" t="s">
        <v>9289</v>
      </c>
      <c r="H969" t="s">
        <v>9292</v>
      </c>
      <c r="K969">
        <v>5</v>
      </c>
      <c r="L969" s="1" t="s">
        <v>348</v>
      </c>
      <c r="M969" t="s">
        <v>1169</v>
      </c>
      <c r="N969">
        <v>18417</v>
      </c>
      <c r="O969">
        <v>0</v>
      </c>
      <c r="P969">
        <v>25</v>
      </c>
      <c r="Q969" t="s">
        <v>13428</v>
      </c>
      <c r="R969" t="s">
        <v>401</v>
      </c>
      <c r="S969" t="s">
        <v>362</v>
      </c>
      <c r="U969" t="s">
        <v>9290</v>
      </c>
      <c r="V969" t="s">
        <v>295</v>
      </c>
    </row>
    <row r="970" spans="1:22" x14ac:dyDescent="0.3">
      <c r="A970" t="s">
        <v>16573</v>
      </c>
      <c r="B970">
        <v>1</v>
      </c>
      <c r="C970" s="1" t="s">
        <v>1794</v>
      </c>
      <c r="D970" t="s">
        <v>16327</v>
      </c>
      <c r="E970">
        <v>8513</v>
      </c>
      <c r="F970" t="s">
        <v>1794</v>
      </c>
      <c r="H970" t="s">
        <v>7245</v>
      </c>
      <c r="I970">
        <v>2</v>
      </c>
      <c r="J970" t="s">
        <v>16574</v>
      </c>
      <c r="L970" s="1" t="s">
        <v>16327</v>
      </c>
      <c r="M970" t="s">
        <v>5072</v>
      </c>
      <c r="N970">
        <v>8243</v>
      </c>
      <c r="O970">
        <v>15</v>
      </c>
      <c r="P970">
        <v>38</v>
      </c>
      <c r="Q970" t="s">
        <v>16575</v>
      </c>
      <c r="R970" t="s">
        <v>318</v>
      </c>
      <c r="S970" t="s">
        <v>317</v>
      </c>
      <c r="T970" t="s">
        <v>16316</v>
      </c>
      <c r="U970" t="s">
        <v>1000</v>
      </c>
      <c r="V970" t="s">
        <v>295</v>
      </c>
    </row>
    <row r="971" spans="1:22" x14ac:dyDescent="0.3">
      <c r="A971" t="s">
        <v>5826</v>
      </c>
      <c r="B971">
        <v>1</v>
      </c>
      <c r="C971" s="1" t="s">
        <v>5824</v>
      </c>
      <c r="D971" t="s">
        <v>437</v>
      </c>
      <c r="E971">
        <v>15965</v>
      </c>
      <c r="F971" t="s">
        <v>5824</v>
      </c>
      <c r="G971" t="s">
        <v>444</v>
      </c>
      <c r="H971" t="s">
        <v>5827</v>
      </c>
      <c r="I971">
        <v>1</v>
      </c>
      <c r="J971" t="s">
        <v>5825</v>
      </c>
      <c r="K971">
        <v>3</v>
      </c>
      <c r="L971" s="1" t="s">
        <v>437</v>
      </c>
      <c r="M971" t="s">
        <v>1842</v>
      </c>
      <c r="N971">
        <v>14867</v>
      </c>
      <c r="O971">
        <v>7</v>
      </c>
      <c r="P971">
        <v>29</v>
      </c>
      <c r="Q971" t="s">
        <v>12454</v>
      </c>
      <c r="R971" t="s">
        <v>345</v>
      </c>
      <c r="S971" t="s">
        <v>412</v>
      </c>
      <c r="U971" t="s">
        <v>1000</v>
      </c>
      <c r="V971" t="s">
        <v>299</v>
      </c>
    </row>
    <row r="972" spans="1:22" x14ac:dyDescent="0.3">
      <c r="A972" t="s">
        <v>9496</v>
      </c>
      <c r="B972">
        <v>1</v>
      </c>
      <c r="C972" s="1" t="s">
        <v>819</v>
      </c>
      <c r="D972" t="s">
        <v>321</v>
      </c>
      <c r="F972" t="s">
        <v>819</v>
      </c>
      <c r="H972" t="s">
        <v>9497</v>
      </c>
      <c r="K972">
        <v>81</v>
      </c>
      <c r="L972" s="1" t="s">
        <v>321</v>
      </c>
      <c r="M972" t="s">
        <v>9495</v>
      </c>
      <c r="N972">
        <v>7692</v>
      </c>
      <c r="O972">
        <v>6</v>
      </c>
      <c r="P972">
        <v>32</v>
      </c>
      <c r="Q972" t="s">
        <v>13493</v>
      </c>
      <c r="R972" t="s">
        <v>345</v>
      </c>
      <c r="S972" t="s">
        <v>515</v>
      </c>
      <c r="U972" t="s">
        <v>1000</v>
      </c>
      <c r="V972" t="s">
        <v>295</v>
      </c>
    </row>
    <row r="973" spans="1:22" x14ac:dyDescent="0.3">
      <c r="A973" t="s">
        <v>1002</v>
      </c>
      <c r="B973">
        <v>1</v>
      </c>
      <c r="C973" s="1" t="s">
        <v>999</v>
      </c>
      <c r="D973" t="s">
        <v>311</v>
      </c>
      <c r="E973">
        <v>17337</v>
      </c>
      <c r="F973" t="s">
        <v>999</v>
      </c>
      <c r="H973" t="s">
        <v>1003</v>
      </c>
      <c r="K973">
        <v>2</v>
      </c>
      <c r="L973" s="1" t="s">
        <v>311</v>
      </c>
      <c r="M973" t="s">
        <v>1001</v>
      </c>
      <c r="N973">
        <v>16382</v>
      </c>
      <c r="O973">
        <v>5</v>
      </c>
      <c r="P973">
        <v>28</v>
      </c>
      <c r="Q973" t="s">
        <v>11412</v>
      </c>
      <c r="R973" t="s">
        <v>294</v>
      </c>
      <c r="S973" t="s">
        <v>949</v>
      </c>
      <c r="U973" t="s">
        <v>1000</v>
      </c>
      <c r="V973" t="s">
        <v>295</v>
      </c>
    </row>
    <row r="974" spans="1:22" x14ac:dyDescent="0.3">
      <c r="A974" t="s">
        <v>9185</v>
      </c>
      <c r="B974">
        <v>1</v>
      </c>
      <c r="C974" s="1" t="s">
        <v>9183</v>
      </c>
      <c r="D974" t="s">
        <v>321</v>
      </c>
      <c r="E974">
        <v>14901</v>
      </c>
      <c r="F974" t="s">
        <v>9183</v>
      </c>
      <c r="H974" t="s">
        <v>6116</v>
      </c>
      <c r="J974" t="s">
        <v>9184</v>
      </c>
      <c r="K974">
        <v>89</v>
      </c>
      <c r="L974" s="1" t="s">
        <v>321</v>
      </c>
      <c r="M974" t="s">
        <v>432</v>
      </c>
      <c r="N974">
        <v>13987</v>
      </c>
      <c r="O974">
        <v>8</v>
      </c>
      <c r="P974">
        <v>30</v>
      </c>
      <c r="Q974" t="s">
        <v>13395</v>
      </c>
      <c r="R974" t="s">
        <v>318</v>
      </c>
      <c r="S974" t="s">
        <v>958</v>
      </c>
      <c r="T974" t="s">
        <v>16316</v>
      </c>
      <c r="U974" t="s">
        <v>2165</v>
      </c>
      <c r="V974" t="s">
        <v>295</v>
      </c>
    </row>
    <row r="975" spans="1:22" x14ac:dyDescent="0.3">
      <c r="A975" t="s">
        <v>7269</v>
      </c>
      <c r="B975">
        <v>1</v>
      </c>
      <c r="C975" s="1" t="s">
        <v>2199</v>
      </c>
      <c r="D975" t="s">
        <v>348</v>
      </c>
      <c r="E975">
        <v>10467</v>
      </c>
      <c r="F975" t="s">
        <v>2199</v>
      </c>
      <c r="H975" t="s">
        <v>7270</v>
      </c>
      <c r="K975">
        <v>80</v>
      </c>
      <c r="L975" s="1" t="s">
        <v>348</v>
      </c>
      <c r="M975" t="s">
        <v>7268</v>
      </c>
      <c r="N975">
        <v>7203</v>
      </c>
      <c r="O975">
        <v>13</v>
      </c>
      <c r="P975">
        <v>35</v>
      </c>
      <c r="Q975" t="s">
        <v>12848</v>
      </c>
      <c r="R975" t="s">
        <v>345</v>
      </c>
      <c r="S975" t="s">
        <v>310</v>
      </c>
      <c r="U975" t="s">
        <v>2165</v>
      </c>
      <c r="V975" t="s">
        <v>295</v>
      </c>
    </row>
    <row r="976" spans="1:22" x14ac:dyDescent="0.3">
      <c r="A976" t="s">
        <v>7663</v>
      </c>
      <c r="B976">
        <v>1</v>
      </c>
      <c r="C976" s="1" t="s">
        <v>7661</v>
      </c>
      <c r="D976" t="s">
        <v>348</v>
      </c>
      <c r="E976">
        <v>14100</v>
      </c>
      <c r="F976" t="s">
        <v>7661</v>
      </c>
      <c r="H976" t="s">
        <v>7664</v>
      </c>
      <c r="I976">
        <v>1</v>
      </c>
      <c r="J976" t="s">
        <v>7662</v>
      </c>
      <c r="L976" s="1" t="s">
        <v>348</v>
      </c>
      <c r="M976" t="s">
        <v>1284</v>
      </c>
      <c r="N976">
        <v>13117</v>
      </c>
      <c r="O976">
        <v>9</v>
      </c>
      <c r="P976">
        <v>32</v>
      </c>
      <c r="Q976" t="s">
        <v>12957</v>
      </c>
      <c r="R976" t="s">
        <v>401</v>
      </c>
      <c r="S976" t="s">
        <v>436</v>
      </c>
      <c r="T976" t="s">
        <v>16316</v>
      </c>
      <c r="U976" t="s">
        <v>2165</v>
      </c>
      <c r="V976" t="s">
        <v>295</v>
      </c>
    </row>
    <row r="977" spans="1:22" x14ac:dyDescent="0.3">
      <c r="A977" t="s">
        <v>15813</v>
      </c>
      <c r="B977">
        <v>1</v>
      </c>
      <c r="C977" s="1" t="s">
        <v>8889</v>
      </c>
      <c r="D977" t="s">
        <v>311</v>
      </c>
      <c r="E977">
        <v>4040616</v>
      </c>
      <c r="F977" t="s">
        <v>8889</v>
      </c>
      <c r="G977" t="s">
        <v>444</v>
      </c>
      <c r="H977" t="s">
        <v>8892</v>
      </c>
      <c r="I977">
        <v>1</v>
      </c>
      <c r="J977" t="s">
        <v>14528</v>
      </c>
      <c r="K977">
        <v>7</v>
      </c>
      <c r="L977" s="1" t="s">
        <v>311</v>
      </c>
      <c r="M977" t="s">
        <v>15814</v>
      </c>
      <c r="N977">
        <v>20795</v>
      </c>
      <c r="O977">
        <v>1</v>
      </c>
      <c r="P977">
        <v>23</v>
      </c>
      <c r="Q977" t="s">
        <v>15815</v>
      </c>
      <c r="R977" t="s">
        <v>424</v>
      </c>
      <c r="S977" t="s">
        <v>696</v>
      </c>
      <c r="U977" t="s">
        <v>2165</v>
      </c>
      <c r="V977" t="s">
        <v>299</v>
      </c>
    </row>
    <row r="978" spans="1:22" x14ac:dyDescent="0.3">
      <c r="A978" t="s">
        <v>9760</v>
      </c>
      <c r="B978">
        <v>1</v>
      </c>
      <c r="C978" s="1" t="s">
        <v>9758</v>
      </c>
      <c r="D978" t="s">
        <v>451</v>
      </c>
      <c r="E978">
        <v>3002265</v>
      </c>
      <c r="F978" t="s">
        <v>9758</v>
      </c>
      <c r="G978" t="s">
        <v>371</v>
      </c>
      <c r="H978" t="s">
        <v>1066</v>
      </c>
      <c r="I978">
        <v>6</v>
      </c>
      <c r="J978" t="s">
        <v>9759</v>
      </c>
      <c r="K978">
        <v>24</v>
      </c>
      <c r="L978" s="1" t="s">
        <v>451</v>
      </c>
      <c r="M978" t="s">
        <v>445</v>
      </c>
      <c r="N978">
        <v>18152</v>
      </c>
      <c r="O978">
        <v>4</v>
      </c>
      <c r="P978">
        <v>26</v>
      </c>
      <c r="Q978" t="s">
        <v>13571</v>
      </c>
      <c r="R978" t="s">
        <v>329</v>
      </c>
      <c r="S978" t="s">
        <v>214</v>
      </c>
      <c r="U978" t="s">
        <v>2165</v>
      </c>
      <c r="V978" t="s">
        <v>299</v>
      </c>
    </row>
    <row r="979" spans="1:22" x14ac:dyDescent="0.3">
      <c r="A979" t="s">
        <v>8237</v>
      </c>
      <c r="B979">
        <v>1</v>
      </c>
      <c r="C979" s="1" t="s">
        <v>8234</v>
      </c>
      <c r="D979" t="s">
        <v>321</v>
      </c>
      <c r="E979">
        <v>3052576</v>
      </c>
      <c r="F979" t="s">
        <v>8234</v>
      </c>
      <c r="G979" t="s">
        <v>340</v>
      </c>
      <c r="H979" t="s">
        <v>3693</v>
      </c>
      <c r="I979">
        <v>4</v>
      </c>
      <c r="J979" t="s">
        <v>8236</v>
      </c>
      <c r="K979">
        <v>82</v>
      </c>
      <c r="L979" s="1" t="s">
        <v>4033</v>
      </c>
      <c r="M979" t="s">
        <v>8235</v>
      </c>
      <c r="N979">
        <v>19982</v>
      </c>
      <c r="O979">
        <v>2</v>
      </c>
      <c r="P979">
        <v>26</v>
      </c>
      <c r="Q979" t="s">
        <v>13120</v>
      </c>
      <c r="R979" t="s">
        <v>318</v>
      </c>
      <c r="S979" t="s">
        <v>525</v>
      </c>
      <c r="U979" t="s">
        <v>443</v>
      </c>
      <c r="V979" t="s">
        <v>299</v>
      </c>
    </row>
    <row r="980" spans="1:22" x14ac:dyDescent="0.3">
      <c r="A980" t="s">
        <v>15583</v>
      </c>
      <c r="B980">
        <v>1</v>
      </c>
      <c r="C980" s="1" t="s">
        <v>15584</v>
      </c>
      <c r="D980" t="s">
        <v>321</v>
      </c>
      <c r="E980">
        <v>4366655</v>
      </c>
      <c r="F980" t="s">
        <v>15584</v>
      </c>
      <c r="G980" t="s">
        <v>694</v>
      </c>
      <c r="H980" t="s">
        <v>15585</v>
      </c>
      <c r="K980">
        <v>84</v>
      </c>
      <c r="L980" s="1" t="s">
        <v>321</v>
      </c>
      <c r="M980" t="s">
        <v>15586</v>
      </c>
      <c r="N980">
        <v>22270</v>
      </c>
      <c r="O980">
        <v>0</v>
      </c>
      <c r="P980">
        <v>22</v>
      </c>
      <c r="Q980" t="s">
        <v>15587</v>
      </c>
      <c r="R980" t="s">
        <v>294</v>
      </c>
      <c r="S980" t="s">
        <v>582</v>
      </c>
      <c r="U980" t="s">
        <v>443</v>
      </c>
      <c r="V980" t="s">
        <v>299</v>
      </c>
    </row>
    <row r="981" spans="1:22" x14ac:dyDescent="0.3">
      <c r="A981" t="s">
        <v>9519</v>
      </c>
      <c r="B981">
        <v>1</v>
      </c>
      <c r="C981" s="1" t="s">
        <v>9518</v>
      </c>
      <c r="D981" t="s">
        <v>311</v>
      </c>
      <c r="E981">
        <v>2516344</v>
      </c>
      <c r="F981" t="s">
        <v>9518</v>
      </c>
      <c r="H981" t="s">
        <v>5644</v>
      </c>
      <c r="K981">
        <v>2</v>
      </c>
      <c r="L981" s="1" t="s">
        <v>311</v>
      </c>
      <c r="M981" t="s">
        <v>1242</v>
      </c>
      <c r="N981">
        <v>17051</v>
      </c>
      <c r="O981">
        <v>2</v>
      </c>
      <c r="P981">
        <v>24</v>
      </c>
      <c r="Q981" t="s">
        <v>13500</v>
      </c>
      <c r="R981" t="s">
        <v>345</v>
      </c>
      <c r="S981" t="s">
        <v>436</v>
      </c>
      <c r="U981" t="s">
        <v>443</v>
      </c>
      <c r="V981" t="s">
        <v>295</v>
      </c>
    </row>
    <row r="982" spans="1:22" x14ac:dyDescent="0.3">
      <c r="A982" t="s">
        <v>10527</v>
      </c>
      <c r="B982">
        <v>1</v>
      </c>
      <c r="C982" s="1" t="s">
        <v>10526</v>
      </c>
      <c r="D982" t="s">
        <v>348</v>
      </c>
      <c r="F982" t="s">
        <v>10526</v>
      </c>
      <c r="H982" t="s">
        <v>10528</v>
      </c>
      <c r="K982">
        <v>80</v>
      </c>
      <c r="L982" s="1" t="s">
        <v>348</v>
      </c>
      <c r="M982" t="s">
        <v>1021</v>
      </c>
      <c r="N982">
        <v>8967</v>
      </c>
      <c r="O982">
        <v>6</v>
      </c>
      <c r="P982">
        <v>30</v>
      </c>
      <c r="Q982" t="s">
        <v>13804</v>
      </c>
      <c r="R982" t="s">
        <v>360</v>
      </c>
      <c r="S982" t="s">
        <v>412</v>
      </c>
      <c r="U982" t="s">
        <v>3041</v>
      </c>
      <c r="V982" t="s">
        <v>295</v>
      </c>
    </row>
    <row r="983" spans="1:22" x14ac:dyDescent="0.3">
      <c r="A983" t="s">
        <v>14637</v>
      </c>
      <c r="B983">
        <v>1</v>
      </c>
      <c r="C983" s="1" t="s">
        <v>14638</v>
      </c>
      <c r="D983" t="s">
        <v>348</v>
      </c>
      <c r="E983">
        <v>4034320</v>
      </c>
      <c r="F983" t="s">
        <v>14638</v>
      </c>
      <c r="G983" t="s">
        <v>570</v>
      </c>
      <c r="H983" t="s">
        <v>14639</v>
      </c>
      <c r="K983">
        <v>18</v>
      </c>
      <c r="L983" s="1" t="s">
        <v>348</v>
      </c>
      <c r="M983" t="s">
        <v>14640</v>
      </c>
      <c r="N983">
        <v>22326</v>
      </c>
      <c r="O983">
        <v>0</v>
      </c>
      <c r="P983">
        <v>22</v>
      </c>
      <c r="Q983" t="s">
        <v>14641</v>
      </c>
      <c r="R983" t="s">
        <v>401</v>
      </c>
      <c r="S983" t="s">
        <v>830</v>
      </c>
      <c r="U983" t="s">
        <v>7135</v>
      </c>
      <c r="V983" t="s">
        <v>299</v>
      </c>
    </row>
    <row r="984" spans="1:22" x14ac:dyDescent="0.3">
      <c r="A984" t="s">
        <v>7136</v>
      </c>
      <c r="B984">
        <v>1</v>
      </c>
      <c r="C984" s="1" t="s">
        <v>7134</v>
      </c>
      <c r="D984" t="s">
        <v>321</v>
      </c>
      <c r="F984" t="s">
        <v>7134</v>
      </c>
      <c r="K984">
        <v>0</v>
      </c>
      <c r="L984" s="1" t="s">
        <v>321</v>
      </c>
      <c r="M984" t="s">
        <v>2442</v>
      </c>
      <c r="N984">
        <v>17395</v>
      </c>
      <c r="Q984" t="s">
        <v>12812</v>
      </c>
      <c r="R984" t="s">
        <v>296</v>
      </c>
      <c r="S984" t="s">
        <v>296</v>
      </c>
      <c r="U984" t="s">
        <v>7135</v>
      </c>
      <c r="V984" t="s">
        <v>295</v>
      </c>
    </row>
    <row r="985" spans="1:22" x14ac:dyDescent="0.3">
      <c r="A985" t="s">
        <v>14743</v>
      </c>
      <c r="B985">
        <v>1</v>
      </c>
      <c r="C985" s="1" t="s">
        <v>14744</v>
      </c>
      <c r="D985" t="s">
        <v>348</v>
      </c>
      <c r="E985">
        <v>4245174</v>
      </c>
      <c r="F985" t="s">
        <v>14744</v>
      </c>
      <c r="G985" t="s">
        <v>570</v>
      </c>
      <c r="H985" t="s">
        <v>14626</v>
      </c>
      <c r="K985">
        <v>4</v>
      </c>
      <c r="L985" s="1" t="s">
        <v>348</v>
      </c>
      <c r="M985" t="s">
        <v>14745</v>
      </c>
      <c r="N985">
        <v>21724</v>
      </c>
      <c r="O985">
        <v>0</v>
      </c>
      <c r="P985">
        <v>23</v>
      </c>
      <c r="Q985" t="s">
        <v>14746</v>
      </c>
      <c r="R985" t="s">
        <v>308</v>
      </c>
      <c r="S985" t="s">
        <v>341</v>
      </c>
      <c r="U985" t="s">
        <v>14747</v>
      </c>
      <c r="V985" t="s">
        <v>299</v>
      </c>
    </row>
    <row r="986" spans="1:22" x14ac:dyDescent="0.3">
      <c r="A986" t="s">
        <v>9211</v>
      </c>
      <c r="B986">
        <v>1</v>
      </c>
      <c r="C986" s="1" t="s">
        <v>9208</v>
      </c>
      <c r="D986" t="s">
        <v>311</v>
      </c>
      <c r="E986">
        <v>3120590</v>
      </c>
      <c r="F986" t="s">
        <v>9208</v>
      </c>
      <c r="G986" t="s">
        <v>298</v>
      </c>
      <c r="H986" t="s">
        <v>2832</v>
      </c>
      <c r="I986">
        <v>3</v>
      </c>
      <c r="J986" t="s">
        <v>14541</v>
      </c>
      <c r="K986">
        <v>2</v>
      </c>
      <c r="L986" s="1" t="s">
        <v>311</v>
      </c>
      <c r="M986" t="s">
        <v>9210</v>
      </c>
      <c r="N986">
        <v>20953</v>
      </c>
      <c r="O986">
        <v>1</v>
      </c>
      <c r="P986">
        <v>24</v>
      </c>
      <c r="Q986" t="s">
        <v>13402</v>
      </c>
      <c r="R986" t="s">
        <v>329</v>
      </c>
      <c r="S986" t="s">
        <v>665</v>
      </c>
      <c r="U986" t="s">
        <v>9209</v>
      </c>
      <c r="V986" t="s">
        <v>299</v>
      </c>
    </row>
    <row r="987" spans="1:22" x14ac:dyDescent="0.3">
      <c r="A987" t="s">
        <v>5408</v>
      </c>
      <c r="B987">
        <v>1</v>
      </c>
      <c r="C987" s="1" t="s">
        <v>5405</v>
      </c>
      <c r="D987" t="s">
        <v>321</v>
      </c>
      <c r="E987">
        <v>13272</v>
      </c>
      <c r="F987" t="s">
        <v>5405</v>
      </c>
      <c r="H987" t="s">
        <v>2490</v>
      </c>
      <c r="J987" t="s">
        <v>5407</v>
      </c>
      <c r="L987" s="1" t="s">
        <v>321</v>
      </c>
      <c r="M987" t="s">
        <v>5406</v>
      </c>
      <c r="N987">
        <v>12153</v>
      </c>
      <c r="O987">
        <v>10</v>
      </c>
      <c r="P987">
        <v>33</v>
      </c>
      <c r="Q987" t="s">
        <v>12349</v>
      </c>
      <c r="R987" t="s">
        <v>424</v>
      </c>
      <c r="S987" t="s">
        <v>515</v>
      </c>
      <c r="T987" t="s">
        <v>16316</v>
      </c>
      <c r="U987" t="s">
        <v>5049</v>
      </c>
      <c r="V987" t="s">
        <v>295</v>
      </c>
    </row>
    <row r="988" spans="1:22" x14ac:dyDescent="0.3">
      <c r="A988" t="s">
        <v>10301</v>
      </c>
      <c r="B988">
        <v>1</v>
      </c>
      <c r="C988" s="1" t="s">
        <v>10299</v>
      </c>
      <c r="D988" t="s">
        <v>451</v>
      </c>
      <c r="E988">
        <v>15848</v>
      </c>
      <c r="F988" t="s">
        <v>10299</v>
      </c>
      <c r="H988" t="s">
        <v>4065</v>
      </c>
      <c r="J988" t="s">
        <v>10300</v>
      </c>
      <c r="K988">
        <v>27</v>
      </c>
      <c r="L988" s="1" t="s">
        <v>451</v>
      </c>
      <c r="M988" t="s">
        <v>719</v>
      </c>
      <c r="N988">
        <v>15138</v>
      </c>
      <c r="O988">
        <v>7</v>
      </c>
      <c r="P988">
        <v>29</v>
      </c>
      <c r="Q988" t="s">
        <v>13733</v>
      </c>
      <c r="R988" t="s">
        <v>360</v>
      </c>
      <c r="S988" t="s">
        <v>696</v>
      </c>
      <c r="U988" t="s">
        <v>3567</v>
      </c>
      <c r="V988" t="s">
        <v>295</v>
      </c>
    </row>
    <row r="989" spans="1:22" x14ac:dyDescent="0.3">
      <c r="A989" t="s">
        <v>6681</v>
      </c>
      <c r="B989">
        <v>1</v>
      </c>
      <c r="C989" s="1" t="s">
        <v>1531</v>
      </c>
      <c r="D989" t="s">
        <v>348</v>
      </c>
      <c r="E989">
        <v>11276</v>
      </c>
      <c r="F989" t="s">
        <v>1531</v>
      </c>
      <c r="H989" t="s">
        <v>4568</v>
      </c>
      <c r="K989">
        <v>19</v>
      </c>
      <c r="L989" s="1" t="s">
        <v>348</v>
      </c>
      <c r="M989" t="s">
        <v>6680</v>
      </c>
      <c r="N989">
        <v>7389</v>
      </c>
      <c r="O989">
        <v>11</v>
      </c>
      <c r="P989">
        <v>32</v>
      </c>
      <c r="Q989" t="s">
        <v>12686</v>
      </c>
      <c r="R989" t="s">
        <v>401</v>
      </c>
      <c r="S989" t="s">
        <v>568</v>
      </c>
      <c r="U989" t="s">
        <v>3567</v>
      </c>
      <c r="V989" t="s">
        <v>295</v>
      </c>
    </row>
    <row r="990" spans="1:22" x14ac:dyDescent="0.3">
      <c r="A990" t="s">
        <v>15002</v>
      </c>
      <c r="B990">
        <v>1</v>
      </c>
      <c r="C990" s="1" t="s">
        <v>15003</v>
      </c>
      <c r="F990" t="s">
        <v>15003</v>
      </c>
      <c r="K990">
        <v>0</v>
      </c>
      <c r="L990" s="1" t="s">
        <v>296</v>
      </c>
      <c r="M990" t="s">
        <v>15004</v>
      </c>
      <c r="N990">
        <v>21710</v>
      </c>
      <c r="O990">
        <v>0</v>
      </c>
      <c r="Q990" t="s">
        <v>15005</v>
      </c>
      <c r="R990" t="s">
        <v>296</v>
      </c>
      <c r="S990" t="s">
        <v>296</v>
      </c>
      <c r="U990" t="s">
        <v>5049</v>
      </c>
      <c r="V990" t="s">
        <v>295</v>
      </c>
    </row>
    <row r="991" spans="1:22" x14ac:dyDescent="0.3">
      <c r="A991" t="s">
        <v>15369</v>
      </c>
      <c r="B991">
        <v>1</v>
      </c>
      <c r="C991" s="1" t="s">
        <v>6804</v>
      </c>
      <c r="D991" t="s">
        <v>437</v>
      </c>
      <c r="E991">
        <v>4034949</v>
      </c>
      <c r="F991" t="s">
        <v>6804</v>
      </c>
      <c r="G991" t="s">
        <v>895</v>
      </c>
      <c r="H991" t="s">
        <v>4638</v>
      </c>
      <c r="I991">
        <v>1</v>
      </c>
      <c r="J991" t="s">
        <v>6806</v>
      </c>
      <c r="K991">
        <v>15</v>
      </c>
      <c r="L991" s="1" t="s">
        <v>437</v>
      </c>
      <c r="M991" t="s">
        <v>15370</v>
      </c>
      <c r="N991">
        <v>20149</v>
      </c>
      <c r="O991">
        <v>2</v>
      </c>
      <c r="P991">
        <v>24</v>
      </c>
      <c r="Q991" t="s">
        <v>15371</v>
      </c>
      <c r="R991" t="s">
        <v>360</v>
      </c>
      <c r="S991" t="s">
        <v>597</v>
      </c>
      <c r="U991" t="s">
        <v>6805</v>
      </c>
      <c r="V991" t="s">
        <v>299</v>
      </c>
    </row>
    <row r="992" spans="1:22" x14ac:dyDescent="0.3">
      <c r="A992" t="s">
        <v>5397</v>
      </c>
      <c r="B992">
        <v>1</v>
      </c>
      <c r="C992" s="1" t="s">
        <v>5395</v>
      </c>
      <c r="D992" t="s">
        <v>348</v>
      </c>
      <c r="E992">
        <v>2974590</v>
      </c>
      <c r="F992" t="s">
        <v>5395</v>
      </c>
      <c r="H992" t="s">
        <v>5398</v>
      </c>
      <c r="K992">
        <v>84</v>
      </c>
      <c r="L992" s="1" t="s">
        <v>348</v>
      </c>
      <c r="M992" t="s">
        <v>5396</v>
      </c>
      <c r="N992">
        <v>18506</v>
      </c>
      <c r="O992">
        <v>3</v>
      </c>
      <c r="P992">
        <v>26</v>
      </c>
      <c r="Q992" t="s">
        <v>12346</v>
      </c>
      <c r="R992" t="s">
        <v>401</v>
      </c>
      <c r="S992" t="s">
        <v>398</v>
      </c>
      <c r="U992" t="s">
        <v>5049</v>
      </c>
      <c r="V992" t="s">
        <v>295</v>
      </c>
    </row>
    <row r="993" spans="1:22" x14ac:dyDescent="0.3">
      <c r="A993" t="s">
        <v>6830</v>
      </c>
      <c r="B993">
        <v>1</v>
      </c>
      <c r="C993" s="1" t="s">
        <v>6829</v>
      </c>
      <c r="D993" t="s">
        <v>348</v>
      </c>
      <c r="E993">
        <v>2469745</v>
      </c>
      <c r="F993" t="s">
        <v>6829</v>
      </c>
      <c r="H993" t="s">
        <v>6831</v>
      </c>
      <c r="K993">
        <v>19</v>
      </c>
      <c r="L993" s="1" t="s">
        <v>348</v>
      </c>
      <c r="M993" t="s">
        <v>513</v>
      </c>
      <c r="N993">
        <v>17344</v>
      </c>
      <c r="O993">
        <v>1</v>
      </c>
      <c r="P993">
        <v>27</v>
      </c>
      <c r="Q993" t="s">
        <v>12728</v>
      </c>
      <c r="R993" t="s">
        <v>345</v>
      </c>
      <c r="S993" t="s">
        <v>537</v>
      </c>
      <c r="U993" t="s">
        <v>5049</v>
      </c>
      <c r="V993" t="s">
        <v>295</v>
      </c>
    </row>
    <row r="994" spans="1:22" x14ac:dyDescent="0.3">
      <c r="A994" t="s">
        <v>6203</v>
      </c>
      <c r="B994">
        <v>1</v>
      </c>
      <c r="C994" s="1" t="s">
        <v>6202</v>
      </c>
      <c r="D994" t="s">
        <v>451</v>
      </c>
      <c r="E994">
        <v>14892</v>
      </c>
      <c r="F994" t="s">
        <v>6202</v>
      </c>
      <c r="H994" t="s">
        <v>6204</v>
      </c>
      <c r="K994">
        <v>27</v>
      </c>
      <c r="L994" s="1" t="s">
        <v>451</v>
      </c>
      <c r="M994" t="s">
        <v>4675</v>
      </c>
      <c r="N994">
        <v>14821</v>
      </c>
      <c r="O994">
        <v>1</v>
      </c>
      <c r="P994">
        <v>26</v>
      </c>
      <c r="Q994" t="s">
        <v>12555</v>
      </c>
      <c r="R994" t="s">
        <v>397</v>
      </c>
      <c r="S994" t="s">
        <v>356</v>
      </c>
      <c r="U994" t="s">
        <v>4194</v>
      </c>
      <c r="V994" t="s">
        <v>295</v>
      </c>
    </row>
    <row r="995" spans="1:22" x14ac:dyDescent="0.3">
      <c r="A995" t="s">
        <v>11257</v>
      </c>
      <c r="B995">
        <v>1</v>
      </c>
      <c r="C995" s="1" t="s">
        <v>3193</v>
      </c>
      <c r="D995" t="s">
        <v>321</v>
      </c>
      <c r="E995">
        <v>3039924</v>
      </c>
      <c r="F995" t="s">
        <v>3193</v>
      </c>
      <c r="H995" t="s">
        <v>3197</v>
      </c>
      <c r="J995" t="s">
        <v>3196</v>
      </c>
      <c r="L995" s="1" t="s">
        <v>321</v>
      </c>
      <c r="M995" t="s">
        <v>3195</v>
      </c>
      <c r="N995">
        <v>17021</v>
      </c>
      <c r="O995">
        <v>5</v>
      </c>
      <c r="P995">
        <v>28</v>
      </c>
      <c r="Q995" t="s">
        <v>11826</v>
      </c>
      <c r="R995" t="s">
        <v>345</v>
      </c>
      <c r="S995" t="s">
        <v>699</v>
      </c>
      <c r="T995" t="s">
        <v>509</v>
      </c>
      <c r="U995" t="s">
        <v>14811</v>
      </c>
      <c r="V995" t="s">
        <v>295</v>
      </c>
    </row>
    <row r="996" spans="1:22" x14ac:dyDescent="0.3">
      <c r="A996" t="s">
        <v>9133</v>
      </c>
      <c r="B996">
        <v>1</v>
      </c>
      <c r="C996" s="1" t="s">
        <v>9131</v>
      </c>
      <c r="D996" t="s">
        <v>311</v>
      </c>
      <c r="E996">
        <v>15803</v>
      </c>
      <c r="F996" t="s">
        <v>9131</v>
      </c>
      <c r="H996" t="s">
        <v>2920</v>
      </c>
      <c r="J996" t="s">
        <v>9132</v>
      </c>
      <c r="K996">
        <v>5</v>
      </c>
      <c r="L996" s="1" t="s">
        <v>311</v>
      </c>
      <c r="M996" t="s">
        <v>6568</v>
      </c>
      <c r="N996">
        <v>14868</v>
      </c>
      <c r="O996">
        <v>7</v>
      </c>
      <c r="P996">
        <v>30</v>
      </c>
      <c r="Q996" t="s">
        <v>13380</v>
      </c>
      <c r="R996" t="s">
        <v>294</v>
      </c>
      <c r="S996" t="s">
        <v>1161</v>
      </c>
      <c r="T996" t="s">
        <v>16316</v>
      </c>
      <c r="U996" t="s">
        <v>3194</v>
      </c>
      <c r="V996" t="s">
        <v>295</v>
      </c>
    </row>
    <row r="997" spans="1:22" x14ac:dyDescent="0.3">
      <c r="A997" t="s">
        <v>3442</v>
      </c>
      <c r="B997">
        <v>1</v>
      </c>
      <c r="C997" s="1" t="s">
        <v>3439</v>
      </c>
      <c r="D997" t="s">
        <v>348</v>
      </c>
      <c r="E997">
        <v>3047578</v>
      </c>
      <c r="F997" t="s">
        <v>3439</v>
      </c>
      <c r="G997" t="s">
        <v>371</v>
      </c>
      <c r="H997" t="s">
        <v>917</v>
      </c>
      <c r="K997">
        <v>86</v>
      </c>
      <c r="L997" s="1" t="s">
        <v>348</v>
      </c>
      <c r="M997" t="s">
        <v>3441</v>
      </c>
      <c r="N997">
        <v>20653</v>
      </c>
      <c r="O997">
        <v>1</v>
      </c>
      <c r="P997">
        <v>24</v>
      </c>
      <c r="Q997" t="s">
        <v>11882</v>
      </c>
      <c r="R997" t="s">
        <v>345</v>
      </c>
      <c r="S997" t="s">
        <v>317</v>
      </c>
      <c r="U997" t="s">
        <v>3440</v>
      </c>
      <c r="V997" t="s">
        <v>299</v>
      </c>
    </row>
    <row r="998" spans="1:22" x14ac:dyDescent="0.3">
      <c r="A998" t="s">
        <v>6096</v>
      </c>
      <c r="B998">
        <v>1</v>
      </c>
      <c r="C998" s="1" t="s">
        <v>6094</v>
      </c>
      <c r="D998" t="s">
        <v>451</v>
      </c>
      <c r="E998">
        <v>4035006</v>
      </c>
      <c r="F998" t="s">
        <v>6094</v>
      </c>
      <c r="G998" t="s">
        <v>388</v>
      </c>
      <c r="H998" t="s">
        <v>15258</v>
      </c>
      <c r="I998">
        <v>5</v>
      </c>
      <c r="J998" t="s">
        <v>15259</v>
      </c>
      <c r="K998">
        <v>33</v>
      </c>
      <c r="L998" s="1" t="s">
        <v>451</v>
      </c>
      <c r="M998" t="s">
        <v>6095</v>
      </c>
      <c r="N998">
        <v>20809</v>
      </c>
      <c r="O998">
        <v>1</v>
      </c>
      <c r="P998">
        <v>22</v>
      </c>
      <c r="Q998" t="s">
        <v>12526</v>
      </c>
      <c r="R998" t="s">
        <v>401</v>
      </c>
      <c r="S998" t="s">
        <v>436</v>
      </c>
      <c r="U998" t="s">
        <v>2352</v>
      </c>
      <c r="V998" t="s">
        <v>299</v>
      </c>
    </row>
    <row r="999" spans="1:22" x14ac:dyDescent="0.3">
      <c r="A999" t="s">
        <v>9190</v>
      </c>
      <c r="B999">
        <v>1</v>
      </c>
      <c r="C999" s="1" t="s">
        <v>9188</v>
      </c>
      <c r="D999" t="s">
        <v>451</v>
      </c>
      <c r="E999">
        <v>3116690</v>
      </c>
      <c r="F999" t="s">
        <v>9188</v>
      </c>
      <c r="H999" t="s">
        <v>7398</v>
      </c>
      <c r="J999" t="s">
        <v>9189</v>
      </c>
      <c r="K999">
        <v>35</v>
      </c>
      <c r="L999" s="1" t="s">
        <v>451</v>
      </c>
      <c r="M999" t="s">
        <v>3914</v>
      </c>
      <c r="N999">
        <v>19111</v>
      </c>
      <c r="O999">
        <v>3</v>
      </c>
      <c r="P999">
        <v>24</v>
      </c>
      <c r="Q999" t="s">
        <v>13397</v>
      </c>
      <c r="R999" t="s">
        <v>360</v>
      </c>
      <c r="S999" t="s">
        <v>822</v>
      </c>
      <c r="T999" t="s">
        <v>16316</v>
      </c>
      <c r="U999" t="s">
        <v>2352</v>
      </c>
      <c r="V999" t="s">
        <v>295</v>
      </c>
    </row>
    <row r="1000" spans="1:22" x14ac:dyDescent="0.3">
      <c r="A1000" t="s">
        <v>2354</v>
      </c>
      <c r="B1000">
        <v>1</v>
      </c>
      <c r="C1000" s="1" t="s">
        <v>2351</v>
      </c>
      <c r="D1000" t="s">
        <v>348</v>
      </c>
      <c r="E1000">
        <v>3119490</v>
      </c>
      <c r="F1000" t="s">
        <v>2351</v>
      </c>
      <c r="G1000" t="s">
        <v>306</v>
      </c>
      <c r="K1000">
        <v>85</v>
      </c>
      <c r="L1000" s="1" t="s">
        <v>348</v>
      </c>
      <c r="M1000" t="s">
        <v>2353</v>
      </c>
      <c r="N1000">
        <v>20496</v>
      </c>
      <c r="O1000">
        <v>1</v>
      </c>
      <c r="Q1000" t="s">
        <v>11652</v>
      </c>
      <c r="R1000" t="s">
        <v>360</v>
      </c>
      <c r="S1000" t="s">
        <v>730</v>
      </c>
      <c r="U1000" t="s">
        <v>2352</v>
      </c>
      <c r="V1000" t="s">
        <v>299</v>
      </c>
    </row>
    <row r="1001" spans="1:22" x14ac:dyDescent="0.3">
      <c r="A1001" t="s">
        <v>5957</v>
      </c>
      <c r="B1001">
        <v>1</v>
      </c>
      <c r="C1001" s="1" t="s">
        <v>49</v>
      </c>
      <c r="D1001" t="s">
        <v>451</v>
      </c>
      <c r="E1001">
        <v>3042494</v>
      </c>
      <c r="F1001" t="s">
        <v>49</v>
      </c>
      <c r="G1001" t="s">
        <v>306</v>
      </c>
      <c r="H1001" t="s">
        <v>2164</v>
      </c>
      <c r="I1001">
        <v>5</v>
      </c>
      <c r="J1001" t="s">
        <v>5956</v>
      </c>
      <c r="K1001">
        <v>30</v>
      </c>
      <c r="L1001" s="1" t="s">
        <v>451</v>
      </c>
      <c r="M1001" t="s">
        <v>5955</v>
      </c>
      <c r="N1001">
        <v>19109</v>
      </c>
      <c r="O1001">
        <v>3</v>
      </c>
      <c r="P1001">
        <v>26</v>
      </c>
      <c r="Q1001" t="s">
        <v>12489</v>
      </c>
      <c r="R1001" t="s">
        <v>401</v>
      </c>
      <c r="S1001" t="s">
        <v>1230</v>
      </c>
      <c r="U1001" t="s">
        <v>2352</v>
      </c>
      <c r="V1001" t="s">
        <v>299</v>
      </c>
    </row>
    <row r="1002" spans="1:22" x14ac:dyDescent="0.3">
      <c r="A1002" t="s">
        <v>10210</v>
      </c>
      <c r="B1002">
        <v>1</v>
      </c>
      <c r="C1002" s="1" t="s">
        <v>10208</v>
      </c>
      <c r="D1002" t="s">
        <v>562</v>
      </c>
      <c r="E1002">
        <v>3042434</v>
      </c>
      <c r="F1002" t="s">
        <v>10208</v>
      </c>
      <c r="H1002" t="s">
        <v>2364</v>
      </c>
      <c r="I1002">
        <v>4</v>
      </c>
      <c r="J1002" t="s">
        <v>14567</v>
      </c>
      <c r="L1002" s="1" t="s">
        <v>1223</v>
      </c>
      <c r="M1002" t="s">
        <v>10209</v>
      </c>
      <c r="N1002">
        <v>20389</v>
      </c>
      <c r="O1002">
        <v>2</v>
      </c>
      <c r="P1002">
        <v>25</v>
      </c>
      <c r="Q1002" t="s">
        <v>13705</v>
      </c>
      <c r="R1002" t="s">
        <v>329</v>
      </c>
      <c r="S1002" t="s">
        <v>442</v>
      </c>
      <c r="T1002" t="s">
        <v>16316</v>
      </c>
      <c r="U1002" t="s">
        <v>2352</v>
      </c>
      <c r="V1002" t="s">
        <v>295</v>
      </c>
    </row>
    <row r="1003" spans="1:22" x14ac:dyDescent="0.3">
      <c r="A1003" t="s">
        <v>1449</v>
      </c>
      <c r="B1003">
        <v>1</v>
      </c>
      <c r="C1003" s="1" t="s">
        <v>1447</v>
      </c>
      <c r="D1003" t="s">
        <v>311</v>
      </c>
      <c r="E1003">
        <v>2983314</v>
      </c>
      <c r="F1003" t="s">
        <v>1447</v>
      </c>
      <c r="G1003" t="s">
        <v>298</v>
      </c>
      <c r="H1003" t="s">
        <v>1450</v>
      </c>
      <c r="K1003">
        <v>5</v>
      </c>
      <c r="L1003" s="1" t="s">
        <v>311</v>
      </c>
      <c r="M1003" t="s">
        <v>703</v>
      </c>
      <c r="N1003">
        <v>19564</v>
      </c>
      <c r="O1003">
        <v>1</v>
      </c>
      <c r="P1003">
        <v>23</v>
      </c>
      <c r="Q1003" t="s">
        <v>11485</v>
      </c>
      <c r="R1003" t="s">
        <v>345</v>
      </c>
      <c r="S1003" t="s">
        <v>412</v>
      </c>
      <c r="U1003" t="s">
        <v>1448</v>
      </c>
      <c r="V1003" t="s">
        <v>299</v>
      </c>
    </row>
    <row r="1004" spans="1:22" x14ac:dyDescent="0.3">
      <c r="A1004" t="s">
        <v>3921</v>
      </c>
      <c r="B1004">
        <v>1</v>
      </c>
      <c r="C1004" s="1" t="s">
        <v>3918</v>
      </c>
      <c r="D1004" t="s">
        <v>451</v>
      </c>
      <c r="E1004">
        <v>2575965</v>
      </c>
      <c r="F1004" t="s">
        <v>3918</v>
      </c>
      <c r="G1004" t="s">
        <v>314</v>
      </c>
      <c r="H1004" t="s">
        <v>3922</v>
      </c>
      <c r="I1004">
        <v>4</v>
      </c>
      <c r="J1004" t="s">
        <v>3920</v>
      </c>
      <c r="K1004">
        <v>39</v>
      </c>
      <c r="L1004" s="1" t="s">
        <v>451</v>
      </c>
      <c r="M1004" t="s">
        <v>2961</v>
      </c>
      <c r="N1004">
        <v>18617</v>
      </c>
      <c r="O1004">
        <v>4</v>
      </c>
      <c r="P1004">
        <v>27</v>
      </c>
      <c r="Q1004" t="s">
        <v>11985</v>
      </c>
      <c r="R1004" t="s">
        <v>345</v>
      </c>
      <c r="S1004" t="s">
        <v>951</v>
      </c>
      <c r="U1004" t="s">
        <v>3919</v>
      </c>
      <c r="V1004" t="s">
        <v>299</v>
      </c>
    </row>
    <row r="1005" spans="1:22" x14ac:dyDescent="0.3">
      <c r="A1005" t="s">
        <v>6916</v>
      </c>
      <c r="B1005">
        <v>1</v>
      </c>
      <c r="C1005" s="1" t="s">
        <v>398</v>
      </c>
      <c r="D1005" t="s">
        <v>311</v>
      </c>
      <c r="E1005">
        <v>5526</v>
      </c>
      <c r="F1005" t="s">
        <v>398</v>
      </c>
      <c r="H1005" t="s">
        <v>6917</v>
      </c>
      <c r="J1005" t="s">
        <v>6915</v>
      </c>
      <c r="K1005">
        <v>10</v>
      </c>
      <c r="L1005" s="1" t="s">
        <v>311</v>
      </c>
      <c r="M1005" t="s">
        <v>732</v>
      </c>
      <c r="N1005">
        <v>4932</v>
      </c>
      <c r="O1005">
        <v>16</v>
      </c>
      <c r="P1005">
        <v>39</v>
      </c>
      <c r="Q1005" t="s">
        <v>12753</v>
      </c>
      <c r="R1005" t="s">
        <v>294</v>
      </c>
      <c r="S1005" t="s">
        <v>970</v>
      </c>
      <c r="T1005" t="s">
        <v>16316</v>
      </c>
      <c r="U1005" t="s">
        <v>1448</v>
      </c>
      <c r="V1005" t="s">
        <v>295</v>
      </c>
    </row>
    <row r="1006" spans="1:22" x14ac:dyDescent="0.3">
      <c r="A1006" t="s">
        <v>5731</v>
      </c>
      <c r="B1006">
        <v>1</v>
      </c>
      <c r="C1006" s="1" t="s">
        <v>5728</v>
      </c>
      <c r="F1006" t="s">
        <v>5728</v>
      </c>
      <c r="K1006">
        <v>0</v>
      </c>
      <c r="L1006" s="1" t="s">
        <v>296</v>
      </c>
      <c r="M1006" t="s">
        <v>5730</v>
      </c>
      <c r="N1006">
        <v>18841</v>
      </c>
      <c r="O1006">
        <v>0</v>
      </c>
      <c r="Q1006" t="s">
        <v>12431</v>
      </c>
      <c r="R1006" t="s">
        <v>296</v>
      </c>
      <c r="S1006" t="s">
        <v>296</v>
      </c>
      <c r="U1006" t="s">
        <v>5729</v>
      </c>
      <c r="V1006" t="s">
        <v>295</v>
      </c>
    </row>
    <row r="1007" spans="1:22" x14ac:dyDescent="0.3">
      <c r="A1007" t="s">
        <v>3112</v>
      </c>
      <c r="B1007">
        <v>1</v>
      </c>
      <c r="C1007" s="1" t="s">
        <v>3109</v>
      </c>
      <c r="D1007" t="s">
        <v>348</v>
      </c>
      <c r="E1007">
        <v>2576643</v>
      </c>
      <c r="F1007" t="s">
        <v>3109</v>
      </c>
      <c r="H1007" t="s">
        <v>3113</v>
      </c>
      <c r="J1007" t="s">
        <v>3111</v>
      </c>
      <c r="K1007">
        <v>17</v>
      </c>
      <c r="L1007" s="1" t="s">
        <v>348</v>
      </c>
      <c r="M1007" t="s">
        <v>3110</v>
      </c>
      <c r="N1007">
        <v>17480</v>
      </c>
      <c r="O1007">
        <v>5</v>
      </c>
      <c r="P1007">
        <v>27</v>
      </c>
      <c r="Q1007" t="s">
        <v>11806</v>
      </c>
      <c r="R1007" t="s">
        <v>401</v>
      </c>
      <c r="S1007" t="s">
        <v>749</v>
      </c>
      <c r="T1007" t="s">
        <v>16316</v>
      </c>
      <c r="U1007" t="s">
        <v>1448</v>
      </c>
      <c r="V1007" t="s">
        <v>295</v>
      </c>
    </row>
    <row r="1008" spans="1:22" x14ac:dyDescent="0.3">
      <c r="A1008" t="s">
        <v>15703</v>
      </c>
      <c r="B1008">
        <v>1</v>
      </c>
      <c r="C1008" s="1" t="s">
        <v>15704</v>
      </c>
      <c r="D1008" t="s">
        <v>321</v>
      </c>
      <c r="E1008">
        <v>3915400</v>
      </c>
      <c r="F1008" t="s">
        <v>15704</v>
      </c>
      <c r="G1008" t="s">
        <v>335</v>
      </c>
      <c r="H1008" t="s">
        <v>15705</v>
      </c>
      <c r="K1008">
        <v>87</v>
      </c>
      <c r="L1008" s="1" t="s">
        <v>321</v>
      </c>
      <c r="M1008" t="s">
        <v>5730</v>
      </c>
      <c r="N1008">
        <v>22113</v>
      </c>
      <c r="O1008">
        <v>0</v>
      </c>
      <c r="P1008">
        <v>23</v>
      </c>
      <c r="Q1008" t="s">
        <v>15706</v>
      </c>
      <c r="R1008" t="s">
        <v>424</v>
      </c>
      <c r="S1008" t="s">
        <v>828</v>
      </c>
      <c r="U1008" t="s">
        <v>1448</v>
      </c>
      <c r="V1008" t="s">
        <v>299</v>
      </c>
    </row>
    <row r="1009" spans="1:22" x14ac:dyDescent="0.3">
      <c r="A1009" t="s">
        <v>9403</v>
      </c>
      <c r="B1009">
        <v>1</v>
      </c>
      <c r="C1009" s="1" t="s">
        <v>9401</v>
      </c>
      <c r="D1009" t="s">
        <v>321</v>
      </c>
      <c r="E1009">
        <v>3139590</v>
      </c>
      <c r="F1009" t="s">
        <v>9401</v>
      </c>
      <c r="K1009">
        <v>85</v>
      </c>
      <c r="L1009" s="1" t="s">
        <v>321</v>
      </c>
      <c r="M1009" t="s">
        <v>768</v>
      </c>
      <c r="N1009">
        <v>21401</v>
      </c>
      <c r="O1009">
        <v>0</v>
      </c>
      <c r="Q1009" t="s">
        <v>13464</v>
      </c>
      <c r="R1009" t="s">
        <v>296</v>
      </c>
      <c r="S1009" t="s">
        <v>458</v>
      </c>
      <c r="U1009" t="s">
        <v>9402</v>
      </c>
      <c r="V1009" t="s">
        <v>295</v>
      </c>
    </row>
    <row r="1010" spans="1:22" x14ac:dyDescent="0.3">
      <c r="A1010" t="s">
        <v>4420</v>
      </c>
      <c r="B1010">
        <v>1</v>
      </c>
      <c r="C1010" s="1" t="s">
        <v>4417</v>
      </c>
      <c r="D1010" t="s">
        <v>437</v>
      </c>
      <c r="E1010">
        <v>3048898</v>
      </c>
      <c r="F1010" t="s">
        <v>4417</v>
      </c>
      <c r="G1010" t="s">
        <v>1198</v>
      </c>
      <c r="H1010" t="s">
        <v>4421</v>
      </c>
      <c r="I1010">
        <v>2</v>
      </c>
      <c r="J1010" t="s">
        <v>14969</v>
      </c>
      <c r="K1010">
        <v>2</v>
      </c>
      <c r="L1010" s="1" t="s">
        <v>437</v>
      </c>
      <c r="M1010" t="s">
        <v>4419</v>
      </c>
      <c r="N1010">
        <v>21105</v>
      </c>
      <c r="O1010">
        <v>1</v>
      </c>
      <c r="P1010">
        <v>25</v>
      </c>
      <c r="Q1010" t="s">
        <v>12104</v>
      </c>
      <c r="R1010" t="s">
        <v>308</v>
      </c>
      <c r="S1010" t="s">
        <v>1098</v>
      </c>
      <c r="U1010" t="s">
        <v>4418</v>
      </c>
      <c r="V1010" t="s">
        <v>299</v>
      </c>
    </row>
    <row r="1011" spans="1:22" x14ac:dyDescent="0.3">
      <c r="A1011" t="s">
        <v>5994</v>
      </c>
      <c r="B1011">
        <v>1</v>
      </c>
      <c r="C1011" s="1" t="s">
        <v>5993</v>
      </c>
      <c r="D1011" t="s">
        <v>321</v>
      </c>
      <c r="E1011">
        <v>3926590</v>
      </c>
      <c r="F1011" t="s">
        <v>5993</v>
      </c>
      <c r="H1011" t="s">
        <v>13981</v>
      </c>
      <c r="I1011">
        <v>6</v>
      </c>
      <c r="J1011" t="s">
        <v>15243</v>
      </c>
      <c r="K1011">
        <v>45</v>
      </c>
      <c r="L1011" s="1" t="s">
        <v>321</v>
      </c>
      <c r="M1011" t="s">
        <v>1847</v>
      </c>
      <c r="N1011">
        <v>21427</v>
      </c>
      <c r="O1011">
        <v>1</v>
      </c>
      <c r="P1011">
        <v>25</v>
      </c>
      <c r="Q1011" t="s">
        <v>12499</v>
      </c>
      <c r="R1011" t="s">
        <v>318</v>
      </c>
      <c r="S1011" t="s">
        <v>525</v>
      </c>
      <c r="T1011" t="s">
        <v>16316</v>
      </c>
      <c r="U1011" t="s">
        <v>2515</v>
      </c>
      <c r="V1011" t="s">
        <v>295</v>
      </c>
    </row>
    <row r="1012" spans="1:22" x14ac:dyDescent="0.3">
      <c r="A1012" t="s">
        <v>7048</v>
      </c>
      <c r="B1012">
        <v>1</v>
      </c>
      <c r="C1012" s="1" t="s">
        <v>7045</v>
      </c>
      <c r="D1012" t="s">
        <v>321</v>
      </c>
      <c r="E1012">
        <v>3931761</v>
      </c>
      <c r="F1012" t="s">
        <v>7045</v>
      </c>
      <c r="H1012" t="s">
        <v>2478</v>
      </c>
      <c r="J1012" t="s">
        <v>7047</v>
      </c>
      <c r="K1012">
        <v>49</v>
      </c>
      <c r="L1012" s="1" t="s">
        <v>321</v>
      </c>
      <c r="M1012" t="s">
        <v>2438</v>
      </c>
      <c r="N1012">
        <v>19390</v>
      </c>
      <c r="O1012">
        <v>3</v>
      </c>
      <c r="P1012">
        <v>25</v>
      </c>
      <c r="Q1012" t="s">
        <v>12790</v>
      </c>
      <c r="R1012" t="s">
        <v>318</v>
      </c>
      <c r="S1012" t="s">
        <v>332</v>
      </c>
      <c r="T1012" t="s">
        <v>16316</v>
      </c>
      <c r="U1012" t="s">
        <v>7046</v>
      </c>
      <c r="V1012" t="s">
        <v>295</v>
      </c>
    </row>
    <row r="1013" spans="1:22" x14ac:dyDescent="0.3">
      <c r="A1013" t="s">
        <v>7752</v>
      </c>
      <c r="B1013">
        <v>1</v>
      </c>
      <c r="C1013" s="1" t="s">
        <v>7751</v>
      </c>
      <c r="D1013" t="s">
        <v>348</v>
      </c>
      <c r="E1013">
        <v>3924318</v>
      </c>
      <c r="F1013" t="s">
        <v>7751</v>
      </c>
      <c r="G1013" t="s">
        <v>444</v>
      </c>
      <c r="H1013" t="s">
        <v>8784</v>
      </c>
      <c r="I1013">
        <v>4</v>
      </c>
      <c r="J1013" t="s">
        <v>14492</v>
      </c>
      <c r="K1013">
        <v>80</v>
      </c>
      <c r="L1013" s="1" t="s">
        <v>348</v>
      </c>
      <c r="M1013" t="s">
        <v>697</v>
      </c>
      <c r="N1013">
        <v>20782</v>
      </c>
      <c r="O1013">
        <v>1</v>
      </c>
      <c r="P1013">
        <v>23</v>
      </c>
      <c r="Q1013" t="s">
        <v>12981</v>
      </c>
      <c r="R1013" t="s">
        <v>318</v>
      </c>
      <c r="S1013" t="s">
        <v>537</v>
      </c>
      <c r="T1013" t="s">
        <v>13941</v>
      </c>
      <c r="U1013" t="s">
        <v>7046</v>
      </c>
      <c r="V1013" t="s">
        <v>2517</v>
      </c>
    </row>
    <row r="1014" spans="1:22" x14ac:dyDescent="0.3">
      <c r="A1014" t="s">
        <v>5987</v>
      </c>
      <c r="B1014">
        <v>1</v>
      </c>
      <c r="C1014" s="1" t="s">
        <v>5984</v>
      </c>
      <c r="D1014" t="s">
        <v>451</v>
      </c>
      <c r="E1014">
        <v>15600</v>
      </c>
      <c r="F1014" t="s">
        <v>5984</v>
      </c>
      <c r="H1014" t="s">
        <v>5988</v>
      </c>
      <c r="K1014">
        <v>44</v>
      </c>
      <c r="L1014" s="1" t="s">
        <v>451</v>
      </c>
      <c r="M1014" t="s">
        <v>5986</v>
      </c>
      <c r="N1014">
        <v>14811</v>
      </c>
      <c r="O1014">
        <v>2</v>
      </c>
      <c r="P1014">
        <v>29</v>
      </c>
      <c r="Q1014" t="s">
        <v>12498</v>
      </c>
      <c r="R1014" t="s">
        <v>329</v>
      </c>
      <c r="S1014" t="s">
        <v>659</v>
      </c>
      <c r="U1014" t="s">
        <v>5985</v>
      </c>
      <c r="V1014" t="s">
        <v>295</v>
      </c>
    </row>
    <row r="1015" spans="1:22" x14ac:dyDescent="0.3">
      <c r="A1015" t="s">
        <v>9861</v>
      </c>
      <c r="B1015">
        <v>1</v>
      </c>
      <c r="C1015" s="1" t="s">
        <v>9860</v>
      </c>
      <c r="D1015" t="s">
        <v>348</v>
      </c>
      <c r="E1015">
        <v>3119471</v>
      </c>
      <c r="F1015" t="s">
        <v>9860</v>
      </c>
      <c r="G1015" t="s">
        <v>371</v>
      </c>
      <c r="H1015" t="s">
        <v>5718</v>
      </c>
      <c r="I1015">
        <v>3</v>
      </c>
      <c r="J1015" t="s">
        <v>14559</v>
      </c>
      <c r="K1015">
        <v>18</v>
      </c>
      <c r="L1015" s="1" t="s">
        <v>348</v>
      </c>
      <c r="M1015" t="s">
        <v>1124</v>
      </c>
      <c r="N1015">
        <v>21055</v>
      </c>
      <c r="O1015">
        <v>1</v>
      </c>
      <c r="P1015">
        <v>23</v>
      </c>
      <c r="Q1015" t="s">
        <v>13601</v>
      </c>
      <c r="R1015" t="s">
        <v>424</v>
      </c>
      <c r="S1015" t="s">
        <v>686</v>
      </c>
      <c r="U1015" t="s">
        <v>2768</v>
      </c>
      <c r="V1015" t="s">
        <v>299</v>
      </c>
    </row>
    <row r="1016" spans="1:22" x14ac:dyDescent="0.3">
      <c r="A1016" t="s">
        <v>8434</v>
      </c>
      <c r="B1016">
        <v>1</v>
      </c>
      <c r="C1016" s="1" t="s">
        <v>159</v>
      </c>
      <c r="D1016" t="s">
        <v>348</v>
      </c>
      <c r="E1016">
        <v>13295</v>
      </c>
      <c r="F1016" t="s">
        <v>159</v>
      </c>
      <c r="G1016" t="s">
        <v>371</v>
      </c>
      <c r="H1016" t="s">
        <v>8435</v>
      </c>
      <c r="I1016">
        <v>1</v>
      </c>
      <c r="J1016" t="s">
        <v>8433</v>
      </c>
      <c r="K1016">
        <v>17</v>
      </c>
      <c r="L1016" s="1" t="s">
        <v>348</v>
      </c>
      <c r="M1016" t="s">
        <v>633</v>
      </c>
      <c r="N1016">
        <v>11063</v>
      </c>
      <c r="O1016">
        <v>10</v>
      </c>
      <c r="P1016">
        <v>33</v>
      </c>
      <c r="Q1016" t="s">
        <v>13174</v>
      </c>
      <c r="R1016" t="s">
        <v>360</v>
      </c>
      <c r="S1016" t="s">
        <v>393</v>
      </c>
      <c r="U1016" t="s">
        <v>2768</v>
      </c>
      <c r="V1016" t="s">
        <v>299</v>
      </c>
    </row>
    <row r="1017" spans="1:22" x14ac:dyDescent="0.3">
      <c r="A1017" t="s">
        <v>3739</v>
      </c>
      <c r="B1017">
        <v>1</v>
      </c>
      <c r="C1017" s="1" t="s">
        <v>3737</v>
      </c>
      <c r="D1017" t="s">
        <v>348</v>
      </c>
      <c r="E1017">
        <v>16300</v>
      </c>
      <c r="F1017" t="s">
        <v>3737</v>
      </c>
      <c r="H1017" t="s">
        <v>3740</v>
      </c>
      <c r="K1017">
        <v>16</v>
      </c>
      <c r="L1017" s="1" t="s">
        <v>348</v>
      </c>
      <c r="M1017" t="s">
        <v>1238</v>
      </c>
      <c r="N1017">
        <v>15270</v>
      </c>
      <c r="O1017">
        <v>1</v>
      </c>
      <c r="P1017">
        <v>26</v>
      </c>
      <c r="Q1017" t="s">
        <v>11944</v>
      </c>
      <c r="R1017" t="s">
        <v>308</v>
      </c>
      <c r="S1017" t="s">
        <v>756</v>
      </c>
      <c r="U1017" t="s">
        <v>3738</v>
      </c>
      <c r="V1017" t="s">
        <v>295</v>
      </c>
    </row>
    <row r="1018" spans="1:22" x14ac:dyDescent="0.3">
      <c r="A1018" t="s">
        <v>15599</v>
      </c>
      <c r="B1018">
        <v>1</v>
      </c>
      <c r="C1018" s="1" t="s">
        <v>15600</v>
      </c>
      <c r="D1018" t="s">
        <v>451</v>
      </c>
      <c r="E1018">
        <v>4242873</v>
      </c>
      <c r="F1018" t="s">
        <v>15600</v>
      </c>
      <c r="G1018" t="s">
        <v>340</v>
      </c>
      <c r="H1018" t="s">
        <v>15601</v>
      </c>
      <c r="I1018">
        <v>3</v>
      </c>
      <c r="K1018">
        <v>26</v>
      </c>
      <c r="L1018" s="1" t="s">
        <v>451</v>
      </c>
      <c r="M1018" t="s">
        <v>3955</v>
      </c>
      <c r="N1018">
        <v>21773</v>
      </c>
      <c r="O1018">
        <v>0</v>
      </c>
      <c r="P1018">
        <v>21</v>
      </c>
      <c r="Q1018" t="s">
        <v>15602</v>
      </c>
      <c r="R1018" t="s">
        <v>492</v>
      </c>
      <c r="S1018" t="s">
        <v>924</v>
      </c>
      <c r="U1018" t="s">
        <v>15603</v>
      </c>
      <c r="V1018" t="s">
        <v>299</v>
      </c>
    </row>
    <row r="1019" spans="1:22" x14ac:dyDescent="0.3">
      <c r="A1019" t="s">
        <v>4779</v>
      </c>
      <c r="B1019">
        <v>1</v>
      </c>
      <c r="C1019" s="1" t="s">
        <v>4775</v>
      </c>
      <c r="D1019" t="s">
        <v>348</v>
      </c>
      <c r="E1019">
        <v>3932442</v>
      </c>
      <c r="F1019" t="s">
        <v>4775</v>
      </c>
      <c r="G1019" t="s">
        <v>365</v>
      </c>
      <c r="H1019" t="s">
        <v>4780</v>
      </c>
      <c r="I1019">
        <v>2</v>
      </c>
      <c r="J1019" t="s">
        <v>4778</v>
      </c>
      <c r="K1019">
        <v>19</v>
      </c>
      <c r="L1019" s="1" t="s">
        <v>348</v>
      </c>
      <c r="M1019" t="s">
        <v>4777</v>
      </c>
      <c r="N1019">
        <v>20398</v>
      </c>
      <c r="O1019">
        <v>2</v>
      </c>
      <c r="P1019">
        <v>23</v>
      </c>
      <c r="Q1019" t="s">
        <v>12186</v>
      </c>
      <c r="R1019" t="s">
        <v>294</v>
      </c>
      <c r="S1019" t="s">
        <v>1230</v>
      </c>
      <c r="U1019" t="s">
        <v>4776</v>
      </c>
      <c r="V1019" t="s">
        <v>299</v>
      </c>
    </row>
    <row r="1020" spans="1:22" x14ac:dyDescent="0.3">
      <c r="A1020" t="s">
        <v>2229</v>
      </c>
      <c r="B1020">
        <v>1</v>
      </c>
      <c r="C1020" s="1" t="s">
        <v>2226</v>
      </c>
      <c r="D1020" t="s">
        <v>348</v>
      </c>
      <c r="E1020">
        <v>13271</v>
      </c>
      <c r="F1020" t="s">
        <v>2226</v>
      </c>
      <c r="H1020" t="s">
        <v>2230</v>
      </c>
      <c r="J1020" t="s">
        <v>2228</v>
      </c>
      <c r="K1020">
        <v>81</v>
      </c>
      <c r="L1020" s="1" t="s">
        <v>348</v>
      </c>
      <c r="M1020" t="s">
        <v>2227</v>
      </c>
      <c r="N1020">
        <v>11182</v>
      </c>
      <c r="O1020">
        <v>10</v>
      </c>
      <c r="P1020">
        <v>33</v>
      </c>
      <c r="Q1020" t="s">
        <v>11627</v>
      </c>
      <c r="R1020" t="s">
        <v>318</v>
      </c>
      <c r="S1020" t="s">
        <v>436</v>
      </c>
      <c r="T1020" t="s">
        <v>16316</v>
      </c>
      <c r="U1020" t="s">
        <v>1091</v>
      </c>
      <c r="V1020" t="s">
        <v>295</v>
      </c>
    </row>
    <row r="1021" spans="1:22" x14ac:dyDescent="0.3">
      <c r="A1021" t="s">
        <v>10233</v>
      </c>
      <c r="B1021">
        <v>1</v>
      </c>
      <c r="C1021" s="1" t="s">
        <v>10231</v>
      </c>
      <c r="F1021" t="s">
        <v>10231</v>
      </c>
      <c r="K1021">
        <v>0</v>
      </c>
      <c r="L1021" s="1" t="s">
        <v>296</v>
      </c>
      <c r="M1021" t="s">
        <v>10232</v>
      </c>
      <c r="N1021">
        <v>19783</v>
      </c>
      <c r="O1021">
        <v>0</v>
      </c>
      <c r="Q1021" t="s">
        <v>13713</v>
      </c>
      <c r="R1021" t="s">
        <v>296</v>
      </c>
      <c r="S1021" t="s">
        <v>296</v>
      </c>
      <c r="U1021" t="s">
        <v>1091</v>
      </c>
      <c r="V1021" t="s">
        <v>295</v>
      </c>
    </row>
    <row r="1022" spans="1:22" x14ac:dyDescent="0.3">
      <c r="A1022" t="s">
        <v>1530</v>
      </c>
      <c r="B1022">
        <v>1</v>
      </c>
      <c r="C1022" s="1" t="s">
        <v>1528</v>
      </c>
      <c r="D1022" t="s">
        <v>311</v>
      </c>
      <c r="E1022">
        <v>3916447</v>
      </c>
      <c r="F1022" t="s">
        <v>1528</v>
      </c>
      <c r="H1022" t="s">
        <v>7973</v>
      </c>
      <c r="I1022">
        <v>3</v>
      </c>
      <c r="K1022">
        <v>2</v>
      </c>
      <c r="L1022" s="1" t="s">
        <v>311</v>
      </c>
      <c r="M1022" t="s">
        <v>1529</v>
      </c>
      <c r="N1022">
        <v>21467</v>
      </c>
      <c r="O1022">
        <v>1</v>
      </c>
      <c r="P1022">
        <v>24</v>
      </c>
      <c r="Q1022" t="s">
        <v>11499</v>
      </c>
      <c r="R1022" t="s">
        <v>318</v>
      </c>
      <c r="S1022" t="s">
        <v>375</v>
      </c>
      <c r="T1022" t="s">
        <v>16316</v>
      </c>
      <c r="U1022" t="s">
        <v>1091</v>
      </c>
      <c r="V1022" t="s">
        <v>295</v>
      </c>
    </row>
    <row r="1023" spans="1:22" x14ac:dyDescent="0.3">
      <c r="A1023" t="s">
        <v>2147</v>
      </c>
      <c r="B1023">
        <v>1</v>
      </c>
      <c r="C1023" s="1" t="s">
        <v>145</v>
      </c>
      <c r="D1023" t="s">
        <v>321</v>
      </c>
      <c r="E1023">
        <v>16732</v>
      </c>
      <c r="F1023" t="s">
        <v>145</v>
      </c>
      <c r="G1023" t="s">
        <v>915</v>
      </c>
      <c r="H1023" t="s">
        <v>1874</v>
      </c>
      <c r="I1023">
        <v>1</v>
      </c>
      <c r="J1023" t="s">
        <v>2146</v>
      </c>
      <c r="K1023">
        <v>85</v>
      </c>
      <c r="L1023" s="1" t="s">
        <v>321</v>
      </c>
      <c r="M1023" t="s">
        <v>2145</v>
      </c>
      <c r="N1023">
        <v>16451</v>
      </c>
      <c r="O1023">
        <v>6</v>
      </c>
      <c r="P1023">
        <v>27</v>
      </c>
      <c r="Q1023" t="s">
        <v>11613</v>
      </c>
      <c r="R1023" t="s">
        <v>424</v>
      </c>
      <c r="S1023" t="s">
        <v>403</v>
      </c>
      <c r="U1023" t="s">
        <v>1091</v>
      </c>
      <c r="V1023" t="s">
        <v>299</v>
      </c>
    </row>
    <row r="1024" spans="1:22" x14ac:dyDescent="0.3">
      <c r="A1024" t="s">
        <v>2139</v>
      </c>
      <c r="B1024">
        <v>1</v>
      </c>
      <c r="C1024" s="1" t="s">
        <v>2137</v>
      </c>
      <c r="D1024" t="s">
        <v>321</v>
      </c>
      <c r="F1024" t="s">
        <v>2137</v>
      </c>
      <c r="K1024">
        <v>0</v>
      </c>
      <c r="L1024" s="1" t="s">
        <v>321</v>
      </c>
      <c r="M1024" t="s">
        <v>2138</v>
      </c>
      <c r="N1024">
        <v>17401</v>
      </c>
      <c r="Q1024" t="s">
        <v>11611</v>
      </c>
      <c r="R1024" t="s">
        <v>296</v>
      </c>
      <c r="S1024" t="s">
        <v>296</v>
      </c>
      <c r="U1024" t="s">
        <v>1091</v>
      </c>
      <c r="V1024" t="s">
        <v>295</v>
      </c>
    </row>
    <row r="1025" spans="1:22" x14ac:dyDescent="0.3">
      <c r="A1025" t="s">
        <v>9473</v>
      </c>
      <c r="B1025">
        <v>1</v>
      </c>
      <c r="C1025" s="1" t="s">
        <v>9471</v>
      </c>
      <c r="D1025" t="s">
        <v>562</v>
      </c>
      <c r="E1025">
        <v>13062</v>
      </c>
      <c r="F1025" t="s">
        <v>9471</v>
      </c>
      <c r="H1025" t="s">
        <v>5033</v>
      </c>
      <c r="K1025">
        <v>43</v>
      </c>
      <c r="L1025" s="1" t="s">
        <v>451</v>
      </c>
      <c r="M1025" t="s">
        <v>9472</v>
      </c>
      <c r="N1025">
        <v>15661</v>
      </c>
      <c r="O1025">
        <v>2</v>
      </c>
      <c r="P1025">
        <v>30</v>
      </c>
      <c r="Q1025" t="s">
        <v>13485</v>
      </c>
      <c r="R1025" t="s">
        <v>360</v>
      </c>
      <c r="S1025" t="s">
        <v>949</v>
      </c>
      <c r="U1025" t="s">
        <v>1091</v>
      </c>
      <c r="V1025" t="s">
        <v>295</v>
      </c>
    </row>
    <row r="1026" spans="1:22" x14ac:dyDescent="0.3">
      <c r="A1026" t="s">
        <v>9641</v>
      </c>
      <c r="B1026">
        <v>1</v>
      </c>
      <c r="C1026" s="1" t="s">
        <v>9639</v>
      </c>
      <c r="F1026" t="s">
        <v>9639</v>
      </c>
      <c r="K1026">
        <v>0</v>
      </c>
      <c r="L1026" s="1" t="s">
        <v>296</v>
      </c>
      <c r="M1026" t="s">
        <v>9640</v>
      </c>
      <c r="N1026">
        <v>17879</v>
      </c>
      <c r="Q1026" t="s">
        <v>13537</v>
      </c>
      <c r="R1026" t="s">
        <v>296</v>
      </c>
      <c r="S1026" t="s">
        <v>296</v>
      </c>
      <c r="U1026" t="s">
        <v>1091</v>
      </c>
      <c r="V1026" t="s">
        <v>295</v>
      </c>
    </row>
    <row r="1027" spans="1:22" x14ac:dyDescent="0.3">
      <c r="A1027" t="s">
        <v>8897</v>
      </c>
      <c r="B1027">
        <v>1</v>
      </c>
      <c r="C1027" s="1" t="s">
        <v>8896</v>
      </c>
      <c r="D1027" t="s">
        <v>348</v>
      </c>
      <c r="F1027" t="s">
        <v>8896</v>
      </c>
      <c r="H1027" t="s">
        <v>3421</v>
      </c>
      <c r="K1027">
        <v>3</v>
      </c>
      <c r="L1027" s="1" t="s">
        <v>348</v>
      </c>
      <c r="M1027" t="s">
        <v>3110</v>
      </c>
      <c r="N1027">
        <v>15581</v>
      </c>
      <c r="O1027">
        <v>1</v>
      </c>
      <c r="P1027">
        <v>27</v>
      </c>
      <c r="Q1027" t="s">
        <v>13313</v>
      </c>
      <c r="R1027" t="s">
        <v>318</v>
      </c>
      <c r="S1027" t="s">
        <v>724</v>
      </c>
      <c r="U1027" t="s">
        <v>1091</v>
      </c>
      <c r="V1027" t="s">
        <v>295</v>
      </c>
    </row>
    <row r="1028" spans="1:22" x14ac:dyDescent="0.3">
      <c r="A1028" t="s">
        <v>2778</v>
      </c>
      <c r="B1028">
        <v>1</v>
      </c>
      <c r="C1028" s="1" t="s">
        <v>2775</v>
      </c>
      <c r="D1028" t="s">
        <v>321</v>
      </c>
      <c r="E1028">
        <v>2975863</v>
      </c>
      <c r="F1028" t="s">
        <v>2775</v>
      </c>
      <c r="G1028" t="s">
        <v>895</v>
      </c>
      <c r="H1028" t="s">
        <v>14768</v>
      </c>
      <c r="I1028">
        <v>5</v>
      </c>
      <c r="J1028" t="s">
        <v>2777</v>
      </c>
      <c r="K1028">
        <v>43</v>
      </c>
      <c r="L1028" s="1" t="s">
        <v>321</v>
      </c>
      <c r="M1028" t="s">
        <v>2776</v>
      </c>
      <c r="N1028">
        <v>19035</v>
      </c>
      <c r="O1028">
        <v>3</v>
      </c>
      <c r="P1028">
        <v>26</v>
      </c>
      <c r="Q1028" t="s">
        <v>11742</v>
      </c>
      <c r="R1028" t="s">
        <v>294</v>
      </c>
      <c r="S1028" t="s">
        <v>403</v>
      </c>
      <c r="U1028" t="s">
        <v>1091</v>
      </c>
      <c r="V1028" t="s">
        <v>299</v>
      </c>
    </row>
    <row r="1029" spans="1:22" x14ac:dyDescent="0.3">
      <c r="A1029" t="s">
        <v>9242</v>
      </c>
      <c r="B1029">
        <v>1</v>
      </c>
      <c r="C1029" s="1" t="s">
        <v>9240</v>
      </c>
      <c r="D1029" t="s">
        <v>321</v>
      </c>
      <c r="E1029">
        <v>2511973</v>
      </c>
      <c r="F1029" t="s">
        <v>9240</v>
      </c>
      <c r="G1029" t="s">
        <v>314</v>
      </c>
      <c r="H1029" t="s">
        <v>4889</v>
      </c>
      <c r="I1029">
        <v>4</v>
      </c>
      <c r="J1029" t="s">
        <v>9241</v>
      </c>
      <c r="K1029">
        <v>83</v>
      </c>
      <c r="L1029" s="1" t="s">
        <v>321</v>
      </c>
      <c r="M1029" t="s">
        <v>535</v>
      </c>
      <c r="N1029">
        <v>17223</v>
      </c>
      <c r="O1029">
        <v>5</v>
      </c>
      <c r="P1029">
        <v>28</v>
      </c>
      <c r="Q1029" t="s">
        <v>13412</v>
      </c>
      <c r="R1029" t="s">
        <v>304</v>
      </c>
      <c r="S1029" t="s">
        <v>2150</v>
      </c>
      <c r="U1029" t="s">
        <v>1091</v>
      </c>
      <c r="V1029" t="s">
        <v>299</v>
      </c>
    </row>
    <row r="1030" spans="1:22" x14ac:dyDescent="0.3">
      <c r="A1030" t="s">
        <v>2400</v>
      </c>
      <c r="B1030">
        <v>1</v>
      </c>
      <c r="C1030" s="1" t="s">
        <v>2398</v>
      </c>
      <c r="D1030" t="s">
        <v>321</v>
      </c>
      <c r="E1030">
        <v>2326150</v>
      </c>
      <c r="F1030" t="s">
        <v>2398</v>
      </c>
      <c r="H1030" t="s">
        <v>2401</v>
      </c>
      <c r="I1030">
        <v>5</v>
      </c>
      <c r="K1030">
        <v>46</v>
      </c>
      <c r="L1030" s="1" t="s">
        <v>321</v>
      </c>
      <c r="M1030" t="s">
        <v>2399</v>
      </c>
      <c r="N1030">
        <v>18734</v>
      </c>
      <c r="O1030">
        <v>3</v>
      </c>
      <c r="P1030">
        <v>30</v>
      </c>
      <c r="Q1030" t="s">
        <v>11661</v>
      </c>
      <c r="R1030" t="s">
        <v>304</v>
      </c>
      <c r="S1030" t="s">
        <v>511</v>
      </c>
      <c r="T1030" t="s">
        <v>1059</v>
      </c>
      <c r="U1030" t="s">
        <v>1091</v>
      </c>
      <c r="V1030" t="s">
        <v>295</v>
      </c>
    </row>
    <row r="1031" spans="1:22" x14ac:dyDescent="0.3">
      <c r="A1031" t="s">
        <v>7666</v>
      </c>
      <c r="B1031">
        <v>1</v>
      </c>
      <c r="C1031" s="1" t="s">
        <v>7665</v>
      </c>
      <c r="F1031" t="s">
        <v>7665</v>
      </c>
      <c r="K1031">
        <v>0</v>
      </c>
      <c r="L1031" s="1" t="s">
        <v>296</v>
      </c>
      <c r="M1031" t="s">
        <v>445</v>
      </c>
      <c r="N1031">
        <v>19792</v>
      </c>
      <c r="O1031">
        <v>0</v>
      </c>
      <c r="Q1031" t="s">
        <v>12958</v>
      </c>
      <c r="R1031" t="s">
        <v>296</v>
      </c>
      <c r="S1031" t="s">
        <v>296</v>
      </c>
      <c r="U1031" t="s">
        <v>1091</v>
      </c>
      <c r="V1031" t="s">
        <v>295</v>
      </c>
    </row>
    <row r="1032" spans="1:22" x14ac:dyDescent="0.3">
      <c r="A1032" t="s">
        <v>7035</v>
      </c>
      <c r="B1032">
        <v>1</v>
      </c>
      <c r="C1032" s="1" t="s">
        <v>7034</v>
      </c>
      <c r="D1032" t="s">
        <v>348</v>
      </c>
      <c r="E1032">
        <v>10770</v>
      </c>
      <c r="F1032" t="s">
        <v>7034</v>
      </c>
      <c r="H1032" t="s">
        <v>7036</v>
      </c>
      <c r="K1032">
        <v>14</v>
      </c>
      <c r="L1032" s="1" t="s">
        <v>348</v>
      </c>
      <c r="M1032" t="s">
        <v>3238</v>
      </c>
      <c r="N1032">
        <v>3601</v>
      </c>
      <c r="O1032">
        <v>13</v>
      </c>
      <c r="P1032">
        <v>34</v>
      </c>
      <c r="Q1032" t="s">
        <v>12787</v>
      </c>
      <c r="R1032" t="s">
        <v>492</v>
      </c>
      <c r="S1032" t="s">
        <v>537</v>
      </c>
      <c r="U1032" t="s">
        <v>1091</v>
      </c>
      <c r="V1032" t="s">
        <v>295</v>
      </c>
    </row>
    <row r="1033" spans="1:22" x14ac:dyDescent="0.3">
      <c r="A1033" t="s">
        <v>5025</v>
      </c>
      <c r="B1033">
        <v>1</v>
      </c>
      <c r="C1033" s="1" t="s">
        <v>5023</v>
      </c>
      <c r="D1033" t="s">
        <v>562</v>
      </c>
      <c r="E1033">
        <v>13407</v>
      </c>
      <c r="F1033" t="s">
        <v>5023</v>
      </c>
      <c r="H1033" t="s">
        <v>5026</v>
      </c>
      <c r="K1033">
        <v>41</v>
      </c>
      <c r="L1033" s="1" t="s">
        <v>451</v>
      </c>
      <c r="M1033" t="s">
        <v>5024</v>
      </c>
      <c r="N1033">
        <v>12392</v>
      </c>
      <c r="O1033">
        <v>6</v>
      </c>
      <c r="P1033">
        <v>31</v>
      </c>
      <c r="Q1033" t="s">
        <v>12248</v>
      </c>
      <c r="R1033" t="s">
        <v>318</v>
      </c>
      <c r="S1033" t="s">
        <v>797</v>
      </c>
      <c r="U1033" t="s">
        <v>1746</v>
      </c>
      <c r="V1033" t="s">
        <v>295</v>
      </c>
    </row>
    <row r="1034" spans="1:22" x14ac:dyDescent="0.3">
      <c r="A1034" t="s">
        <v>4918</v>
      </c>
      <c r="B1034">
        <v>1</v>
      </c>
      <c r="C1034" s="1" t="s">
        <v>4915</v>
      </c>
      <c r="D1034" t="s">
        <v>321</v>
      </c>
      <c r="E1034">
        <v>17091</v>
      </c>
      <c r="F1034" t="s">
        <v>4915</v>
      </c>
      <c r="H1034" t="s">
        <v>4897</v>
      </c>
      <c r="J1034" t="s">
        <v>4917</v>
      </c>
      <c r="K1034">
        <v>86</v>
      </c>
      <c r="L1034" s="1" t="s">
        <v>321</v>
      </c>
      <c r="M1034" t="s">
        <v>4916</v>
      </c>
      <c r="N1034">
        <v>16238</v>
      </c>
      <c r="O1034">
        <v>6</v>
      </c>
      <c r="P1034">
        <v>28</v>
      </c>
      <c r="Q1034" t="s">
        <v>12222</v>
      </c>
      <c r="R1034" t="s">
        <v>294</v>
      </c>
      <c r="S1034" t="s">
        <v>686</v>
      </c>
      <c r="T1034" t="s">
        <v>16316</v>
      </c>
      <c r="U1034" t="s">
        <v>1746</v>
      </c>
      <c r="V1034" t="s">
        <v>295</v>
      </c>
    </row>
    <row r="1035" spans="1:22" x14ac:dyDescent="0.3">
      <c r="A1035" t="s">
        <v>7090</v>
      </c>
      <c r="B1035">
        <v>1</v>
      </c>
      <c r="C1035" s="1" t="s">
        <v>7087</v>
      </c>
      <c r="D1035" t="s">
        <v>321</v>
      </c>
      <c r="F1035" t="s">
        <v>7087</v>
      </c>
      <c r="H1035" t="s">
        <v>7091</v>
      </c>
      <c r="K1035">
        <v>40</v>
      </c>
      <c r="L1035" s="1" t="s">
        <v>321</v>
      </c>
      <c r="M1035" t="s">
        <v>7089</v>
      </c>
      <c r="N1035">
        <v>17436</v>
      </c>
      <c r="O1035">
        <v>0</v>
      </c>
      <c r="P1035">
        <v>26</v>
      </c>
      <c r="Q1035" t="s">
        <v>12801</v>
      </c>
      <c r="R1035" t="s">
        <v>318</v>
      </c>
      <c r="S1035" t="s">
        <v>548</v>
      </c>
      <c r="U1035" t="s">
        <v>7088</v>
      </c>
      <c r="V1035" t="s">
        <v>295</v>
      </c>
    </row>
    <row r="1036" spans="1:22" x14ac:dyDescent="0.3">
      <c r="A1036" t="s">
        <v>4098</v>
      </c>
      <c r="B1036">
        <v>1</v>
      </c>
      <c r="C1036" s="1" t="s">
        <v>4095</v>
      </c>
      <c r="D1036" t="s">
        <v>348</v>
      </c>
      <c r="E1036">
        <v>3123996</v>
      </c>
      <c r="F1036" t="s">
        <v>4095</v>
      </c>
      <c r="K1036">
        <v>3</v>
      </c>
      <c r="L1036" s="1" t="s">
        <v>348</v>
      </c>
      <c r="M1036" t="s">
        <v>4097</v>
      </c>
      <c r="N1036">
        <v>20187</v>
      </c>
      <c r="O1036">
        <v>0</v>
      </c>
      <c r="Q1036" t="s">
        <v>12029</v>
      </c>
      <c r="R1036" t="s">
        <v>360</v>
      </c>
      <c r="S1036" t="s">
        <v>749</v>
      </c>
      <c r="T1036" t="s">
        <v>16316</v>
      </c>
      <c r="U1036" t="s">
        <v>4096</v>
      </c>
      <c r="V1036" t="s">
        <v>295</v>
      </c>
    </row>
    <row r="1037" spans="1:22" x14ac:dyDescent="0.3">
      <c r="A1037" t="s">
        <v>9418</v>
      </c>
      <c r="B1037">
        <v>1</v>
      </c>
      <c r="C1037" s="1" t="s">
        <v>9416</v>
      </c>
      <c r="D1037" t="s">
        <v>451</v>
      </c>
      <c r="F1037" t="s">
        <v>9416</v>
      </c>
      <c r="H1037" t="s">
        <v>3389</v>
      </c>
      <c r="J1037" t="s">
        <v>9417</v>
      </c>
      <c r="K1037">
        <v>89</v>
      </c>
      <c r="L1037" s="1" t="s">
        <v>451</v>
      </c>
      <c r="M1037" t="s">
        <v>2101</v>
      </c>
      <c r="N1037">
        <v>20504</v>
      </c>
      <c r="O1037">
        <v>2</v>
      </c>
      <c r="P1037">
        <v>25</v>
      </c>
      <c r="Q1037" t="s">
        <v>13468</v>
      </c>
      <c r="R1037" t="s">
        <v>360</v>
      </c>
      <c r="S1037" t="s">
        <v>393</v>
      </c>
      <c r="T1037" t="s">
        <v>16316</v>
      </c>
      <c r="U1037" t="s">
        <v>4096</v>
      </c>
      <c r="V1037" t="s">
        <v>295</v>
      </c>
    </row>
    <row r="1038" spans="1:22" x14ac:dyDescent="0.3">
      <c r="A1038" t="s">
        <v>7761</v>
      </c>
      <c r="B1038">
        <v>1</v>
      </c>
      <c r="C1038" s="1" t="s">
        <v>7759</v>
      </c>
      <c r="D1038" t="s">
        <v>321</v>
      </c>
      <c r="E1038">
        <v>3115360</v>
      </c>
      <c r="F1038" t="s">
        <v>7759</v>
      </c>
      <c r="H1038" t="s">
        <v>7762</v>
      </c>
      <c r="J1038" t="s">
        <v>7760</v>
      </c>
      <c r="L1038" s="1" t="s">
        <v>321</v>
      </c>
      <c r="M1038" t="s">
        <v>5730</v>
      </c>
      <c r="N1038">
        <v>20193</v>
      </c>
      <c r="O1038">
        <v>2</v>
      </c>
      <c r="P1038">
        <v>24</v>
      </c>
      <c r="Q1038" t="s">
        <v>12984</v>
      </c>
      <c r="R1038" t="s">
        <v>304</v>
      </c>
      <c r="S1038" t="s">
        <v>1989</v>
      </c>
      <c r="T1038" t="s">
        <v>16316</v>
      </c>
      <c r="U1038" t="s">
        <v>918</v>
      </c>
      <c r="V1038" t="s">
        <v>295</v>
      </c>
    </row>
    <row r="1039" spans="1:22" x14ac:dyDescent="0.3">
      <c r="A1039" t="s">
        <v>8232</v>
      </c>
      <c r="B1039">
        <v>1</v>
      </c>
      <c r="C1039" s="1" t="s">
        <v>8229</v>
      </c>
      <c r="D1039" t="s">
        <v>321</v>
      </c>
      <c r="E1039">
        <v>2971280</v>
      </c>
      <c r="F1039" t="s">
        <v>8229</v>
      </c>
      <c r="G1039" t="s">
        <v>365</v>
      </c>
      <c r="H1039" t="s">
        <v>1350</v>
      </c>
      <c r="I1039">
        <v>5</v>
      </c>
      <c r="J1039" t="s">
        <v>8231</v>
      </c>
      <c r="K1039">
        <v>88</v>
      </c>
      <c r="L1039" s="1" t="s">
        <v>321</v>
      </c>
      <c r="M1039" t="s">
        <v>8230</v>
      </c>
      <c r="N1039">
        <v>19494</v>
      </c>
      <c r="O1039">
        <v>3</v>
      </c>
      <c r="P1039">
        <v>26</v>
      </c>
      <c r="Q1039" t="s">
        <v>13119</v>
      </c>
      <c r="R1039" t="s">
        <v>294</v>
      </c>
      <c r="S1039" t="s">
        <v>515</v>
      </c>
      <c r="U1039" t="s">
        <v>1508</v>
      </c>
      <c r="V1039" t="s">
        <v>299</v>
      </c>
    </row>
    <row r="1040" spans="1:22" x14ac:dyDescent="0.3">
      <c r="A1040" t="s">
        <v>8309</v>
      </c>
      <c r="B1040">
        <v>1</v>
      </c>
      <c r="C1040" s="1" t="s">
        <v>8306</v>
      </c>
      <c r="D1040" t="s">
        <v>348</v>
      </c>
      <c r="E1040">
        <v>3115343</v>
      </c>
      <c r="F1040" t="s">
        <v>8306</v>
      </c>
      <c r="H1040" t="s">
        <v>8310</v>
      </c>
      <c r="K1040">
        <v>89</v>
      </c>
      <c r="L1040" s="1" t="s">
        <v>8308</v>
      </c>
      <c r="M1040" t="s">
        <v>8307</v>
      </c>
      <c r="N1040">
        <v>20120</v>
      </c>
      <c r="O1040">
        <v>2</v>
      </c>
      <c r="P1040">
        <v>24</v>
      </c>
      <c r="Q1040" t="s">
        <v>13138</v>
      </c>
      <c r="R1040" t="s">
        <v>360</v>
      </c>
      <c r="S1040" t="s">
        <v>924</v>
      </c>
      <c r="T1040" t="s">
        <v>16316</v>
      </c>
      <c r="U1040" t="s">
        <v>1508</v>
      </c>
      <c r="V1040" t="s">
        <v>295</v>
      </c>
    </row>
    <row r="1041" spans="1:22" x14ac:dyDescent="0.3">
      <c r="A1041" t="s">
        <v>5773</v>
      </c>
      <c r="B1041">
        <v>1</v>
      </c>
      <c r="C1041" s="1" t="s">
        <v>248</v>
      </c>
      <c r="D1041" t="s">
        <v>321</v>
      </c>
      <c r="E1041">
        <v>3051876</v>
      </c>
      <c r="F1041" t="s">
        <v>248</v>
      </c>
      <c r="G1041" t="s">
        <v>314</v>
      </c>
      <c r="H1041" t="s">
        <v>5774</v>
      </c>
      <c r="I1041">
        <v>1</v>
      </c>
      <c r="J1041" t="s">
        <v>5772</v>
      </c>
      <c r="K1041">
        <v>88</v>
      </c>
      <c r="L1041" s="1" t="s">
        <v>321</v>
      </c>
      <c r="M1041" t="s">
        <v>5771</v>
      </c>
      <c r="N1041">
        <v>18912</v>
      </c>
      <c r="O1041">
        <v>3</v>
      </c>
      <c r="P1041">
        <v>25</v>
      </c>
      <c r="Q1041" t="s">
        <v>12444</v>
      </c>
      <c r="R1041" t="s">
        <v>318</v>
      </c>
      <c r="S1041" t="s">
        <v>525</v>
      </c>
      <c r="U1041" t="s">
        <v>1508</v>
      </c>
      <c r="V1041" t="s">
        <v>299</v>
      </c>
    </row>
    <row r="1042" spans="1:22" x14ac:dyDescent="0.3">
      <c r="A1042" t="s">
        <v>4400</v>
      </c>
      <c r="B1042">
        <v>1</v>
      </c>
      <c r="C1042" s="1" t="s">
        <v>4398</v>
      </c>
      <c r="F1042" t="s">
        <v>4398</v>
      </c>
      <c r="G1042" t="s">
        <v>1198</v>
      </c>
      <c r="K1042">
        <v>0</v>
      </c>
      <c r="L1042" s="1" t="s">
        <v>296</v>
      </c>
      <c r="M1042" t="s">
        <v>4399</v>
      </c>
      <c r="N1042">
        <v>20565</v>
      </c>
      <c r="O1042">
        <v>1</v>
      </c>
      <c r="Q1042" t="s">
        <v>12100</v>
      </c>
      <c r="R1042" t="s">
        <v>296</v>
      </c>
      <c r="S1042" t="s">
        <v>296</v>
      </c>
      <c r="U1042" t="s">
        <v>1508</v>
      </c>
      <c r="V1042" t="s">
        <v>299</v>
      </c>
    </row>
    <row r="1043" spans="1:22" x14ac:dyDescent="0.3">
      <c r="A1043" t="s">
        <v>8700</v>
      </c>
      <c r="B1043">
        <v>1</v>
      </c>
      <c r="C1043" s="1" t="s">
        <v>8699</v>
      </c>
      <c r="D1043" t="s">
        <v>321</v>
      </c>
      <c r="E1043">
        <v>15000</v>
      </c>
      <c r="F1043" t="s">
        <v>8699</v>
      </c>
      <c r="H1043" t="s">
        <v>3434</v>
      </c>
      <c r="K1043">
        <v>48</v>
      </c>
      <c r="L1043" s="1" t="s">
        <v>321</v>
      </c>
      <c r="M1043" t="s">
        <v>394</v>
      </c>
      <c r="N1043">
        <v>14193</v>
      </c>
      <c r="O1043">
        <v>3</v>
      </c>
      <c r="P1043">
        <v>29</v>
      </c>
      <c r="Q1043" t="s">
        <v>13257</v>
      </c>
      <c r="R1043" t="s">
        <v>329</v>
      </c>
      <c r="S1043" t="s">
        <v>733</v>
      </c>
      <c r="U1043" t="s">
        <v>1508</v>
      </c>
      <c r="V1043" t="s">
        <v>295</v>
      </c>
    </row>
    <row r="1044" spans="1:22" x14ac:dyDescent="0.3">
      <c r="A1044" t="s">
        <v>7430</v>
      </c>
      <c r="B1044">
        <v>1</v>
      </c>
      <c r="C1044" s="1" t="s">
        <v>7428</v>
      </c>
      <c r="D1044" t="s">
        <v>451</v>
      </c>
      <c r="E1044">
        <v>14105</v>
      </c>
      <c r="F1044" t="s">
        <v>7428</v>
      </c>
      <c r="H1044" t="s">
        <v>7431</v>
      </c>
      <c r="K1044">
        <v>26</v>
      </c>
      <c r="L1044" s="1" t="s">
        <v>451</v>
      </c>
      <c r="M1044" t="s">
        <v>7429</v>
      </c>
      <c r="N1044">
        <v>13172</v>
      </c>
      <c r="O1044">
        <v>3</v>
      </c>
      <c r="P1044">
        <v>29</v>
      </c>
      <c r="Q1044" t="s">
        <v>12893</v>
      </c>
      <c r="R1044" t="s">
        <v>308</v>
      </c>
      <c r="S1044" t="s">
        <v>367</v>
      </c>
      <c r="U1044" t="s">
        <v>1508</v>
      </c>
      <c r="V1044" t="s">
        <v>295</v>
      </c>
    </row>
    <row r="1045" spans="1:22" x14ac:dyDescent="0.3">
      <c r="A1045" t="s">
        <v>2623</v>
      </c>
      <c r="B1045">
        <v>1</v>
      </c>
      <c r="C1045" s="1" t="s">
        <v>2622</v>
      </c>
      <c r="D1045" t="s">
        <v>348</v>
      </c>
      <c r="E1045">
        <v>2576396</v>
      </c>
      <c r="F1045" t="s">
        <v>2622</v>
      </c>
      <c r="H1045" t="s">
        <v>1953</v>
      </c>
      <c r="K1045">
        <v>85</v>
      </c>
      <c r="L1045" s="1" t="s">
        <v>348</v>
      </c>
      <c r="M1045" t="s">
        <v>527</v>
      </c>
      <c r="N1045">
        <v>16947</v>
      </c>
      <c r="O1045">
        <v>1</v>
      </c>
      <c r="P1045">
        <v>25</v>
      </c>
      <c r="Q1045" t="s">
        <v>11709</v>
      </c>
      <c r="R1045" t="s">
        <v>329</v>
      </c>
      <c r="S1045" t="s">
        <v>367</v>
      </c>
      <c r="U1045" t="s">
        <v>1508</v>
      </c>
      <c r="V1045" t="s">
        <v>295</v>
      </c>
    </row>
    <row r="1046" spans="1:22" x14ac:dyDescent="0.3">
      <c r="A1046" t="s">
        <v>4811</v>
      </c>
      <c r="B1046">
        <v>1</v>
      </c>
      <c r="C1046" s="1" t="s">
        <v>96</v>
      </c>
      <c r="D1046" t="s">
        <v>451</v>
      </c>
      <c r="E1046">
        <v>3051392</v>
      </c>
      <c r="F1046" t="s">
        <v>96</v>
      </c>
      <c r="G1046" t="s">
        <v>745</v>
      </c>
      <c r="H1046" t="s">
        <v>1473</v>
      </c>
      <c r="I1046">
        <v>1</v>
      </c>
      <c r="J1046" t="s">
        <v>4810</v>
      </c>
      <c r="K1046">
        <v>21</v>
      </c>
      <c r="L1046" s="1" t="s">
        <v>451</v>
      </c>
      <c r="M1046" t="s">
        <v>4418</v>
      </c>
      <c r="N1046">
        <v>17923</v>
      </c>
      <c r="O1046">
        <v>4</v>
      </c>
      <c r="P1046">
        <v>25</v>
      </c>
      <c r="Q1046" t="s">
        <v>12194</v>
      </c>
      <c r="R1046" t="s">
        <v>308</v>
      </c>
      <c r="S1046" t="s">
        <v>1827</v>
      </c>
      <c r="U1046" t="s">
        <v>2458</v>
      </c>
      <c r="V1046" t="s">
        <v>299</v>
      </c>
    </row>
    <row r="1047" spans="1:22" x14ac:dyDescent="0.3">
      <c r="A1047" t="s">
        <v>5632</v>
      </c>
      <c r="B1047">
        <v>1</v>
      </c>
      <c r="C1047" s="1" t="s">
        <v>5629</v>
      </c>
      <c r="D1047" t="s">
        <v>348</v>
      </c>
      <c r="E1047">
        <v>2514461</v>
      </c>
      <c r="F1047" t="s">
        <v>5629</v>
      </c>
      <c r="H1047" t="s">
        <v>5633</v>
      </c>
      <c r="K1047">
        <v>3</v>
      </c>
      <c r="L1047" s="1" t="s">
        <v>348</v>
      </c>
      <c r="M1047" t="s">
        <v>5631</v>
      </c>
      <c r="N1047">
        <v>17171</v>
      </c>
      <c r="O1047">
        <v>0</v>
      </c>
      <c r="P1047">
        <v>25</v>
      </c>
      <c r="Q1047" t="s">
        <v>12408</v>
      </c>
      <c r="R1047" t="s">
        <v>308</v>
      </c>
      <c r="S1047" t="s">
        <v>592</v>
      </c>
      <c r="U1047" t="s">
        <v>5630</v>
      </c>
      <c r="V1047" t="s">
        <v>295</v>
      </c>
    </row>
    <row r="1048" spans="1:22" x14ac:dyDescent="0.3">
      <c r="A1048" t="s">
        <v>15940</v>
      </c>
      <c r="B1048">
        <v>1</v>
      </c>
      <c r="C1048" s="1" t="s">
        <v>15941</v>
      </c>
      <c r="D1048" t="s">
        <v>321</v>
      </c>
      <c r="E1048">
        <v>3930097</v>
      </c>
      <c r="F1048" t="s">
        <v>15941</v>
      </c>
      <c r="G1048" t="s">
        <v>303</v>
      </c>
      <c r="H1048" t="s">
        <v>15336</v>
      </c>
      <c r="K1048">
        <v>41</v>
      </c>
      <c r="L1048" s="1" t="s">
        <v>321</v>
      </c>
      <c r="M1048" t="s">
        <v>984</v>
      </c>
      <c r="N1048">
        <v>22458</v>
      </c>
      <c r="O1048">
        <v>0</v>
      </c>
      <c r="P1048">
        <v>23</v>
      </c>
      <c r="Q1048" t="s">
        <v>15942</v>
      </c>
      <c r="R1048" t="s">
        <v>424</v>
      </c>
      <c r="S1048" t="s">
        <v>525</v>
      </c>
      <c r="U1048" t="s">
        <v>15943</v>
      </c>
      <c r="V1048" t="s">
        <v>299</v>
      </c>
    </row>
    <row r="1049" spans="1:22" x14ac:dyDescent="0.3">
      <c r="A1049" t="s">
        <v>5377</v>
      </c>
      <c r="B1049">
        <v>1</v>
      </c>
      <c r="C1049" s="1" t="s">
        <v>2914</v>
      </c>
      <c r="D1049" t="s">
        <v>451</v>
      </c>
      <c r="F1049" t="s">
        <v>2914</v>
      </c>
      <c r="H1049" t="s">
        <v>5378</v>
      </c>
      <c r="K1049">
        <v>23</v>
      </c>
      <c r="L1049" s="1" t="s">
        <v>451</v>
      </c>
      <c r="M1049" t="s">
        <v>313</v>
      </c>
      <c r="N1049">
        <v>7290</v>
      </c>
      <c r="O1049">
        <v>6</v>
      </c>
      <c r="P1049">
        <v>30</v>
      </c>
      <c r="Q1049" t="s">
        <v>12341</v>
      </c>
      <c r="R1049" t="s">
        <v>401</v>
      </c>
      <c r="S1049" t="s">
        <v>436</v>
      </c>
      <c r="U1049" t="s">
        <v>5376</v>
      </c>
      <c r="V1049" t="s">
        <v>295</v>
      </c>
    </row>
    <row r="1050" spans="1:22" x14ac:dyDescent="0.3">
      <c r="A1050" t="s">
        <v>16041</v>
      </c>
      <c r="B1050">
        <v>1</v>
      </c>
      <c r="C1050" s="1" t="s">
        <v>10338</v>
      </c>
      <c r="D1050" t="s">
        <v>348</v>
      </c>
      <c r="E1050">
        <v>3929817</v>
      </c>
      <c r="F1050" t="s">
        <v>10338</v>
      </c>
      <c r="H1050" t="s">
        <v>10339</v>
      </c>
      <c r="J1050" t="s">
        <v>14575</v>
      </c>
      <c r="L1050" s="1" t="s">
        <v>348</v>
      </c>
      <c r="M1050" t="s">
        <v>493</v>
      </c>
      <c r="N1050">
        <v>21062</v>
      </c>
      <c r="O1050">
        <v>1</v>
      </c>
      <c r="P1050">
        <v>23</v>
      </c>
      <c r="Q1050" t="s">
        <v>16042</v>
      </c>
      <c r="R1050" t="s">
        <v>318</v>
      </c>
      <c r="S1050" t="s">
        <v>724</v>
      </c>
      <c r="T1050" t="s">
        <v>16316</v>
      </c>
      <c r="U1050" t="s">
        <v>6193</v>
      </c>
      <c r="V1050" t="s">
        <v>295</v>
      </c>
    </row>
    <row r="1051" spans="1:22" x14ac:dyDescent="0.3">
      <c r="A1051" t="s">
        <v>2362</v>
      </c>
      <c r="B1051">
        <v>1</v>
      </c>
      <c r="C1051" s="1" t="s">
        <v>2358</v>
      </c>
      <c r="D1051" t="s">
        <v>451</v>
      </c>
      <c r="E1051">
        <v>17465</v>
      </c>
      <c r="F1051" t="s">
        <v>2358</v>
      </c>
      <c r="H1051" t="s">
        <v>2363</v>
      </c>
      <c r="J1051" t="s">
        <v>2361</v>
      </c>
      <c r="K1051">
        <v>33</v>
      </c>
      <c r="L1051" s="1" t="s">
        <v>451</v>
      </c>
      <c r="M1051" t="s">
        <v>2360</v>
      </c>
      <c r="N1051">
        <v>16699</v>
      </c>
      <c r="O1051">
        <v>6</v>
      </c>
      <c r="P1051">
        <v>30</v>
      </c>
      <c r="Q1051" t="s">
        <v>11654</v>
      </c>
      <c r="R1051" t="s">
        <v>492</v>
      </c>
      <c r="S1051" t="s">
        <v>356</v>
      </c>
      <c r="T1051" t="s">
        <v>16316</v>
      </c>
      <c r="U1051" t="s">
        <v>2359</v>
      </c>
      <c r="V1051" t="s">
        <v>295</v>
      </c>
    </row>
    <row r="1052" spans="1:22" x14ac:dyDescent="0.3">
      <c r="A1052" t="s">
        <v>3983</v>
      </c>
      <c r="B1052">
        <v>1</v>
      </c>
      <c r="C1052" s="1" t="s">
        <v>3982</v>
      </c>
      <c r="D1052" t="s">
        <v>348</v>
      </c>
      <c r="E1052">
        <v>3920560</v>
      </c>
      <c r="F1052" t="s">
        <v>3982</v>
      </c>
      <c r="H1052" t="s">
        <v>3984</v>
      </c>
      <c r="I1052">
        <v>4</v>
      </c>
      <c r="J1052" t="s">
        <v>14899</v>
      </c>
      <c r="K1052">
        <v>82</v>
      </c>
      <c r="L1052" s="1" t="s">
        <v>348</v>
      </c>
      <c r="M1052" t="s">
        <v>432</v>
      </c>
      <c r="N1052">
        <v>21599</v>
      </c>
      <c r="O1052">
        <v>1</v>
      </c>
      <c r="P1052">
        <v>24</v>
      </c>
      <c r="Q1052" t="s">
        <v>12001</v>
      </c>
      <c r="R1052" t="s">
        <v>401</v>
      </c>
      <c r="S1052" t="s">
        <v>532</v>
      </c>
      <c r="T1052" t="s">
        <v>16316</v>
      </c>
      <c r="U1052" t="s">
        <v>1532</v>
      </c>
      <c r="V1052" t="s">
        <v>295</v>
      </c>
    </row>
    <row r="1053" spans="1:22" x14ac:dyDescent="0.3">
      <c r="A1053" t="s">
        <v>10337</v>
      </c>
      <c r="B1053">
        <v>1</v>
      </c>
      <c r="C1053" s="1" t="s">
        <v>10336</v>
      </c>
      <c r="D1053" t="s">
        <v>321</v>
      </c>
      <c r="E1053">
        <v>3843945</v>
      </c>
      <c r="F1053" t="s">
        <v>10336</v>
      </c>
      <c r="G1053" t="s">
        <v>14642</v>
      </c>
      <c r="H1053" t="s">
        <v>5172</v>
      </c>
      <c r="I1053">
        <v>4</v>
      </c>
      <c r="J1053" t="s">
        <v>14574</v>
      </c>
      <c r="K1053">
        <v>87</v>
      </c>
      <c r="L1053" s="1" t="s">
        <v>321</v>
      </c>
      <c r="M1053" t="s">
        <v>1122</v>
      </c>
      <c r="N1053">
        <v>20884</v>
      </c>
      <c r="O1053">
        <v>1</v>
      </c>
      <c r="P1053">
        <v>23</v>
      </c>
      <c r="Q1053" t="s">
        <v>13744</v>
      </c>
      <c r="R1053" t="s">
        <v>424</v>
      </c>
      <c r="S1053" t="s">
        <v>515</v>
      </c>
      <c r="U1053" t="s">
        <v>1865</v>
      </c>
      <c r="V1053" t="s">
        <v>299</v>
      </c>
    </row>
    <row r="1054" spans="1:22" x14ac:dyDescent="0.3">
      <c r="A1054" t="s">
        <v>2061</v>
      </c>
      <c r="B1054">
        <v>1</v>
      </c>
      <c r="C1054" s="1" t="s">
        <v>2057</v>
      </c>
      <c r="D1054" t="s">
        <v>451</v>
      </c>
      <c r="E1054">
        <v>15755</v>
      </c>
      <c r="F1054" t="s">
        <v>2057</v>
      </c>
      <c r="H1054" t="s">
        <v>2062</v>
      </c>
      <c r="J1054" t="s">
        <v>2060</v>
      </c>
      <c r="K1054">
        <v>43</v>
      </c>
      <c r="L1054" s="1" t="s">
        <v>451</v>
      </c>
      <c r="M1054" t="s">
        <v>2059</v>
      </c>
      <c r="N1054">
        <v>15616</v>
      </c>
      <c r="O1054">
        <v>8</v>
      </c>
      <c r="P1054">
        <v>31</v>
      </c>
      <c r="Q1054" t="s">
        <v>11597</v>
      </c>
      <c r="R1054" t="s">
        <v>492</v>
      </c>
      <c r="S1054" t="s">
        <v>362</v>
      </c>
      <c r="T1054" t="s">
        <v>16316</v>
      </c>
      <c r="U1054" t="s">
        <v>2058</v>
      </c>
      <c r="V1054" t="s">
        <v>295</v>
      </c>
    </row>
    <row r="1055" spans="1:22" x14ac:dyDescent="0.3">
      <c r="A1055" t="s">
        <v>5789</v>
      </c>
      <c r="B1055">
        <v>1</v>
      </c>
      <c r="C1055" s="1" t="s">
        <v>5785</v>
      </c>
      <c r="D1055" t="s">
        <v>348</v>
      </c>
      <c r="F1055" t="s">
        <v>5785</v>
      </c>
      <c r="H1055" t="s">
        <v>4180</v>
      </c>
      <c r="I1055">
        <v>4</v>
      </c>
      <c r="J1055" t="s">
        <v>5788</v>
      </c>
      <c r="K1055">
        <v>82</v>
      </c>
      <c r="L1055" s="1" t="s">
        <v>348</v>
      </c>
      <c r="M1055" t="s">
        <v>5787</v>
      </c>
      <c r="N1055">
        <v>19752</v>
      </c>
      <c r="O1055">
        <v>3</v>
      </c>
      <c r="P1055">
        <v>25</v>
      </c>
      <c r="Q1055" t="s">
        <v>12447</v>
      </c>
      <c r="R1055" t="s">
        <v>345</v>
      </c>
      <c r="S1055" t="s">
        <v>214</v>
      </c>
      <c r="T1055" t="s">
        <v>16316</v>
      </c>
      <c r="U1055" t="s">
        <v>5786</v>
      </c>
      <c r="V1055" t="s">
        <v>295</v>
      </c>
    </row>
    <row r="1056" spans="1:22" x14ac:dyDescent="0.3">
      <c r="A1056" t="s">
        <v>9305</v>
      </c>
      <c r="B1056">
        <v>1</v>
      </c>
      <c r="C1056" s="1" t="s">
        <v>822</v>
      </c>
      <c r="D1056" t="s">
        <v>451</v>
      </c>
      <c r="E1056">
        <v>8479</v>
      </c>
      <c r="F1056" t="s">
        <v>822</v>
      </c>
      <c r="G1056" t="s">
        <v>352</v>
      </c>
      <c r="H1056" t="s">
        <v>9306</v>
      </c>
      <c r="I1056">
        <v>2</v>
      </c>
      <c r="J1056" t="s">
        <v>9304</v>
      </c>
      <c r="K1056">
        <v>25</v>
      </c>
      <c r="L1056" s="1" t="s">
        <v>451</v>
      </c>
      <c r="M1056" t="s">
        <v>9303</v>
      </c>
      <c r="N1056">
        <v>5820</v>
      </c>
      <c r="O1056">
        <v>15</v>
      </c>
      <c r="P1056">
        <v>37</v>
      </c>
      <c r="Q1056" t="s">
        <v>13432</v>
      </c>
      <c r="R1056" t="s">
        <v>492</v>
      </c>
      <c r="S1056" t="s">
        <v>367</v>
      </c>
      <c r="U1056" t="s">
        <v>2037</v>
      </c>
      <c r="V1056" t="s">
        <v>299</v>
      </c>
    </row>
    <row r="1057" spans="1:22" x14ac:dyDescent="0.3">
      <c r="A1057" t="s">
        <v>5854</v>
      </c>
      <c r="B1057">
        <v>1</v>
      </c>
      <c r="C1057" s="1" t="s">
        <v>5851</v>
      </c>
      <c r="D1057" t="s">
        <v>348</v>
      </c>
      <c r="E1057">
        <v>16260</v>
      </c>
      <c r="F1057" t="s">
        <v>5851</v>
      </c>
      <c r="H1057" t="s">
        <v>5855</v>
      </c>
      <c r="K1057">
        <v>14</v>
      </c>
      <c r="L1057" s="1" t="s">
        <v>348</v>
      </c>
      <c r="M1057" t="s">
        <v>5853</v>
      </c>
      <c r="N1057">
        <v>15296</v>
      </c>
      <c r="O1057">
        <v>6</v>
      </c>
      <c r="P1057">
        <v>29</v>
      </c>
      <c r="Q1057" t="s">
        <v>12462</v>
      </c>
      <c r="R1057" t="s">
        <v>329</v>
      </c>
      <c r="S1057" t="s">
        <v>65</v>
      </c>
      <c r="T1057" t="s">
        <v>1059</v>
      </c>
      <c r="U1057" t="s">
        <v>5852</v>
      </c>
      <c r="V1057" t="s">
        <v>295</v>
      </c>
    </row>
    <row r="1058" spans="1:22" x14ac:dyDescent="0.3">
      <c r="A1058" t="s">
        <v>1630</v>
      </c>
      <c r="B1058">
        <v>1</v>
      </c>
      <c r="C1058" s="1" t="s">
        <v>1628</v>
      </c>
      <c r="D1058" t="s">
        <v>321</v>
      </c>
      <c r="F1058" t="s">
        <v>1628</v>
      </c>
      <c r="G1058" t="s">
        <v>895</v>
      </c>
      <c r="H1058" t="s">
        <v>1631</v>
      </c>
      <c r="K1058">
        <v>0</v>
      </c>
      <c r="L1058" s="1" t="s">
        <v>321</v>
      </c>
      <c r="M1058" t="s">
        <v>539</v>
      </c>
      <c r="N1058">
        <v>19432</v>
      </c>
      <c r="O1058">
        <v>1</v>
      </c>
      <c r="P1058">
        <v>23</v>
      </c>
      <c r="Q1058" t="s">
        <v>11517</v>
      </c>
      <c r="R1058" t="s">
        <v>304</v>
      </c>
      <c r="S1058" t="s">
        <v>1263</v>
      </c>
      <c r="U1058" t="s">
        <v>1629</v>
      </c>
      <c r="V1058" t="s">
        <v>299</v>
      </c>
    </row>
    <row r="1059" spans="1:22" x14ac:dyDescent="0.3">
      <c r="A1059" t="s">
        <v>6171</v>
      </c>
      <c r="B1059">
        <v>1</v>
      </c>
      <c r="C1059" s="1" t="s">
        <v>6169</v>
      </c>
      <c r="F1059" t="s">
        <v>6169</v>
      </c>
      <c r="K1059">
        <v>0</v>
      </c>
      <c r="L1059" s="1" t="s">
        <v>296</v>
      </c>
      <c r="M1059" t="s">
        <v>6170</v>
      </c>
      <c r="N1059">
        <v>17885</v>
      </c>
      <c r="O1059">
        <v>0</v>
      </c>
      <c r="Q1059" t="s">
        <v>12547</v>
      </c>
      <c r="R1059" t="s">
        <v>296</v>
      </c>
      <c r="S1059" t="s">
        <v>296</v>
      </c>
      <c r="U1059" t="s">
        <v>2037</v>
      </c>
      <c r="V1059" t="s">
        <v>295</v>
      </c>
    </row>
    <row r="1060" spans="1:22" x14ac:dyDescent="0.3">
      <c r="A1060" t="s">
        <v>8406</v>
      </c>
      <c r="B1060">
        <v>1</v>
      </c>
      <c r="C1060" s="1" t="s">
        <v>8405</v>
      </c>
      <c r="D1060" t="s">
        <v>348</v>
      </c>
      <c r="F1060" t="s">
        <v>8405</v>
      </c>
      <c r="I1060">
        <v>4</v>
      </c>
      <c r="K1060">
        <v>14</v>
      </c>
      <c r="L1060" s="1" t="s">
        <v>348</v>
      </c>
      <c r="M1060" t="s">
        <v>5439</v>
      </c>
      <c r="N1060">
        <v>20712</v>
      </c>
      <c r="O1060">
        <v>2</v>
      </c>
      <c r="Q1060" t="s">
        <v>13166</v>
      </c>
      <c r="R1060" t="s">
        <v>492</v>
      </c>
      <c r="S1060" t="s">
        <v>1587</v>
      </c>
      <c r="T1060" t="s">
        <v>16316</v>
      </c>
      <c r="U1060" t="s">
        <v>2037</v>
      </c>
      <c r="V1060" t="s">
        <v>295</v>
      </c>
    </row>
    <row r="1061" spans="1:22" x14ac:dyDescent="0.3">
      <c r="A1061" t="s">
        <v>3467</v>
      </c>
      <c r="B1061">
        <v>1</v>
      </c>
      <c r="C1061" s="1" t="s">
        <v>3465</v>
      </c>
      <c r="D1061" t="s">
        <v>348</v>
      </c>
      <c r="E1061">
        <v>4038380</v>
      </c>
      <c r="F1061" t="s">
        <v>3465</v>
      </c>
      <c r="H1061" t="s">
        <v>344</v>
      </c>
      <c r="K1061">
        <v>17</v>
      </c>
      <c r="L1061" s="1" t="s">
        <v>348</v>
      </c>
      <c r="M1061" t="s">
        <v>1497</v>
      </c>
      <c r="N1061">
        <v>18751</v>
      </c>
      <c r="O1061">
        <v>0</v>
      </c>
      <c r="P1061">
        <v>25</v>
      </c>
      <c r="Q1061" t="s">
        <v>11887</v>
      </c>
      <c r="R1061" t="s">
        <v>318</v>
      </c>
      <c r="S1061" t="s">
        <v>430</v>
      </c>
      <c r="U1061" t="s">
        <v>3466</v>
      </c>
      <c r="V1061" t="s">
        <v>295</v>
      </c>
    </row>
    <row r="1062" spans="1:22" x14ac:dyDescent="0.3">
      <c r="A1062" t="s">
        <v>3377</v>
      </c>
      <c r="B1062">
        <v>1</v>
      </c>
      <c r="C1062" s="1" t="s">
        <v>3375</v>
      </c>
      <c r="D1062" t="s">
        <v>348</v>
      </c>
      <c r="E1062">
        <v>2971397</v>
      </c>
      <c r="F1062" t="s">
        <v>3375</v>
      </c>
      <c r="G1062" t="s">
        <v>1379</v>
      </c>
      <c r="H1062" t="s">
        <v>3378</v>
      </c>
      <c r="I1062">
        <v>2</v>
      </c>
      <c r="J1062" t="s">
        <v>3376</v>
      </c>
      <c r="K1062">
        <v>19</v>
      </c>
      <c r="L1062" s="1" t="s">
        <v>348</v>
      </c>
      <c r="M1062" t="s">
        <v>781</v>
      </c>
      <c r="N1062">
        <v>19671</v>
      </c>
      <c r="O1062">
        <v>3</v>
      </c>
      <c r="P1062">
        <v>26</v>
      </c>
      <c r="Q1062" t="s">
        <v>11866</v>
      </c>
      <c r="R1062" t="s">
        <v>329</v>
      </c>
      <c r="S1062" t="s">
        <v>537</v>
      </c>
      <c r="U1062" t="s">
        <v>1935</v>
      </c>
      <c r="V1062" t="s">
        <v>299</v>
      </c>
    </row>
    <row r="1063" spans="1:22" x14ac:dyDescent="0.3">
      <c r="A1063" t="s">
        <v>1936</v>
      </c>
      <c r="B1063">
        <v>1</v>
      </c>
      <c r="C1063" s="1" t="s">
        <v>1934</v>
      </c>
      <c r="D1063" t="s">
        <v>321</v>
      </c>
      <c r="F1063" t="s">
        <v>1934</v>
      </c>
      <c r="H1063" t="s">
        <v>1937</v>
      </c>
      <c r="K1063">
        <v>83</v>
      </c>
      <c r="L1063" s="1" t="s">
        <v>321</v>
      </c>
      <c r="M1063" t="s">
        <v>493</v>
      </c>
      <c r="N1063">
        <v>2640</v>
      </c>
      <c r="O1063">
        <v>6</v>
      </c>
      <c r="P1063">
        <v>31</v>
      </c>
      <c r="Q1063" t="s">
        <v>11574</v>
      </c>
      <c r="R1063" t="s">
        <v>318</v>
      </c>
      <c r="S1063" t="s">
        <v>389</v>
      </c>
      <c r="U1063" t="s">
        <v>1935</v>
      </c>
      <c r="V1063" t="s">
        <v>295</v>
      </c>
    </row>
    <row r="1064" spans="1:22" x14ac:dyDescent="0.3">
      <c r="A1064" t="s">
        <v>3722</v>
      </c>
      <c r="B1064">
        <v>1</v>
      </c>
      <c r="C1064" s="1" t="s">
        <v>3721</v>
      </c>
      <c r="D1064" t="s">
        <v>348</v>
      </c>
      <c r="E1064">
        <v>12637</v>
      </c>
      <c r="F1064" t="s">
        <v>3721</v>
      </c>
      <c r="H1064" t="s">
        <v>3723</v>
      </c>
      <c r="K1064">
        <v>1</v>
      </c>
      <c r="L1064" s="1" t="s">
        <v>348</v>
      </c>
      <c r="M1064" t="s">
        <v>781</v>
      </c>
      <c r="N1064">
        <v>19670</v>
      </c>
      <c r="O1064">
        <v>0</v>
      </c>
      <c r="P1064">
        <v>34</v>
      </c>
      <c r="Q1064" t="s">
        <v>11940</v>
      </c>
      <c r="R1064" t="s">
        <v>424</v>
      </c>
      <c r="S1064" t="s">
        <v>436</v>
      </c>
      <c r="T1064" t="s">
        <v>16316</v>
      </c>
      <c r="U1064" t="s">
        <v>2131</v>
      </c>
      <c r="V1064" t="s">
        <v>295</v>
      </c>
    </row>
    <row r="1065" spans="1:22" x14ac:dyDescent="0.3">
      <c r="A1065" t="s">
        <v>6496</v>
      </c>
      <c r="B1065">
        <v>1</v>
      </c>
      <c r="C1065" s="1" t="s">
        <v>6494</v>
      </c>
      <c r="F1065" t="s">
        <v>6494</v>
      </c>
      <c r="K1065">
        <v>0</v>
      </c>
      <c r="L1065" s="1" t="s">
        <v>296</v>
      </c>
      <c r="M1065" t="s">
        <v>6495</v>
      </c>
      <c r="N1065">
        <v>20714</v>
      </c>
      <c r="O1065">
        <v>0</v>
      </c>
      <c r="Q1065" t="s">
        <v>12638</v>
      </c>
      <c r="R1065" t="s">
        <v>296</v>
      </c>
      <c r="S1065" t="s">
        <v>296</v>
      </c>
      <c r="T1065" t="s">
        <v>16316</v>
      </c>
      <c r="U1065" t="s">
        <v>2131</v>
      </c>
      <c r="V1065" t="s">
        <v>295</v>
      </c>
    </row>
    <row r="1066" spans="1:22" x14ac:dyDescent="0.3">
      <c r="A1066" t="s">
        <v>2134</v>
      </c>
      <c r="B1066">
        <v>1</v>
      </c>
      <c r="C1066" s="1" t="s">
        <v>2130</v>
      </c>
      <c r="D1066" t="s">
        <v>348</v>
      </c>
      <c r="E1066">
        <v>17205</v>
      </c>
      <c r="F1066" t="s">
        <v>2130</v>
      </c>
      <c r="H1066" t="s">
        <v>2135</v>
      </c>
      <c r="J1066" t="s">
        <v>2133</v>
      </c>
      <c r="K1066">
        <v>16</v>
      </c>
      <c r="L1066" s="1" t="s">
        <v>348</v>
      </c>
      <c r="M1066" t="s">
        <v>2132</v>
      </c>
      <c r="N1066">
        <v>16529</v>
      </c>
      <c r="O1066">
        <v>6</v>
      </c>
      <c r="P1066">
        <v>28</v>
      </c>
      <c r="Q1066" t="s">
        <v>11610</v>
      </c>
      <c r="R1066" t="s">
        <v>308</v>
      </c>
      <c r="S1066" t="s">
        <v>537</v>
      </c>
      <c r="T1066" t="s">
        <v>16316</v>
      </c>
      <c r="U1066" t="s">
        <v>2131</v>
      </c>
      <c r="V1066" t="s">
        <v>295</v>
      </c>
    </row>
    <row r="1067" spans="1:22" x14ac:dyDescent="0.3">
      <c r="A1067" t="s">
        <v>3252</v>
      </c>
      <c r="B1067">
        <v>1</v>
      </c>
      <c r="C1067" s="1" t="s">
        <v>3250</v>
      </c>
      <c r="D1067" t="s">
        <v>562</v>
      </c>
      <c r="E1067">
        <v>3045375</v>
      </c>
      <c r="F1067" t="s">
        <v>3250</v>
      </c>
      <c r="H1067" t="s">
        <v>3253</v>
      </c>
      <c r="I1067">
        <v>7</v>
      </c>
      <c r="K1067">
        <v>43</v>
      </c>
      <c r="L1067" s="1" t="s">
        <v>451</v>
      </c>
      <c r="M1067" t="s">
        <v>3251</v>
      </c>
      <c r="N1067">
        <v>19439</v>
      </c>
      <c r="O1067">
        <v>2</v>
      </c>
      <c r="P1067">
        <v>24</v>
      </c>
      <c r="Q1067" t="s">
        <v>11838</v>
      </c>
      <c r="R1067" t="s">
        <v>308</v>
      </c>
      <c r="S1067" t="s">
        <v>951</v>
      </c>
      <c r="T1067" t="s">
        <v>1059</v>
      </c>
      <c r="U1067" t="s">
        <v>2131</v>
      </c>
      <c r="V1067" t="s">
        <v>295</v>
      </c>
    </row>
    <row r="1068" spans="1:22" x14ac:dyDescent="0.3">
      <c r="A1068" t="s">
        <v>15018</v>
      </c>
      <c r="B1068">
        <v>1</v>
      </c>
      <c r="C1068" s="1" t="s">
        <v>15019</v>
      </c>
      <c r="D1068" t="s">
        <v>348</v>
      </c>
      <c r="E1068">
        <v>4034950</v>
      </c>
      <c r="F1068" t="s">
        <v>15019</v>
      </c>
      <c r="G1068" t="s">
        <v>416</v>
      </c>
      <c r="H1068" t="s">
        <v>15020</v>
      </c>
      <c r="I1068">
        <v>2</v>
      </c>
      <c r="K1068">
        <v>18</v>
      </c>
      <c r="L1068" s="1" t="s">
        <v>348</v>
      </c>
      <c r="M1068" t="s">
        <v>583</v>
      </c>
      <c r="N1068">
        <v>21960</v>
      </c>
      <c r="O1068">
        <v>0</v>
      </c>
      <c r="P1068">
        <v>22</v>
      </c>
      <c r="Q1068" t="s">
        <v>15021</v>
      </c>
      <c r="R1068" t="s">
        <v>308</v>
      </c>
      <c r="S1068" t="s">
        <v>532</v>
      </c>
      <c r="U1068" t="s">
        <v>2131</v>
      </c>
      <c r="V1068" t="s">
        <v>299</v>
      </c>
    </row>
    <row r="1069" spans="1:22" x14ac:dyDescent="0.3">
      <c r="A1069" t="s">
        <v>3858</v>
      </c>
      <c r="B1069">
        <v>1</v>
      </c>
      <c r="C1069" s="1" t="s">
        <v>1827</v>
      </c>
      <c r="D1069" t="s">
        <v>451</v>
      </c>
      <c r="E1069">
        <v>10195</v>
      </c>
      <c r="F1069" t="s">
        <v>1827</v>
      </c>
      <c r="H1069" t="s">
        <v>3859</v>
      </c>
      <c r="K1069">
        <v>22</v>
      </c>
      <c r="L1069" s="1" t="s">
        <v>451</v>
      </c>
      <c r="M1069" t="s">
        <v>1558</v>
      </c>
      <c r="N1069">
        <v>5701</v>
      </c>
      <c r="O1069">
        <v>14</v>
      </c>
      <c r="P1069">
        <v>39</v>
      </c>
      <c r="Q1069" t="s">
        <v>11971</v>
      </c>
      <c r="R1069" t="s">
        <v>329</v>
      </c>
      <c r="S1069" t="s">
        <v>436</v>
      </c>
      <c r="U1069" t="s">
        <v>1935</v>
      </c>
      <c r="V1069" t="s">
        <v>295</v>
      </c>
    </row>
    <row r="1070" spans="1:22" x14ac:dyDescent="0.3">
      <c r="A1070" t="s">
        <v>7595</v>
      </c>
      <c r="B1070">
        <v>1</v>
      </c>
      <c r="C1070" s="1" t="s">
        <v>7593</v>
      </c>
      <c r="D1070" t="s">
        <v>348</v>
      </c>
      <c r="E1070">
        <v>3044857</v>
      </c>
      <c r="F1070" t="s">
        <v>7593</v>
      </c>
      <c r="H1070" t="s">
        <v>7596</v>
      </c>
      <c r="J1070" t="s">
        <v>7594</v>
      </c>
      <c r="K1070">
        <v>2</v>
      </c>
      <c r="L1070" s="1" t="s">
        <v>348</v>
      </c>
      <c r="M1070" t="s">
        <v>1182</v>
      </c>
      <c r="N1070">
        <v>19217</v>
      </c>
      <c r="O1070">
        <v>3</v>
      </c>
      <c r="P1070">
        <v>25</v>
      </c>
      <c r="Q1070" t="s">
        <v>12938</v>
      </c>
      <c r="R1070" t="s">
        <v>329</v>
      </c>
      <c r="S1070" t="s">
        <v>779</v>
      </c>
      <c r="T1070" t="s">
        <v>16316</v>
      </c>
      <c r="U1070" t="s">
        <v>1935</v>
      </c>
      <c r="V1070" t="s">
        <v>295</v>
      </c>
    </row>
    <row r="1071" spans="1:22" x14ac:dyDescent="0.3">
      <c r="A1071" t="s">
        <v>2276</v>
      </c>
      <c r="B1071">
        <v>1</v>
      </c>
      <c r="C1071" s="1" t="s">
        <v>2274</v>
      </c>
      <c r="D1071" t="s">
        <v>348</v>
      </c>
      <c r="E1071">
        <v>3139923</v>
      </c>
      <c r="F1071" t="s">
        <v>2274</v>
      </c>
      <c r="H1071" t="s">
        <v>2277</v>
      </c>
      <c r="J1071" t="s">
        <v>14735</v>
      </c>
      <c r="K1071">
        <v>3</v>
      </c>
      <c r="L1071" s="1" t="s">
        <v>348</v>
      </c>
      <c r="M1071" t="s">
        <v>2275</v>
      </c>
      <c r="N1071">
        <v>21621</v>
      </c>
      <c r="O1071">
        <v>1</v>
      </c>
      <c r="P1071">
        <v>25</v>
      </c>
      <c r="Q1071" t="s">
        <v>11637</v>
      </c>
      <c r="R1071" t="s">
        <v>329</v>
      </c>
      <c r="S1071" t="s">
        <v>430</v>
      </c>
      <c r="T1071" t="s">
        <v>16316</v>
      </c>
      <c r="U1071" t="s">
        <v>1935</v>
      </c>
      <c r="V1071" t="s">
        <v>295</v>
      </c>
    </row>
    <row r="1072" spans="1:22" x14ac:dyDescent="0.3">
      <c r="A1072" t="s">
        <v>1960</v>
      </c>
      <c r="B1072">
        <v>1</v>
      </c>
      <c r="C1072" s="1" t="s">
        <v>1959</v>
      </c>
      <c r="D1072" t="s">
        <v>348</v>
      </c>
      <c r="E1072">
        <v>16683</v>
      </c>
      <c r="F1072" t="s">
        <v>1959</v>
      </c>
      <c r="H1072" t="s">
        <v>1961</v>
      </c>
      <c r="K1072">
        <v>83</v>
      </c>
      <c r="L1072" s="1" t="s">
        <v>348</v>
      </c>
      <c r="M1072" t="s">
        <v>513</v>
      </c>
      <c r="N1072">
        <v>16712</v>
      </c>
      <c r="O1072">
        <v>1</v>
      </c>
      <c r="P1072">
        <v>29</v>
      </c>
      <c r="Q1072" t="s">
        <v>11579</v>
      </c>
      <c r="R1072" t="s">
        <v>360</v>
      </c>
      <c r="S1072" t="s">
        <v>430</v>
      </c>
      <c r="U1072" t="s">
        <v>1935</v>
      </c>
      <c r="V1072" t="s">
        <v>295</v>
      </c>
    </row>
    <row r="1073" spans="1:22" x14ac:dyDescent="0.3">
      <c r="A1073" t="s">
        <v>3585</v>
      </c>
      <c r="B1073">
        <v>1</v>
      </c>
      <c r="C1073" s="1" t="s">
        <v>3583</v>
      </c>
      <c r="D1073" t="s">
        <v>321</v>
      </c>
      <c r="E1073">
        <v>2468368</v>
      </c>
      <c r="F1073" t="s">
        <v>3583</v>
      </c>
      <c r="H1073" t="s">
        <v>3586</v>
      </c>
      <c r="J1073" t="s">
        <v>3584</v>
      </c>
      <c r="K1073">
        <v>47</v>
      </c>
      <c r="L1073" s="1" t="s">
        <v>321</v>
      </c>
      <c r="M1073" t="s">
        <v>1116</v>
      </c>
      <c r="N1073">
        <v>17182</v>
      </c>
      <c r="O1073">
        <v>5</v>
      </c>
      <c r="P1073">
        <v>29</v>
      </c>
      <c r="Q1073" t="s">
        <v>11911</v>
      </c>
      <c r="R1073" t="s">
        <v>424</v>
      </c>
      <c r="S1073" t="s">
        <v>511</v>
      </c>
      <c r="T1073" t="s">
        <v>16316</v>
      </c>
      <c r="U1073" t="s">
        <v>3269</v>
      </c>
      <c r="V1073" t="s">
        <v>295</v>
      </c>
    </row>
    <row r="1074" spans="1:22" x14ac:dyDescent="0.3">
      <c r="A1074" t="s">
        <v>9916</v>
      </c>
      <c r="B1074">
        <v>1</v>
      </c>
      <c r="C1074" s="1" t="s">
        <v>9915</v>
      </c>
      <c r="D1074" t="s">
        <v>321</v>
      </c>
      <c r="F1074" t="s">
        <v>9915</v>
      </c>
      <c r="H1074" t="s">
        <v>5418</v>
      </c>
      <c r="K1074">
        <v>89</v>
      </c>
      <c r="L1074" s="1" t="s">
        <v>321</v>
      </c>
      <c r="M1074" t="s">
        <v>508</v>
      </c>
      <c r="N1074">
        <v>18571</v>
      </c>
      <c r="O1074">
        <v>0</v>
      </c>
      <c r="P1074">
        <v>24</v>
      </c>
      <c r="Q1074" t="s">
        <v>13619</v>
      </c>
      <c r="R1074" t="s">
        <v>424</v>
      </c>
      <c r="S1074" t="s">
        <v>442</v>
      </c>
      <c r="U1074" t="s">
        <v>3269</v>
      </c>
      <c r="V1074" t="s">
        <v>295</v>
      </c>
    </row>
    <row r="1075" spans="1:22" x14ac:dyDescent="0.3">
      <c r="A1075" t="s">
        <v>9139</v>
      </c>
      <c r="B1075">
        <v>1</v>
      </c>
      <c r="C1075" s="1" t="s">
        <v>9138</v>
      </c>
      <c r="D1075" t="s">
        <v>348</v>
      </c>
      <c r="E1075">
        <v>2978344</v>
      </c>
      <c r="F1075" t="s">
        <v>9138</v>
      </c>
      <c r="H1075" t="s">
        <v>2980</v>
      </c>
      <c r="K1075">
        <v>2</v>
      </c>
      <c r="L1075" s="1" t="s">
        <v>348</v>
      </c>
      <c r="M1075" t="s">
        <v>2353</v>
      </c>
      <c r="N1075">
        <v>19380</v>
      </c>
      <c r="O1075">
        <v>2</v>
      </c>
      <c r="P1075">
        <v>25</v>
      </c>
      <c r="Q1075" t="s">
        <v>13382</v>
      </c>
      <c r="R1075" t="s">
        <v>360</v>
      </c>
      <c r="S1075" t="s">
        <v>475</v>
      </c>
      <c r="T1075" t="s">
        <v>1059</v>
      </c>
      <c r="U1075" t="s">
        <v>3269</v>
      </c>
      <c r="V1075" t="s">
        <v>295</v>
      </c>
    </row>
    <row r="1076" spans="1:22" x14ac:dyDescent="0.3">
      <c r="A1076" t="s">
        <v>15902</v>
      </c>
      <c r="B1076">
        <v>1</v>
      </c>
      <c r="C1076" s="1" t="s">
        <v>15903</v>
      </c>
      <c r="D1076" t="s">
        <v>562</v>
      </c>
      <c r="E1076">
        <v>4035611</v>
      </c>
      <c r="F1076" t="s">
        <v>15903</v>
      </c>
      <c r="G1076" t="s">
        <v>298</v>
      </c>
      <c r="H1076" t="s">
        <v>15904</v>
      </c>
      <c r="K1076">
        <v>47</v>
      </c>
      <c r="L1076" s="1" t="s">
        <v>451</v>
      </c>
      <c r="M1076" t="s">
        <v>15905</v>
      </c>
      <c r="N1076">
        <v>22310</v>
      </c>
      <c r="O1076">
        <v>0</v>
      </c>
      <c r="P1076">
        <v>22</v>
      </c>
      <c r="Q1076" t="s">
        <v>15906</v>
      </c>
      <c r="R1076" t="s">
        <v>345</v>
      </c>
      <c r="S1076" t="s">
        <v>436</v>
      </c>
      <c r="U1076" t="s">
        <v>3269</v>
      </c>
      <c r="V1076" t="s">
        <v>299</v>
      </c>
    </row>
    <row r="1077" spans="1:22" x14ac:dyDescent="0.3">
      <c r="A1077" t="s">
        <v>16000</v>
      </c>
      <c r="B1077">
        <v>1</v>
      </c>
      <c r="C1077" s="1" t="s">
        <v>16001</v>
      </c>
      <c r="D1077" t="s">
        <v>348</v>
      </c>
      <c r="E1077">
        <v>4243537</v>
      </c>
      <c r="F1077" t="s">
        <v>16001</v>
      </c>
      <c r="G1077" t="s">
        <v>707</v>
      </c>
      <c r="H1077" t="s">
        <v>16002</v>
      </c>
      <c r="I1077">
        <v>3</v>
      </c>
      <c r="K1077">
        <v>3</v>
      </c>
      <c r="L1077" s="1" t="s">
        <v>348</v>
      </c>
      <c r="M1077" t="s">
        <v>493</v>
      </c>
      <c r="N1077">
        <v>21735</v>
      </c>
      <c r="O1077">
        <v>0</v>
      </c>
      <c r="P1077">
        <v>21</v>
      </c>
      <c r="Q1077" t="s">
        <v>16003</v>
      </c>
      <c r="R1077" t="s">
        <v>345</v>
      </c>
      <c r="S1077" t="s">
        <v>592</v>
      </c>
      <c r="U1077" t="s">
        <v>1616</v>
      </c>
      <c r="V1077" t="s">
        <v>299</v>
      </c>
    </row>
    <row r="1078" spans="1:22" x14ac:dyDescent="0.3">
      <c r="A1078" t="s">
        <v>4190</v>
      </c>
      <c r="B1078">
        <v>2</v>
      </c>
      <c r="C1078" s="1" t="s">
        <v>4187</v>
      </c>
      <c r="D1078" t="s">
        <v>321</v>
      </c>
      <c r="F1078" t="s">
        <v>4187</v>
      </c>
      <c r="H1078" t="s">
        <v>2955</v>
      </c>
      <c r="K1078">
        <v>86</v>
      </c>
      <c r="L1078" s="1" t="s">
        <v>321</v>
      </c>
      <c r="M1078" t="s">
        <v>4189</v>
      </c>
      <c r="N1078">
        <v>17393</v>
      </c>
      <c r="O1078">
        <v>1</v>
      </c>
      <c r="P1078">
        <v>24</v>
      </c>
      <c r="Q1078" t="s">
        <v>12050</v>
      </c>
      <c r="R1078" t="s">
        <v>675</v>
      </c>
      <c r="S1078" t="s">
        <v>1016</v>
      </c>
      <c r="U1078" t="s">
        <v>4188</v>
      </c>
      <c r="V1078" t="s">
        <v>295</v>
      </c>
    </row>
    <row r="1079" spans="1:22" x14ac:dyDescent="0.3">
      <c r="A1079" t="s">
        <v>4190</v>
      </c>
      <c r="B1079">
        <v>2</v>
      </c>
      <c r="C1079" s="1" t="s">
        <v>8762</v>
      </c>
      <c r="D1079" t="s">
        <v>321</v>
      </c>
      <c r="E1079">
        <v>3048976</v>
      </c>
      <c r="F1079" t="s">
        <v>8762</v>
      </c>
      <c r="H1079" t="s">
        <v>2955</v>
      </c>
      <c r="J1079" t="s">
        <v>8763</v>
      </c>
      <c r="K1079">
        <v>48</v>
      </c>
      <c r="L1079" s="1" t="s">
        <v>321</v>
      </c>
      <c r="M1079" t="s">
        <v>4189</v>
      </c>
      <c r="N1079">
        <v>17758</v>
      </c>
      <c r="O1079">
        <v>5</v>
      </c>
      <c r="P1079">
        <v>27</v>
      </c>
      <c r="Q1079" t="s">
        <v>12050</v>
      </c>
      <c r="R1079" t="s">
        <v>675</v>
      </c>
      <c r="S1079" t="s">
        <v>1016</v>
      </c>
      <c r="T1079" t="s">
        <v>16316</v>
      </c>
      <c r="U1079" t="s">
        <v>4188</v>
      </c>
      <c r="V1079" t="s">
        <v>295</v>
      </c>
    </row>
    <row r="1080" spans="1:22" x14ac:dyDescent="0.3">
      <c r="A1080" t="s">
        <v>15937</v>
      </c>
      <c r="B1080">
        <v>1</v>
      </c>
      <c r="C1080" s="1" t="s">
        <v>9841</v>
      </c>
      <c r="D1080" t="s">
        <v>311</v>
      </c>
      <c r="E1080">
        <v>4038524</v>
      </c>
      <c r="F1080" t="s">
        <v>9841</v>
      </c>
      <c r="G1080" t="s">
        <v>910</v>
      </c>
      <c r="H1080" t="s">
        <v>5719</v>
      </c>
      <c r="I1080">
        <v>1</v>
      </c>
      <c r="J1080" t="s">
        <v>14557</v>
      </c>
      <c r="K1080">
        <v>15</v>
      </c>
      <c r="L1080" s="1" t="s">
        <v>311</v>
      </c>
      <c r="M1080" t="s">
        <v>15938</v>
      </c>
      <c r="N1080">
        <v>20880</v>
      </c>
      <c r="O1080">
        <v>1</v>
      </c>
      <c r="P1080">
        <v>24</v>
      </c>
      <c r="Q1080" t="s">
        <v>15939</v>
      </c>
      <c r="R1080" t="s">
        <v>329</v>
      </c>
      <c r="S1080" t="s">
        <v>575</v>
      </c>
      <c r="U1080" t="s">
        <v>4258</v>
      </c>
      <c r="V1080" t="s">
        <v>299</v>
      </c>
    </row>
    <row r="1081" spans="1:22" x14ac:dyDescent="0.3">
      <c r="A1081" t="s">
        <v>6818</v>
      </c>
      <c r="B1081">
        <v>1</v>
      </c>
      <c r="C1081" s="1" t="s">
        <v>6816</v>
      </c>
      <c r="D1081" t="s">
        <v>321</v>
      </c>
      <c r="E1081">
        <v>15204</v>
      </c>
      <c r="F1081" t="s">
        <v>6816</v>
      </c>
      <c r="H1081" t="s">
        <v>6819</v>
      </c>
      <c r="I1081">
        <v>4</v>
      </c>
      <c r="J1081" t="s">
        <v>6817</v>
      </c>
      <c r="L1081" s="1" t="s">
        <v>321</v>
      </c>
      <c r="M1081" t="s">
        <v>3696</v>
      </c>
      <c r="N1081">
        <v>14496</v>
      </c>
      <c r="O1081">
        <v>8</v>
      </c>
      <c r="P1081">
        <v>32</v>
      </c>
      <c r="Q1081" t="s">
        <v>12725</v>
      </c>
      <c r="R1081" t="s">
        <v>294</v>
      </c>
      <c r="S1081" t="s">
        <v>1989</v>
      </c>
      <c r="T1081" t="s">
        <v>16316</v>
      </c>
      <c r="U1081" t="s">
        <v>974</v>
      </c>
      <c r="V1081" t="s">
        <v>295</v>
      </c>
    </row>
    <row r="1082" spans="1:22" x14ac:dyDescent="0.3">
      <c r="A1082" t="s">
        <v>977</v>
      </c>
      <c r="B1082">
        <v>1</v>
      </c>
      <c r="C1082" s="1" t="s">
        <v>973</v>
      </c>
      <c r="D1082" t="s">
        <v>321</v>
      </c>
      <c r="E1082">
        <v>3116132</v>
      </c>
      <c r="F1082" t="s">
        <v>973</v>
      </c>
      <c r="G1082" t="s">
        <v>314</v>
      </c>
      <c r="H1082" t="s">
        <v>978</v>
      </c>
      <c r="I1082">
        <v>5</v>
      </c>
      <c r="J1082" t="s">
        <v>976</v>
      </c>
      <c r="K1082">
        <v>89</v>
      </c>
      <c r="L1082" s="1" t="s">
        <v>321</v>
      </c>
      <c r="M1082" t="s">
        <v>975</v>
      </c>
      <c r="N1082">
        <v>20663</v>
      </c>
      <c r="O1082">
        <v>2</v>
      </c>
      <c r="P1082">
        <v>24</v>
      </c>
      <c r="Q1082" t="s">
        <v>11407</v>
      </c>
      <c r="R1082" t="s">
        <v>318</v>
      </c>
      <c r="S1082" t="s">
        <v>1049</v>
      </c>
      <c r="U1082" t="s">
        <v>974</v>
      </c>
      <c r="V1082" t="s">
        <v>299</v>
      </c>
    </row>
    <row r="1083" spans="1:22" x14ac:dyDescent="0.3">
      <c r="A1083" t="s">
        <v>10375</v>
      </c>
      <c r="B1083">
        <v>1</v>
      </c>
      <c r="C1083" s="1" t="s">
        <v>10373</v>
      </c>
      <c r="D1083" t="s">
        <v>311</v>
      </c>
      <c r="E1083">
        <v>16809</v>
      </c>
      <c r="F1083" t="s">
        <v>10373</v>
      </c>
      <c r="G1083" t="s">
        <v>669</v>
      </c>
      <c r="H1083" t="s">
        <v>6333</v>
      </c>
      <c r="I1083">
        <v>3</v>
      </c>
      <c r="J1083" t="s">
        <v>10374</v>
      </c>
      <c r="K1083">
        <v>3</v>
      </c>
      <c r="L1083" s="1" t="s">
        <v>311</v>
      </c>
      <c r="M1083" t="s">
        <v>2968</v>
      </c>
      <c r="N1083">
        <v>16621</v>
      </c>
      <c r="O1083">
        <v>6</v>
      </c>
      <c r="P1083">
        <v>29</v>
      </c>
      <c r="Q1083" t="s">
        <v>13755</v>
      </c>
      <c r="R1083" t="s">
        <v>424</v>
      </c>
      <c r="S1083" t="s">
        <v>696</v>
      </c>
      <c r="U1083" t="s">
        <v>974</v>
      </c>
      <c r="V1083" t="s">
        <v>299</v>
      </c>
    </row>
    <row r="1084" spans="1:22" x14ac:dyDescent="0.3">
      <c r="A1084" t="s">
        <v>3638</v>
      </c>
      <c r="B1084">
        <v>1</v>
      </c>
      <c r="C1084" s="1" t="s">
        <v>3637</v>
      </c>
      <c r="D1084" t="s">
        <v>321</v>
      </c>
      <c r="E1084">
        <v>13371</v>
      </c>
      <c r="F1084" t="s">
        <v>3637</v>
      </c>
      <c r="H1084" t="s">
        <v>2261</v>
      </c>
      <c r="K1084">
        <v>80</v>
      </c>
      <c r="L1084" s="1" t="s">
        <v>321</v>
      </c>
      <c r="M1084" t="s">
        <v>1931</v>
      </c>
      <c r="N1084">
        <v>11101</v>
      </c>
      <c r="O1084">
        <v>7</v>
      </c>
      <c r="P1084">
        <v>32</v>
      </c>
      <c r="Q1084" t="s">
        <v>11921</v>
      </c>
      <c r="R1084" t="s">
        <v>318</v>
      </c>
      <c r="S1084" t="s">
        <v>836</v>
      </c>
      <c r="U1084" t="s">
        <v>974</v>
      </c>
      <c r="V1084" t="s">
        <v>295</v>
      </c>
    </row>
    <row r="1085" spans="1:22" x14ac:dyDescent="0.3">
      <c r="A1085" t="s">
        <v>10626</v>
      </c>
      <c r="B1085">
        <v>1</v>
      </c>
      <c r="C1085" s="1" t="s">
        <v>10624</v>
      </c>
      <c r="D1085" t="s">
        <v>311</v>
      </c>
      <c r="E1085">
        <v>2575660</v>
      </c>
      <c r="F1085" t="s">
        <v>10624</v>
      </c>
      <c r="H1085" t="s">
        <v>3861</v>
      </c>
      <c r="I1085">
        <v>2</v>
      </c>
      <c r="J1085" t="s">
        <v>10625</v>
      </c>
      <c r="K1085">
        <v>5</v>
      </c>
      <c r="L1085" s="1" t="s">
        <v>311</v>
      </c>
      <c r="M1085" t="s">
        <v>3594</v>
      </c>
      <c r="N1085">
        <v>16836</v>
      </c>
      <c r="O1085">
        <v>5</v>
      </c>
      <c r="P1085">
        <v>29</v>
      </c>
      <c r="Q1085" t="s">
        <v>13837</v>
      </c>
      <c r="R1085" t="s">
        <v>345</v>
      </c>
      <c r="S1085" t="s">
        <v>779</v>
      </c>
      <c r="T1085" t="s">
        <v>16316</v>
      </c>
      <c r="U1085" t="s">
        <v>974</v>
      </c>
      <c r="V1085" t="s">
        <v>295</v>
      </c>
    </row>
    <row r="1086" spans="1:22" x14ac:dyDescent="0.3">
      <c r="A1086" t="s">
        <v>8836</v>
      </c>
      <c r="B1086">
        <v>1</v>
      </c>
      <c r="C1086" s="1" t="s">
        <v>8834</v>
      </c>
      <c r="D1086" t="s">
        <v>321</v>
      </c>
      <c r="E1086">
        <v>2987440</v>
      </c>
      <c r="F1086" t="s">
        <v>8834</v>
      </c>
      <c r="G1086" t="s">
        <v>371</v>
      </c>
      <c r="H1086" t="s">
        <v>7786</v>
      </c>
      <c r="I1086">
        <v>6</v>
      </c>
      <c r="J1086" t="s">
        <v>8835</v>
      </c>
      <c r="K1086">
        <v>45</v>
      </c>
      <c r="L1086" s="1" t="s">
        <v>321</v>
      </c>
      <c r="M1086" t="s">
        <v>1244</v>
      </c>
      <c r="N1086">
        <v>18716</v>
      </c>
      <c r="O1086">
        <v>4</v>
      </c>
      <c r="P1086">
        <v>26</v>
      </c>
      <c r="Q1086" t="s">
        <v>13295</v>
      </c>
      <c r="R1086" t="s">
        <v>424</v>
      </c>
      <c r="S1086" t="s">
        <v>525</v>
      </c>
      <c r="U1086" t="s">
        <v>974</v>
      </c>
      <c r="V1086" t="s">
        <v>299</v>
      </c>
    </row>
    <row r="1087" spans="1:22" x14ac:dyDescent="0.3">
      <c r="A1087" t="s">
        <v>5696</v>
      </c>
      <c r="B1087">
        <v>1</v>
      </c>
      <c r="C1087" s="1" t="s">
        <v>5694</v>
      </c>
      <c r="D1087" t="s">
        <v>437</v>
      </c>
      <c r="E1087">
        <v>11543</v>
      </c>
      <c r="F1087" t="s">
        <v>5694</v>
      </c>
      <c r="H1087" t="s">
        <v>5697</v>
      </c>
      <c r="K1087">
        <v>8</v>
      </c>
      <c r="L1087" s="1" t="s">
        <v>437</v>
      </c>
      <c r="M1087" t="s">
        <v>5695</v>
      </c>
      <c r="N1087">
        <v>418</v>
      </c>
      <c r="O1087">
        <v>7</v>
      </c>
      <c r="P1087">
        <v>31</v>
      </c>
      <c r="Q1087" t="s">
        <v>12424</v>
      </c>
      <c r="R1087" t="s">
        <v>397</v>
      </c>
      <c r="S1087" t="s">
        <v>756</v>
      </c>
      <c r="U1087" t="s">
        <v>974</v>
      </c>
      <c r="V1087" t="s">
        <v>295</v>
      </c>
    </row>
    <row r="1088" spans="1:22" x14ac:dyDescent="0.3">
      <c r="A1088" t="s">
        <v>6135</v>
      </c>
      <c r="B1088">
        <v>1</v>
      </c>
      <c r="C1088" s="1" t="s">
        <v>6133</v>
      </c>
      <c r="D1088" t="s">
        <v>321</v>
      </c>
      <c r="E1088">
        <v>3074230</v>
      </c>
      <c r="F1088" t="s">
        <v>6133</v>
      </c>
      <c r="H1088" t="s">
        <v>6136</v>
      </c>
      <c r="J1088" t="s">
        <v>6134</v>
      </c>
      <c r="K1088">
        <v>46</v>
      </c>
      <c r="L1088" s="1" t="s">
        <v>321</v>
      </c>
      <c r="M1088" t="s">
        <v>2801</v>
      </c>
      <c r="N1088">
        <v>20659</v>
      </c>
      <c r="O1088">
        <v>2</v>
      </c>
      <c r="P1088">
        <v>25</v>
      </c>
      <c r="Q1088" t="s">
        <v>12537</v>
      </c>
      <c r="R1088" t="s">
        <v>318</v>
      </c>
      <c r="S1088" t="s">
        <v>836</v>
      </c>
      <c r="T1088" t="s">
        <v>16316</v>
      </c>
      <c r="U1088" t="s">
        <v>974</v>
      </c>
      <c r="V1088" t="s">
        <v>295</v>
      </c>
    </row>
    <row r="1089" spans="1:22" x14ac:dyDescent="0.3">
      <c r="A1089" t="s">
        <v>5414</v>
      </c>
      <c r="B1089">
        <v>1</v>
      </c>
      <c r="C1089" s="1" t="s">
        <v>5412</v>
      </c>
      <c r="D1089" t="s">
        <v>348</v>
      </c>
      <c r="E1089">
        <v>3126329</v>
      </c>
      <c r="F1089" t="s">
        <v>5412</v>
      </c>
      <c r="H1089" t="s">
        <v>5415</v>
      </c>
      <c r="J1089" t="s">
        <v>5413</v>
      </c>
      <c r="K1089">
        <v>8</v>
      </c>
      <c r="L1089" s="1" t="s">
        <v>348</v>
      </c>
      <c r="M1089" t="s">
        <v>1120</v>
      </c>
      <c r="N1089">
        <v>20451</v>
      </c>
      <c r="O1089">
        <v>2</v>
      </c>
      <c r="P1089">
        <v>24</v>
      </c>
      <c r="Q1089" t="s">
        <v>12351</v>
      </c>
      <c r="R1089" t="s">
        <v>401</v>
      </c>
      <c r="S1089" t="s">
        <v>1229</v>
      </c>
      <c r="T1089" t="s">
        <v>16316</v>
      </c>
      <c r="U1089" t="s">
        <v>974</v>
      </c>
      <c r="V1089" t="s">
        <v>295</v>
      </c>
    </row>
    <row r="1090" spans="1:22" x14ac:dyDescent="0.3">
      <c r="A1090" t="s">
        <v>4542</v>
      </c>
      <c r="B1090">
        <v>1</v>
      </c>
      <c r="C1090" s="1" t="s">
        <v>4540</v>
      </c>
      <c r="D1090" t="s">
        <v>348</v>
      </c>
      <c r="F1090" t="s">
        <v>4540</v>
      </c>
      <c r="G1090" t="s">
        <v>479</v>
      </c>
      <c r="K1090">
        <v>89</v>
      </c>
      <c r="L1090" s="1" t="s">
        <v>348</v>
      </c>
      <c r="M1090" t="s">
        <v>4541</v>
      </c>
      <c r="N1090">
        <v>18895</v>
      </c>
      <c r="O1090">
        <v>1</v>
      </c>
      <c r="Q1090" t="s">
        <v>12133</v>
      </c>
      <c r="R1090" t="s">
        <v>318</v>
      </c>
      <c r="S1090" t="s">
        <v>317</v>
      </c>
      <c r="U1090" t="s">
        <v>974</v>
      </c>
      <c r="V1090" t="s">
        <v>299</v>
      </c>
    </row>
    <row r="1091" spans="1:22" x14ac:dyDescent="0.3">
      <c r="A1091" t="s">
        <v>16581</v>
      </c>
      <c r="B1091">
        <v>1</v>
      </c>
      <c r="C1091" s="1" t="s">
        <v>16582</v>
      </c>
      <c r="D1091" t="s">
        <v>16327</v>
      </c>
      <c r="E1091">
        <v>2981178</v>
      </c>
      <c r="F1091" t="s">
        <v>16582</v>
      </c>
      <c r="H1091" t="s">
        <v>16583</v>
      </c>
      <c r="I1091">
        <v>2</v>
      </c>
      <c r="K1091">
        <v>1</v>
      </c>
      <c r="L1091" s="1" t="s">
        <v>16327</v>
      </c>
      <c r="M1091" t="s">
        <v>6911</v>
      </c>
      <c r="N1091">
        <v>18398</v>
      </c>
      <c r="O1091">
        <v>0</v>
      </c>
      <c r="P1091">
        <v>24</v>
      </c>
      <c r="Q1091" t="s">
        <v>16584</v>
      </c>
      <c r="R1091" t="s">
        <v>308</v>
      </c>
      <c r="S1091" t="s">
        <v>696</v>
      </c>
      <c r="U1091" t="s">
        <v>974</v>
      </c>
      <c r="V1091" t="s">
        <v>295</v>
      </c>
    </row>
    <row r="1092" spans="1:22" x14ac:dyDescent="0.3">
      <c r="A1092" t="s">
        <v>2577</v>
      </c>
      <c r="B1092">
        <v>1</v>
      </c>
      <c r="C1092" s="1" t="s">
        <v>1587</v>
      </c>
      <c r="D1092" t="s">
        <v>321</v>
      </c>
      <c r="E1092">
        <v>11364</v>
      </c>
      <c r="F1092" t="s">
        <v>1587</v>
      </c>
      <c r="H1092" t="s">
        <v>2578</v>
      </c>
      <c r="J1092" t="s">
        <v>2576</v>
      </c>
      <c r="K1092">
        <v>82</v>
      </c>
      <c r="L1092" s="1" t="s">
        <v>321</v>
      </c>
      <c r="M1092" t="s">
        <v>2575</v>
      </c>
      <c r="N1092">
        <v>4577</v>
      </c>
      <c r="O1092">
        <v>11</v>
      </c>
      <c r="P1092">
        <v>34</v>
      </c>
      <c r="Q1092" t="s">
        <v>11699</v>
      </c>
      <c r="R1092" t="s">
        <v>304</v>
      </c>
      <c r="S1092" t="s">
        <v>1263</v>
      </c>
      <c r="U1092" t="s">
        <v>2267</v>
      </c>
      <c r="V1092" t="s">
        <v>295</v>
      </c>
    </row>
    <row r="1093" spans="1:22" x14ac:dyDescent="0.3">
      <c r="A1093" t="s">
        <v>14256</v>
      </c>
      <c r="B1093">
        <v>1</v>
      </c>
      <c r="C1093" s="1" t="s">
        <v>7500</v>
      </c>
      <c r="D1093" t="s">
        <v>348</v>
      </c>
      <c r="E1093">
        <v>3916071</v>
      </c>
      <c r="F1093" t="s">
        <v>7500</v>
      </c>
      <c r="G1093" t="s">
        <v>522</v>
      </c>
      <c r="H1093" t="s">
        <v>7503</v>
      </c>
      <c r="I1093">
        <v>2</v>
      </c>
      <c r="J1093" t="s">
        <v>14479</v>
      </c>
      <c r="K1093">
        <v>16</v>
      </c>
      <c r="L1093" s="1" t="s">
        <v>348</v>
      </c>
      <c r="M1093" t="s">
        <v>1457</v>
      </c>
      <c r="N1093">
        <v>20829</v>
      </c>
      <c r="O1093">
        <v>1</v>
      </c>
      <c r="P1093">
        <v>23</v>
      </c>
      <c r="Q1093" t="s">
        <v>15510</v>
      </c>
      <c r="R1093" t="s">
        <v>329</v>
      </c>
      <c r="S1093" t="s">
        <v>592</v>
      </c>
      <c r="U1093" t="s">
        <v>2267</v>
      </c>
      <c r="V1093" t="s">
        <v>299</v>
      </c>
    </row>
    <row r="1094" spans="1:22" x14ac:dyDescent="0.3">
      <c r="A1094" t="s">
        <v>4071</v>
      </c>
      <c r="B1094">
        <v>1</v>
      </c>
      <c r="C1094" s="1" t="s">
        <v>4069</v>
      </c>
      <c r="F1094" t="s">
        <v>4069</v>
      </c>
      <c r="K1094">
        <v>0</v>
      </c>
      <c r="L1094" s="1" t="s">
        <v>296</v>
      </c>
      <c r="M1094" t="s">
        <v>4070</v>
      </c>
      <c r="N1094">
        <v>18795</v>
      </c>
      <c r="O1094">
        <v>0</v>
      </c>
      <c r="Q1094" t="s">
        <v>12022</v>
      </c>
      <c r="R1094" t="s">
        <v>296</v>
      </c>
      <c r="S1094" t="s">
        <v>296</v>
      </c>
      <c r="U1094" t="s">
        <v>2267</v>
      </c>
      <c r="V1094" t="s">
        <v>295</v>
      </c>
    </row>
    <row r="1095" spans="1:22" x14ac:dyDescent="0.3">
      <c r="A1095" t="s">
        <v>7840</v>
      </c>
      <c r="B1095">
        <v>1</v>
      </c>
      <c r="C1095" s="1" t="s">
        <v>7837</v>
      </c>
      <c r="D1095" t="s">
        <v>321</v>
      </c>
      <c r="E1095">
        <v>15836</v>
      </c>
      <c r="F1095" t="s">
        <v>7837</v>
      </c>
      <c r="H1095" t="s">
        <v>7841</v>
      </c>
      <c r="J1095" t="s">
        <v>7839</v>
      </c>
      <c r="K1095">
        <v>89</v>
      </c>
      <c r="L1095" s="1" t="s">
        <v>321</v>
      </c>
      <c r="M1095" t="s">
        <v>7838</v>
      </c>
      <c r="N1095">
        <v>15082</v>
      </c>
      <c r="O1095">
        <v>7</v>
      </c>
      <c r="P1095">
        <v>29</v>
      </c>
      <c r="Q1095" t="s">
        <v>13004</v>
      </c>
      <c r="R1095" t="s">
        <v>304</v>
      </c>
      <c r="S1095" t="s">
        <v>1382</v>
      </c>
      <c r="T1095" t="s">
        <v>16316</v>
      </c>
      <c r="U1095" t="s">
        <v>1726</v>
      </c>
      <c r="V1095" t="s">
        <v>295</v>
      </c>
    </row>
    <row r="1096" spans="1:22" x14ac:dyDescent="0.3">
      <c r="A1096" t="s">
        <v>1728</v>
      </c>
      <c r="B1096">
        <v>1</v>
      </c>
      <c r="C1096" s="1" t="s">
        <v>1725</v>
      </c>
      <c r="D1096" t="s">
        <v>348</v>
      </c>
      <c r="F1096" t="s">
        <v>1725</v>
      </c>
      <c r="H1096" t="s">
        <v>1729</v>
      </c>
      <c r="K1096">
        <v>19</v>
      </c>
      <c r="L1096" s="1" t="s">
        <v>348</v>
      </c>
      <c r="M1096" t="s">
        <v>1727</v>
      </c>
      <c r="N1096">
        <v>17381</v>
      </c>
      <c r="O1096">
        <v>0</v>
      </c>
      <c r="P1096">
        <v>26</v>
      </c>
      <c r="Q1096" t="s">
        <v>11537</v>
      </c>
      <c r="R1096" t="s">
        <v>424</v>
      </c>
      <c r="S1096" t="s">
        <v>650</v>
      </c>
      <c r="U1096" t="s">
        <v>1726</v>
      </c>
      <c r="V1096" t="s">
        <v>295</v>
      </c>
    </row>
    <row r="1097" spans="1:22" x14ac:dyDescent="0.3">
      <c r="A1097" t="s">
        <v>7801</v>
      </c>
      <c r="B1097">
        <v>1</v>
      </c>
      <c r="C1097" s="1" t="s">
        <v>7797</v>
      </c>
      <c r="D1097" t="s">
        <v>348</v>
      </c>
      <c r="E1097">
        <v>2980460</v>
      </c>
      <c r="F1097" t="s">
        <v>7797</v>
      </c>
      <c r="G1097" t="s">
        <v>306</v>
      </c>
      <c r="H1097" t="s">
        <v>3081</v>
      </c>
      <c r="I1097">
        <v>2</v>
      </c>
      <c r="J1097" t="s">
        <v>7800</v>
      </c>
      <c r="K1097">
        <v>12</v>
      </c>
      <c r="L1097" s="1" t="s">
        <v>348</v>
      </c>
      <c r="M1097" t="s">
        <v>7799</v>
      </c>
      <c r="N1097">
        <v>19358</v>
      </c>
      <c r="O1097">
        <v>3</v>
      </c>
      <c r="P1097">
        <v>27</v>
      </c>
      <c r="Q1097" t="s">
        <v>12994</v>
      </c>
      <c r="R1097" t="s">
        <v>318</v>
      </c>
      <c r="S1097" t="s">
        <v>924</v>
      </c>
      <c r="U1097" t="s">
        <v>7798</v>
      </c>
      <c r="V1097" t="s">
        <v>299</v>
      </c>
    </row>
    <row r="1098" spans="1:22" x14ac:dyDescent="0.3">
      <c r="A1098" t="s">
        <v>8471</v>
      </c>
      <c r="B1098">
        <v>1</v>
      </c>
      <c r="C1098" s="1" t="s">
        <v>8469</v>
      </c>
      <c r="D1098" t="s">
        <v>311</v>
      </c>
      <c r="E1098">
        <v>15864</v>
      </c>
      <c r="F1098" t="s">
        <v>8469</v>
      </c>
      <c r="G1098" t="s">
        <v>416</v>
      </c>
      <c r="H1098" t="s">
        <v>1078</v>
      </c>
      <c r="I1098">
        <v>2</v>
      </c>
      <c r="J1098" t="s">
        <v>8470</v>
      </c>
      <c r="K1098">
        <v>7</v>
      </c>
      <c r="L1098" s="1" t="s">
        <v>311</v>
      </c>
      <c r="M1098" t="s">
        <v>825</v>
      </c>
      <c r="N1098">
        <v>14895</v>
      </c>
      <c r="O1098">
        <v>7</v>
      </c>
      <c r="P1098">
        <v>29</v>
      </c>
      <c r="Q1098" t="s">
        <v>13184</v>
      </c>
      <c r="R1098" t="s">
        <v>318</v>
      </c>
      <c r="S1098" t="s">
        <v>310</v>
      </c>
      <c r="U1098" t="s">
        <v>5990</v>
      </c>
      <c r="V1098" t="s">
        <v>299</v>
      </c>
    </row>
    <row r="1099" spans="1:22" x14ac:dyDescent="0.3">
      <c r="A1099" t="s">
        <v>2924</v>
      </c>
      <c r="B1099">
        <v>1</v>
      </c>
      <c r="C1099" s="1" t="s">
        <v>2921</v>
      </c>
      <c r="D1099" t="s">
        <v>321</v>
      </c>
      <c r="E1099">
        <v>3046704</v>
      </c>
      <c r="F1099" t="s">
        <v>2921</v>
      </c>
      <c r="H1099" t="s">
        <v>2925</v>
      </c>
      <c r="J1099" t="s">
        <v>2923</v>
      </c>
      <c r="L1099" s="1" t="s">
        <v>321</v>
      </c>
      <c r="M1099" t="s">
        <v>2922</v>
      </c>
      <c r="N1099">
        <v>17005</v>
      </c>
      <c r="O1099">
        <v>5</v>
      </c>
      <c r="P1099">
        <v>26</v>
      </c>
      <c r="Q1099" t="s">
        <v>11769</v>
      </c>
      <c r="R1099" t="s">
        <v>424</v>
      </c>
      <c r="S1099" t="s">
        <v>659</v>
      </c>
      <c r="T1099" t="s">
        <v>16316</v>
      </c>
      <c r="U1099" t="s">
        <v>1744</v>
      </c>
      <c r="V1099" t="s">
        <v>295</v>
      </c>
    </row>
    <row r="1100" spans="1:22" x14ac:dyDescent="0.3">
      <c r="A1100" t="s">
        <v>7498</v>
      </c>
      <c r="B1100">
        <v>1</v>
      </c>
      <c r="C1100" s="1" t="s">
        <v>7496</v>
      </c>
      <c r="D1100" t="s">
        <v>562</v>
      </c>
      <c r="E1100">
        <v>3136308</v>
      </c>
      <c r="F1100" t="s">
        <v>7496</v>
      </c>
      <c r="H1100" t="s">
        <v>7499</v>
      </c>
      <c r="I1100">
        <v>2</v>
      </c>
      <c r="J1100" t="s">
        <v>15509</v>
      </c>
      <c r="L1100" s="1" t="s">
        <v>451</v>
      </c>
      <c r="M1100" t="s">
        <v>7497</v>
      </c>
      <c r="N1100">
        <v>21365</v>
      </c>
      <c r="O1100">
        <v>1</v>
      </c>
      <c r="P1100">
        <v>24</v>
      </c>
      <c r="Q1100" t="s">
        <v>12910</v>
      </c>
      <c r="R1100" t="s">
        <v>308</v>
      </c>
      <c r="S1100" t="s">
        <v>525</v>
      </c>
      <c r="T1100" t="s">
        <v>16316</v>
      </c>
      <c r="U1100" t="s">
        <v>640</v>
      </c>
      <c r="V1100" t="s">
        <v>295</v>
      </c>
    </row>
    <row r="1101" spans="1:22" x14ac:dyDescent="0.3">
      <c r="A1101" t="s">
        <v>6337</v>
      </c>
      <c r="B1101">
        <v>1</v>
      </c>
      <c r="C1101" s="1" t="s">
        <v>6334</v>
      </c>
      <c r="D1101" t="s">
        <v>451</v>
      </c>
      <c r="E1101">
        <v>17396</v>
      </c>
      <c r="F1101" t="s">
        <v>6334</v>
      </c>
      <c r="H1101" t="s">
        <v>6338</v>
      </c>
      <c r="J1101" t="s">
        <v>6336</v>
      </c>
      <c r="K1101">
        <v>34</v>
      </c>
      <c r="L1101" s="1" t="s">
        <v>451</v>
      </c>
      <c r="M1101" t="s">
        <v>6335</v>
      </c>
      <c r="N1101">
        <v>16309</v>
      </c>
      <c r="O1101">
        <v>6</v>
      </c>
      <c r="P1101">
        <v>27</v>
      </c>
      <c r="Q1101" t="s">
        <v>12593</v>
      </c>
      <c r="R1101" t="s">
        <v>329</v>
      </c>
      <c r="S1101" t="s">
        <v>970</v>
      </c>
      <c r="T1101" t="s">
        <v>16316</v>
      </c>
      <c r="U1101" t="s">
        <v>640</v>
      </c>
      <c r="V1101" t="s">
        <v>295</v>
      </c>
    </row>
    <row r="1102" spans="1:22" x14ac:dyDescent="0.3">
      <c r="A1102" t="s">
        <v>14732</v>
      </c>
      <c r="B1102">
        <v>1</v>
      </c>
      <c r="C1102" s="1" t="s">
        <v>14733</v>
      </c>
      <c r="D1102" t="s">
        <v>348</v>
      </c>
      <c r="E1102">
        <v>3692942</v>
      </c>
      <c r="F1102" t="s">
        <v>14733</v>
      </c>
      <c r="G1102" t="s">
        <v>352</v>
      </c>
      <c r="H1102" t="s">
        <v>2687</v>
      </c>
      <c r="K1102">
        <v>6</v>
      </c>
      <c r="L1102" s="1" t="s">
        <v>348</v>
      </c>
      <c r="M1102" t="s">
        <v>1945</v>
      </c>
      <c r="N1102">
        <v>22373</v>
      </c>
      <c r="O1102">
        <v>0</v>
      </c>
      <c r="P1102">
        <v>23</v>
      </c>
      <c r="Q1102" t="s">
        <v>14734</v>
      </c>
      <c r="R1102" t="s">
        <v>424</v>
      </c>
      <c r="S1102" t="s">
        <v>485</v>
      </c>
      <c r="U1102" t="s">
        <v>640</v>
      </c>
      <c r="V1102" t="s">
        <v>299</v>
      </c>
    </row>
    <row r="1103" spans="1:22" x14ac:dyDescent="0.3">
      <c r="A1103" t="s">
        <v>5834</v>
      </c>
      <c r="B1103">
        <v>1</v>
      </c>
      <c r="C1103" s="1" t="s">
        <v>5832</v>
      </c>
      <c r="D1103" t="s">
        <v>348</v>
      </c>
      <c r="E1103">
        <v>2570993</v>
      </c>
      <c r="F1103" t="s">
        <v>5832</v>
      </c>
      <c r="H1103" t="s">
        <v>4829</v>
      </c>
      <c r="K1103">
        <v>41</v>
      </c>
      <c r="L1103" s="1" t="s">
        <v>348</v>
      </c>
      <c r="M1103" t="s">
        <v>5833</v>
      </c>
      <c r="N1103">
        <v>17358</v>
      </c>
      <c r="O1103">
        <v>2</v>
      </c>
      <c r="P1103">
        <v>25</v>
      </c>
      <c r="Q1103" t="s">
        <v>12456</v>
      </c>
      <c r="R1103" t="s">
        <v>329</v>
      </c>
      <c r="S1103" t="s">
        <v>317</v>
      </c>
      <c r="U1103" t="s">
        <v>640</v>
      </c>
      <c r="V1103" t="s">
        <v>295</v>
      </c>
    </row>
    <row r="1104" spans="1:22" x14ac:dyDescent="0.3">
      <c r="A1104" t="s">
        <v>642</v>
      </c>
      <c r="B1104">
        <v>1</v>
      </c>
      <c r="C1104" s="1" t="s">
        <v>639</v>
      </c>
      <c r="F1104" t="s">
        <v>639</v>
      </c>
      <c r="K1104">
        <v>0</v>
      </c>
      <c r="L1104" s="1" t="s">
        <v>296</v>
      </c>
      <c r="M1104" t="s">
        <v>641</v>
      </c>
      <c r="N1104">
        <v>18838</v>
      </c>
      <c r="O1104">
        <v>0</v>
      </c>
      <c r="Q1104" t="s">
        <v>11364</v>
      </c>
      <c r="R1104" t="s">
        <v>296</v>
      </c>
      <c r="S1104" t="s">
        <v>296</v>
      </c>
      <c r="U1104" t="s">
        <v>640</v>
      </c>
      <c r="V1104" t="s">
        <v>295</v>
      </c>
    </row>
    <row r="1105" spans="1:22" x14ac:dyDescent="0.3">
      <c r="A1105" t="s">
        <v>7890</v>
      </c>
      <c r="B1105">
        <v>1</v>
      </c>
      <c r="C1105" s="1" t="s">
        <v>48</v>
      </c>
      <c r="D1105" t="s">
        <v>321</v>
      </c>
      <c r="E1105">
        <v>3040151</v>
      </c>
      <c r="F1105" t="s">
        <v>48</v>
      </c>
      <c r="G1105" t="s">
        <v>536</v>
      </c>
      <c r="H1105" t="s">
        <v>7891</v>
      </c>
      <c r="I1105">
        <v>1</v>
      </c>
      <c r="J1105" t="s">
        <v>7889</v>
      </c>
      <c r="K1105">
        <v>85</v>
      </c>
      <c r="L1105" s="1" t="s">
        <v>321</v>
      </c>
      <c r="M1105" t="s">
        <v>7888</v>
      </c>
      <c r="N1105">
        <v>19063</v>
      </c>
      <c r="O1105">
        <v>3</v>
      </c>
      <c r="P1105">
        <v>26</v>
      </c>
      <c r="Q1105" t="s">
        <v>13017</v>
      </c>
      <c r="R1105" t="s">
        <v>424</v>
      </c>
      <c r="S1105" t="s">
        <v>515</v>
      </c>
      <c r="U1105" t="s">
        <v>640</v>
      </c>
      <c r="V1105" t="s">
        <v>299</v>
      </c>
    </row>
    <row r="1106" spans="1:22" x14ac:dyDescent="0.3">
      <c r="A1106" t="s">
        <v>6302</v>
      </c>
      <c r="B1106">
        <v>1</v>
      </c>
      <c r="C1106" s="1" t="s">
        <v>6300</v>
      </c>
      <c r="F1106" t="s">
        <v>6300</v>
      </c>
      <c r="K1106">
        <v>0</v>
      </c>
      <c r="L1106" s="1" t="s">
        <v>296</v>
      </c>
      <c r="M1106" t="s">
        <v>6301</v>
      </c>
      <c r="N1106">
        <v>19782</v>
      </c>
      <c r="O1106">
        <v>0</v>
      </c>
      <c r="Q1106" t="s">
        <v>12584</v>
      </c>
      <c r="R1106" t="s">
        <v>296</v>
      </c>
      <c r="S1106" t="s">
        <v>296</v>
      </c>
      <c r="U1106" t="s">
        <v>640</v>
      </c>
      <c r="V1106" t="s">
        <v>295</v>
      </c>
    </row>
    <row r="1107" spans="1:22" x14ac:dyDescent="0.3">
      <c r="A1107" t="s">
        <v>7609</v>
      </c>
      <c r="B1107">
        <v>1</v>
      </c>
      <c r="C1107" s="1" t="s">
        <v>7608</v>
      </c>
      <c r="D1107" t="s">
        <v>451</v>
      </c>
      <c r="E1107">
        <v>16488</v>
      </c>
      <c r="F1107" t="s">
        <v>7608</v>
      </c>
      <c r="H1107" t="s">
        <v>4005</v>
      </c>
      <c r="K1107">
        <v>37</v>
      </c>
      <c r="L1107" s="1" t="s">
        <v>451</v>
      </c>
      <c r="M1107" t="s">
        <v>3451</v>
      </c>
      <c r="N1107">
        <v>15497</v>
      </c>
      <c r="O1107">
        <v>6</v>
      </c>
      <c r="P1107">
        <v>29</v>
      </c>
      <c r="Q1107" t="s">
        <v>12942</v>
      </c>
      <c r="R1107" t="s">
        <v>401</v>
      </c>
      <c r="S1107" t="s">
        <v>970</v>
      </c>
      <c r="U1107" t="s">
        <v>640</v>
      </c>
      <c r="V1107" t="s">
        <v>295</v>
      </c>
    </row>
    <row r="1108" spans="1:22" x14ac:dyDescent="0.3">
      <c r="A1108" t="s">
        <v>6503</v>
      </c>
      <c r="B1108">
        <v>1</v>
      </c>
      <c r="C1108" s="1" t="s">
        <v>6502</v>
      </c>
      <c r="D1108" t="s">
        <v>321</v>
      </c>
      <c r="E1108">
        <v>2512192</v>
      </c>
      <c r="F1108" t="s">
        <v>6502</v>
      </c>
      <c r="H1108" t="s">
        <v>1446</v>
      </c>
      <c r="I1108">
        <v>4</v>
      </c>
      <c r="K1108">
        <v>82</v>
      </c>
      <c r="L1108" s="1" t="s">
        <v>321</v>
      </c>
      <c r="M1108" t="s">
        <v>2045</v>
      </c>
      <c r="N1108">
        <v>17015</v>
      </c>
      <c r="O1108">
        <v>4</v>
      </c>
      <c r="P1108">
        <v>25</v>
      </c>
      <c r="Q1108" t="s">
        <v>12640</v>
      </c>
      <c r="R1108" t="s">
        <v>318</v>
      </c>
      <c r="S1108" t="s">
        <v>320</v>
      </c>
      <c r="T1108" t="s">
        <v>1059</v>
      </c>
      <c r="U1108" t="s">
        <v>734</v>
      </c>
      <c r="V1108" t="s">
        <v>295</v>
      </c>
    </row>
    <row r="1109" spans="1:22" x14ac:dyDescent="0.3">
      <c r="A1109" t="s">
        <v>737</v>
      </c>
      <c r="B1109">
        <v>1</v>
      </c>
      <c r="C1109" s="1" t="s">
        <v>171</v>
      </c>
      <c r="D1109" t="s">
        <v>321</v>
      </c>
      <c r="E1109">
        <v>3918639</v>
      </c>
      <c r="F1109" t="s">
        <v>171</v>
      </c>
      <c r="G1109" t="s">
        <v>570</v>
      </c>
      <c r="H1109" t="s">
        <v>738</v>
      </c>
      <c r="I1109">
        <v>2</v>
      </c>
      <c r="J1109" t="s">
        <v>736</v>
      </c>
      <c r="K1109">
        <v>81</v>
      </c>
      <c r="L1109" s="1" t="s">
        <v>321</v>
      </c>
      <c r="M1109" t="s">
        <v>735</v>
      </c>
      <c r="N1109">
        <v>18935</v>
      </c>
      <c r="O1109">
        <v>3</v>
      </c>
      <c r="P1109">
        <v>26</v>
      </c>
      <c r="Q1109" t="s">
        <v>11374</v>
      </c>
      <c r="R1109" t="s">
        <v>318</v>
      </c>
      <c r="S1109" t="s">
        <v>525</v>
      </c>
      <c r="U1109" t="s">
        <v>734</v>
      </c>
      <c r="V1109" t="s">
        <v>299</v>
      </c>
    </row>
    <row r="1110" spans="1:22" x14ac:dyDescent="0.3">
      <c r="A1110" t="s">
        <v>9198</v>
      </c>
      <c r="B1110">
        <v>1</v>
      </c>
      <c r="C1110" s="1" t="s">
        <v>9196</v>
      </c>
      <c r="D1110" t="s">
        <v>451</v>
      </c>
      <c r="E1110">
        <v>3052624</v>
      </c>
      <c r="F1110" t="s">
        <v>9196</v>
      </c>
      <c r="H1110" t="s">
        <v>336</v>
      </c>
      <c r="J1110" t="s">
        <v>9197</v>
      </c>
      <c r="K1110">
        <v>34</v>
      </c>
      <c r="L1110" s="1" t="s">
        <v>451</v>
      </c>
      <c r="M1110" t="s">
        <v>1116</v>
      </c>
      <c r="N1110">
        <v>20690</v>
      </c>
      <c r="O1110">
        <v>2</v>
      </c>
      <c r="P1110">
        <v>25</v>
      </c>
      <c r="Q1110" t="s">
        <v>13399</v>
      </c>
      <c r="R1110" t="s">
        <v>360</v>
      </c>
      <c r="S1110" t="s">
        <v>686</v>
      </c>
      <c r="T1110" t="s">
        <v>16316</v>
      </c>
      <c r="U1110" t="s">
        <v>734</v>
      </c>
      <c r="V1110" t="s">
        <v>295</v>
      </c>
    </row>
    <row r="1111" spans="1:22" x14ac:dyDescent="0.3">
      <c r="A1111" t="s">
        <v>9415</v>
      </c>
      <c r="B1111">
        <v>1</v>
      </c>
      <c r="C1111" s="1" t="s">
        <v>9413</v>
      </c>
      <c r="D1111" t="s">
        <v>321</v>
      </c>
      <c r="E1111">
        <v>15214</v>
      </c>
      <c r="F1111" t="s">
        <v>9413</v>
      </c>
      <c r="H1111" t="s">
        <v>8377</v>
      </c>
      <c r="K1111">
        <v>89</v>
      </c>
      <c r="L1111" s="1" t="s">
        <v>321</v>
      </c>
      <c r="M1111" t="s">
        <v>1235</v>
      </c>
      <c r="N1111">
        <v>14716</v>
      </c>
      <c r="O1111">
        <v>2</v>
      </c>
      <c r="P1111">
        <v>28</v>
      </c>
      <c r="Q1111" t="s">
        <v>13467</v>
      </c>
      <c r="R1111" t="s">
        <v>318</v>
      </c>
      <c r="S1111" t="s">
        <v>375</v>
      </c>
      <c r="U1111" t="s">
        <v>9414</v>
      </c>
      <c r="V1111" t="s">
        <v>295</v>
      </c>
    </row>
    <row r="1112" spans="1:22" x14ac:dyDescent="0.3">
      <c r="A1112" t="s">
        <v>8503</v>
      </c>
      <c r="B1112">
        <v>1</v>
      </c>
      <c r="C1112" s="1" t="s">
        <v>8500</v>
      </c>
      <c r="D1112" t="s">
        <v>348</v>
      </c>
      <c r="E1112">
        <v>2513030</v>
      </c>
      <c r="F1112" t="s">
        <v>8500</v>
      </c>
      <c r="G1112" t="s">
        <v>721</v>
      </c>
      <c r="H1112" t="s">
        <v>8504</v>
      </c>
      <c r="I1112">
        <v>2</v>
      </c>
      <c r="J1112" t="s">
        <v>8502</v>
      </c>
      <c r="K1112">
        <v>12</v>
      </c>
      <c r="L1112" s="1" t="s">
        <v>348</v>
      </c>
      <c r="M1112" t="s">
        <v>493</v>
      </c>
      <c r="N1112">
        <v>16946</v>
      </c>
      <c r="O1112">
        <v>5</v>
      </c>
      <c r="P1112">
        <v>28</v>
      </c>
      <c r="Q1112" t="s">
        <v>13193</v>
      </c>
      <c r="R1112" t="s">
        <v>318</v>
      </c>
      <c r="S1112" t="s">
        <v>724</v>
      </c>
      <c r="U1112" t="s">
        <v>8501</v>
      </c>
      <c r="V1112" t="s">
        <v>299</v>
      </c>
    </row>
    <row r="1113" spans="1:22" x14ac:dyDescent="0.3">
      <c r="A1113" t="s">
        <v>4662</v>
      </c>
      <c r="B1113">
        <v>1</v>
      </c>
      <c r="C1113" s="1" t="s">
        <v>4659</v>
      </c>
      <c r="D1113" t="s">
        <v>348</v>
      </c>
      <c r="E1113">
        <v>2977663</v>
      </c>
      <c r="F1113" t="s">
        <v>4659</v>
      </c>
      <c r="H1113" t="s">
        <v>4663</v>
      </c>
      <c r="K1113">
        <v>16</v>
      </c>
      <c r="L1113" s="1" t="s">
        <v>348</v>
      </c>
      <c r="M1113" t="s">
        <v>4661</v>
      </c>
      <c r="N1113">
        <v>19731</v>
      </c>
      <c r="O1113">
        <v>2</v>
      </c>
      <c r="P1113">
        <v>25</v>
      </c>
      <c r="Q1113" t="s">
        <v>12160</v>
      </c>
      <c r="R1113" t="s">
        <v>308</v>
      </c>
      <c r="S1113" t="s">
        <v>749</v>
      </c>
      <c r="T1113" t="s">
        <v>1059</v>
      </c>
      <c r="U1113" t="s">
        <v>4660</v>
      </c>
      <c r="V1113" t="s">
        <v>295</v>
      </c>
    </row>
    <row r="1114" spans="1:22" x14ac:dyDescent="0.3">
      <c r="A1114" t="s">
        <v>9933</v>
      </c>
      <c r="B1114">
        <v>1</v>
      </c>
      <c r="C1114" s="1" t="s">
        <v>24</v>
      </c>
      <c r="D1114" t="s">
        <v>348</v>
      </c>
      <c r="E1114">
        <v>3115913</v>
      </c>
      <c r="F1114" t="s">
        <v>24</v>
      </c>
      <c r="G1114" t="s">
        <v>721</v>
      </c>
      <c r="H1114" t="s">
        <v>5675</v>
      </c>
      <c r="I1114">
        <v>3</v>
      </c>
      <c r="J1114" t="s">
        <v>9932</v>
      </c>
      <c r="K1114">
        <v>18</v>
      </c>
      <c r="L1114" s="1" t="s">
        <v>348</v>
      </c>
      <c r="M1114" t="s">
        <v>599</v>
      </c>
      <c r="N1114">
        <v>18269</v>
      </c>
      <c r="O1114">
        <v>4</v>
      </c>
      <c r="P1114">
        <v>26</v>
      </c>
      <c r="Q1114" t="s">
        <v>13624</v>
      </c>
      <c r="R1114" t="s">
        <v>318</v>
      </c>
      <c r="S1114" t="s">
        <v>362</v>
      </c>
      <c r="T1114" t="s">
        <v>16317</v>
      </c>
      <c r="U1114" t="s">
        <v>9931</v>
      </c>
      <c r="V1114" t="s">
        <v>16318</v>
      </c>
    </row>
    <row r="1115" spans="1:22" x14ac:dyDescent="0.3">
      <c r="A1115" t="s">
        <v>3816</v>
      </c>
      <c r="B1115">
        <v>1</v>
      </c>
      <c r="C1115" s="1" t="s">
        <v>3812</v>
      </c>
      <c r="D1115" t="s">
        <v>437</v>
      </c>
      <c r="E1115">
        <v>15245</v>
      </c>
      <c r="F1115" t="s">
        <v>3812</v>
      </c>
      <c r="H1115" t="s">
        <v>3817</v>
      </c>
      <c r="J1115" t="s">
        <v>3815</v>
      </c>
      <c r="K1115">
        <v>4</v>
      </c>
      <c r="L1115" s="1" t="s">
        <v>437</v>
      </c>
      <c r="M1115" t="s">
        <v>3814</v>
      </c>
      <c r="N1115">
        <v>15758</v>
      </c>
      <c r="O1115">
        <v>8</v>
      </c>
      <c r="P1115">
        <v>30</v>
      </c>
      <c r="Q1115" t="s">
        <v>11961</v>
      </c>
      <c r="R1115" t="s">
        <v>401</v>
      </c>
      <c r="S1115" t="s">
        <v>730</v>
      </c>
      <c r="T1115" t="s">
        <v>16316</v>
      </c>
      <c r="U1115" t="s">
        <v>3813</v>
      </c>
      <c r="V1115" t="s">
        <v>295</v>
      </c>
    </row>
    <row r="1116" spans="1:22" x14ac:dyDescent="0.3">
      <c r="A1116" t="s">
        <v>7314</v>
      </c>
      <c r="B1116">
        <v>1</v>
      </c>
      <c r="C1116" s="1" t="s">
        <v>191</v>
      </c>
      <c r="D1116" t="s">
        <v>451</v>
      </c>
      <c r="E1116">
        <v>15826</v>
      </c>
      <c r="F1116" t="s">
        <v>191</v>
      </c>
      <c r="G1116" t="s">
        <v>410</v>
      </c>
      <c r="H1116" t="s">
        <v>1645</v>
      </c>
      <c r="I1116">
        <v>2</v>
      </c>
      <c r="J1116" t="s">
        <v>7313</v>
      </c>
      <c r="K1116">
        <v>25</v>
      </c>
      <c r="L1116" s="1" t="s">
        <v>451</v>
      </c>
      <c r="M1116" t="s">
        <v>4287</v>
      </c>
      <c r="N1116">
        <v>14916</v>
      </c>
      <c r="O1116">
        <v>7</v>
      </c>
      <c r="P1116">
        <v>28</v>
      </c>
      <c r="Q1116" t="s">
        <v>12861</v>
      </c>
      <c r="R1116" t="s">
        <v>492</v>
      </c>
      <c r="S1116" t="s">
        <v>412</v>
      </c>
      <c r="U1116" t="s">
        <v>7312</v>
      </c>
      <c r="V1116" t="s">
        <v>299</v>
      </c>
    </row>
    <row r="1117" spans="1:22" x14ac:dyDescent="0.3">
      <c r="A1117" t="s">
        <v>6823</v>
      </c>
      <c r="B1117">
        <v>1</v>
      </c>
      <c r="C1117" s="1" t="s">
        <v>6820</v>
      </c>
      <c r="D1117" t="s">
        <v>348</v>
      </c>
      <c r="E1117">
        <v>3116662</v>
      </c>
      <c r="F1117" t="s">
        <v>6820</v>
      </c>
      <c r="H1117" t="s">
        <v>6824</v>
      </c>
      <c r="K1117">
        <v>12</v>
      </c>
      <c r="L1117" s="1" t="s">
        <v>348</v>
      </c>
      <c r="M1117" t="s">
        <v>6822</v>
      </c>
      <c r="N1117">
        <v>19617</v>
      </c>
      <c r="O1117">
        <v>2</v>
      </c>
      <c r="P1117">
        <v>24</v>
      </c>
      <c r="Q1117" t="s">
        <v>12726</v>
      </c>
      <c r="R1117" t="s">
        <v>329</v>
      </c>
      <c r="S1117" t="s">
        <v>537</v>
      </c>
      <c r="T1117" t="s">
        <v>1059</v>
      </c>
      <c r="U1117" t="s">
        <v>6821</v>
      </c>
      <c r="V1117" t="s">
        <v>295</v>
      </c>
    </row>
    <row r="1118" spans="1:22" x14ac:dyDescent="0.3">
      <c r="A1118" t="s">
        <v>15373</v>
      </c>
      <c r="B1118">
        <v>1</v>
      </c>
      <c r="C1118" s="1" t="s">
        <v>15374</v>
      </c>
      <c r="D1118" t="s">
        <v>321</v>
      </c>
      <c r="E1118">
        <v>3916749</v>
      </c>
      <c r="F1118" t="s">
        <v>15374</v>
      </c>
      <c r="G1118" t="s">
        <v>875</v>
      </c>
      <c r="H1118" t="s">
        <v>15375</v>
      </c>
      <c r="K1118">
        <v>85</v>
      </c>
      <c r="L1118" s="1" t="s">
        <v>321</v>
      </c>
      <c r="M1118" t="s">
        <v>15376</v>
      </c>
      <c r="N1118">
        <v>21732</v>
      </c>
      <c r="O1118">
        <v>0</v>
      </c>
      <c r="P1118">
        <v>23</v>
      </c>
      <c r="Q1118" t="s">
        <v>15377</v>
      </c>
      <c r="R1118" t="s">
        <v>318</v>
      </c>
      <c r="S1118" t="s">
        <v>525</v>
      </c>
      <c r="U1118" t="s">
        <v>6821</v>
      </c>
      <c r="V1118" t="s">
        <v>299</v>
      </c>
    </row>
    <row r="1119" spans="1:22" x14ac:dyDescent="0.3">
      <c r="A1119" t="s">
        <v>10077</v>
      </c>
      <c r="B1119">
        <v>1</v>
      </c>
      <c r="C1119" s="1" t="s">
        <v>10074</v>
      </c>
      <c r="D1119" t="s">
        <v>311</v>
      </c>
      <c r="E1119">
        <v>15299</v>
      </c>
      <c r="F1119" t="s">
        <v>10074</v>
      </c>
      <c r="H1119" t="s">
        <v>5548</v>
      </c>
      <c r="I1119">
        <v>3</v>
      </c>
      <c r="K1119">
        <v>2</v>
      </c>
      <c r="L1119" s="1" t="s">
        <v>311</v>
      </c>
      <c r="M1119" t="s">
        <v>10076</v>
      </c>
      <c r="N1119">
        <v>18</v>
      </c>
      <c r="O1119">
        <v>1</v>
      </c>
      <c r="P1119">
        <v>28</v>
      </c>
      <c r="Q1119" t="s">
        <v>13662</v>
      </c>
      <c r="R1119" t="s">
        <v>345</v>
      </c>
      <c r="S1119" t="s">
        <v>951</v>
      </c>
      <c r="U1119" t="s">
        <v>10075</v>
      </c>
      <c r="V1119" t="s">
        <v>295</v>
      </c>
    </row>
    <row r="1120" spans="1:22" x14ac:dyDescent="0.3">
      <c r="A1120" t="s">
        <v>4225</v>
      </c>
      <c r="B1120">
        <v>1</v>
      </c>
      <c r="C1120" s="1" t="s">
        <v>4222</v>
      </c>
      <c r="D1120" t="s">
        <v>451</v>
      </c>
      <c r="F1120" t="s">
        <v>4222</v>
      </c>
      <c r="G1120" t="s">
        <v>536</v>
      </c>
      <c r="H1120" t="s">
        <v>4226</v>
      </c>
      <c r="K1120">
        <v>29</v>
      </c>
      <c r="L1120" s="1" t="s">
        <v>451</v>
      </c>
      <c r="M1120" t="s">
        <v>4224</v>
      </c>
      <c r="N1120">
        <v>9329</v>
      </c>
      <c r="O1120">
        <v>1</v>
      </c>
      <c r="P1120">
        <v>30</v>
      </c>
      <c r="Q1120" t="s">
        <v>12058</v>
      </c>
      <c r="R1120" t="s">
        <v>308</v>
      </c>
      <c r="S1120" t="s">
        <v>347</v>
      </c>
      <c r="U1120" t="s">
        <v>4223</v>
      </c>
      <c r="V1120" t="s">
        <v>299</v>
      </c>
    </row>
    <row r="1121" spans="1:22" x14ac:dyDescent="0.3">
      <c r="A1121" t="s">
        <v>4040</v>
      </c>
      <c r="B1121">
        <v>1</v>
      </c>
      <c r="C1121" s="1" t="s">
        <v>4037</v>
      </c>
      <c r="D1121" t="s">
        <v>562</v>
      </c>
      <c r="E1121">
        <v>2977698</v>
      </c>
      <c r="F1121" t="s">
        <v>4037</v>
      </c>
      <c r="H1121" t="s">
        <v>3997</v>
      </c>
      <c r="J1121" t="s">
        <v>4039</v>
      </c>
      <c r="K1121">
        <v>47</v>
      </c>
      <c r="L1121" s="1" t="s">
        <v>451</v>
      </c>
      <c r="M1121" t="s">
        <v>4038</v>
      </c>
      <c r="N1121">
        <v>18275</v>
      </c>
      <c r="O1121">
        <v>3</v>
      </c>
      <c r="P1121">
        <v>26</v>
      </c>
      <c r="Q1121" t="s">
        <v>12014</v>
      </c>
      <c r="R1121" t="s">
        <v>345</v>
      </c>
      <c r="S1121" t="s">
        <v>733</v>
      </c>
      <c r="T1121" t="s">
        <v>1059</v>
      </c>
      <c r="U1121" t="s">
        <v>2978</v>
      </c>
      <c r="V1121" t="s">
        <v>295</v>
      </c>
    </row>
    <row r="1122" spans="1:22" x14ac:dyDescent="0.3">
      <c r="A1122" t="s">
        <v>5392</v>
      </c>
      <c r="B1122">
        <v>1</v>
      </c>
      <c r="C1122" s="1" t="s">
        <v>5391</v>
      </c>
      <c r="D1122" t="s">
        <v>451</v>
      </c>
      <c r="E1122">
        <v>2310051</v>
      </c>
      <c r="F1122" t="s">
        <v>5391</v>
      </c>
      <c r="H1122" t="s">
        <v>2369</v>
      </c>
      <c r="K1122">
        <v>28</v>
      </c>
      <c r="L1122" s="1" t="s">
        <v>451</v>
      </c>
      <c r="M1122" t="s">
        <v>1889</v>
      </c>
      <c r="N1122">
        <v>16740</v>
      </c>
      <c r="O1122">
        <v>3</v>
      </c>
      <c r="P1122">
        <v>29</v>
      </c>
      <c r="Q1122" t="s">
        <v>12345</v>
      </c>
      <c r="R1122" t="s">
        <v>329</v>
      </c>
      <c r="S1122" t="s">
        <v>686</v>
      </c>
      <c r="U1122" t="s">
        <v>2978</v>
      </c>
      <c r="V1122" t="s">
        <v>295</v>
      </c>
    </row>
    <row r="1123" spans="1:22" x14ac:dyDescent="0.3">
      <c r="A1123" t="s">
        <v>5210</v>
      </c>
      <c r="B1123">
        <v>1</v>
      </c>
      <c r="C1123" s="1" t="s">
        <v>5208</v>
      </c>
      <c r="D1123" t="s">
        <v>348</v>
      </c>
      <c r="E1123">
        <v>13217</v>
      </c>
      <c r="F1123" t="s">
        <v>5208</v>
      </c>
      <c r="G1123" t="s">
        <v>314</v>
      </c>
      <c r="H1123" t="s">
        <v>5211</v>
      </c>
      <c r="I1123">
        <v>1</v>
      </c>
      <c r="J1123" t="s">
        <v>5209</v>
      </c>
      <c r="K1123">
        <v>15</v>
      </c>
      <c r="L1123" s="1" t="s">
        <v>348</v>
      </c>
      <c r="M1123" t="s">
        <v>2637</v>
      </c>
      <c r="N1123">
        <v>11611</v>
      </c>
      <c r="O1123">
        <v>10</v>
      </c>
      <c r="P1123">
        <v>32</v>
      </c>
      <c r="Q1123" t="s">
        <v>12296</v>
      </c>
      <c r="R1123" t="s">
        <v>401</v>
      </c>
      <c r="S1123" t="s">
        <v>579</v>
      </c>
      <c r="U1123" t="s">
        <v>1912</v>
      </c>
      <c r="V1123" t="s">
        <v>299</v>
      </c>
    </row>
    <row r="1124" spans="1:22" x14ac:dyDescent="0.3">
      <c r="A1124" t="s">
        <v>6646</v>
      </c>
      <c r="B1124">
        <v>1</v>
      </c>
      <c r="C1124" s="1" t="s">
        <v>205</v>
      </c>
      <c r="D1124" t="s">
        <v>437</v>
      </c>
      <c r="E1124">
        <v>12460</v>
      </c>
      <c r="F1124" t="s">
        <v>205</v>
      </c>
      <c r="H1124" t="s">
        <v>6647</v>
      </c>
      <c r="I1124">
        <v>1</v>
      </c>
      <c r="J1124" t="s">
        <v>6645</v>
      </c>
      <c r="L1124" s="1" t="s">
        <v>437</v>
      </c>
      <c r="M1124" t="s">
        <v>6644</v>
      </c>
      <c r="N1124">
        <v>10333</v>
      </c>
      <c r="O1124">
        <v>11</v>
      </c>
      <c r="P1124">
        <v>33</v>
      </c>
      <c r="Q1124" t="s">
        <v>12677</v>
      </c>
      <c r="R1124" t="s">
        <v>345</v>
      </c>
      <c r="S1124" t="s">
        <v>362</v>
      </c>
      <c r="T1124" t="s">
        <v>16316</v>
      </c>
      <c r="U1124" t="s">
        <v>1931</v>
      </c>
      <c r="V1124" t="s">
        <v>295</v>
      </c>
    </row>
    <row r="1125" spans="1:22" x14ac:dyDescent="0.3">
      <c r="A1125" t="s">
        <v>15864</v>
      </c>
      <c r="B1125">
        <v>1</v>
      </c>
      <c r="C1125" s="1" t="s">
        <v>15865</v>
      </c>
      <c r="D1125" t="s">
        <v>311</v>
      </c>
      <c r="F1125" t="s">
        <v>15865</v>
      </c>
      <c r="H1125" t="s">
        <v>15866</v>
      </c>
      <c r="K1125">
        <v>8</v>
      </c>
      <c r="L1125" s="1" t="s">
        <v>311</v>
      </c>
      <c r="M1125" t="s">
        <v>14771</v>
      </c>
      <c r="N1125">
        <v>12635</v>
      </c>
      <c r="O1125">
        <v>10</v>
      </c>
      <c r="P1125">
        <v>34</v>
      </c>
      <c r="Q1125" t="s">
        <v>15867</v>
      </c>
      <c r="R1125" t="s">
        <v>345</v>
      </c>
      <c r="S1125" t="s">
        <v>436</v>
      </c>
      <c r="U1125" t="s">
        <v>1931</v>
      </c>
      <c r="V1125" t="s">
        <v>295</v>
      </c>
    </row>
    <row r="1126" spans="1:22" x14ac:dyDescent="0.3">
      <c r="A1126" t="s">
        <v>2108</v>
      </c>
      <c r="B1126">
        <v>1</v>
      </c>
      <c r="C1126" s="1" t="s">
        <v>2106</v>
      </c>
      <c r="D1126" t="s">
        <v>348</v>
      </c>
      <c r="E1126">
        <v>4037235</v>
      </c>
      <c r="F1126" t="s">
        <v>2106</v>
      </c>
      <c r="H1126" t="s">
        <v>2109</v>
      </c>
      <c r="I1126">
        <v>2</v>
      </c>
      <c r="J1126" t="s">
        <v>14352</v>
      </c>
      <c r="L1126" s="1" t="s">
        <v>348</v>
      </c>
      <c r="M1126" t="s">
        <v>2107</v>
      </c>
      <c r="N1126">
        <v>21071</v>
      </c>
      <c r="O1126">
        <v>1</v>
      </c>
      <c r="P1126">
        <v>22</v>
      </c>
      <c r="Q1126" t="s">
        <v>11606</v>
      </c>
      <c r="R1126" t="s">
        <v>636</v>
      </c>
      <c r="S1126" t="s">
        <v>830</v>
      </c>
      <c r="T1126" t="s">
        <v>16316</v>
      </c>
      <c r="U1126" t="s">
        <v>959</v>
      </c>
      <c r="V1126" t="s">
        <v>295</v>
      </c>
    </row>
    <row r="1127" spans="1:22" x14ac:dyDescent="0.3">
      <c r="A1127" t="s">
        <v>9895</v>
      </c>
      <c r="B1127">
        <v>1</v>
      </c>
      <c r="C1127" s="1" t="s">
        <v>9893</v>
      </c>
      <c r="F1127" t="s">
        <v>9893</v>
      </c>
      <c r="K1127">
        <v>0</v>
      </c>
      <c r="L1127" s="1" t="s">
        <v>296</v>
      </c>
      <c r="M1127" t="s">
        <v>513</v>
      </c>
      <c r="N1127">
        <v>18826</v>
      </c>
      <c r="O1127">
        <v>0</v>
      </c>
      <c r="Q1127" t="s">
        <v>13612</v>
      </c>
      <c r="R1127" t="s">
        <v>296</v>
      </c>
      <c r="S1127" t="s">
        <v>296</v>
      </c>
      <c r="U1127" t="s">
        <v>9894</v>
      </c>
      <c r="V1127" t="s">
        <v>295</v>
      </c>
    </row>
    <row r="1128" spans="1:22" x14ac:dyDescent="0.3">
      <c r="A1128" t="s">
        <v>7653</v>
      </c>
      <c r="B1128">
        <v>1</v>
      </c>
      <c r="C1128" s="1" t="s">
        <v>1496</v>
      </c>
      <c r="D1128" t="s">
        <v>348</v>
      </c>
      <c r="E1128">
        <v>9638</v>
      </c>
      <c r="F1128" t="s">
        <v>1496</v>
      </c>
      <c r="H1128" t="s">
        <v>7654</v>
      </c>
      <c r="K1128">
        <v>85</v>
      </c>
      <c r="L1128" s="1" t="s">
        <v>348</v>
      </c>
      <c r="M1128" t="s">
        <v>1457</v>
      </c>
      <c r="N1128">
        <v>6597</v>
      </c>
      <c r="O1128">
        <v>10</v>
      </c>
      <c r="P1128">
        <v>34</v>
      </c>
      <c r="Q1128" t="s">
        <v>12955</v>
      </c>
      <c r="R1128" t="s">
        <v>360</v>
      </c>
      <c r="S1128" t="s">
        <v>791</v>
      </c>
      <c r="U1128" t="s">
        <v>959</v>
      </c>
      <c r="V1128" t="s">
        <v>295</v>
      </c>
    </row>
    <row r="1129" spans="1:22" x14ac:dyDescent="0.3">
      <c r="A1129" t="s">
        <v>7859</v>
      </c>
      <c r="B1129">
        <v>1</v>
      </c>
      <c r="C1129" s="1" t="s">
        <v>7858</v>
      </c>
      <c r="D1129" t="s">
        <v>451</v>
      </c>
      <c r="F1129" t="s">
        <v>7858</v>
      </c>
      <c r="H1129" t="s">
        <v>7860</v>
      </c>
      <c r="K1129">
        <v>45</v>
      </c>
      <c r="L1129" s="1" t="s">
        <v>451</v>
      </c>
      <c r="M1129" t="s">
        <v>313</v>
      </c>
      <c r="N1129">
        <v>3725</v>
      </c>
      <c r="O1129">
        <v>10</v>
      </c>
      <c r="P1129">
        <v>36</v>
      </c>
      <c r="Q1129" t="s">
        <v>13009</v>
      </c>
      <c r="R1129" t="s">
        <v>329</v>
      </c>
      <c r="S1129" t="s">
        <v>1382</v>
      </c>
      <c r="U1129" t="s">
        <v>959</v>
      </c>
      <c r="V1129" t="s">
        <v>295</v>
      </c>
    </row>
    <row r="1130" spans="1:22" x14ac:dyDescent="0.3">
      <c r="A1130" t="s">
        <v>9943</v>
      </c>
      <c r="B1130">
        <v>1</v>
      </c>
      <c r="C1130" s="1" t="s">
        <v>9941</v>
      </c>
      <c r="D1130" t="s">
        <v>437</v>
      </c>
      <c r="E1130">
        <v>3975763</v>
      </c>
      <c r="F1130" t="s">
        <v>9941</v>
      </c>
      <c r="G1130" t="s">
        <v>552</v>
      </c>
      <c r="H1130" t="s">
        <v>9409</v>
      </c>
      <c r="I1130">
        <v>1</v>
      </c>
      <c r="J1130" t="s">
        <v>9942</v>
      </c>
      <c r="K1130">
        <v>7</v>
      </c>
      <c r="L1130" s="1" t="s">
        <v>437</v>
      </c>
      <c r="M1130" t="s">
        <v>1057</v>
      </c>
      <c r="N1130">
        <v>20325</v>
      </c>
      <c r="O1130">
        <v>2</v>
      </c>
      <c r="P1130">
        <v>26</v>
      </c>
      <c r="Q1130" t="s">
        <v>13627</v>
      </c>
      <c r="R1130" t="s">
        <v>308</v>
      </c>
      <c r="S1130" t="s">
        <v>450</v>
      </c>
      <c r="U1130" t="s">
        <v>959</v>
      </c>
      <c r="V1130" t="s">
        <v>299</v>
      </c>
    </row>
    <row r="1131" spans="1:22" x14ac:dyDescent="0.3">
      <c r="A1131" t="s">
        <v>2564</v>
      </c>
      <c r="B1131">
        <v>1</v>
      </c>
      <c r="C1131" s="1" t="s">
        <v>9596</v>
      </c>
      <c r="D1131" t="s">
        <v>348</v>
      </c>
      <c r="E1131">
        <v>14024</v>
      </c>
      <c r="F1131" t="s">
        <v>9596</v>
      </c>
      <c r="H1131" t="s">
        <v>3268</v>
      </c>
      <c r="J1131" t="s">
        <v>9597</v>
      </c>
      <c r="K1131">
        <v>18</v>
      </c>
      <c r="L1131" s="1" t="s">
        <v>348</v>
      </c>
      <c r="M1131" t="s">
        <v>2563</v>
      </c>
      <c r="N1131">
        <v>12874</v>
      </c>
      <c r="O1131">
        <v>9</v>
      </c>
      <c r="P1131">
        <v>31</v>
      </c>
      <c r="Q1131" t="s">
        <v>13523</v>
      </c>
      <c r="R1131" t="s">
        <v>345</v>
      </c>
      <c r="S1131" t="s">
        <v>686</v>
      </c>
      <c r="T1131" t="s">
        <v>16316</v>
      </c>
      <c r="U1131" t="s">
        <v>959</v>
      </c>
      <c r="V1131" t="s">
        <v>295</v>
      </c>
    </row>
    <row r="1132" spans="1:22" x14ac:dyDescent="0.3">
      <c r="A1132" t="s">
        <v>1739</v>
      </c>
      <c r="B1132">
        <v>1</v>
      </c>
      <c r="C1132" s="1" t="s">
        <v>1737</v>
      </c>
      <c r="F1132" t="s">
        <v>1737</v>
      </c>
      <c r="K1132">
        <v>0</v>
      </c>
      <c r="L1132" s="1" t="s">
        <v>296</v>
      </c>
      <c r="M1132" t="s">
        <v>1738</v>
      </c>
      <c r="N1132">
        <v>18847</v>
      </c>
      <c r="O1132">
        <v>0</v>
      </c>
      <c r="Q1132" t="s">
        <v>11539</v>
      </c>
      <c r="R1132" t="s">
        <v>296</v>
      </c>
      <c r="S1132" t="s">
        <v>296</v>
      </c>
      <c r="U1132" t="s">
        <v>959</v>
      </c>
      <c r="V1132" t="s">
        <v>295</v>
      </c>
    </row>
    <row r="1133" spans="1:22" x14ac:dyDescent="0.3">
      <c r="A1133" t="s">
        <v>962</v>
      </c>
      <c r="B1133">
        <v>1</v>
      </c>
      <c r="C1133" s="1" t="s">
        <v>957</v>
      </c>
      <c r="D1133" t="s">
        <v>321</v>
      </c>
      <c r="E1133">
        <v>10475</v>
      </c>
      <c r="F1133" t="s">
        <v>957</v>
      </c>
      <c r="G1133" t="s">
        <v>416</v>
      </c>
      <c r="H1133" t="s">
        <v>963</v>
      </c>
      <c r="I1133">
        <v>1</v>
      </c>
      <c r="J1133" t="s">
        <v>961</v>
      </c>
      <c r="K1133">
        <v>88</v>
      </c>
      <c r="L1133" s="1" t="s">
        <v>321</v>
      </c>
      <c r="M1133" t="s">
        <v>960</v>
      </c>
      <c r="N1133">
        <v>1658</v>
      </c>
      <c r="O1133">
        <v>13</v>
      </c>
      <c r="P1133">
        <v>35</v>
      </c>
      <c r="Q1133" t="s">
        <v>11405</v>
      </c>
      <c r="R1133" t="s">
        <v>294</v>
      </c>
      <c r="S1133" t="s">
        <v>958</v>
      </c>
      <c r="U1133" t="s">
        <v>959</v>
      </c>
      <c r="V1133" t="s">
        <v>299</v>
      </c>
    </row>
    <row r="1134" spans="1:22" x14ac:dyDescent="0.3">
      <c r="A1134" t="s">
        <v>9173</v>
      </c>
      <c r="B1134">
        <v>1</v>
      </c>
      <c r="C1134" s="1" t="s">
        <v>9172</v>
      </c>
      <c r="F1134" t="s">
        <v>9172</v>
      </c>
      <c r="K1134">
        <v>0</v>
      </c>
      <c r="L1134" s="1" t="s">
        <v>296</v>
      </c>
      <c r="M1134" t="s">
        <v>8725</v>
      </c>
      <c r="N1134">
        <v>18799</v>
      </c>
      <c r="O1134">
        <v>0</v>
      </c>
      <c r="Q1134" t="s">
        <v>13391</v>
      </c>
      <c r="R1134" t="s">
        <v>296</v>
      </c>
      <c r="S1134" t="s">
        <v>296</v>
      </c>
      <c r="U1134" t="s">
        <v>959</v>
      </c>
      <c r="V1134" t="s">
        <v>295</v>
      </c>
    </row>
    <row r="1135" spans="1:22" x14ac:dyDescent="0.3">
      <c r="A1135" t="s">
        <v>7987</v>
      </c>
      <c r="B1135">
        <v>1</v>
      </c>
      <c r="C1135" s="1" t="s">
        <v>7985</v>
      </c>
      <c r="D1135" t="s">
        <v>348</v>
      </c>
      <c r="E1135">
        <v>12589</v>
      </c>
      <c r="F1135" t="s">
        <v>7985</v>
      </c>
      <c r="H1135" t="s">
        <v>7988</v>
      </c>
      <c r="K1135">
        <v>16</v>
      </c>
      <c r="L1135" s="1" t="s">
        <v>348</v>
      </c>
      <c r="M1135" t="s">
        <v>7986</v>
      </c>
      <c r="N1135">
        <v>15813</v>
      </c>
      <c r="O1135">
        <v>1</v>
      </c>
      <c r="P1135">
        <v>30</v>
      </c>
      <c r="Q1135" t="s">
        <v>13045</v>
      </c>
      <c r="R1135" t="s">
        <v>318</v>
      </c>
      <c r="S1135" t="s">
        <v>924</v>
      </c>
      <c r="U1135" t="s">
        <v>959</v>
      </c>
      <c r="V1135" t="s">
        <v>295</v>
      </c>
    </row>
    <row r="1136" spans="1:22" x14ac:dyDescent="0.3">
      <c r="A1136" t="s">
        <v>10120</v>
      </c>
      <c r="B1136">
        <v>1</v>
      </c>
      <c r="C1136" s="1" t="s">
        <v>10119</v>
      </c>
      <c r="F1136" t="s">
        <v>10119</v>
      </c>
      <c r="K1136">
        <v>0</v>
      </c>
      <c r="L1136" s="1" t="s">
        <v>296</v>
      </c>
      <c r="M1136" t="s">
        <v>2911</v>
      </c>
      <c r="N1136">
        <v>18792</v>
      </c>
      <c r="O1136">
        <v>0</v>
      </c>
      <c r="Q1136" t="s">
        <v>13675</v>
      </c>
      <c r="R1136" t="s">
        <v>296</v>
      </c>
      <c r="S1136" t="s">
        <v>296</v>
      </c>
      <c r="U1136" t="s">
        <v>959</v>
      </c>
      <c r="V1136" t="s">
        <v>295</v>
      </c>
    </row>
    <row r="1137" spans="1:22" x14ac:dyDescent="0.3">
      <c r="A1137" t="s">
        <v>3090</v>
      </c>
      <c r="B1137">
        <v>1</v>
      </c>
      <c r="C1137" s="1" t="s">
        <v>3088</v>
      </c>
      <c r="D1137" t="s">
        <v>348</v>
      </c>
      <c r="E1137">
        <v>14106</v>
      </c>
      <c r="F1137" t="s">
        <v>3088</v>
      </c>
      <c r="H1137" t="s">
        <v>1282</v>
      </c>
      <c r="K1137">
        <v>11</v>
      </c>
      <c r="L1137" s="1" t="s">
        <v>348</v>
      </c>
      <c r="M1137" t="s">
        <v>3089</v>
      </c>
      <c r="N1137">
        <v>13394</v>
      </c>
      <c r="O1137">
        <v>5</v>
      </c>
      <c r="P1137">
        <v>30</v>
      </c>
      <c r="Q1137" t="s">
        <v>11801</v>
      </c>
      <c r="R1137" t="s">
        <v>329</v>
      </c>
      <c r="S1137" t="s">
        <v>317</v>
      </c>
      <c r="U1137" t="s">
        <v>959</v>
      </c>
      <c r="V1137" t="s">
        <v>295</v>
      </c>
    </row>
    <row r="1138" spans="1:22" x14ac:dyDescent="0.3">
      <c r="A1138" t="s">
        <v>10288</v>
      </c>
      <c r="B1138">
        <v>1</v>
      </c>
      <c r="C1138" s="1" t="s">
        <v>10286</v>
      </c>
      <c r="D1138" t="s">
        <v>321</v>
      </c>
      <c r="E1138">
        <v>15120</v>
      </c>
      <c r="F1138" t="s">
        <v>10286</v>
      </c>
      <c r="H1138" t="s">
        <v>804</v>
      </c>
      <c r="K1138">
        <v>83</v>
      </c>
      <c r="L1138" s="1" t="s">
        <v>321</v>
      </c>
      <c r="M1138" t="s">
        <v>10287</v>
      </c>
      <c r="N1138">
        <v>14527</v>
      </c>
      <c r="O1138">
        <v>4</v>
      </c>
      <c r="P1138">
        <v>28</v>
      </c>
      <c r="Q1138" t="s">
        <v>13728</v>
      </c>
      <c r="R1138" t="s">
        <v>318</v>
      </c>
      <c r="S1138" t="s">
        <v>1804</v>
      </c>
      <c r="U1138" t="s">
        <v>959</v>
      </c>
      <c r="V1138" t="s">
        <v>295</v>
      </c>
    </row>
    <row r="1139" spans="1:22" x14ac:dyDescent="0.3">
      <c r="A1139" t="s">
        <v>14372</v>
      </c>
      <c r="B1139">
        <v>1</v>
      </c>
      <c r="C1139" s="1" t="s">
        <v>14373</v>
      </c>
      <c r="D1139" t="s">
        <v>348</v>
      </c>
      <c r="E1139">
        <v>3040035</v>
      </c>
      <c r="F1139" t="s">
        <v>14373</v>
      </c>
      <c r="G1139" t="s">
        <v>388</v>
      </c>
      <c r="H1139" t="s">
        <v>1913</v>
      </c>
      <c r="I1139">
        <v>2</v>
      </c>
      <c r="J1139" t="s">
        <v>14374</v>
      </c>
      <c r="K1139">
        <v>84</v>
      </c>
      <c r="L1139" s="1" t="s">
        <v>348</v>
      </c>
      <c r="M1139" t="s">
        <v>2001</v>
      </c>
      <c r="N1139">
        <v>19705</v>
      </c>
      <c r="O1139">
        <v>3</v>
      </c>
      <c r="P1139">
        <v>25</v>
      </c>
      <c r="Q1139" t="s">
        <v>14375</v>
      </c>
      <c r="R1139" t="s">
        <v>360</v>
      </c>
      <c r="S1139" t="s">
        <v>430</v>
      </c>
      <c r="U1139" t="s">
        <v>959</v>
      </c>
      <c r="V1139" t="s">
        <v>299</v>
      </c>
    </row>
    <row r="1140" spans="1:22" x14ac:dyDescent="0.3">
      <c r="A1140" t="s">
        <v>8196</v>
      </c>
      <c r="B1140">
        <v>1</v>
      </c>
      <c r="C1140" s="1" t="s">
        <v>87</v>
      </c>
      <c r="D1140" t="s">
        <v>437</v>
      </c>
      <c r="E1140">
        <v>14993</v>
      </c>
      <c r="F1140" t="s">
        <v>87</v>
      </c>
      <c r="G1140" t="s">
        <v>745</v>
      </c>
      <c r="H1140" t="s">
        <v>8197</v>
      </c>
      <c r="I1140">
        <v>1</v>
      </c>
      <c r="J1140" t="s">
        <v>8195</v>
      </c>
      <c r="K1140">
        <v>2</v>
      </c>
      <c r="L1140" s="1" t="s">
        <v>437</v>
      </c>
      <c r="M1140" t="s">
        <v>8194</v>
      </c>
      <c r="N1140">
        <v>14697</v>
      </c>
      <c r="O1140">
        <v>8</v>
      </c>
      <c r="P1140">
        <v>32</v>
      </c>
      <c r="Q1140" t="s">
        <v>13107</v>
      </c>
      <c r="R1140" t="s">
        <v>308</v>
      </c>
      <c r="S1140" t="s">
        <v>706</v>
      </c>
      <c r="U1140" t="s">
        <v>959</v>
      </c>
      <c r="V1140" t="s">
        <v>299</v>
      </c>
    </row>
    <row r="1141" spans="1:22" x14ac:dyDescent="0.3">
      <c r="A1141" t="s">
        <v>6529</v>
      </c>
      <c r="B1141">
        <v>1</v>
      </c>
      <c r="C1141" s="1" t="s">
        <v>6526</v>
      </c>
      <c r="D1141" t="s">
        <v>348</v>
      </c>
      <c r="E1141">
        <v>15360</v>
      </c>
      <c r="F1141" t="s">
        <v>6526</v>
      </c>
      <c r="H1141" t="s">
        <v>6530</v>
      </c>
      <c r="K1141">
        <v>13</v>
      </c>
      <c r="L1141" s="1" t="s">
        <v>348</v>
      </c>
      <c r="M1141" t="s">
        <v>6528</v>
      </c>
      <c r="N1141">
        <v>14594</v>
      </c>
      <c r="O1141">
        <v>8</v>
      </c>
      <c r="P1141">
        <v>30</v>
      </c>
      <c r="Q1141" t="s">
        <v>12647</v>
      </c>
      <c r="R1141" t="s">
        <v>329</v>
      </c>
      <c r="S1141" t="s">
        <v>568</v>
      </c>
      <c r="T1141" t="s">
        <v>16316</v>
      </c>
      <c r="U1141" t="s">
        <v>6527</v>
      </c>
      <c r="V1141" t="s">
        <v>295</v>
      </c>
    </row>
    <row r="1142" spans="1:22" x14ac:dyDescent="0.3">
      <c r="A1142" t="s">
        <v>9149</v>
      </c>
      <c r="B1142">
        <v>1</v>
      </c>
      <c r="C1142" s="1" t="s">
        <v>9147</v>
      </c>
      <c r="D1142" t="s">
        <v>451</v>
      </c>
      <c r="F1142" t="s">
        <v>9147</v>
      </c>
      <c r="I1142">
        <v>8</v>
      </c>
      <c r="K1142">
        <v>0</v>
      </c>
      <c r="L1142" s="1" t="s">
        <v>451</v>
      </c>
      <c r="M1142" t="s">
        <v>3768</v>
      </c>
      <c r="N1142">
        <v>19643</v>
      </c>
      <c r="O1142">
        <v>0</v>
      </c>
      <c r="Q1142" t="s">
        <v>13385</v>
      </c>
      <c r="R1142" t="s">
        <v>296</v>
      </c>
      <c r="S1142" t="s">
        <v>296</v>
      </c>
      <c r="T1142" t="s">
        <v>1059</v>
      </c>
      <c r="U1142" t="s">
        <v>9148</v>
      </c>
      <c r="V1142" t="s">
        <v>295</v>
      </c>
    </row>
    <row r="1143" spans="1:22" x14ac:dyDescent="0.3">
      <c r="A1143" t="s">
        <v>8299</v>
      </c>
      <c r="B1143">
        <v>1</v>
      </c>
      <c r="C1143" s="1" t="s">
        <v>8296</v>
      </c>
      <c r="D1143" t="s">
        <v>348</v>
      </c>
      <c r="E1143">
        <v>4424106</v>
      </c>
      <c r="F1143" t="s">
        <v>8296</v>
      </c>
      <c r="G1143" t="s">
        <v>489</v>
      </c>
      <c r="H1143" t="s">
        <v>8300</v>
      </c>
      <c r="I1143">
        <v>3</v>
      </c>
      <c r="J1143" t="s">
        <v>14513</v>
      </c>
      <c r="K1143">
        <v>80</v>
      </c>
      <c r="L1143" s="1" t="s">
        <v>348</v>
      </c>
      <c r="M1143" t="s">
        <v>8298</v>
      </c>
      <c r="N1143">
        <v>21601</v>
      </c>
      <c r="O1143">
        <v>1</v>
      </c>
      <c r="P1143">
        <v>23</v>
      </c>
      <c r="Q1143" t="s">
        <v>13136</v>
      </c>
      <c r="R1143" t="s">
        <v>308</v>
      </c>
      <c r="S1143" t="s">
        <v>430</v>
      </c>
      <c r="U1143" t="s">
        <v>8297</v>
      </c>
      <c r="V1143" t="s">
        <v>299</v>
      </c>
    </row>
    <row r="1144" spans="1:22" x14ac:dyDescent="0.3">
      <c r="A1144" t="s">
        <v>7073</v>
      </c>
      <c r="B1144">
        <v>1</v>
      </c>
      <c r="C1144" s="1" t="s">
        <v>7072</v>
      </c>
      <c r="F1144" t="s">
        <v>7072</v>
      </c>
      <c r="K1144">
        <v>0</v>
      </c>
      <c r="L1144" s="1" t="s">
        <v>296</v>
      </c>
      <c r="M1144" t="s">
        <v>1673</v>
      </c>
      <c r="N1144">
        <v>17832</v>
      </c>
      <c r="O1144">
        <v>0</v>
      </c>
      <c r="Q1144" t="s">
        <v>12797</v>
      </c>
      <c r="R1144" t="s">
        <v>296</v>
      </c>
      <c r="S1144" t="s">
        <v>296</v>
      </c>
      <c r="U1144" t="s">
        <v>6689</v>
      </c>
      <c r="V1144" t="s">
        <v>295</v>
      </c>
    </row>
    <row r="1145" spans="1:22" x14ac:dyDescent="0.3">
      <c r="A1145" t="s">
        <v>6691</v>
      </c>
      <c r="B1145">
        <v>1</v>
      </c>
      <c r="C1145" s="1" t="s">
        <v>231</v>
      </c>
      <c r="D1145" t="s">
        <v>451</v>
      </c>
      <c r="E1145">
        <v>3051926</v>
      </c>
      <c r="F1145" t="s">
        <v>231</v>
      </c>
      <c r="G1145" t="s">
        <v>335</v>
      </c>
      <c r="H1145" t="s">
        <v>6692</v>
      </c>
      <c r="I1145">
        <v>3</v>
      </c>
      <c r="J1145" t="s">
        <v>6690</v>
      </c>
      <c r="K1145">
        <v>35</v>
      </c>
      <c r="L1145" s="1" t="s">
        <v>451</v>
      </c>
      <c r="M1145" t="s">
        <v>793</v>
      </c>
      <c r="N1145">
        <v>20239</v>
      </c>
      <c r="O1145">
        <v>2</v>
      </c>
      <c r="P1145">
        <v>25</v>
      </c>
      <c r="Q1145" t="s">
        <v>12689</v>
      </c>
      <c r="R1145" t="s">
        <v>329</v>
      </c>
      <c r="S1145" t="s">
        <v>828</v>
      </c>
      <c r="U1145" t="s">
        <v>6689</v>
      </c>
      <c r="V1145" t="s">
        <v>299</v>
      </c>
    </row>
    <row r="1146" spans="1:22" x14ac:dyDescent="0.3">
      <c r="A1146" t="s">
        <v>7002</v>
      </c>
      <c r="B1146">
        <v>1</v>
      </c>
      <c r="C1146" s="1" t="s">
        <v>7001</v>
      </c>
      <c r="D1146" t="s">
        <v>451</v>
      </c>
      <c r="E1146">
        <v>2568174</v>
      </c>
      <c r="F1146" t="s">
        <v>7001</v>
      </c>
      <c r="H1146" t="s">
        <v>7003</v>
      </c>
      <c r="K1146">
        <v>49</v>
      </c>
      <c r="L1146" s="1" t="s">
        <v>451</v>
      </c>
      <c r="M1146" t="s">
        <v>1120</v>
      </c>
      <c r="N1146">
        <v>17253</v>
      </c>
      <c r="O1146">
        <v>1</v>
      </c>
      <c r="P1146">
        <v>25</v>
      </c>
      <c r="Q1146" t="s">
        <v>12776</v>
      </c>
      <c r="R1146" t="s">
        <v>401</v>
      </c>
      <c r="S1146" t="s">
        <v>375</v>
      </c>
      <c r="U1146" t="s">
        <v>6689</v>
      </c>
      <c r="V1146" t="s">
        <v>295</v>
      </c>
    </row>
    <row r="1147" spans="1:22" x14ac:dyDescent="0.3">
      <c r="A1147" t="s">
        <v>8671</v>
      </c>
      <c r="B1147">
        <v>1</v>
      </c>
      <c r="C1147" s="1" t="s">
        <v>8670</v>
      </c>
      <c r="D1147" t="s">
        <v>348</v>
      </c>
      <c r="E1147">
        <v>3917940</v>
      </c>
      <c r="F1147" t="s">
        <v>8670</v>
      </c>
      <c r="G1147" t="s">
        <v>340</v>
      </c>
      <c r="H1147" t="s">
        <v>5719</v>
      </c>
      <c r="I1147">
        <v>3</v>
      </c>
      <c r="J1147" t="s">
        <v>14520</v>
      </c>
      <c r="K1147">
        <v>18</v>
      </c>
      <c r="L1147" s="1" t="s">
        <v>348</v>
      </c>
      <c r="M1147" t="s">
        <v>1124</v>
      </c>
      <c r="N1147">
        <v>21056</v>
      </c>
      <c r="O1147">
        <v>1</v>
      </c>
      <c r="P1147">
        <v>24</v>
      </c>
      <c r="Q1147" t="s">
        <v>13247</v>
      </c>
      <c r="R1147" t="s">
        <v>294</v>
      </c>
      <c r="S1147" t="s">
        <v>499</v>
      </c>
      <c r="U1147" t="s">
        <v>4167</v>
      </c>
      <c r="V1147" t="s">
        <v>299</v>
      </c>
    </row>
    <row r="1148" spans="1:22" x14ac:dyDescent="0.3">
      <c r="A1148" t="s">
        <v>4169</v>
      </c>
      <c r="B1148">
        <v>1</v>
      </c>
      <c r="C1148" s="1" t="s">
        <v>4166</v>
      </c>
      <c r="D1148" t="s">
        <v>348</v>
      </c>
      <c r="E1148">
        <v>12586</v>
      </c>
      <c r="F1148" t="s">
        <v>4166</v>
      </c>
      <c r="H1148" t="s">
        <v>4170</v>
      </c>
      <c r="I1148">
        <v>2</v>
      </c>
      <c r="K1148">
        <v>88</v>
      </c>
      <c r="L1148" s="1" t="s">
        <v>348</v>
      </c>
      <c r="M1148" t="s">
        <v>4168</v>
      </c>
      <c r="N1148">
        <v>9739</v>
      </c>
      <c r="O1148">
        <v>7</v>
      </c>
      <c r="P1148">
        <v>30</v>
      </c>
      <c r="Q1148" t="s">
        <v>12045</v>
      </c>
      <c r="R1148" t="s">
        <v>329</v>
      </c>
      <c r="S1148" t="s">
        <v>450</v>
      </c>
      <c r="U1148" t="s">
        <v>4167</v>
      </c>
      <c r="V1148" t="s">
        <v>295</v>
      </c>
    </row>
    <row r="1149" spans="1:22" x14ac:dyDescent="0.3">
      <c r="A1149" t="s">
        <v>10421</v>
      </c>
      <c r="B1149">
        <v>1</v>
      </c>
      <c r="C1149" s="1" t="s">
        <v>10418</v>
      </c>
      <c r="D1149" t="s">
        <v>321</v>
      </c>
      <c r="E1149">
        <v>2567213</v>
      </c>
      <c r="F1149" t="s">
        <v>10418</v>
      </c>
      <c r="H1149" t="s">
        <v>8632</v>
      </c>
      <c r="J1149" t="s">
        <v>10420</v>
      </c>
      <c r="K1149">
        <v>49</v>
      </c>
      <c r="L1149" s="1" t="s">
        <v>321</v>
      </c>
      <c r="M1149" t="s">
        <v>10419</v>
      </c>
      <c r="N1149">
        <v>18399</v>
      </c>
      <c r="O1149">
        <v>4</v>
      </c>
      <c r="P1149">
        <v>27</v>
      </c>
      <c r="Q1149" t="s">
        <v>13770</v>
      </c>
      <c r="R1149" t="s">
        <v>294</v>
      </c>
      <c r="S1149" t="s">
        <v>511</v>
      </c>
      <c r="T1149" t="s">
        <v>16316</v>
      </c>
      <c r="U1149" t="s">
        <v>4167</v>
      </c>
      <c r="V1149" t="s">
        <v>295</v>
      </c>
    </row>
    <row r="1150" spans="1:22" x14ac:dyDescent="0.3">
      <c r="A1150" t="s">
        <v>8193</v>
      </c>
      <c r="B1150">
        <v>1</v>
      </c>
      <c r="C1150" s="1" t="s">
        <v>8191</v>
      </c>
      <c r="D1150" t="s">
        <v>321</v>
      </c>
      <c r="E1150">
        <v>3925348</v>
      </c>
      <c r="F1150" t="s">
        <v>8191</v>
      </c>
      <c r="G1150" t="s">
        <v>444</v>
      </c>
      <c r="H1150" t="s">
        <v>14003</v>
      </c>
      <c r="I1150">
        <v>4</v>
      </c>
      <c r="J1150" t="s">
        <v>14504</v>
      </c>
      <c r="K1150">
        <v>88</v>
      </c>
      <c r="L1150" s="1" t="s">
        <v>321</v>
      </c>
      <c r="M1150" t="s">
        <v>8192</v>
      </c>
      <c r="N1150">
        <v>21344</v>
      </c>
      <c r="O1150">
        <v>1</v>
      </c>
      <c r="P1150">
        <v>24</v>
      </c>
      <c r="Q1150" t="s">
        <v>13106</v>
      </c>
      <c r="R1150" t="s">
        <v>424</v>
      </c>
      <c r="S1150" t="s">
        <v>659</v>
      </c>
      <c r="U1150" t="s">
        <v>3107</v>
      </c>
      <c r="V1150" t="s">
        <v>299</v>
      </c>
    </row>
    <row r="1151" spans="1:22" x14ac:dyDescent="0.3">
      <c r="A1151" t="s">
        <v>7411</v>
      </c>
      <c r="B1151">
        <v>1</v>
      </c>
      <c r="C1151" s="1" t="s">
        <v>7409</v>
      </c>
      <c r="D1151" t="s">
        <v>321</v>
      </c>
      <c r="E1151">
        <v>2507292</v>
      </c>
      <c r="F1151" t="s">
        <v>7409</v>
      </c>
      <c r="H1151" t="s">
        <v>7412</v>
      </c>
      <c r="I1151">
        <v>3</v>
      </c>
      <c r="K1151">
        <v>49</v>
      </c>
      <c r="L1151" s="1" t="s">
        <v>321</v>
      </c>
      <c r="M1151" t="s">
        <v>7410</v>
      </c>
      <c r="N1151">
        <v>17238</v>
      </c>
      <c r="O1151">
        <v>0</v>
      </c>
      <c r="P1151">
        <v>25</v>
      </c>
      <c r="Q1151" t="s">
        <v>12888</v>
      </c>
      <c r="R1151" t="s">
        <v>318</v>
      </c>
      <c r="S1151" t="s">
        <v>659</v>
      </c>
      <c r="U1151" t="s">
        <v>5357</v>
      </c>
      <c r="V1151" t="s">
        <v>295</v>
      </c>
    </row>
    <row r="1152" spans="1:22" x14ac:dyDescent="0.3">
      <c r="A1152" t="s">
        <v>14858</v>
      </c>
      <c r="B1152">
        <v>1</v>
      </c>
      <c r="C1152" s="1" t="s">
        <v>14859</v>
      </c>
      <c r="D1152" t="s">
        <v>321</v>
      </c>
      <c r="E1152">
        <v>4040774</v>
      </c>
      <c r="F1152" t="s">
        <v>14859</v>
      </c>
      <c r="G1152" t="s">
        <v>669</v>
      </c>
      <c r="H1152" t="s">
        <v>14860</v>
      </c>
      <c r="I1152">
        <v>3</v>
      </c>
      <c r="K1152">
        <v>88</v>
      </c>
      <c r="L1152" s="1" t="s">
        <v>321</v>
      </c>
      <c r="M1152" t="s">
        <v>297</v>
      </c>
      <c r="N1152">
        <v>21783</v>
      </c>
      <c r="O1152">
        <v>0</v>
      </c>
      <c r="P1152">
        <v>22</v>
      </c>
      <c r="Q1152" t="s">
        <v>14861</v>
      </c>
      <c r="R1152" t="s">
        <v>294</v>
      </c>
      <c r="S1152" t="s">
        <v>836</v>
      </c>
      <c r="U1152" t="s">
        <v>3243</v>
      </c>
      <c r="V1152" t="s">
        <v>299</v>
      </c>
    </row>
    <row r="1153" spans="1:22" x14ac:dyDescent="0.3">
      <c r="A1153" t="s">
        <v>9399</v>
      </c>
      <c r="B1153">
        <v>1</v>
      </c>
      <c r="C1153" s="1" t="s">
        <v>32</v>
      </c>
      <c r="D1153" t="s">
        <v>437</v>
      </c>
      <c r="E1153">
        <v>3055899</v>
      </c>
      <c r="F1153" t="s">
        <v>32</v>
      </c>
      <c r="G1153" t="s">
        <v>306</v>
      </c>
      <c r="H1153" t="s">
        <v>9400</v>
      </c>
      <c r="I1153">
        <v>1</v>
      </c>
      <c r="J1153" t="s">
        <v>9398</v>
      </c>
      <c r="K1153">
        <v>7</v>
      </c>
      <c r="L1153" s="1" t="s">
        <v>437</v>
      </c>
      <c r="M1153" t="s">
        <v>9397</v>
      </c>
      <c r="N1153">
        <v>19073</v>
      </c>
      <c r="O1153">
        <v>3</v>
      </c>
      <c r="P1153">
        <v>25</v>
      </c>
      <c r="Q1153" t="s">
        <v>13463</v>
      </c>
      <c r="R1153" t="s">
        <v>424</v>
      </c>
      <c r="S1153" t="s">
        <v>412</v>
      </c>
      <c r="U1153" t="s">
        <v>3243</v>
      </c>
      <c r="V1153" t="s">
        <v>299</v>
      </c>
    </row>
    <row r="1154" spans="1:22" x14ac:dyDescent="0.3">
      <c r="A1154" t="s">
        <v>1940</v>
      </c>
      <c r="B1154">
        <v>1</v>
      </c>
      <c r="C1154" s="1" t="s">
        <v>1263</v>
      </c>
      <c r="D1154" t="s">
        <v>348</v>
      </c>
      <c r="E1154">
        <v>11318</v>
      </c>
      <c r="F1154" t="s">
        <v>1263</v>
      </c>
      <c r="H1154" t="s">
        <v>1941</v>
      </c>
      <c r="K1154">
        <v>83</v>
      </c>
      <c r="L1154" s="1" t="s">
        <v>348</v>
      </c>
      <c r="M1154" t="s">
        <v>1939</v>
      </c>
      <c r="N1154">
        <v>6211</v>
      </c>
      <c r="O1154">
        <v>12</v>
      </c>
      <c r="P1154">
        <v>34</v>
      </c>
      <c r="Q1154" t="s">
        <v>11575</v>
      </c>
      <c r="R1154" t="s">
        <v>360</v>
      </c>
      <c r="S1154" t="s">
        <v>730</v>
      </c>
      <c r="U1154" t="s">
        <v>1938</v>
      </c>
      <c r="V1154" t="s">
        <v>295</v>
      </c>
    </row>
    <row r="1155" spans="1:22" x14ac:dyDescent="0.3">
      <c r="A1155" t="s">
        <v>10384</v>
      </c>
      <c r="B1155">
        <v>1</v>
      </c>
      <c r="C1155" s="1" t="s">
        <v>10382</v>
      </c>
      <c r="D1155" t="s">
        <v>348</v>
      </c>
      <c r="E1155">
        <v>4037285</v>
      </c>
      <c r="F1155" t="s">
        <v>10382</v>
      </c>
      <c r="H1155" t="s">
        <v>4737</v>
      </c>
      <c r="K1155">
        <v>2</v>
      </c>
      <c r="L1155" s="1" t="s">
        <v>348</v>
      </c>
      <c r="M1155" t="s">
        <v>10383</v>
      </c>
      <c r="N1155">
        <v>18747</v>
      </c>
      <c r="O1155">
        <v>1</v>
      </c>
      <c r="P1155">
        <v>27</v>
      </c>
      <c r="Q1155" t="s">
        <v>13758</v>
      </c>
      <c r="R1155" t="s">
        <v>308</v>
      </c>
      <c r="S1155" t="s">
        <v>568</v>
      </c>
      <c r="T1155" t="s">
        <v>409</v>
      </c>
      <c r="U1155" t="s">
        <v>6287</v>
      </c>
      <c r="V1155" t="s">
        <v>295</v>
      </c>
    </row>
    <row r="1156" spans="1:22" x14ac:dyDescent="0.3">
      <c r="A1156" t="s">
        <v>14605</v>
      </c>
      <c r="B1156">
        <v>1</v>
      </c>
      <c r="C1156" s="1" t="s">
        <v>14606</v>
      </c>
      <c r="D1156" t="s">
        <v>348</v>
      </c>
      <c r="F1156" t="s">
        <v>14606</v>
      </c>
      <c r="L1156" s="1" t="s">
        <v>348</v>
      </c>
      <c r="M1156" t="s">
        <v>14607</v>
      </c>
      <c r="N1156">
        <v>22131</v>
      </c>
      <c r="O1156">
        <v>0</v>
      </c>
      <c r="Q1156" t="s">
        <v>14608</v>
      </c>
      <c r="R1156" t="s">
        <v>318</v>
      </c>
      <c r="S1156" t="s">
        <v>436</v>
      </c>
      <c r="T1156" t="s">
        <v>16316</v>
      </c>
      <c r="U1156" t="s">
        <v>14609</v>
      </c>
      <c r="V1156" t="s">
        <v>295</v>
      </c>
    </row>
    <row r="1157" spans="1:22" x14ac:dyDescent="0.3">
      <c r="A1157" t="s">
        <v>16665</v>
      </c>
      <c r="B1157">
        <v>1</v>
      </c>
      <c r="C1157" s="1" t="s">
        <v>16666</v>
      </c>
      <c r="D1157" t="s">
        <v>16327</v>
      </c>
      <c r="E1157">
        <v>2973605</v>
      </c>
      <c r="F1157" t="s">
        <v>16666</v>
      </c>
      <c r="G1157" t="s">
        <v>1198</v>
      </c>
      <c r="H1157" t="s">
        <v>16667</v>
      </c>
      <c r="I1157">
        <v>1</v>
      </c>
      <c r="J1157" t="s">
        <v>16668</v>
      </c>
      <c r="K1157">
        <v>1</v>
      </c>
      <c r="L1157" s="1" t="s">
        <v>16327</v>
      </c>
      <c r="M1157" t="s">
        <v>3235</v>
      </c>
      <c r="N1157">
        <v>20718</v>
      </c>
      <c r="O1157">
        <v>1</v>
      </c>
      <c r="P1157">
        <v>26</v>
      </c>
      <c r="Q1157" t="s">
        <v>16669</v>
      </c>
      <c r="R1157" t="s">
        <v>308</v>
      </c>
      <c r="S1157" t="s">
        <v>347</v>
      </c>
      <c r="U1157" t="s">
        <v>1860</v>
      </c>
      <c r="V1157" t="s">
        <v>299</v>
      </c>
    </row>
    <row r="1158" spans="1:22" x14ac:dyDescent="0.3">
      <c r="A1158" t="s">
        <v>6448</v>
      </c>
      <c r="B1158">
        <v>1</v>
      </c>
      <c r="C1158" s="1" t="s">
        <v>80</v>
      </c>
      <c r="D1158" t="s">
        <v>321</v>
      </c>
      <c r="E1158">
        <v>3924365</v>
      </c>
      <c r="F1158" t="s">
        <v>80</v>
      </c>
      <c r="G1158" t="s">
        <v>479</v>
      </c>
      <c r="H1158" t="s">
        <v>6449</v>
      </c>
      <c r="I1158">
        <v>1</v>
      </c>
      <c r="J1158" t="s">
        <v>6447</v>
      </c>
      <c r="K1158">
        <v>81</v>
      </c>
      <c r="L1158" s="1" t="s">
        <v>321</v>
      </c>
      <c r="M1158" t="s">
        <v>3543</v>
      </c>
      <c r="N1158">
        <v>19843</v>
      </c>
      <c r="O1158">
        <v>2</v>
      </c>
      <c r="P1158">
        <v>26</v>
      </c>
      <c r="Q1158" t="s">
        <v>12624</v>
      </c>
      <c r="R1158" t="s">
        <v>424</v>
      </c>
      <c r="S1158" t="s">
        <v>515</v>
      </c>
      <c r="U1158" t="s">
        <v>1860</v>
      </c>
      <c r="V1158" t="s">
        <v>299</v>
      </c>
    </row>
    <row r="1159" spans="1:22" x14ac:dyDescent="0.3">
      <c r="A1159" t="s">
        <v>5497</v>
      </c>
      <c r="B1159">
        <v>1</v>
      </c>
      <c r="C1159" s="1" t="s">
        <v>701</v>
      </c>
      <c r="D1159" t="s">
        <v>321</v>
      </c>
      <c r="E1159">
        <v>8444</v>
      </c>
      <c r="F1159" t="s">
        <v>701</v>
      </c>
      <c r="H1159" t="s">
        <v>5498</v>
      </c>
      <c r="K1159">
        <v>83</v>
      </c>
      <c r="L1159" s="1" t="s">
        <v>321</v>
      </c>
      <c r="M1159" t="s">
        <v>936</v>
      </c>
      <c r="N1159">
        <v>7635</v>
      </c>
      <c r="O1159">
        <v>11</v>
      </c>
      <c r="P1159">
        <v>35</v>
      </c>
      <c r="Q1159" t="s">
        <v>12373</v>
      </c>
      <c r="R1159" t="s">
        <v>294</v>
      </c>
      <c r="S1159" t="s">
        <v>458</v>
      </c>
      <c r="U1159" t="s">
        <v>2297</v>
      </c>
      <c r="V1159" t="s">
        <v>295</v>
      </c>
    </row>
    <row r="1160" spans="1:22" x14ac:dyDescent="0.3">
      <c r="A1160" t="s">
        <v>2395</v>
      </c>
      <c r="B1160">
        <v>1</v>
      </c>
      <c r="C1160" s="1" t="s">
        <v>2393</v>
      </c>
      <c r="D1160" t="s">
        <v>562</v>
      </c>
      <c r="E1160">
        <v>2268575</v>
      </c>
      <c r="F1160" t="s">
        <v>2393</v>
      </c>
      <c r="H1160" t="s">
        <v>2396</v>
      </c>
      <c r="K1160">
        <v>45</v>
      </c>
      <c r="L1160" s="1" t="s">
        <v>451</v>
      </c>
      <c r="M1160" t="s">
        <v>2394</v>
      </c>
      <c r="N1160">
        <v>13141</v>
      </c>
      <c r="O1160">
        <v>5</v>
      </c>
      <c r="P1160">
        <v>29</v>
      </c>
      <c r="Q1160" t="s">
        <v>11660</v>
      </c>
      <c r="R1160" t="s">
        <v>308</v>
      </c>
      <c r="S1160" t="s">
        <v>1016</v>
      </c>
      <c r="U1160" t="s">
        <v>1707</v>
      </c>
      <c r="V1160" t="s">
        <v>295</v>
      </c>
    </row>
    <row r="1161" spans="1:22" x14ac:dyDescent="0.3">
      <c r="A1161" t="s">
        <v>8491</v>
      </c>
      <c r="B1161">
        <v>1</v>
      </c>
      <c r="C1161" s="1" t="s">
        <v>8488</v>
      </c>
      <c r="D1161" t="s">
        <v>321</v>
      </c>
      <c r="E1161">
        <v>3144999</v>
      </c>
      <c r="F1161" t="s">
        <v>8488</v>
      </c>
      <c r="H1161" t="s">
        <v>8492</v>
      </c>
      <c r="J1161" t="s">
        <v>8490</v>
      </c>
      <c r="K1161">
        <v>87</v>
      </c>
      <c r="L1161" s="1" t="s">
        <v>321</v>
      </c>
      <c r="M1161" t="s">
        <v>8489</v>
      </c>
      <c r="N1161">
        <v>18250</v>
      </c>
      <c r="O1161">
        <v>4</v>
      </c>
      <c r="P1161">
        <v>28</v>
      </c>
      <c r="Q1161" t="s">
        <v>13189</v>
      </c>
      <c r="R1161" t="s">
        <v>318</v>
      </c>
      <c r="S1161" t="s">
        <v>1049</v>
      </c>
      <c r="T1161" t="s">
        <v>16316</v>
      </c>
      <c r="U1161" t="s">
        <v>1707</v>
      </c>
      <c r="V1161" t="s">
        <v>295</v>
      </c>
    </row>
    <row r="1162" spans="1:22" x14ac:dyDescent="0.3">
      <c r="A1162" t="s">
        <v>7796</v>
      </c>
      <c r="B1162">
        <v>1</v>
      </c>
      <c r="C1162" s="1" t="s">
        <v>7793</v>
      </c>
      <c r="D1162" t="s">
        <v>562</v>
      </c>
      <c r="E1162">
        <v>3045201</v>
      </c>
      <c r="F1162" t="s">
        <v>7793</v>
      </c>
      <c r="H1162" t="s">
        <v>1359</v>
      </c>
      <c r="J1162" t="s">
        <v>7795</v>
      </c>
      <c r="K1162">
        <v>48</v>
      </c>
      <c r="L1162" s="1" t="s">
        <v>451</v>
      </c>
      <c r="M1162" t="s">
        <v>7794</v>
      </c>
      <c r="N1162">
        <v>20587</v>
      </c>
      <c r="O1162">
        <v>2</v>
      </c>
      <c r="P1162">
        <v>26</v>
      </c>
      <c r="Q1162" t="s">
        <v>12993</v>
      </c>
      <c r="R1162" t="s">
        <v>424</v>
      </c>
      <c r="S1162" t="s">
        <v>1016</v>
      </c>
      <c r="T1162" t="s">
        <v>16316</v>
      </c>
      <c r="U1162" t="s">
        <v>1707</v>
      </c>
      <c r="V1162" t="s">
        <v>295</v>
      </c>
    </row>
    <row r="1163" spans="1:22" x14ac:dyDescent="0.3">
      <c r="A1163" t="s">
        <v>14833</v>
      </c>
      <c r="B1163">
        <v>1</v>
      </c>
      <c r="C1163" s="1" t="s">
        <v>14834</v>
      </c>
      <c r="D1163" t="s">
        <v>348</v>
      </c>
      <c r="E1163">
        <v>4241475</v>
      </c>
      <c r="F1163" t="s">
        <v>14834</v>
      </c>
      <c r="G1163" t="s">
        <v>14642</v>
      </c>
      <c r="H1163" t="s">
        <v>14835</v>
      </c>
      <c r="I1163">
        <v>1</v>
      </c>
      <c r="K1163">
        <v>11</v>
      </c>
      <c r="L1163" s="1" t="s">
        <v>348</v>
      </c>
      <c r="M1163" t="s">
        <v>14836</v>
      </c>
      <c r="N1163">
        <v>21694</v>
      </c>
      <c r="O1163">
        <v>0</v>
      </c>
      <c r="P1163">
        <v>21</v>
      </c>
      <c r="Q1163" t="s">
        <v>14837</v>
      </c>
      <c r="R1163" t="s">
        <v>308</v>
      </c>
      <c r="S1163" t="s">
        <v>430</v>
      </c>
      <c r="U1163" t="s">
        <v>1707</v>
      </c>
      <c r="V1163" t="s">
        <v>299</v>
      </c>
    </row>
    <row r="1164" spans="1:22" x14ac:dyDescent="0.3">
      <c r="A1164" t="s">
        <v>3646</v>
      </c>
      <c r="B1164">
        <v>1</v>
      </c>
      <c r="C1164" s="1" t="s">
        <v>3643</v>
      </c>
      <c r="D1164" t="s">
        <v>348</v>
      </c>
      <c r="E1164">
        <v>2969976</v>
      </c>
      <c r="F1164" t="s">
        <v>3643</v>
      </c>
      <c r="H1164" t="s">
        <v>2601</v>
      </c>
      <c r="I1164">
        <v>3</v>
      </c>
      <c r="J1164" t="s">
        <v>3645</v>
      </c>
      <c r="K1164">
        <v>35</v>
      </c>
      <c r="L1164" s="1" t="s">
        <v>348</v>
      </c>
      <c r="M1164" t="s">
        <v>1971</v>
      </c>
      <c r="N1164">
        <v>18539</v>
      </c>
      <c r="O1164">
        <v>4</v>
      </c>
      <c r="P1164">
        <v>27</v>
      </c>
      <c r="Q1164" t="s">
        <v>11923</v>
      </c>
      <c r="R1164" t="s">
        <v>308</v>
      </c>
      <c r="S1164" t="s">
        <v>398</v>
      </c>
      <c r="T1164" t="s">
        <v>16316</v>
      </c>
      <c r="U1164" t="s">
        <v>3644</v>
      </c>
      <c r="V1164" t="s">
        <v>295</v>
      </c>
    </row>
    <row r="1165" spans="1:22" x14ac:dyDescent="0.3">
      <c r="A1165" t="s">
        <v>8551</v>
      </c>
      <c r="B1165">
        <v>1</v>
      </c>
      <c r="C1165" s="1" t="s">
        <v>8548</v>
      </c>
      <c r="F1165" t="s">
        <v>8548</v>
      </c>
      <c r="K1165">
        <v>0</v>
      </c>
      <c r="L1165" s="1" t="s">
        <v>296</v>
      </c>
      <c r="M1165" t="s">
        <v>8550</v>
      </c>
      <c r="N1165">
        <v>17833</v>
      </c>
      <c r="O1165">
        <v>0</v>
      </c>
      <c r="Q1165" t="s">
        <v>13208</v>
      </c>
      <c r="R1165" t="s">
        <v>296</v>
      </c>
      <c r="S1165" t="s">
        <v>296</v>
      </c>
      <c r="U1165" t="s">
        <v>8549</v>
      </c>
      <c r="V1165" t="s">
        <v>295</v>
      </c>
    </row>
    <row r="1166" spans="1:22" x14ac:dyDescent="0.3">
      <c r="A1166" t="s">
        <v>5411</v>
      </c>
      <c r="B1166">
        <v>1</v>
      </c>
      <c r="C1166" s="1" t="s">
        <v>5409</v>
      </c>
      <c r="F1166" t="s">
        <v>5409</v>
      </c>
      <c r="K1166">
        <v>0</v>
      </c>
      <c r="L1166" s="1" t="s">
        <v>296</v>
      </c>
      <c r="M1166" t="s">
        <v>1558</v>
      </c>
      <c r="N1166">
        <v>17816</v>
      </c>
      <c r="O1166">
        <v>0</v>
      </c>
      <c r="Q1166" t="s">
        <v>12350</v>
      </c>
      <c r="R1166" t="s">
        <v>296</v>
      </c>
      <c r="S1166" t="s">
        <v>296</v>
      </c>
      <c r="U1166" t="s">
        <v>5410</v>
      </c>
      <c r="V1166" t="s">
        <v>295</v>
      </c>
    </row>
    <row r="1167" spans="1:22" x14ac:dyDescent="0.3">
      <c r="A1167" t="s">
        <v>15532</v>
      </c>
      <c r="B1167">
        <v>1</v>
      </c>
      <c r="C1167" s="1" t="s">
        <v>15533</v>
      </c>
      <c r="D1167" t="s">
        <v>321</v>
      </c>
      <c r="E1167">
        <v>4243318</v>
      </c>
      <c r="F1167" t="s">
        <v>15533</v>
      </c>
      <c r="G1167" t="s">
        <v>721</v>
      </c>
      <c r="H1167" t="s">
        <v>15534</v>
      </c>
      <c r="I1167">
        <v>4</v>
      </c>
      <c r="K1167">
        <v>86</v>
      </c>
      <c r="L1167" s="1" t="s">
        <v>321</v>
      </c>
      <c r="M1167" t="s">
        <v>297</v>
      </c>
      <c r="N1167">
        <v>21683</v>
      </c>
      <c r="O1167">
        <v>0</v>
      </c>
      <c r="P1167">
        <v>22</v>
      </c>
      <c r="Q1167" t="s">
        <v>15535</v>
      </c>
      <c r="R1167" t="s">
        <v>345</v>
      </c>
      <c r="S1167" t="s">
        <v>1049</v>
      </c>
      <c r="U1167" t="s">
        <v>1706</v>
      </c>
      <c r="V1167" t="s">
        <v>299</v>
      </c>
    </row>
    <row r="1168" spans="1:22" x14ac:dyDescent="0.3">
      <c r="A1168" t="s">
        <v>1709</v>
      </c>
      <c r="B1168">
        <v>1</v>
      </c>
      <c r="C1168" s="1" t="s">
        <v>22</v>
      </c>
      <c r="D1168" t="s">
        <v>321</v>
      </c>
      <c r="E1168">
        <v>3046439</v>
      </c>
      <c r="F1168" t="s">
        <v>22</v>
      </c>
      <c r="G1168" t="s">
        <v>298</v>
      </c>
      <c r="H1168" t="s">
        <v>1710</v>
      </c>
      <c r="I1168">
        <v>1</v>
      </c>
      <c r="J1168" t="s">
        <v>1708</v>
      </c>
      <c r="K1168">
        <v>86</v>
      </c>
      <c r="L1168" s="1" t="s">
        <v>321</v>
      </c>
      <c r="M1168" t="s">
        <v>1707</v>
      </c>
      <c r="N1168">
        <v>17975</v>
      </c>
      <c r="O1168">
        <v>4</v>
      </c>
      <c r="P1168">
        <v>25</v>
      </c>
      <c r="Q1168" t="s">
        <v>11534</v>
      </c>
      <c r="R1168" t="s">
        <v>294</v>
      </c>
      <c r="S1168" t="s">
        <v>515</v>
      </c>
      <c r="U1168" t="s">
        <v>1706</v>
      </c>
      <c r="V1168" t="s">
        <v>299</v>
      </c>
    </row>
    <row r="1169" spans="1:22" x14ac:dyDescent="0.3">
      <c r="A1169" t="s">
        <v>6744</v>
      </c>
      <c r="B1169">
        <v>1</v>
      </c>
      <c r="C1169" s="1" t="s">
        <v>6742</v>
      </c>
      <c r="D1169" t="s">
        <v>348</v>
      </c>
      <c r="E1169">
        <v>3135321</v>
      </c>
      <c r="F1169" t="s">
        <v>6742</v>
      </c>
      <c r="G1169" t="s">
        <v>14642</v>
      </c>
      <c r="H1169" t="s">
        <v>6395</v>
      </c>
      <c r="I1169">
        <v>1</v>
      </c>
      <c r="J1169" t="s">
        <v>14450</v>
      </c>
      <c r="K1169">
        <v>13</v>
      </c>
      <c r="L1169" s="1" t="s">
        <v>348</v>
      </c>
      <c r="M1169" t="s">
        <v>6743</v>
      </c>
      <c r="N1169">
        <v>20924</v>
      </c>
      <c r="O1169">
        <v>1</v>
      </c>
      <c r="P1169">
        <v>24</v>
      </c>
      <c r="Q1169" t="s">
        <v>12706</v>
      </c>
      <c r="R1169" t="s">
        <v>401</v>
      </c>
      <c r="S1169" t="s">
        <v>568</v>
      </c>
      <c r="U1169" t="s">
        <v>1706</v>
      </c>
      <c r="V1169" t="s">
        <v>299</v>
      </c>
    </row>
    <row r="1170" spans="1:22" x14ac:dyDescent="0.3">
      <c r="A1170" t="s">
        <v>3476</v>
      </c>
      <c r="B1170">
        <v>1</v>
      </c>
      <c r="C1170" s="1" t="s">
        <v>3473</v>
      </c>
      <c r="D1170" t="s">
        <v>348</v>
      </c>
      <c r="E1170">
        <v>3125354</v>
      </c>
      <c r="F1170" t="s">
        <v>3473</v>
      </c>
      <c r="H1170" t="s">
        <v>2452</v>
      </c>
      <c r="J1170" t="s">
        <v>3475</v>
      </c>
      <c r="K1170">
        <v>15</v>
      </c>
      <c r="L1170" s="1" t="s">
        <v>348</v>
      </c>
      <c r="M1170" t="s">
        <v>3474</v>
      </c>
      <c r="N1170">
        <v>18283</v>
      </c>
      <c r="O1170">
        <v>4</v>
      </c>
      <c r="P1170">
        <v>26</v>
      </c>
      <c r="Q1170" t="s">
        <v>11889</v>
      </c>
      <c r="R1170" t="s">
        <v>360</v>
      </c>
      <c r="S1170" t="s">
        <v>791</v>
      </c>
      <c r="T1170" t="s">
        <v>16316</v>
      </c>
      <c r="U1170" t="s">
        <v>1706</v>
      </c>
      <c r="V1170" t="s">
        <v>295</v>
      </c>
    </row>
    <row r="1171" spans="1:22" x14ac:dyDescent="0.3">
      <c r="A1171" t="s">
        <v>9901</v>
      </c>
      <c r="B1171">
        <v>1</v>
      </c>
      <c r="C1171" s="1" t="s">
        <v>9899</v>
      </c>
      <c r="F1171" t="s">
        <v>9899</v>
      </c>
      <c r="K1171">
        <v>0</v>
      </c>
      <c r="L1171" s="1" t="s">
        <v>296</v>
      </c>
      <c r="M1171" t="s">
        <v>1990</v>
      </c>
      <c r="N1171">
        <v>17370</v>
      </c>
      <c r="Q1171" t="s">
        <v>13614</v>
      </c>
      <c r="R1171" t="s">
        <v>296</v>
      </c>
      <c r="S1171" t="s">
        <v>296</v>
      </c>
      <c r="U1171" t="s">
        <v>9900</v>
      </c>
      <c r="V1171" t="s">
        <v>295</v>
      </c>
    </row>
    <row r="1172" spans="1:22" x14ac:dyDescent="0.3">
      <c r="A1172" t="s">
        <v>16733</v>
      </c>
      <c r="B1172">
        <v>1</v>
      </c>
      <c r="C1172" s="1" t="s">
        <v>16734</v>
      </c>
      <c r="D1172" t="s">
        <v>16327</v>
      </c>
      <c r="E1172">
        <v>3133168</v>
      </c>
      <c r="F1172" t="s">
        <v>16734</v>
      </c>
      <c r="H1172" t="s">
        <v>13997</v>
      </c>
      <c r="J1172" t="s">
        <v>16735</v>
      </c>
      <c r="L1172" s="1" t="s">
        <v>16327</v>
      </c>
      <c r="M1172" t="s">
        <v>16736</v>
      </c>
      <c r="N1172">
        <v>21204</v>
      </c>
      <c r="O1172">
        <v>1</v>
      </c>
      <c r="P1172">
        <v>24</v>
      </c>
      <c r="Q1172" t="s">
        <v>16737</v>
      </c>
      <c r="R1172" t="s">
        <v>308</v>
      </c>
      <c r="S1172" t="s">
        <v>356</v>
      </c>
      <c r="T1172" t="s">
        <v>16316</v>
      </c>
      <c r="U1172" t="s">
        <v>2812</v>
      </c>
      <c r="V1172" t="s">
        <v>295</v>
      </c>
    </row>
    <row r="1173" spans="1:22" x14ac:dyDescent="0.3">
      <c r="A1173" t="s">
        <v>3246</v>
      </c>
      <c r="B1173">
        <v>1</v>
      </c>
      <c r="C1173" s="1" t="s">
        <v>3244</v>
      </c>
      <c r="D1173" t="s">
        <v>321</v>
      </c>
      <c r="E1173">
        <v>3115981</v>
      </c>
      <c r="F1173" t="s">
        <v>3244</v>
      </c>
      <c r="G1173" t="s">
        <v>303</v>
      </c>
      <c r="H1173" t="s">
        <v>1053</v>
      </c>
      <c r="J1173" t="s">
        <v>14381</v>
      </c>
      <c r="K1173">
        <v>48</v>
      </c>
      <c r="L1173" s="1" t="s">
        <v>321</v>
      </c>
      <c r="M1173" t="s">
        <v>3245</v>
      </c>
      <c r="N1173">
        <v>21208</v>
      </c>
      <c r="O1173">
        <v>1</v>
      </c>
      <c r="P1173">
        <v>24</v>
      </c>
      <c r="Q1173" t="s">
        <v>11837</v>
      </c>
      <c r="R1173" t="s">
        <v>675</v>
      </c>
      <c r="S1173" t="s">
        <v>958</v>
      </c>
      <c r="U1173" t="s">
        <v>2812</v>
      </c>
      <c r="V1173" t="s">
        <v>299</v>
      </c>
    </row>
    <row r="1174" spans="1:22" x14ac:dyDescent="0.3">
      <c r="A1174" t="s">
        <v>3335</v>
      </c>
      <c r="B1174">
        <v>1</v>
      </c>
      <c r="C1174" s="1" t="s">
        <v>55</v>
      </c>
      <c r="D1174" t="s">
        <v>321</v>
      </c>
      <c r="E1174">
        <v>4045305</v>
      </c>
      <c r="F1174" t="s">
        <v>55</v>
      </c>
      <c r="G1174" t="s">
        <v>875</v>
      </c>
      <c r="H1174" t="s">
        <v>1267</v>
      </c>
      <c r="I1174">
        <v>1</v>
      </c>
      <c r="J1174" t="s">
        <v>3334</v>
      </c>
      <c r="K1174">
        <v>80</v>
      </c>
      <c r="L1174" s="1" t="s">
        <v>321</v>
      </c>
      <c r="M1174" t="s">
        <v>369</v>
      </c>
      <c r="N1174">
        <v>19910</v>
      </c>
      <c r="O1174">
        <v>2</v>
      </c>
      <c r="P1174">
        <v>24</v>
      </c>
      <c r="Q1174" t="s">
        <v>11856</v>
      </c>
      <c r="R1174" t="s">
        <v>318</v>
      </c>
      <c r="S1174" t="s">
        <v>511</v>
      </c>
      <c r="U1174" t="s">
        <v>2812</v>
      </c>
      <c r="V1174" t="s">
        <v>299</v>
      </c>
    </row>
    <row r="1175" spans="1:22" x14ac:dyDescent="0.3">
      <c r="A1175" t="s">
        <v>6756</v>
      </c>
      <c r="B1175">
        <v>1</v>
      </c>
      <c r="C1175" s="1" t="s">
        <v>6753</v>
      </c>
      <c r="D1175" t="s">
        <v>348</v>
      </c>
      <c r="E1175">
        <v>15775</v>
      </c>
      <c r="F1175" t="s">
        <v>6753</v>
      </c>
      <c r="H1175" t="s">
        <v>3617</v>
      </c>
      <c r="K1175">
        <v>80</v>
      </c>
      <c r="L1175" s="1" t="s">
        <v>348</v>
      </c>
      <c r="M1175" t="s">
        <v>6755</v>
      </c>
      <c r="N1175">
        <v>14847</v>
      </c>
      <c r="O1175">
        <v>6</v>
      </c>
      <c r="P1175">
        <v>30</v>
      </c>
      <c r="Q1175" t="s">
        <v>12709</v>
      </c>
      <c r="R1175" t="s">
        <v>675</v>
      </c>
      <c r="S1175" t="s">
        <v>958</v>
      </c>
      <c r="U1175" t="s">
        <v>6754</v>
      </c>
      <c r="V1175" t="s">
        <v>295</v>
      </c>
    </row>
    <row r="1176" spans="1:22" x14ac:dyDescent="0.3">
      <c r="A1176" t="s">
        <v>6863</v>
      </c>
      <c r="B1176">
        <v>1</v>
      </c>
      <c r="C1176" s="1" t="s">
        <v>6860</v>
      </c>
      <c r="D1176" t="s">
        <v>348</v>
      </c>
      <c r="E1176">
        <v>2506632</v>
      </c>
      <c r="F1176" t="s">
        <v>6860</v>
      </c>
      <c r="H1176" t="s">
        <v>3788</v>
      </c>
      <c r="K1176">
        <v>85</v>
      </c>
      <c r="L1176" s="1" t="s">
        <v>348</v>
      </c>
      <c r="M1176" t="s">
        <v>6862</v>
      </c>
      <c r="N1176">
        <v>17384</v>
      </c>
      <c r="O1176">
        <v>0</v>
      </c>
      <c r="P1176">
        <v>25</v>
      </c>
      <c r="Q1176" t="s">
        <v>12736</v>
      </c>
      <c r="R1176" t="s">
        <v>345</v>
      </c>
      <c r="S1176" t="s">
        <v>970</v>
      </c>
      <c r="U1176" t="s">
        <v>6861</v>
      </c>
      <c r="V1176" t="s">
        <v>295</v>
      </c>
    </row>
    <row r="1177" spans="1:22" x14ac:dyDescent="0.3">
      <c r="A1177" t="s">
        <v>6720</v>
      </c>
      <c r="B1177">
        <v>1</v>
      </c>
      <c r="C1177" s="1" t="s">
        <v>6717</v>
      </c>
      <c r="D1177" t="s">
        <v>321</v>
      </c>
      <c r="E1177">
        <v>4040980</v>
      </c>
      <c r="F1177" t="s">
        <v>6717</v>
      </c>
      <c r="G1177" t="s">
        <v>644</v>
      </c>
      <c r="H1177" t="s">
        <v>6721</v>
      </c>
      <c r="I1177">
        <v>1</v>
      </c>
      <c r="J1177" t="s">
        <v>14447</v>
      </c>
      <c r="K1177">
        <v>84</v>
      </c>
      <c r="L1177" s="1" t="s">
        <v>321</v>
      </c>
      <c r="M1177" t="s">
        <v>6719</v>
      </c>
      <c r="N1177">
        <v>20949</v>
      </c>
      <c r="O1177">
        <v>1</v>
      </c>
      <c r="P1177">
        <v>22</v>
      </c>
      <c r="Q1177" t="s">
        <v>12698</v>
      </c>
      <c r="R1177" t="s">
        <v>345</v>
      </c>
      <c r="S1177" t="s">
        <v>582</v>
      </c>
      <c r="U1177" t="s">
        <v>6718</v>
      </c>
      <c r="V1177" t="s">
        <v>299</v>
      </c>
    </row>
    <row r="1178" spans="1:22" x14ac:dyDescent="0.3">
      <c r="A1178" t="s">
        <v>8131</v>
      </c>
      <c r="B1178">
        <v>1</v>
      </c>
      <c r="C1178" s="1" t="s">
        <v>8129</v>
      </c>
      <c r="D1178" t="s">
        <v>348</v>
      </c>
      <c r="E1178">
        <v>2970698</v>
      </c>
      <c r="F1178" t="s">
        <v>8129</v>
      </c>
      <c r="H1178" t="s">
        <v>2875</v>
      </c>
      <c r="K1178">
        <v>15</v>
      </c>
      <c r="L1178" s="1" t="s">
        <v>348</v>
      </c>
      <c r="M1178" t="s">
        <v>8130</v>
      </c>
      <c r="N1178">
        <v>17339</v>
      </c>
      <c r="O1178">
        <v>4</v>
      </c>
      <c r="P1178">
        <v>28</v>
      </c>
      <c r="Q1178" t="s">
        <v>13088</v>
      </c>
      <c r="R1178" t="s">
        <v>318</v>
      </c>
      <c r="S1178" t="s">
        <v>362</v>
      </c>
      <c r="T1178" t="s">
        <v>1059</v>
      </c>
      <c r="U1178" t="s">
        <v>657</v>
      </c>
      <c r="V1178" t="s">
        <v>295</v>
      </c>
    </row>
    <row r="1179" spans="1:22" x14ac:dyDescent="0.3">
      <c r="A1179" t="s">
        <v>8783</v>
      </c>
      <c r="B1179">
        <v>1</v>
      </c>
      <c r="C1179" s="1" t="s">
        <v>8781</v>
      </c>
      <c r="D1179" t="s">
        <v>321</v>
      </c>
      <c r="E1179">
        <v>4035014</v>
      </c>
      <c r="F1179" t="s">
        <v>8781</v>
      </c>
      <c r="G1179" t="s">
        <v>721</v>
      </c>
      <c r="H1179" t="s">
        <v>8784</v>
      </c>
      <c r="I1179">
        <v>3</v>
      </c>
      <c r="J1179" t="s">
        <v>14523</v>
      </c>
      <c r="K1179">
        <v>89</v>
      </c>
      <c r="L1179" s="1" t="s">
        <v>321</v>
      </c>
      <c r="M1179" t="s">
        <v>8782</v>
      </c>
      <c r="N1179">
        <v>20893</v>
      </c>
      <c r="O1179">
        <v>1</v>
      </c>
      <c r="P1179">
        <v>23</v>
      </c>
      <c r="Q1179" t="s">
        <v>13279</v>
      </c>
      <c r="R1179" t="s">
        <v>318</v>
      </c>
      <c r="S1179" t="s">
        <v>561</v>
      </c>
      <c r="U1179" t="s">
        <v>657</v>
      </c>
      <c r="V1179" t="s">
        <v>299</v>
      </c>
    </row>
    <row r="1180" spans="1:22" x14ac:dyDescent="0.3">
      <c r="A1180" t="s">
        <v>3366</v>
      </c>
      <c r="B1180">
        <v>1</v>
      </c>
      <c r="C1180" s="1" t="s">
        <v>3363</v>
      </c>
      <c r="D1180" t="s">
        <v>348</v>
      </c>
      <c r="E1180">
        <v>3894883</v>
      </c>
      <c r="F1180" t="s">
        <v>3363</v>
      </c>
      <c r="G1180" t="s">
        <v>694</v>
      </c>
      <c r="H1180" t="s">
        <v>3367</v>
      </c>
      <c r="I1180">
        <v>3</v>
      </c>
      <c r="J1180" t="s">
        <v>3365</v>
      </c>
      <c r="K1180">
        <v>19</v>
      </c>
      <c r="L1180" s="1" t="s">
        <v>348</v>
      </c>
      <c r="M1180" t="s">
        <v>3364</v>
      </c>
      <c r="N1180">
        <v>19314</v>
      </c>
      <c r="O1180">
        <v>3</v>
      </c>
      <c r="P1180">
        <v>26</v>
      </c>
      <c r="Q1180" t="s">
        <v>11863</v>
      </c>
      <c r="R1180" t="s">
        <v>345</v>
      </c>
      <c r="S1180" t="s">
        <v>390</v>
      </c>
      <c r="U1180" t="s">
        <v>657</v>
      </c>
      <c r="V1180" t="s">
        <v>299</v>
      </c>
    </row>
    <row r="1181" spans="1:22" x14ac:dyDescent="0.3">
      <c r="A1181" t="s">
        <v>9632</v>
      </c>
      <c r="B1181">
        <v>1</v>
      </c>
      <c r="C1181" s="1" t="s">
        <v>9630</v>
      </c>
      <c r="D1181" t="s">
        <v>348</v>
      </c>
      <c r="E1181">
        <v>4260392</v>
      </c>
      <c r="F1181" t="s">
        <v>9630</v>
      </c>
      <c r="H1181" t="s">
        <v>7378</v>
      </c>
      <c r="I1181">
        <v>4</v>
      </c>
      <c r="J1181" t="s">
        <v>15910</v>
      </c>
      <c r="K1181">
        <v>80</v>
      </c>
      <c r="L1181" s="1" t="s">
        <v>348</v>
      </c>
      <c r="M1181" t="s">
        <v>9631</v>
      </c>
      <c r="N1181">
        <v>21534</v>
      </c>
      <c r="O1181">
        <v>1</v>
      </c>
      <c r="P1181">
        <v>24</v>
      </c>
      <c r="Q1181" t="s">
        <v>13534</v>
      </c>
      <c r="R1181" t="s">
        <v>329</v>
      </c>
      <c r="S1181" t="s">
        <v>650</v>
      </c>
      <c r="T1181" t="s">
        <v>16316</v>
      </c>
      <c r="U1181" t="s">
        <v>657</v>
      </c>
      <c r="V1181" t="s">
        <v>295</v>
      </c>
    </row>
    <row r="1182" spans="1:22" x14ac:dyDescent="0.3">
      <c r="A1182" t="s">
        <v>3294</v>
      </c>
      <c r="B1182">
        <v>1</v>
      </c>
      <c r="C1182" s="1" t="s">
        <v>3291</v>
      </c>
      <c r="D1182" t="s">
        <v>348</v>
      </c>
      <c r="E1182">
        <v>16972</v>
      </c>
      <c r="F1182" t="s">
        <v>3291</v>
      </c>
      <c r="H1182" t="s">
        <v>1349</v>
      </c>
      <c r="I1182">
        <v>2</v>
      </c>
      <c r="J1182" t="s">
        <v>3293</v>
      </c>
      <c r="K1182">
        <v>89</v>
      </c>
      <c r="L1182" s="1" t="s">
        <v>348</v>
      </c>
      <c r="M1182" t="s">
        <v>3292</v>
      </c>
      <c r="N1182">
        <v>16274</v>
      </c>
      <c r="O1182">
        <v>5</v>
      </c>
      <c r="P1182">
        <v>28</v>
      </c>
      <c r="Q1182" t="s">
        <v>11847</v>
      </c>
      <c r="R1182" t="s">
        <v>401</v>
      </c>
      <c r="S1182" t="s">
        <v>398</v>
      </c>
      <c r="U1182" t="s">
        <v>845</v>
      </c>
      <c r="V1182" t="s">
        <v>295</v>
      </c>
    </row>
    <row r="1183" spans="1:22" x14ac:dyDescent="0.3">
      <c r="A1183" t="s">
        <v>15099</v>
      </c>
      <c r="B1183">
        <v>1</v>
      </c>
      <c r="C1183" s="1" t="s">
        <v>15100</v>
      </c>
      <c r="D1183" t="s">
        <v>348</v>
      </c>
      <c r="E1183">
        <v>4248504</v>
      </c>
      <c r="F1183" t="s">
        <v>15100</v>
      </c>
      <c r="G1183" t="s">
        <v>694</v>
      </c>
      <c r="H1183" t="s">
        <v>15101</v>
      </c>
      <c r="I1183">
        <v>2</v>
      </c>
      <c r="K1183">
        <v>82</v>
      </c>
      <c r="L1183" s="1" t="s">
        <v>348</v>
      </c>
      <c r="M1183" t="s">
        <v>15102</v>
      </c>
      <c r="N1183">
        <v>21967</v>
      </c>
      <c r="O1183">
        <v>0</v>
      </c>
      <c r="P1183">
        <v>21</v>
      </c>
      <c r="Q1183" t="s">
        <v>15103</v>
      </c>
      <c r="R1183" t="s">
        <v>318</v>
      </c>
      <c r="S1183" t="s">
        <v>430</v>
      </c>
      <c r="U1183" t="s">
        <v>845</v>
      </c>
      <c r="V1183" t="s">
        <v>299</v>
      </c>
    </row>
    <row r="1184" spans="1:22" x14ac:dyDescent="0.3">
      <c r="A1184" t="s">
        <v>4014</v>
      </c>
      <c r="B1184">
        <v>1</v>
      </c>
      <c r="C1184" s="1" t="s">
        <v>4011</v>
      </c>
      <c r="D1184" t="s">
        <v>451</v>
      </c>
      <c r="E1184">
        <v>17133</v>
      </c>
      <c r="F1184" t="s">
        <v>4011</v>
      </c>
      <c r="H1184" t="s">
        <v>2070</v>
      </c>
      <c r="I1184">
        <v>9</v>
      </c>
      <c r="J1184" t="s">
        <v>4013</v>
      </c>
      <c r="L1184" s="1" t="s">
        <v>451</v>
      </c>
      <c r="M1184" t="s">
        <v>4012</v>
      </c>
      <c r="N1184">
        <v>16127</v>
      </c>
      <c r="O1184">
        <v>6</v>
      </c>
      <c r="P1184">
        <v>27</v>
      </c>
      <c r="Q1184" t="s">
        <v>12008</v>
      </c>
      <c r="R1184" t="s">
        <v>360</v>
      </c>
      <c r="S1184" t="s">
        <v>575</v>
      </c>
      <c r="T1184" t="s">
        <v>16316</v>
      </c>
      <c r="U1184" t="s">
        <v>845</v>
      </c>
      <c r="V1184" t="s">
        <v>295</v>
      </c>
    </row>
    <row r="1185" spans="1:22" x14ac:dyDescent="0.3">
      <c r="A1185" t="s">
        <v>9778</v>
      </c>
      <c r="B1185">
        <v>1</v>
      </c>
      <c r="C1185" s="1" t="s">
        <v>9776</v>
      </c>
      <c r="D1185" t="s">
        <v>348</v>
      </c>
      <c r="E1185">
        <v>3124069</v>
      </c>
      <c r="F1185" t="s">
        <v>9776</v>
      </c>
      <c r="G1185" t="s">
        <v>522</v>
      </c>
      <c r="H1185" t="s">
        <v>1563</v>
      </c>
      <c r="I1185">
        <v>3</v>
      </c>
      <c r="J1185" t="s">
        <v>9777</v>
      </c>
      <c r="K1185">
        <v>84</v>
      </c>
      <c r="L1185" s="1" t="s">
        <v>348</v>
      </c>
      <c r="M1185" t="s">
        <v>1693</v>
      </c>
      <c r="N1185">
        <v>19098</v>
      </c>
      <c r="O1185">
        <v>3</v>
      </c>
      <c r="P1185">
        <v>24</v>
      </c>
      <c r="Q1185" t="s">
        <v>13577</v>
      </c>
      <c r="R1185" t="s">
        <v>345</v>
      </c>
      <c r="S1185" t="s">
        <v>385</v>
      </c>
      <c r="U1185" t="s">
        <v>845</v>
      </c>
      <c r="V1185" t="s">
        <v>299</v>
      </c>
    </row>
    <row r="1186" spans="1:22" x14ac:dyDescent="0.3">
      <c r="A1186" t="s">
        <v>16036</v>
      </c>
      <c r="B1186">
        <v>1</v>
      </c>
      <c r="C1186" s="1" t="s">
        <v>16037</v>
      </c>
      <c r="D1186" t="s">
        <v>348</v>
      </c>
      <c r="E1186">
        <v>4242540</v>
      </c>
      <c r="F1186" t="s">
        <v>16037</v>
      </c>
      <c r="G1186" t="s">
        <v>707</v>
      </c>
      <c r="H1186" t="s">
        <v>16038</v>
      </c>
      <c r="I1186">
        <v>2</v>
      </c>
      <c r="K1186">
        <v>87</v>
      </c>
      <c r="L1186" s="1" t="s">
        <v>348</v>
      </c>
      <c r="M1186" t="s">
        <v>16039</v>
      </c>
      <c r="N1186">
        <v>21760</v>
      </c>
      <c r="O1186">
        <v>0</v>
      </c>
      <c r="P1186">
        <v>21</v>
      </c>
      <c r="Q1186" t="s">
        <v>16040</v>
      </c>
      <c r="R1186" t="s">
        <v>424</v>
      </c>
      <c r="S1186" t="s">
        <v>317</v>
      </c>
      <c r="U1186" t="s">
        <v>845</v>
      </c>
      <c r="V1186" t="s">
        <v>299</v>
      </c>
    </row>
    <row r="1187" spans="1:22" x14ac:dyDescent="0.3">
      <c r="A1187" t="s">
        <v>3485</v>
      </c>
      <c r="B1187">
        <v>1</v>
      </c>
      <c r="C1187" s="1" t="s">
        <v>3482</v>
      </c>
      <c r="D1187" t="s">
        <v>348</v>
      </c>
      <c r="E1187">
        <v>3128724</v>
      </c>
      <c r="F1187" t="s">
        <v>3482</v>
      </c>
      <c r="G1187" t="s">
        <v>707</v>
      </c>
      <c r="H1187" t="s">
        <v>3486</v>
      </c>
      <c r="I1187">
        <v>2</v>
      </c>
      <c r="J1187" t="s">
        <v>3484</v>
      </c>
      <c r="K1187">
        <v>19</v>
      </c>
      <c r="L1187" s="1" t="s">
        <v>348</v>
      </c>
      <c r="M1187" t="s">
        <v>3483</v>
      </c>
      <c r="N1187">
        <v>19043</v>
      </c>
      <c r="O1187">
        <v>3</v>
      </c>
      <c r="P1187">
        <v>25</v>
      </c>
      <c r="Q1187" t="s">
        <v>11891</v>
      </c>
      <c r="R1187" t="s">
        <v>397</v>
      </c>
      <c r="S1187" t="s">
        <v>631</v>
      </c>
      <c r="U1187" t="s">
        <v>845</v>
      </c>
      <c r="V1187" t="s">
        <v>299</v>
      </c>
    </row>
    <row r="1188" spans="1:22" x14ac:dyDescent="0.3">
      <c r="A1188" t="s">
        <v>4283</v>
      </c>
      <c r="B1188">
        <v>1</v>
      </c>
      <c r="C1188" s="1" t="s">
        <v>4281</v>
      </c>
      <c r="D1188" t="s">
        <v>451</v>
      </c>
      <c r="E1188">
        <v>14888</v>
      </c>
      <c r="F1188" t="s">
        <v>4281</v>
      </c>
      <c r="H1188" t="s">
        <v>4284</v>
      </c>
      <c r="K1188">
        <v>22</v>
      </c>
      <c r="L1188" s="1" t="s">
        <v>451</v>
      </c>
      <c r="M1188" t="s">
        <v>4282</v>
      </c>
      <c r="N1188">
        <v>14421</v>
      </c>
      <c r="O1188">
        <v>3</v>
      </c>
      <c r="P1188">
        <v>28</v>
      </c>
      <c r="Q1188" t="s">
        <v>12072</v>
      </c>
      <c r="R1188" t="s">
        <v>401</v>
      </c>
      <c r="S1188" t="s">
        <v>579</v>
      </c>
      <c r="U1188" t="s">
        <v>845</v>
      </c>
      <c r="V1188" t="s">
        <v>295</v>
      </c>
    </row>
    <row r="1189" spans="1:22" x14ac:dyDescent="0.3">
      <c r="A1189" t="s">
        <v>847</v>
      </c>
      <c r="B1189">
        <v>1</v>
      </c>
      <c r="C1189" s="1" t="s">
        <v>844</v>
      </c>
      <c r="D1189" t="s">
        <v>321</v>
      </c>
      <c r="E1189">
        <v>3909346</v>
      </c>
      <c r="F1189" t="s">
        <v>844</v>
      </c>
      <c r="H1189" t="s">
        <v>2729</v>
      </c>
      <c r="I1189">
        <v>3</v>
      </c>
      <c r="J1189" t="s">
        <v>14335</v>
      </c>
      <c r="L1189" s="1" t="s">
        <v>321</v>
      </c>
      <c r="M1189" t="s">
        <v>846</v>
      </c>
      <c r="N1189">
        <v>21394</v>
      </c>
      <c r="O1189">
        <v>1</v>
      </c>
      <c r="P1189">
        <v>25</v>
      </c>
      <c r="Q1189" t="s">
        <v>11388</v>
      </c>
      <c r="R1189" t="s">
        <v>318</v>
      </c>
      <c r="S1189" t="s">
        <v>659</v>
      </c>
      <c r="T1189" t="s">
        <v>16316</v>
      </c>
      <c r="U1189" t="s">
        <v>845</v>
      </c>
      <c r="V1189" t="s">
        <v>295</v>
      </c>
    </row>
    <row r="1190" spans="1:22" x14ac:dyDescent="0.3">
      <c r="A1190" t="s">
        <v>15782</v>
      </c>
      <c r="B1190">
        <v>1</v>
      </c>
      <c r="C1190" s="1" t="s">
        <v>15783</v>
      </c>
      <c r="D1190" t="s">
        <v>348</v>
      </c>
      <c r="E1190">
        <v>4044121</v>
      </c>
      <c r="F1190" t="s">
        <v>15783</v>
      </c>
      <c r="G1190" t="s">
        <v>444</v>
      </c>
      <c r="K1190">
        <v>83</v>
      </c>
      <c r="L1190" s="1" t="s">
        <v>348</v>
      </c>
      <c r="M1190" t="s">
        <v>760</v>
      </c>
      <c r="N1190">
        <v>21755</v>
      </c>
      <c r="O1190">
        <v>0</v>
      </c>
      <c r="Q1190" t="s">
        <v>15784</v>
      </c>
      <c r="R1190" t="s">
        <v>345</v>
      </c>
      <c r="S1190" t="s">
        <v>686</v>
      </c>
      <c r="U1190" t="s">
        <v>845</v>
      </c>
      <c r="V1190" t="s">
        <v>299</v>
      </c>
    </row>
    <row r="1191" spans="1:22" x14ac:dyDescent="0.3">
      <c r="A1191" t="s">
        <v>14953</v>
      </c>
      <c r="B1191">
        <v>1</v>
      </c>
      <c r="C1191" s="1" t="s">
        <v>14954</v>
      </c>
      <c r="D1191" t="s">
        <v>348</v>
      </c>
      <c r="E1191">
        <v>3916129</v>
      </c>
      <c r="F1191" t="s">
        <v>14954</v>
      </c>
      <c r="G1191" t="s">
        <v>489</v>
      </c>
      <c r="H1191" t="s">
        <v>14955</v>
      </c>
      <c r="L1191" s="1" t="s">
        <v>348</v>
      </c>
      <c r="M1191" t="s">
        <v>14956</v>
      </c>
      <c r="N1191">
        <v>21749</v>
      </c>
      <c r="O1191">
        <v>0</v>
      </c>
      <c r="P1191">
        <v>23</v>
      </c>
      <c r="Q1191" t="s">
        <v>14957</v>
      </c>
      <c r="R1191" t="s">
        <v>308</v>
      </c>
      <c r="S1191" t="s">
        <v>430</v>
      </c>
      <c r="U1191" t="s">
        <v>845</v>
      </c>
      <c r="V1191" t="s">
        <v>299</v>
      </c>
    </row>
    <row r="1192" spans="1:22" x14ac:dyDescent="0.3">
      <c r="A1192" t="s">
        <v>5155</v>
      </c>
      <c r="B1192">
        <v>1</v>
      </c>
      <c r="C1192" s="1" t="s">
        <v>5153</v>
      </c>
      <c r="D1192" t="s">
        <v>348</v>
      </c>
      <c r="E1192">
        <v>3039968</v>
      </c>
      <c r="F1192" t="s">
        <v>5153</v>
      </c>
      <c r="G1192" t="s">
        <v>875</v>
      </c>
      <c r="H1192" t="s">
        <v>2324</v>
      </c>
      <c r="I1192">
        <v>3</v>
      </c>
      <c r="J1192" t="s">
        <v>14413</v>
      </c>
      <c r="K1192">
        <v>13</v>
      </c>
      <c r="L1192" s="1" t="s">
        <v>348</v>
      </c>
      <c r="M1192" t="s">
        <v>5154</v>
      </c>
      <c r="N1192">
        <v>21106</v>
      </c>
      <c r="O1192">
        <v>1</v>
      </c>
      <c r="P1192">
        <v>24</v>
      </c>
      <c r="Q1192" t="s">
        <v>12283</v>
      </c>
      <c r="R1192" t="s">
        <v>308</v>
      </c>
      <c r="S1192" t="s">
        <v>537</v>
      </c>
      <c r="U1192" t="s">
        <v>3968</v>
      </c>
      <c r="V1192" t="s">
        <v>299</v>
      </c>
    </row>
    <row r="1193" spans="1:22" x14ac:dyDescent="0.3">
      <c r="A1193" t="s">
        <v>3970</v>
      </c>
      <c r="B1193">
        <v>1</v>
      </c>
      <c r="C1193" s="1" t="s">
        <v>3967</v>
      </c>
      <c r="D1193" t="s">
        <v>348</v>
      </c>
      <c r="E1193">
        <v>3128362</v>
      </c>
      <c r="F1193" t="s">
        <v>3967</v>
      </c>
      <c r="H1193" t="s">
        <v>2595</v>
      </c>
      <c r="I1193">
        <v>3</v>
      </c>
      <c r="K1193">
        <v>8</v>
      </c>
      <c r="L1193" s="1" t="s">
        <v>348</v>
      </c>
      <c r="M1193" t="s">
        <v>3969</v>
      </c>
      <c r="N1193">
        <v>19135</v>
      </c>
      <c r="O1193">
        <v>2</v>
      </c>
      <c r="P1193">
        <v>23</v>
      </c>
      <c r="Q1193" t="s">
        <v>11997</v>
      </c>
      <c r="R1193" t="s">
        <v>318</v>
      </c>
      <c r="S1193" t="s">
        <v>686</v>
      </c>
      <c r="T1193" t="s">
        <v>1059</v>
      </c>
      <c r="U1193" t="s">
        <v>3968</v>
      </c>
      <c r="V1193" t="s">
        <v>295</v>
      </c>
    </row>
    <row r="1194" spans="1:22" x14ac:dyDescent="0.3">
      <c r="A1194" t="s">
        <v>9791</v>
      </c>
      <c r="B1194">
        <v>1</v>
      </c>
      <c r="C1194" s="1" t="s">
        <v>9790</v>
      </c>
      <c r="D1194" t="s">
        <v>348</v>
      </c>
      <c r="E1194">
        <v>2984816</v>
      </c>
      <c r="F1194" t="s">
        <v>9790</v>
      </c>
      <c r="H1194" t="s">
        <v>1237</v>
      </c>
      <c r="K1194">
        <v>2</v>
      </c>
      <c r="L1194" s="1" t="s">
        <v>348</v>
      </c>
      <c r="M1194" t="s">
        <v>1269</v>
      </c>
      <c r="N1194">
        <v>17347</v>
      </c>
      <c r="O1194">
        <v>0</v>
      </c>
      <c r="P1194">
        <v>27</v>
      </c>
      <c r="Q1194" t="s">
        <v>13581</v>
      </c>
      <c r="R1194" t="s">
        <v>308</v>
      </c>
      <c r="S1194" t="s">
        <v>412</v>
      </c>
      <c r="U1194" t="s">
        <v>8655</v>
      </c>
      <c r="V1194" t="s">
        <v>295</v>
      </c>
    </row>
    <row r="1195" spans="1:22" x14ac:dyDescent="0.3">
      <c r="A1195" t="s">
        <v>7870</v>
      </c>
      <c r="B1195">
        <v>1</v>
      </c>
      <c r="C1195" s="1" t="s">
        <v>7867</v>
      </c>
      <c r="D1195" t="s">
        <v>348</v>
      </c>
      <c r="E1195">
        <v>2512449</v>
      </c>
      <c r="F1195" t="s">
        <v>7867</v>
      </c>
      <c r="H1195" t="s">
        <v>4196</v>
      </c>
      <c r="I1195">
        <v>3</v>
      </c>
      <c r="K1195">
        <v>16</v>
      </c>
      <c r="L1195" s="1" t="s">
        <v>348</v>
      </c>
      <c r="M1195" t="s">
        <v>7869</v>
      </c>
      <c r="N1195">
        <v>17372</v>
      </c>
      <c r="O1195">
        <v>1</v>
      </c>
      <c r="P1195">
        <v>25</v>
      </c>
      <c r="Q1195" t="s">
        <v>13012</v>
      </c>
      <c r="R1195" t="s">
        <v>304</v>
      </c>
      <c r="S1195" t="s">
        <v>575</v>
      </c>
      <c r="U1195" t="s">
        <v>7868</v>
      </c>
      <c r="V1195" t="s">
        <v>295</v>
      </c>
    </row>
    <row r="1196" spans="1:22" x14ac:dyDescent="0.3">
      <c r="A1196" t="s">
        <v>7402</v>
      </c>
      <c r="B1196">
        <v>1</v>
      </c>
      <c r="C1196" s="1" t="s">
        <v>7399</v>
      </c>
      <c r="D1196" t="s">
        <v>451</v>
      </c>
      <c r="E1196">
        <v>2980384</v>
      </c>
      <c r="F1196" t="s">
        <v>7399</v>
      </c>
      <c r="H1196" t="s">
        <v>1417</v>
      </c>
      <c r="K1196">
        <v>43</v>
      </c>
      <c r="L1196" s="1" t="s">
        <v>451</v>
      </c>
      <c r="M1196" t="s">
        <v>7401</v>
      </c>
      <c r="N1196">
        <v>19524</v>
      </c>
      <c r="O1196">
        <v>3</v>
      </c>
      <c r="P1196">
        <v>26</v>
      </c>
      <c r="Q1196" t="s">
        <v>12885</v>
      </c>
      <c r="R1196" t="s">
        <v>360</v>
      </c>
      <c r="S1196" t="s">
        <v>791</v>
      </c>
      <c r="U1196" t="s">
        <v>7400</v>
      </c>
      <c r="V1196" t="s">
        <v>295</v>
      </c>
    </row>
    <row r="1197" spans="1:22" x14ac:dyDescent="0.3">
      <c r="A1197" t="s">
        <v>5940</v>
      </c>
      <c r="B1197">
        <v>1</v>
      </c>
      <c r="C1197" s="1" t="s">
        <v>56</v>
      </c>
      <c r="D1197" t="s">
        <v>451</v>
      </c>
      <c r="E1197">
        <v>3123969</v>
      </c>
      <c r="F1197" t="s">
        <v>56</v>
      </c>
      <c r="G1197" t="s">
        <v>479</v>
      </c>
      <c r="H1197" t="s">
        <v>5657</v>
      </c>
      <c r="I1197">
        <v>2</v>
      </c>
      <c r="J1197" t="s">
        <v>5939</v>
      </c>
      <c r="K1197">
        <v>25</v>
      </c>
      <c r="L1197" s="1" t="s">
        <v>451</v>
      </c>
      <c r="M1197" t="s">
        <v>825</v>
      </c>
      <c r="N1197">
        <v>19924</v>
      </c>
      <c r="O1197">
        <v>2</v>
      </c>
      <c r="P1197">
        <v>24</v>
      </c>
      <c r="Q1197" t="s">
        <v>12484</v>
      </c>
      <c r="R1197" t="s">
        <v>492</v>
      </c>
      <c r="S1197" t="s">
        <v>537</v>
      </c>
      <c r="U1197" t="s">
        <v>5938</v>
      </c>
      <c r="V1197" t="s">
        <v>299</v>
      </c>
    </row>
    <row r="1198" spans="1:22" x14ac:dyDescent="0.3">
      <c r="A1198" t="s">
        <v>8381</v>
      </c>
      <c r="B1198">
        <v>1</v>
      </c>
      <c r="C1198" s="1" t="s">
        <v>8378</v>
      </c>
      <c r="D1198" t="s">
        <v>321</v>
      </c>
      <c r="E1198">
        <v>16792</v>
      </c>
      <c r="F1198" t="s">
        <v>8378</v>
      </c>
      <c r="H1198" t="s">
        <v>8382</v>
      </c>
      <c r="J1198" t="s">
        <v>8380</v>
      </c>
      <c r="K1198">
        <v>89</v>
      </c>
      <c r="L1198" s="1" t="s">
        <v>321</v>
      </c>
      <c r="M1198" t="s">
        <v>8379</v>
      </c>
      <c r="N1198">
        <v>16057</v>
      </c>
      <c r="O1198">
        <v>6</v>
      </c>
      <c r="P1198">
        <v>28</v>
      </c>
      <c r="Q1198" t="s">
        <v>13158</v>
      </c>
      <c r="R1198" t="s">
        <v>294</v>
      </c>
      <c r="S1198" t="s">
        <v>1605</v>
      </c>
      <c r="T1198" t="s">
        <v>16316</v>
      </c>
      <c r="U1198" t="s">
        <v>1596</v>
      </c>
      <c r="V1198" t="s">
        <v>295</v>
      </c>
    </row>
    <row r="1199" spans="1:22" x14ac:dyDescent="0.3">
      <c r="A1199" t="s">
        <v>3201</v>
      </c>
      <c r="B1199">
        <v>1</v>
      </c>
      <c r="C1199" s="1" t="s">
        <v>3198</v>
      </c>
      <c r="D1199" t="s">
        <v>348</v>
      </c>
      <c r="E1199">
        <v>3060950</v>
      </c>
      <c r="F1199" t="s">
        <v>3198</v>
      </c>
      <c r="H1199" t="s">
        <v>3202</v>
      </c>
      <c r="J1199" t="s">
        <v>3200</v>
      </c>
      <c r="K1199">
        <v>16</v>
      </c>
      <c r="L1199" s="1" t="s">
        <v>348</v>
      </c>
      <c r="M1199" t="s">
        <v>3199</v>
      </c>
      <c r="N1199">
        <v>18516</v>
      </c>
      <c r="O1199">
        <v>4</v>
      </c>
      <c r="P1199">
        <v>27</v>
      </c>
      <c r="Q1199" t="s">
        <v>11827</v>
      </c>
      <c r="R1199" t="s">
        <v>492</v>
      </c>
      <c r="S1199" t="s">
        <v>568</v>
      </c>
      <c r="T1199" t="s">
        <v>16316</v>
      </c>
      <c r="U1199" t="s">
        <v>1596</v>
      </c>
      <c r="V1199" t="s">
        <v>295</v>
      </c>
    </row>
    <row r="1200" spans="1:22" x14ac:dyDescent="0.3">
      <c r="A1200" t="s">
        <v>8862</v>
      </c>
      <c r="B1200">
        <v>1</v>
      </c>
      <c r="C1200" s="1" t="s">
        <v>8861</v>
      </c>
      <c r="D1200" t="s">
        <v>348</v>
      </c>
      <c r="E1200">
        <v>17137</v>
      </c>
      <c r="F1200" t="s">
        <v>8861</v>
      </c>
      <c r="H1200" t="s">
        <v>2052</v>
      </c>
      <c r="K1200">
        <v>16</v>
      </c>
      <c r="L1200" s="1" t="s">
        <v>348</v>
      </c>
      <c r="M1200" t="s">
        <v>493</v>
      </c>
      <c r="N1200">
        <v>16082</v>
      </c>
      <c r="O1200">
        <v>1</v>
      </c>
      <c r="P1200">
        <v>26</v>
      </c>
      <c r="Q1200" t="s">
        <v>13304</v>
      </c>
      <c r="R1200" t="s">
        <v>329</v>
      </c>
      <c r="S1200" t="s">
        <v>814</v>
      </c>
      <c r="U1200" t="s">
        <v>1596</v>
      </c>
      <c r="V1200" t="s">
        <v>295</v>
      </c>
    </row>
    <row r="1201" spans="1:22" x14ac:dyDescent="0.3">
      <c r="A1201" t="s">
        <v>1598</v>
      </c>
      <c r="B1201">
        <v>1</v>
      </c>
      <c r="C1201" s="1" t="s">
        <v>1595</v>
      </c>
      <c r="D1201" t="s">
        <v>321</v>
      </c>
      <c r="E1201">
        <v>3917962</v>
      </c>
      <c r="F1201" t="s">
        <v>1595</v>
      </c>
      <c r="G1201" t="s">
        <v>365</v>
      </c>
      <c r="H1201" t="s">
        <v>1599</v>
      </c>
      <c r="I1201">
        <v>1</v>
      </c>
      <c r="J1201" t="s">
        <v>14346</v>
      </c>
      <c r="K1201">
        <v>87</v>
      </c>
      <c r="L1201" s="1" t="s">
        <v>321</v>
      </c>
      <c r="M1201" t="s">
        <v>1597</v>
      </c>
      <c r="N1201">
        <v>20952</v>
      </c>
      <c r="O1201">
        <v>1</v>
      </c>
      <c r="P1201">
        <v>24</v>
      </c>
      <c r="Q1201" t="s">
        <v>11511</v>
      </c>
      <c r="R1201" t="s">
        <v>424</v>
      </c>
      <c r="S1201" t="s">
        <v>548</v>
      </c>
      <c r="T1201" t="s">
        <v>16320</v>
      </c>
      <c r="U1201" t="s">
        <v>1596</v>
      </c>
      <c r="V1201" t="s">
        <v>16321</v>
      </c>
    </row>
    <row r="1202" spans="1:22" x14ac:dyDescent="0.3">
      <c r="A1202" t="s">
        <v>4302</v>
      </c>
      <c r="B1202">
        <v>1</v>
      </c>
      <c r="C1202" s="1" t="s">
        <v>4300</v>
      </c>
      <c r="F1202" t="s">
        <v>4300</v>
      </c>
      <c r="K1202">
        <v>0</v>
      </c>
      <c r="L1202" s="1" t="s">
        <v>296</v>
      </c>
      <c r="M1202" t="s">
        <v>4301</v>
      </c>
      <c r="N1202">
        <v>18867</v>
      </c>
      <c r="O1202">
        <v>0</v>
      </c>
      <c r="Q1202" t="s">
        <v>12076</v>
      </c>
      <c r="R1202" t="s">
        <v>296</v>
      </c>
      <c r="S1202" t="s">
        <v>296</v>
      </c>
      <c r="U1202" t="s">
        <v>1302</v>
      </c>
      <c r="V1202" t="s">
        <v>295</v>
      </c>
    </row>
    <row r="1203" spans="1:22" x14ac:dyDescent="0.3">
      <c r="A1203" t="s">
        <v>6065</v>
      </c>
      <c r="B1203">
        <v>1</v>
      </c>
      <c r="C1203" s="1" t="s">
        <v>6062</v>
      </c>
      <c r="D1203" t="s">
        <v>321</v>
      </c>
      <c r="E1203">
        <v>16504</v>
      </c>
      <c r="F1203" t="s">
        <v>6062</v>
      </c>
      <c r="G1203" t="s">
        <v>303</v>
      </c>
      <c r="H1203" t="s">
        <v>6066</v>
      </c>
      <c r="I1203">
        <v>1</v>
      </c>
      <c r="J1203" t="s">
        <v>6064</v>
      </c>
      <c r="K1203">
        <v>84</v>
      </c>
      <c r="L1203" s="1" t="s">
        <v>321</v>
      </c>
      <c r="M1203" t="s">
        <v>6063</v>
      </c>
      <c r="N1203">
        <v>15602</v>
      </c>
      <c r="O1203">
        <v>7</v>
      </c>
      <c r="P1203">
        <v>30</v>
      </c>
      <c r="Q1203" t="s">
        <v>12518</v>
      </c>
      <c r="R1203" t="s">
        <v>304</v>
      </c>
      <c r="S1203" t="s">
        <v>1507</v>
      </c>
      <c r="U1203" t="s">
        <v>1302</v>
      </c>
      <c r="V1203" t="s">
        <v>299</v>
      </c>
    </row>
    <row r="1204" spans="1:22" x14ac:dyDescent="0.3">
      <c r="A1204" t="s">
        <v>15859</v>
      </c>
      <c r="B1204">
        <v>1</v>
      </c>
      <c r="C1204" s="1" t="s">
        <v>15860</v>
      </c>
      <c r="F1204" t="s">
        <v>15860</v>
      </c>
      <c r="K1204">
        <v>0</v>
      </c>
      <c r="L1204" s="1" t="s">
        <v>296</v>
      </c>
      <c r="M1204" t="s">
        <v>15861</v>
      </c>
      <c r="N1204">
        <v>21858</v>
      </c>
      <c r="O1204">
        <v>0</v>
      </c>
      <c r="Q1204" t="s">
        <v>15862</v>
      </c>
      <c r="R1204" t="s">
        <v>296</v>
      </c>
      <c r="S1204" t="s">
        <v>296</v>
      </c>
      <c r="U1204" t="s">
        <v>1302</v>
      </c>
      <c r="V1204" t="s">
        <v>295</v>
      </c>
    </row>
    <row r="1205" spans="1:22" x14ac:dyDescent="0.3">
      <c r="A1205" t="s">
        <v>16704</v>
      </c>
      <c r="B1205">
        <v>1</v>
      </c>
      <c r="C1205" s="1" t="s">
        <v>16705</v>
      </c>
      <c r="D1205" t="s">
        <v>16327</v>
      </c>
      <c r="E1205">
        <v>3916370</v>
      </c>
      <c r="F1205" t="s">
        <v>16705</v>
      </c>
      <c r="G1205" t="s">
        <v>721</v>
      </c>
      <c r="H1205" t="s">
        <v>16706</v>
      </c>
      <c r="J1205" t="s">
        <v>16707</v>
      </c>
      <c r="K1205">
        <v>3</v>
      </c>
      <c r="L1205" s="1" t="s">
        <v>16327</v>
      </c>
      <c r="M1205" t="s">
        <v>2136</v>
      </c>
      <c r="N1205">
        <v>21376</v>
      </c>
      <c r="O1205">
        <v>1</v>
      </c>
      <c r="P1205">
        <v>23</v>
      </c>
      <c r="Q1205" t="s">
        <v>16708</v>
      </c>
      <c r="R1205" t="s">
        <v>345</v>
      </c>
      <c r="S1205" t="s">
        <v>665</v>
      </c>
      <c r="U1205" t="s">
        <v>1302</v>
      </c>
      <c r="V1205" t="s">
        <v>299</v>
      </c>
    </row>
    <row r="1206" spans="1:22" x14ac:dyDescent="0.3">
      <c r="A1206" t="s">
        <v>7730</v>
      </c>
      <c r="B1206">
        <v>1</v>
      </c>
      <c r="C1206" s="1" t="s">
        <v>7727</v>
      </c>
      <c r="D1206" t="s">
        <v>311</v>
      </c>
      <c r="E1206">
        <v>3118374</v>
      </c>
      <c r="F1206" t="s">
        <v>7727</v>
      </c>
      <c r="H1206" t="s">
        <v>7731</v>
      </c>
      <c r="J1206" t="s">
        <v>7729</v>
      </c>
      <c r="K1206">
        <v>6</v>
      </c>
      <c r="L1206" s="1" t="s">
        <v>311</v>
      </c>
      <c r="M1206" t="s">
        <v>7728</v>
      </c>
      <c r="N1206">
        <v>20468</v>
      </c>
      <c r="O1206">
        <v>2</v>
      </c>
      <c r="P1206">
        <v>24</v>
      </c>
      <c r="Q1206" t="s">
        <v>12975</v>
      </c>
      <c r="R1206" t="s">
        <v>318</v>
      </c>
      <c r="S1206" t="s">
        <v>575</v>
      </c>
      <c r="T1206" t="s">
        <v>16316</v>
      </c>
      <c r="U1206" t="s">
        <v>1302</v>
      </c>
      <c r="V1206" t="s">
        <v>295</v>
      </c>
    </row>
    <row r="1207" spans="1:22" x14ac:dyDescent="0.3">
      <c r="A1207" t="s">
        <v>10000</v>
      </c>
      <c r="B1207">
        <v>1</v>
      </c>
      <c r="C1207" s="1" t="s">
        <v>9998</v>
      </c>
      <c r="D1207" t="s">
        <v>562</v>
      </c>
      <c r="E1207">
        <v>11197</v>
      </c>
      <c r="F1207" t="s">
        <v>9998</v>
      </c>
      <c r="H1207" t="s">
        <v>10001</v>
      </c>
      <c r="K1207">
        <v>44</v>
      </c>
      <c r="L1207" s="1" t="s">
        <v>451</v>
      </c>
      <c r="M1207" t="s">
        <v>4607</v>
      </c>
      <c r="N1207">
        <v>1362</v>
      </c>
      <c r="O1207">
        <v>7</v>
      </c>
      <c r="P1207">
        <v>33</v>
      </c>
      <c r="Q1207" t="s">
        <v>13644</v>
      </c>
      <c r="R1207" t="s">
        <v>345</v>
      </c>
      <c r="S1207" t="s">
        <v>525</v>
      </c>
      <c r="U1207" t="s">
        <v>9999</v>
      </c>
      <c r="V1207" t="s">
        <v>295</v>
      </c>
    </row>
    <row r="1208" spans="1:22" x14ac:dyDescent="0.3">
      <c r="A1208" t="s">
        <v>14013</v>
      </c>
      <c r="B1208">
        <v>1</v>
      </c>
      <c r="C1208" s="1" t="s">
        <v>14012</v>
      </c>
      <c r="D1208" t="s">
        <v>321</v>
      </c>
      <c r="E1208">
        <v>3728307</v>
      </c>
      <c r="F1208" t="s">
        <v>14012</v>
      </c>
      <c r="I1208">
        <v>8</v>
      </c>
      <c r="K1208">
        <v>47</v>
      </c>
      <c r="L1208" s="1" t="s">
        <v>321</v>
      </c>
      <c r="M1208" t="s">
        <v>1284</v>
      </c>
      <c r="N1208">
        <v>21650</v>
      </c>
      <c r="O1208">
        <v>1</v>
      </c>
      <c r="Q1208" t="s">
        <v>14014</v>
      </c>
      <c r="R1208" t="s">
        <v>294</v>
      </c>
      <c r="S1208" t="s">
        <v>525</v>
      </c>
      <c r="T1208" t="s">
        <v>16316</v>
      </c>
      <c r="U1208" t="s">
        <v>1558</v>
      </c>
      <c r="V1208" t="s">
        <v>295</v>
      </c>
    </row>
    <row r="1209" spans="1:22" x14ac:dyDescent="0.3">
      <c r="A1209" t="s">
        <v>2481</v>
      </c>
      <c r="B1209">
        <v>1</v>
      </c>
      <c r="C1209" s="1" t="s">
        <v>2479</v>
      </c>
      <c r="D1209" t="s">
        <v>321</v>
      </c>
      <c r="F1209" t="s">
        <v>2479</v>
      </c>
      <c r="H1209" t="s">
        <v>2482</v>
      </c>
      <c r="K1209">
        <v>80</v>
      </c>
      <c r="L1209" s="1" t="s">
        <v>321</v>
      </c>
      <c r="M1209" t="s">
        <v>2480</v>
      </c>
      <c r="N1209">
        <v>17422</v>
      </c>
      <c r="O1209">
        <v>2</v>
      </c>
      <c r="P1209">
        <v>25</v>
      </c>
      <c r="Q1209" t="s">
        <v>11678</v>
      </c>
      <c r="R1209" t="s">
        <v>318</v>
      </c>
      <c r="S1209" t="s">
        <v>525</v>
      </c>
      <c r="U1209" t="s">
        <v>1302</v>
      </c>
      <c r="V1209" t="s">
        <v>295</v>
      </c>
    </row>
    <row r="1210" spans="1:22" x14ac:dyDescent="0.3">
      <c r="A1210" t="s">
        <v>15022</v>
      </c>
      <c r="B1210">
        <v>1</v>
      </c>
      <c r="C1210" s="1" t="s">
        <v>15023</v>
      </c>
      <c r="D1210" t="s">
        <v>321</v>
      </c>
      <c r="E1210">
        <v>3915136</v>
      </c>
      <c r="F1210" t="s">
        <v>15023</v>
      </c>
      <c r="G1210" t="s">
        <v>335</v>
      </c>
      <c r="H1210" t="s">
        <v>15024</v>
      </c>
      <c r="I1210">
        <v>4</v>
      </c>
      <c r="K1210">
        <v>88</v>
      </c>
      <c r="L1210" s="1" t="s">
        <v>321</v>
      </c>
      <c r="M1210" t="s">
        <v>15025</v>
      </c>
      <c r="N1210">
        <v>21780</v>
      </c>
      <c r="O1210">
        <v>0</v>
      </c>
      <c r="P1210">
        <v>23</v>
      </c>
      <c r="Q1210" t="s">
        <v>15026</v>
      </c>
      <c r="R1210" t="s">
        <v>304</v>
      </c>
      <c r="S1210" t="s">
        <v>1989</v>
      </c>
      <c r="T1210" t="s">
        <v>13941</v>
      </c>
      <c r="U1210" t="s">
        <v>506</v>
      </c>
      <c r="V1210" t="s">
        <v>2517</v>
      </c>
    </row>
    <row r="1211" spans="1:22" x14ac:dyDescent="0.3">
      <c r="A1211" t="s">
        <v>15965</v>
      </c>
      <c r="B1211">
        <v>1</v>
      </c>
      <c r="C1211" s="1" t="s">
        <v>15966</v>
      </c>
      <c r="D1211" t="s">
        <v>311</v>
      </c>
      <c r="E1211">
        <v>4035003</v>
      </c>
      <c r="F1211" t="s">
        <v>15966</v>
      </c>
      <c r="G1211" t="s">
        <v>303</v>
      </c>
      <c r="H1211" t="s">
        <v>15967</v>
      </c>
      <c r="I1211">
        <v>3</v>
      </c>
      <c r="K1211">
        <v>9</v>
      </c>
      <c r="L1211" s="1" t="s">
        <v>311</v>
      </c>
      <c r="M1211" t="s">
        <v>15968</v>
      </c>
      <c r="N1211">
        <v>21820</v>
      </c>
      <c r="O1211">
        <v>0</v>
      </c>
      <c r="P1211">
        <v>22</v>
      </c>
      <c r="Q1211" t="s">
        <v>15969</v>
      </c>
      <c r="R1211" t="s">
        <v>304</v>
      </c>
      <c r="S1211" t="s">
        <v>1188</v>
      </c>
      <c r="U1211" t="s">
        <v>506</v>
      </c>
      <c r="V1211" t="s">
        <v>299</v>
      </c>
    </row>
    <row r="1212" spans="1:22" x14ac:dyDescent="0.3">
      <c r="A1212" t="s">
        <v>10506</v>
      </c>
      <c r="B1212">
        <v>1</v>
      </c>
      <c r="C1212" s="1" t="s">
        <v>10504</v>
      </c>
      <c r="D1212" t="s">
        <v>321</v>
      </c>
      <c r="E1212">
        <v>3125404</v>
      </c>
      <c r="F1212" t="s">
        <v>10504</v>
      </c>
      <c r="G1212" t="s">
        <v>416</v>
      </c>
      <c r="H1212" t="s">
        <v>1350</v>
      </c>
      <c r="I1212">
        <v>4</v>
      </c>
      <c r="J1212" t="s">
        <v>10505</v>
      </c>
      <c r="K1212">
        <v>86</v>
      </c>
      <c r="L1212" s="1" t="s">
        <v>321</v>
      </c>
      <c r="M1212" t="s">
        <v>8571</v>
      </c>
      <c r="N1212">
        <v>19281</v>
      </c>
      <c r="O1212">
        <v>3</v>
      </c>
      <c r="P1212">
        <v>26</v>
      </c>
      <c r="Q1212" t="s">
        <v>13797</v>
      </c>
      <c r="R1212" t="s">
        <v>424</v>
      </c>
      <c r="S1212" t="s">
        <v>659</v>
      </c>
      <c r="U1212" t="s">
        <v>506</v>
      </c>
      <c r="V1212" t="s">
        <v>299</v>
      </c>
    </row>
    <row r="1213" spans="1:22" x14ac:dyDescent="0.3">
      <c r="A1213" t="s">
        <v>6239</v>
      </c>
      <c r="B1213">
        <v>1</v>
      </c>
      <c r="C1213" s="1" t="s">
        <v>6237</v>
      </c>
      <c r="D1213" t="s">
        <v>311</v>
      </c>
      <c r="E1213">
        <v>2567767</v>
      </c>
      <c r="F1213" t="s">
        <v>6237</v>
      </c>
      <c r="H1213" t="s">
        <v>6240</v>
      </c>
      <c r="K1213">
        <v>48</v>
      </c>
      <c r="L1213" s="1" t="s">
        <v>311</v>
      </c>
      <c r="M1213" t="s">
        <v>6238</v>
      </c>
      <c r="N1213">
        <v>18813</v>
      </c>
      <c r="O1213">
        <v>3</v>
      </c>
      <c r="P1213">
        <v>26</v>
      </c>
      <c r="Q1213" t="s">
        <v>12566</v>
      </c>
      <c r="R1213" t="s">
        <v>329</v>
      </c>
      <c r="S1213" t="s">
        <v>375</v>
      </c>
      <c r="T1213" t="s">
        <v>1059</v>
      </c>
      <c r="U1213" t="s">
        <v>506</v>
      </c>
      <c r="V1213" t="s">
        <v>295</v>
      </c>
    </row>
    <row r="1214" spans="1:22" x14ac:dyDescent="0.3">
      <c r="A1214" t="s">
        <v>7065</v>
      </c>
      <c r="B1214">
        <v>1</v>
      </c>
      <c r="C1214" s="1" t="s">
        <v>7064</v>
      </c>
      <c r="D1214" t="s">
        <v>321</v>
      </c>
      <c r="E1214">
        <v>17207</v>
      </c>
      <c r="F1214" t="s">
        <v>7064</v>
      </c>
      <c r="H1214" t="s">
        <v>1438</v>
      </c>
      <c r="K1214">
        <v>87</v>
      </c>
      <c r="L1214" s="1" t="s">
        <v>321</v>
      </c>
      <c r="M1214" t="s">
        <v>4614</v>
      </c>
      <c r="N1214">
        <v>16460</v>
      </c>
      <c r="O1214">
        <v>1</v>
      </c>
      <c r="P1214">
        <v>26</v>
      </c>
      <c r="Q1214" t="s">
        <v>12794</v>
      </c>
      <c r="R1214" t="s">
        <v>424</v>
      </c>
      <c r="S1214" t="s">
        <v>525</v>
      </c>
      <c r="U1214" t="s">
        <v>506</v>
      </c>
      <c r="V1214" t="s">
        <v>295</v>
      </c>
    </row>
    <row r="1215" spans="1:22" x14ac:dyDescent="0.3">
      <c r="A1215" t="s">
        <v>16331</v>
      </c>
      <c r="B1215">
        <v>1</v>
      </c>
      <c r="C1215" s="1" t="s">
        <v>16332</v>
      </c>
      <c r="D1215" t="s">
        <v>16327</v>
      </c>
      <c r="E1215">
        <v>15774</v>
      </c>
      <c r="F1215" t="s">
        <v>16332</v>
      </c>
      <c r="H1215" t="s">
        <v>16333</v>
      </c>
      <c r="K1215">
        <v>10</v>
      </c>
      <c r="L1215" s="1" t="s">
        <v>16327</v>
      </c>
      <c r="M1215" t="s">
        <v>16334</v>
      </c>
      <c r="N1215">
        <v>14941</v>
      </c>
      <c r="O1215">
        <v>6</v>
      </c>
      <c r="P1215">
        <v>30</v>
      </c>
      <c r="Q1215" t="s">
        <v>16335</v>
      </c>
      <c r="R1215" t="s">
        <v>401</v>
      </c>
      <c r="S1215" t="s">
        <v>317</v>
      </c>
      <c r="U1215" t="s">
        <v>506</v>
      </c>
      <c r="V1215" t="s">
        <v>295</v>
      </c>
    </row>
    <row r="1216" spans="1:22" x14ac:dyDescent="0.3">
      <c r="A1216" t="s">
        <v>3621</v>
      </c>
      <c r="B1216">
        <v>1</v>
      </c>
      <c r="C1216" s="1" t="s">
        <v>3619</v>
      </c>
      <c r="D1216" t="s">
        <v>321</v>
      </c>
      <c r="E1216">
        <v>11373</v>
      </c>
      <c r="F1216" t="s">
        <v>3619</v>
      </c>
      <c r="H1216" t="s">
        <v>3622</v>
      </c>
      <c r="K1216">
        <v>83</v>
      </c>
      <c r="L1216" s="1" t="s">
        <v>321</v>
      </c>
      <c r="M1216" t="s">
        <v>3620</v>
      </c>
      <c r="N1216">
        <v>852</v>
      </c>
      <c r="O1216">
        <v>11</v>
      </c>
      <c r="P1216">
        <v>34</v>
      </c>
      <c r="Q1216" t="s">
        <v>11918</v>
      </c>
      <c r="R1216" t="s">
        <v>318</v>
      </c>
      <c r="S1216" t="s">
        <v>332</v>
      </c>
      <c r="U1216" t="s">
        <v>506</v>
      </c>
      <c r="V1216" t="s">
        <v>295</v>
      </c>
    </row>
    <row r="1217" spans="1:22" x14ac:dyDescent="0.3">
      <c r="A1217" t="s">
        <v>3773</v>
      </c>
      <c r="B1217">
        <v>1</v>
      </c>
      <c r="C1217" s="1" t="s">
        <v>3770</v>
      </c>
      <c r="D1217" t="s">
        <v>311</v>
      </c>
      <c r="E1217">
        <v>2578570</v>
      </c>
      <c r="F1217" t="s">
        <v>3770</v>
      </c>
      <c r="G1217" t="s">
        <v>303</v>
      </c>
      <c r="H1217" t="s">
        <v>3774</v>
      </c>
      <c r="I1217">
        <v>2</v>
      </c>
      <c r="J1217" t="s">
        <v>3772</v>
      </c>
      <c r="K1217">
        <v>7</v>
      </c>
      <c r="L1217" s="1" t="s">
        <v>311</v>
      </c>
      <c r="M1217" t="s">
        <v>3771</v>
      </c>
      <c r="N1217">
        <v>18018</v>
      </c>
      <c r="O1217">
        <v>4</v>
      </c>
      <c r="P1217">
        <v>27</v>
      </c>
      <c r="Q1217" t="s">
        <v>11952</v>
      </c>
      <c r="R1217" t="s">
        <v>424</v>
      </c>
      <c r="S1217" t="s">
        <v>828</v>
      </c>
      <c r="U1217" t="s">
        <v>2977</v>
      </c>
      <c r="V1217" t="s">
        <v>299</v>
      </c>
    </row>
    <row r="1218" spans="1:22" x14ac:dyDescent="0.3">
      <c r="A1218" t="s">
        <v>3447</v>
      </c>
      <c r="B1218">
        <v>1</v>
      </c>
      <c r="C1218" s="1" t="s">
        <v>3446</v>
      </c>
      <c r="D1218" t="s">
        <v>348</v>
      </c>
      <c r="E1218">
        <v>13363</v>
      </c>
      <c r="F1218" t="s">
        <v>3446</v>
      </c>
      <c r="H1218" t="s">
        <v>3448</v>
      </c>
      <c r="K1218">
        <v>19</v>
      </c>
      <c r="L1218" s="1" t="s">
        <v>348</v>
      </c>
      <c r="M1218" t="s">
        <v>1693</v>
      </c>
      <c r="N1218">
        <v>11230</v>
      </c>
      <c r="O1218">
        <v>5</v>
      </c>
      <c r="P1218">
        <v>30</v>
      </c>
      <c r="Q1218" t="s">
        <v>11883</v>
      </c>
      <c r="R1218" t="s">
        <v>492</v>
      </c>
      <c r="S1218" t="s">
        <v>568</v>
      </c>
      <c r="U1218" t="s">
        <v>2977</v>
      </c>
      <c r="V1218" t="s">
        <v>295</v>
      </c>
    </row>
    <row r="1219" spans="1:22" x14ac:dyDescent="0.3">
      <c r="A1219" t="s">
        <v>4919</v>
      </c>
      <c r="B1219">
        <v>1</v>
      </c>
      <c r="C1219" s="1" t="s">
        <v>838</v>
      </c>
      <c r="D1219" t="s">
        <v>348</v>
      </c>
      <c r="E1219">
        <v>10517</v>
      </c>
      <c r="F1219" t="s">
        <v>838</v>
      </c>
      <c r="H1219" t="s">
        <v>4920</v>
      </c>
      <c r="K1219">
        <v>15</v>
      </c>
      <c r="L1219" s="1" t="s">
        <v>348</v>
      </c>
      <c r="M1219" t="s">
        <v>313</v>
      </c>
      <c r="N1219">
        <v>5100</v>
      </c>
      <c r="O1219">
        <v>9</v>
      </c>
      <c r="P1219">
        <v>33</v>
      </c>
      <c r="Q1219" t="s">
        <v>12223</v>
      </c>
      <c r="R1219" t="s">
        <v>318</v>
      </c>
      <c r="S1219" t="s">
        <v>686</v>
      </c>
      <c r="U1219" t="s">
        <v>2977</v>
      </c>
      <c r="V1219" t="s">
        <v>295</v>
      </c>
    </row>
    <row r="1220" spans="1:22" x14ac:dyDescent="0.3">
      <c r="A1220" t="s">
        <v>5245</v>
      </c>
      <c r="B1220">
        <v>1</v>
      </c>
      <c r="C1220" s="1" t="s">
        <v>5243</v>
      </c>
      <c r="D1220" t="s">
        <v>451</v>
      </c>
      <c r="E1220">
        <v>3693033</v>
      </c>
      <c r="F1220" t="s">
        <v>5243</v>
      </c>
      <c r="G1220" t="s">
        <v>410</v>
      </c>
      <c r="H1220" t="s">
        <v>5094</v>
      </c>
      <c r="I1220">
        <v>6</v>
      </c>
      <c r="K1220">
        <v>31</v>
      </c>
      <c r="L1220" s="1" t="s">
        <v>451</v>
      </c>
      <c r="M1220" t="s">
        <v>884</v>
      </c>
      <c r="N1220">
        <v>20906</v>
      </c>
      <c r="O1220">
        <v>0</v>
      </c>
      <c r="P1220">
        <v>23</v>
      </c>
      <c r="Q1220" t="s">
        <v>12306</v>
      </c>
      <c r="R1220" t="s">
        <v>345</v>
      </c>
      <c r="S1220" t="s">
        <v>951</v>
      </c>
      <c r="U1220" t="s">
        <v>5244</v>
      </c>
      <c r="V1220" t="s">
        <v>299</v>
      </c>
    </row>
    <row r="1221" spans="1:22" x14ac:dyDescent="0.3">
      <c r="A1221" t="s">
        <v>8754</v>
      </c>
      <c r="B1221">
        <v>1</v>
      </c>
      <c r="C1221" s="1" t="s">
        <v>8751</v>
      </c>
      <c r="D1221" t="s">
        <v>451</v>
      </c>
      <c r="E1221">
        <v>14193</v>
      </c>
      <c r="F1221" t="s">
        <v>8751</v>
      </c>
      <c r="H1221" t="s">
        <v>6508</v>
      </c>
      <c r="J1221" t="s">
        <v>8753</v>
      </c>
      <c r="K1221">
        <v>37</v>
      </c>
      <c r="L1221" s="1" t="s">
        <v>451</v>
      </c>
      <c r="M1221" t="s">
        <v>1764</v>
      </c>
      <c r="N1221">
        <v>13299</v>
      </c>
      <c r="O1221">
        <v>9</v>
      </c>
      <c r="P1221">
        <v>30</v>
      </c>
      <c r="Q1221" t="s">
        <v>13271</v>
      </c>
      <c r="R1221" t="s">
        <v>457</v>
      </c>
      <c r="S1221" t="s">
        <v>756</v>
      </c>
      <c r="T1221" t="s">
        <v>16316</v>
      </c>
      <c r="U1221" t="s">
        <v>8752</v>
      </c>
      <c r="V1221" t="s">
        <v>295</v>
      </c>
    </row>
    <row r="1222" spans="1:22" x14ac:dyDescent="0.3">
      <c r="A1222" t="s">
        <v>3988</v>
      </c>
      <c r="B1222">
        <v>1</v>
      </c>
      <c r="C1222" s="1" t="s">
        <v>3985</v>
      </c>
      <c r="D1222" t="s">
        <v>451</v>
      </c>
      <c r="E1222">
        <v>15368</v>
      </c>
      <c r="F1222" t="s">
        <v>3985</v>
      </c>
      <c r="H1222" t="s">
        <v>2951</v>
      </c>
      <c r="I1222">
        <v>2</v>
      </c>
      <c r="K1222">
        <v>70</v>
      </c>
      <c r="L1222" s="1" t="s">
        <v>3987</v>
      </c>
      <c r="M1222" t="s">
        <v>1232</v>
      </c>
      <c r="N1222">
        <v>15822</v>
      </c>
      <c r="O1222">
        <v>7</v>
      </c>
      <c r="P1222">
        <v>30</v>
      </c>
      <c r="Q1222" t="s">
        <v>12002</v>
      </c>
      <c r="R1222" t="s">
        <v>329</v>
      </c>
      <c r="S1222" t="s">
        <v>779</v>
      </c>
      <c r="T1222" t="s">
        <v>1059</v>
      </c>
      <c r="U1222" t="s">
        <v>3986</v>
      </c>
      <c r="V1222" t="s">
        <v>295</v>
      </c>
    </row>
    <row r="1223" spans="1:22" x14ac:dyDescent="0.3">
      <c r="A1223" t="s">
        <v>7440</v>
      </c>
      <c r="B1223">
        <v>1</v>
      </c>
      <c r="C1223" s="1" t="s">
        <v>7437</v>
      </c>
      <c r="D1223" t="s">
        <v>321</v>
      </c>
      <c r="E1223">
        <v>3118954</v>
      </c>
      <c r="F1223" t="s">
        <v>7437</v>
      </c>
      <c r="G1223" t="s">
        <v>479</v>
      </c>
      <c r="H1223" t="s">
        <v>1924</v>
      </c>
      <c r="I1223">
        <v>2</v>
      </c>
      <c r="J1223" t="s">
        <v>7439</v>
      </c>
      <c r="K1223">
        <v>87</v>
      </c>
      <c r="L1223" s="1" t="s">
        <v>321</v>
      </c>
      <c r="M1223" t="s">
        <v>1931</v>
      </c>
      <c r="N1223">
        <v>20662</v>
      </c>
      <c r="O1223">
        <v>2</v>
      </c>
      <c r="P1223">
        <v>24</v>
      </c>
      <c r="Q1223" t="s">
        <v>12895</v>
      </c>
      <c r="R1223" t="s">
        <v>424</v>
      </c>
      <c r="S1223" t="s">
        <v>515</v>
      </c>
      <c r="U1223" t="s">
        <v>7438</v>
      </c>
      <c r="V1223" t="s">
        <v>299</v>
      </c>
    </row>
    <row r="1224" spans="1:22" x14ac:dyDescent="0.3">
      <c r="A1224" t="s">
        <v>7607</v>
      </c>
      <c r="B1224">
        <v>1</v>
      </c>
      <c r="C1224" s="1" t="s">
        <v>7604</v>
      </c>
      <c r="D1224" t="s">
        <v>348</v>
      </c>
      <c r="E1224">
        <v>3043263</v>
      </c>
      <c r="F1224" t="s">
        <v>7604</v>
      </c>
      <c r="H1224" t="s">
        <v>6849</v>
      </c>
      <c r="J1224" t="s">
        <v>14487</v>
      </c>
      <c r="K1224">
        <v>10</v>
      </c>
      <c r="L1224" s="1" t="s">
        <v>348</v>
      </c>
      <c r="M1224" t="s">
        <v>7606</v>
      </c>
      <c r="N1224">
        <v>16831</v>
      </c>
      <c r="O1224">
        <v>5</v>
      </c>
      <c r="P1224">
        <v>27</v>
      </c>
      <c r="Q1224" t="s">
        <v>12941</v>
      </c>
      <c r="R1224" t="s">
        <v>345</v>
      </c>
      <c r="S1224" t="s">
        <v>603</v>
      </c>
      <c r="T1224" t="s">
        <v>16316</v>
      </c>
      <c r="U1224" t="s">
        <v>7605</v>
      </c>
      <c r="V1224" t="s">
        <v>295</v>
      </c>
    </row>
    <row r="1225" spans="1:22" x14ac:dyDescent="0.3">
      <c r="A1225" t="s">
        <v>10033</v>
      </c>
      <c r="B1225">
        <v>1</v>
      </c>
      <c r="C1225" s="1" t="s">
        <v>10029</v>
      </c>
      <c r="D1225" t="s">
        <v>348</v>
      </c>
      <c r="E1225">
        <v>3121616</v>
      </c>
      <c r="F1225" t="s">
        <v>10029</v>
      </c>
      <c r="H1225" t="s">
        <v>9600</v>
      </c>
      <c r="J1225" t="s">
        <v>10032</v>
      </c>
      <c r="K1225">
        <v>80</v>
      </c>
      <c r="L1225" s="1" t="s">
        <v>348</v>
      </c>
      <c r="M1225" t="s">
        <v>10031</v>
      </c>
      <c r="N1225">
        <v>20098</v>
      </c>
      <c r="O1225">
        <v>2</v>
      </c>
      <c r="P1225">
        <v>25</v>
      </c>
      <c r="Q1225" t="s">
        <v>13652</v>
      </c>
      <c r="R1225" t="s">
        <v>329</v>
      </c>
      <c r="S1225" t="s">
        <v>568</v>
      </c>
      <c r="T1225" t="s">
        <v>16316</v>
      </c>
      <c r="U1225" t="s">
        <v>10030</v>
      </c>
      <c r="V1225" t="s">
        <v>295</v>
      </c>
    </row>
    <row r="1226" spans="1:22" x14ac:dyDescent="0.3">
      <c r="A1226" t="s">
        <v>7723</v>
      </c>
      <c r="B1226">
        <v>1</v>
      </c>
      <c r="C1226" s="1" t="s">
        <v>7721</v>
      </c>
      <c r="D1226" t="s">
        <v>451</v>
      </c>
      <c r="E1226">
        <v>3051315</v>
      </c>
      <c r="F1226" t="s">
        <v>7721</v>
      </c>
      <c r="H1226" t="s">
        <v>1396</v>
      </c>
      <c r="K1226">
        <v>39</v>
      </c>
      <c r="L1226" s="1" t="s">
        <v>451</v>
      </c>
      <c r="M1226" t="s">
        <v>369</v>
      </c>
      <c r="N1226">
        <v>19463</v>
      </c>
      <c r="O1226">
        <v>2</v>
      </c>
      <c r="P1226">
        <v>24</v>
      </c>
      <c r="Q1226" t="s">
        <v>12973</v>
      </c>
      <c r="R1226" t="s">
        <v>401</v>
      </c>
      <c r="S1226" t="s">
        <v>568</v>
      </c>
      <c r="U1226" t="s">
        <v>7722</v>
      </c>
      <c r="V1226" t="s">
        <v>295</v>
      </c>
    </row>
    <row r="1227" spans="1:22" x14ac:dyDescent="0.3">
      <c r="A1227" t="s">
        <v>7096</v>
      </c>
      <c r="B1227">
        <v>1</v>
      </c>
      <c r="C1227" s="1" t="s">
        <v>7093</v>
      </c>
      <c r="D1227" t="s">
        <v>451</v>
      </c>
      <c r="F1227" t="s">
        <v>7093</v>
      </c>
      <c r="H1227" t="s">
        <v>7097</v>
      </c>
      <c r="K1227">
        <v>44</v>
      </c>
      <c r="L1227" s="1" t="s">
        <v>451</v>
      </c>
      <c r="M1227" t="s">
        <v>7095</v>
      </c>
      <c r="N1227">
        <v>11373</v>
      </c>
      <c r="O1227">
        <v>3</v>
      </c>
      <c r="P1227">
        <v>29</v>
      </c>
      <c r="Q1227" t="s">
        <v>12802</v>
      </c>
      <c r="R1227" t="s">
        <v>401</v>
      </c>
      <c r="S1227" t="s">
        <v>532</v>
      </c>
      <c r="U1227" t="s">
        <v>7094</v>
      </c>
      <c r="V1227" t="s">
        <v>295</v>
      </c>
    </row>
    <row r="1228" spans="1:22" x14ac:dyDescent="0.3">
      <c r="A1228" t="s">
        <v>3909</v>
      </c>
      <c r="B1228">
        <v>1</v>
      </c>
      <c r="C1228" s="1" t="s">
        <v>3907</v>
      </c>
      <c r="D1228" t="s">
        <v>451</v>
      </c>
      <c r="E1228">
        <v>2577845</v>
      </c>
      <c r="F1228" t="s">
        <v>3907</v>
      </c>
      <c r="H1228" t="s">
        <v>3910</v>
      </c>
      <c r="I1228">
        <v>6</v>
      </c>
      <c r="K1228">
        <v>40</v>
      </c>
      <c r="L1228" s="1" t="s">
        <v>451</v>
      </c>
      <c r="M1228" t="s">
        <v>793</v>
      </c>
      <c r="N1228">
        <v>17046</v>
      </c>
      <c r="O1228">
        <v>0</v>
      </c>
      <c r="P1228">
        <v>26</v>
      </c>
      <c r="Q1228" t="s">
        <v>11982</v>
      </c>
      <c r="R1228" t="s">
        <v>492</v>
      </c>
      <c r="S1228" t="s">
        <v>686</v>
      </c>
      <c r="U1228" t="s">
        <v>3908</v>
      </c>
      <c r="V1228" t="s">
        <v>295</v>
      </c>
    </row>
    <row r="1229" spans="1:22" x14ac:dyDescent="0.3">
      <c r="A1229" t="s">
        <v>16378</v>
      </c>
      <c r="B1229">
        <v>1</v>
      </c>
      <c r="C1229" s="1" t="s">
        <v>16379</v>
      </c>
      <c r="D1229" t="s">
        <v>16327</v>
      </c>
      <c r="E1229">
        <v>3931395</v>
      </c>
      <c r="F1229" t="s">
        <v>16379</v>
      </c>
      <c r="G1229" t="s">
        <v>489</v>
      </c>
      <c r="H1229" t="s">
        <v>16380</v>
      </c>
      <c r="J1229" t="s">
        <v>16381</v>
      </c>
      <c r="K1229">
        <v>7</v>
      </c>
      <c r="L1229" s="1" t="s">
        <v>16327</v>
      </c>
      <c r="M1229" t="s">
        <v>1722</v>
      </c>
      <c r="N1229">
        <v>21017</v>
      </c>
      <c r="O1229">
        <v>1</v>
      </c>
      <c r="P1229">
        <v>23</v>
      </c>
      <c r="Q1229" t="s">
        <v>16382</v>
      </c>
      <c r="R1229" t="s">
        <v>345</v>
      </c>
      <c r="S1229" t="s">
        <v>412</v>
      </c>
      <c r="U1229" t="s">
        <v>627</v>
      </c>
      <c r="V1229" t="s">
        <v>299</v>
      </c>
    </row>
    <row r="1230" spans="1:22" x14ac:dyDescent="0.3">
      <c r="A1230" t="s">
        <v>15209</v>
      </c>
      <c r="B1230">
        <v>1</v>
      </c>
      <c r="C1230" s="1" t="s">
        <v>15210</v>
      </c>
      <c r="D1230" t="s">
        <v>321</v>
      </c>
      <c r="E1230">
        <v>3895835</v>
      </c>
      <c r="F1230" t="s">
        <v>15210</v>
      </c>
      <c r="G1230" t="s">
        <v>644</v>
      </c>
      <c r="H1230" t="s">
        <v>14922</v>
      </c>
      <c r="K1230">
        <v>40</v>
      </c>
      <c r="L1230" s="1" t="s">
        <v>321</v>
      </c>
      <c r="M1230" t="s">
        <v>15211</v>
      </c>
      <c r="N1230">
        <v>22346</v>
      </c>
      <c r="O1230">
        <v>0</v>
      </c>
      <c r="P1230">
        <v>23</v>
      </c>
      <c r="Q1230" t="s">
        <v>15212</v>
      </c>
      <c r="R1230" t="s">
        <v>345</v>
      </c>
      <c r="S1230" t="s">
        <v>515</v>
      </c>
      <c r="U1230" t="s">
        <v>627</v>
      </c>
      <c r="V1230" t="s">
        <v>299</v>
      </c>
    </row>
    <row r="1231" spans="1:22" x14ac:dyDescent="0.3">
      <c r="A1231" t="s">
        <v>15051</v>
      </c>
      <c r="B1231">
        <v>1</v>
      </c>
      <c r="C1231" s="1" t="s">
        <v>15052</v>
      </c>
      <c r="D1231" t="s">
        <v>311</v>
      </c>
      <c r="F1231" t="s">
        <v>15052</v>
      </c>
      <c r="L1231" s="1" t="s">
        <v>311</v>
      </c>
      <c r="M1231" t="s">
        <v>15053</v>
      </c>
      <c r="N1231">
        <v>22117</v>
      </c>
      <c r="O1231">
        <v>0</v>
      </c>
      <c r="Q1231" t="s">
        <v>15054</v>
      </c>
      <c r="R1231" t="s">
        <v>424</v>
      </c>
      <c r="S1231" t="s">
        <v>310</v>
      </c>
      <c r="T1231" t="s">
        <v>16316</v>
      </c>
      <c r="U1231" t="s">
        <v>627</v>
      </c>
      <c r="V1231" t="s">
        <v>295</v>
      </c>
    </row>
    <row r="1232" spans="1:22" x14ac:dyDescent="0.3">
      <c r="A1232" t="s">
        <v>1306</v>
      </c>
      <c r="B1232">
        <v>1</v>
      </c>
      <c r="C1232" s="1" t="s">
        <v>1304</v>
      </c>
      <c r="D1232" t="s">
        <v>311</v>
      </c>
      <c r="E1232">
        <v>3886812</v>
      </c>
      <c r="F1232" t="s">
        <v>1304</v>
      </c>
      <c r="G1232" t="s">
        <v>644</v>
      </c>
      <c r="H1232" t="s">
        <v>1307</v>
      </c>
      <c r="I1232">
        <v>3</v>
      </c>
      <c r="J1232" t="s">
        <v>14342</v>
      </c>
      <c r="K1232">
        <v>3</v>
      </c>
      <c r="L1232" s="1" t="s">
        <v>311</v>
      </c>
      <c r="M1232" t="s">
        <v>1305</v>
      </c>
      <c r="N1232">
        <v>21046</v>
      </c>
      <c r="O1232">
        <v>1</v>
      </c>
      <c r="P1232">
        <v>24</v>
      </c>
      <c r="Q1232" t="s">
        <v>11461</v>
      </c>
      <c r="R1232" t="s">
        <v>345</v>
      </c>
      <c r="S1232" t="s">
        <v>317</v>
      </c>
      <c r="U1232" t="s">
        <v>627</v>
      </c>
      <c r="V1232" t="s">
        <v>299</v>
      </c>
    </row>
    <row r="1233" spans="1:22" x14ac:dyDescent="0.3">
      <c r="A1233" t="s">
        <v>16066</v>
      </c>
      <c r="B1233">
        <v>1</v>
      </c>
      <c r="C1233" s="1" t="s">
        <v>16067</v>
      </c>
      <c r="D1233" t="s">
        <v>321</v>
      </c>
      <c r="E1233">
        <v>3915308</v>
      </c>
      <c r="F1233" t="s">
        <v>16067</v>
      </c>
      <c r="G1233" t="s">
        <v>489</v>
      </c>
      <c r="H1233" t="s">
        <v>16068</v>
      </c>
      <c r="L1233" s="1" t="s">
        <v>321</v>
      </c>
      <c r="M1233" t="s">
        <v>9643</v>
      </c>
      <c r="N1233">
        <v>22437</v>
      </c>
      <c r="O1233">
        <v>0</v>
      </c>
      <c r="P1233">
        <v>23</v>
      </c>
      <c r="Q1233" t="s">
        <v>16069</v>
      </c>
      <c r="R1233" t="s">
        <v>318</v>
      </c>
      <c r="S1233" t="s">
        <v>511</v>
      </c>
      <c r="U1233" t="s">
        <v>627</v>
      </c>
      <c r="V1233" t="s">
        <v>299</v>
      </c>
    </row>
    <row r="1234" spans="1:22" x14ac:dyDescent="0.3">
      <c r="A1234" t="s">
        <v>5473</v>
      </c>
      <c r="B1234">
        <v>1</v>
      </c>
      <c r="C1234" s="1" t="s">
        <v>5470</v>
      </c>
      <c r="D1234" t="s">
        <v>321</v>
      </c>
      <c r="E1234">
        <v>3045225</v>
      </c>
      <c r="F1234" t="s">
        <v>5470</v>
      </c>
      <c r="G1234" t="s">
        <v>1379</v>
      </c>
      <c r="H1234" t="s">
        <v>5131</v>
      </c>
      <c r="I1234">
        <v>6</v>
      </c>
      <c r="J1234" t="s">
        <v>5472</v>
      </c>
      <c r="K1234">
        <v>80</v>
      </c>
      <c r="L1234" s="1" t="s">
        <v>321</v>
      </c>
      <c r="M1234" t="s">
        <v>5471</v>
      </c>
      <c r="N1234">
        <v>18997</v>
      </c>
      <c r="O1234">
        <v>3</v>
      </c>
      <c r="P1234">
        <v>25</v>
      </c>
      <c r="Q1234" t="s">
        <v>12366</v>
      </c>
      <c r="R1234" t="s">
        <v>304</v>
      </c>
      <c r="S1234" t="s">
        <v>515</v>
      </c>
      <c r="U1234" t="s">
        <v>627</v>
      </c>
      <c r="V1234" t="s">
        <v>299</v>
      </c>
    </row>
    <row r="1235" spans="1:22" x14ac:dyDescent="0.3">
      <c r="A1235" t="s">
        <v>7828</v>
      </c>
      <c r="B1235">
        <v>1</v>
      </c>
      <c r="C1235" s="1" t="s">
        <v>7826</v>
      </c>
      <c r="D1235" t="s">
        <v>311</v>
      </c>
      <c r="E1235">
        <v>2576773</v>
      </c>
      <c r="F1235" t="s">
        <v>7826</v>
      </c>
      <c r="H1235" t="s">
        <v>7829</v>
      </c>
      <c r="K1235">
        <v>6</v>
      </c>
      <c r="L1235" s="1" t="s">
        <v>311</v>
      </c>
      <c r="M1235" t="s">
        <v>7827</v>
      </c>
      <c r="N1235">
        <v>18171</v>
      </c>
      <c r="O1235">
        <v>0</v>
      </c>
      <c r="P1235">
        <v>26</v>
      </c>
      <c r="Q1235" t="s">
        <v>13001</v>
      </c>
      <c r="R1235" t="s">
        <v>294</v>
      </c>
      <c r="S1235" t="s">
        <v>332</v>
      </c>
      <c r="U1235" t="s">
        <v>627</v>
      </c>
      <c r="V1235" t="s">
        <v>295</v>
      </c>
    </row>
    <row r="1236" spans="1:22" x14ac:dyDescent="0.3">
      <c r="A1236" t="s">
        <v>15524</v>
      </c>
      <c r="B1236">
        <v>1</v>
      </c>
      <c r="C1236" s="1" t="s">
        <v>7560</v>
      </c>
      <c r="D1236" t="s">
        <v>311</v>
      </c>
      <c r="E1236">
        <v>3921586</v>
      </c>
      <c r="F1236" t="s">
        <v>7560</v>
      </c>
      <c r="G1236" t="s">
        <v>410</v>
      </c>
      <c r="H1236" t="s">
        <v>14000</v>
      </c>
      <c r="I1236">
        <v>4</v>
      </c>
      <c r="J1236" t="s">
        <v>14484</v>
      </c>
      <c r="K1236">
        <v>7</v>
      </c>
      <c r="L1236" s="1" t="s">
        <v>311</v>
      </c>
      <c r="M1236" t="s">
        <v>7561</v>
      </c>
      <c r="N1236">
        <v>21220</v>
      </c>
      <c r="O1236">
        <v>1</v>
      </c>
      <c r="P1236">
        <v>23</v>
      </c>
      <c r="Q1236" t="s">
        <v>15525</v>
      </c>
      <c r="R1236" t="s">
        <v>675</v>
      </c>
      <c r="S1236" t="s">
        <v>582</v>
      </c>
      <c r="U1236" t="s">
        <v>627</v>
      </c>
      <c r="V1236" t="s">
        <v>299</v>
      </c>
    </row>
    <row r="1237" spans="1:22" x14ac:dyDescent="0.3">
      <c r="A1237" t="s">
        <v>8746</v>
      </c>
      <c r="B1237">
        <v>1</v>
      </c>
      <c r="C1237" s="1" t="s">
        <v>8744</v>
      </c>
      <c r="D1237" t="s">
        <v>437</v>
      </c>
      <c r="E1237">
        <v>3050478</v>
      </c>
      <c r="F1237" t="s">
        <v>8744</v>
      </c>
      <c r="G1237" t="s">
        <v>388</v>
      </c>
      <c r="H1237" t="s">
        <v>8747</v>
      </c>
      <c r="I1237">
        <v>1</v>
      </c>
      <c r="J1237" t="s">
        <v>8745</v>
      </c>
      <c r="K1237">
        <v>4</v>
      </c>
      <c r="L1237" s="1" t="s">
        <v>437</v>
      </c>
      <c r="M1237" t="s">
        <v>4418</v>
      </c>
      <c r="N1237">
        <v>19041</v>
      </c>
      <c r="O1237">
        <v>3</v>
      </c>
      <c r="P1237">
        <v>25</v>
      </c>
      <c r="Q1237" t="s">
        <v>13269</v>
      </c>
      <c r="R1237" t="s">
        <v>492</v>
      </c>
      <c r="S1237" t="s">
        <v>64</v>
      </c>
      <c r="U1237" t="s">
        <v>627</v>
      </c>
      <c r="V1237" t="s">
        <v>299</v>
      </c>
    </row>
    <row r="1238" spans="1:22" x14ac:dyDescent="0.3">
      <c r="A1238" t="s">
        <v>5799</v>
      </c>
      <c r="B1238">
        <v>1</v>
      </c>
      <c r="C1238" s="1" t="s">
        <v>5796</v>
      </c>
      <c r="D1238" t="s">
        <v>348</v>
      </c>
      <c r="E1238">
        <v>2577641</v>
      </c>
      <c r="F1238" t="s">
        <v>5796</v>
      </c>
      <c r="G1238" t="s">
        <v>522</v>
      </c>
      <c r="H1238" t="s">
        <v>2913</v>
      </c>
      <c r="I1238">
        <v>1</v>
      </c>
      <c r="J1238" t="s">
        <v>5798</v>
      </c>
      <c r="K1238">
        <v>19</v>
      </c>
      <c r="L1238" s="1" t="s">
        <v>348</v>
      </c>
      <c r="M1238" t="s">
        <v>5296</v>
      </c>
      <c r="N1238">
        <v>18103</v>
      </c>
      <c r="O1238">
        <v>4</v>
      </c>
      <c r="P1238">
        <v>27</v>
      </c>
      <c r="Q1238" t="s">
        <v>12449</v>
      </c>
      <c r="R1238" t="s">
        <v>636</v>
      </c>
      <c r="S1238" t="s">
        <v>3060</v>
      </c>
      <c r="U1238" t="s">
        <v>5797</v>
      </c>
      <c r="V1238" t="s">
        <v>299</v>
      </c>
    </row>
    <row r="1239" spans="1:22" x14ac:dyDescent="0.3">
      <c r="A1239" t="s">
        <v>14878</v>
      </c>
      <c r="B1239">
        <v>1</v>
      </c>
      <c r="C1239" s="1" t="s">
        <v>14879</v>
      </c>
      <c r="D1239" t="s">
        <v>311</v>
      </c>
      <c r="E1239">
        <v>4240689</v>
      </c>
      <c r="F1239" t="s">
        <v>14879</v>
      </c>
      <c r="G1239" t="s">
        <v>707</v>
      </c>
      <c r="H1239" t="s">
        <v>14880</v>
      </c>
      <c r="I1239">
        <v>3</v>
      </c>
      <c r="K1239">
        <v>10</v>
      </c>
      <c r="L1239" s="1" t="s">
        <v>311</v>
      </c>
      <c r="M1239" t="s">
        <v>14881</v>
      </c>
      <c r="N1239">
        <v>21828</v>
      </c>
      <c r="O1239">
        <v>0</v>
      </c>
      <c r="P1239">
        <v>22</v>
      </c>
      <c r="Q1239" t="s">
        <v>14882</v>
      </c>
      <c r="R1239" t="s">
        <v>345</v>
      </c>
      <c r="S1239" t="s">
        <v>762</v>
      </c>
      <c r="U1239" t="s">
        <v>627</v>
      </c>
      <c r="V1239" t="s">
        <v>299</v>
      </c>
    </row>
    <row r="1240" spans="1:22" x14ac:dyDescent="0.3">
      <c r="A1240" t="s">
        <v>5571</v>
      </c>
      <c r="B1240">
        <v>1</v>
      </c>
      <c r="C1240" s="1" t="s">
        <v>5569</v>
      </c>
      <c r="D1240" t="s">
        <v>311</v>
      </c>
      <c r="E1240">
        <v>2512235</v>
      </c>
      <c r="F1240" t="s">
        <v>5569</v>
      </c>
      <c r="H1240" t="s">
        <v>3135</v>
      </c>
      <c r="K1240">
        <v>5</v>
      </c>
      <c r="L1240" s="1" t="s">
        <v>311</v>
      </c>
      <c r="M1240" t="s">
        <v>5570</v>
      </c>
      <c r="N1240">
        <v>17088</v>
      </c>
      <c r="O1240">
        <v>1</v>
      </c>
      <c r="P1240">
        <v>27</v>
      </c>
      <c r="Q1240" t="s">
        <v>12392</v>
      </c>
      <c r="R1240" t="s">
        <v>329</v>
      </c>
      <c r="S1240" t="s">
        <v>450</v>
      </c>
      <c r="U1240" t="s">
        <v>627</v>
      </c>
      <c r="V1240" t="s">
        <v>295</v>
      </c>
    </row>
    <row r="1241" spans="1:22" x14ac:dyDescent="0.3">
      <c r="A1241" t="s">
        <v>4491</v>
      </c>
      <c r="B1241">
        <v>1</v>
      </c>
      <c r="C1241" s="1" t="s">
        <v>93</v>
      </c>
      <c r="D1241" t="s">
        <v>348</v>
      </c>
      <c r="E1241">
        <v>3085107</v>
      </c>
      <c r="F1241" t="s">
        <v>93</v>
      </c>
      <c r="G1241" t="s">
        <v>365</v>
      </c>
      <c r="H1241" t="s">
        <v>4492</v>
      </c>
      <c r="I1241">
        <v>2</v>
      </c>
      <c r="J1241" t="s">
        <v>4490</v>
      </c>
      <c r="K1241">
        <v>16</v>
      </c>
      <c r="L1241" s="1" t="s">
        <v>348</v>
      </c>
      <c r="M1241" t="s">
        <v>4489</v>
      </c>
      <c r="N1241">
        <v>17289</v>
      </c>
      <c r="O1241">
        <v>5</v>
      </c>
      <c r="P1241">
        <v>28</v>
      </c>
      <c r="Q1241" t="s">
        <v>12122</v>
      </c>
      <c r="R1241" t="s">
        <v>424</v>
      </c>
      <c r="S1241" t="s">
        <v>347</v>
      </c>
      <c r="U1241" t="s">
        <v>627</v>
      </c>
      <c r="V1241" t="s">
        <v>299</v>
      </c>
    </row>
    <row r="1242" spans="1:22" x14ac:dyDescent="0.3">
      <c r="A1242" t="s">
        <v>9533</v>
      </c>
      <c r="B1242">
        <v>1</v>
      </c>
      <c r="C1242" s="1" t="s">
        <v>9530</v>
      </c>
      <c r="D1242" t="s">
        <v>348</v>
      </c>
      <c r="E1242">
        <v>3057850</v>
      </c>
      <c r="F1242" t="s">
        <v>9530</v>
      </c>
      <c r="H1242" t="s">
        <v>7397</v>
      </c>
      <c r="J1242" t="s">
        <v>9532</v>
      </c>
      <c r="K1242">
        <v>89</v>
      </c>
      <c r="L1242" s="1" t="s">
        <v>348</v>
      </c>
      <c r="M1242" t="s">
        <v>9531</v>
      </c>
      <c r="N1242">
        <v>18686</v>
      </c>
      <c r="O1242">
        <v>4</v>
      </c>
      <c r="P1242">
        <v>27</v>
      </c>
      <c r="Q1242" t="s">
        <v>13504</v>
      </c>
      <c r="R1242" t="s">
        <v>360</v>
      </c>
      <c r="S1242" t="s">
        <v>356</v>
      </c>
      <c r="T1242" t="s">
        <v>16316</v>
      </c>
      <c r="U1242" t="s">
        <v>627</v>
      </c>
      <c r="V1242" t="s">
        <v>295</v>
      </c>
    </row>
    <row r="1243" spans="1:22" x14ac:dyDescent="0.3">
      <c r="A1243" t="s">
        <v>14689</v>
      </c>
      <c r="B1243">
        <v>1</v>
      </c>
      <c r="C1243" s="1" t="s">
        <v>14690</v>
      </c>
      <c r="D1243" t="s">
        <v>311</v>
      </c>
      <c r="E1243">
        <v>3124900</v>
      </c>
      <c r="F1243" t="s">
        <v>14690</v>
      </c>
      <c r="G1243" t="s">
        <v>910</v>
      </c>
      <c r="H1243" t="s">
        <v>1307</v>
      </c>
      <c r="I1243">
        <v>4</v>
      </c>
      <c r="K1243">
        <v>6</v>
      </c>
      <c r="L1243" s="1" t="s">
        <v>311</v>
      </c>
      <c r="M1243" t="s">
        <v>14691</v>
      </c>
      <c r="N1243">
        <v>21814</v>
      </c>
      <c r="O1243">
        <v>0</v>
      </c>
      <c r="P1243">
        <v>24</v>
      </c>
      <c r="Q1243" t="s">
        <v>14692</v>
      </c>
      <c r="R1243" t="s">
        <v>675</v>
      </c>
      <c r="S1243" t="s">
        <v>742</v>
      </c>
      <c r="U1243" t="s">
        <v>627</v>
      </c>
      <c r="V1243" t="s">
        <v>299</v>
      </c>
    </row>
    <row r="1244" spans="1:22" x14ac:dyDescent="0.3">
      <c r="A1244" t="s">
        <v>9763</v>
      </c>
      <c r="B1244">
        <v>1</v>
      </c>
      <c r="C1244" s="1" t="s">
        <v>9761</v>
      </c>
      <c r="D1244" t="s">
        <v>321</v>
      </c>
      <c r="E1244">
        <v>2512657</v>
      </c>
      <c r="F1244" t="s">
        <v>9761</v>
      </c>
      <c r="H1244" t="s">
        <v>9764</v>
      </c>
      <c r="J1244" t="s">
        <v>9762</v>
      </c>
      <c r="K1244">
        <v>80</v>
      </c>
      <c r="L1244" s="1" t="s">
        <v>321</v>
      </c>
      <c r="M1244" t="s">
        <v>3210</v>
      </c>
      <c r="N1244">
        <v>18280</v>
      </c>
      <c r="O1244">
        <v>4</v>
      </c>
      <c r="P1244">
        <v>34</v>
      </c>
      <c r="Q1244" t="s">
        <v>13572</v>
      </c>
      <c r="R1244" t="s">
        <v>294</v>
      </c>
      <c r="S1244" t="s">
        <v>1049</v>
      </c>
      <c r="T1244" t="s">
        <v>16316</v>
      </c>
      <c r="U1244" t="s">
        <v>627</v>
      </c>
      <c r="V1244" t="s">
        <v>295</v>
      </c>
    </row>
    <row r="1245" spans="1:22" x14ac:dyDescent="0.3">
      <c r="A1245" t="s">
        <v>10163</v>
      </c>
      <c r="B1245">
        <v>1</v>
      </c>
      <c r="C1245" s="1" t="s">
        <v>10162</v>
      </c>
      <c r="D1245" t="s">
        <v>321</v>
      </c>
      <c r="E1245">
        <v>17393</v>
      </c>
      <c r="F1245" t="s">
        <v>10162</v>
      </c>
      <c r="H1245" t="s">
        <v>9962</v>
      </c>
      <c r="K1245">
        <v>82</v>
      </c>
      <c r="L1245" s="1" t="s">
        <v>321</v>
      </c>
      <c r="M1245" t="s">
        <v>943</v>
      </c>
      <c r="N1245">
        <v>16325</v>
      </c>
      <c r="O1245">
        <v>1</v>
      </c>
      <c r="P1245">
        <v>27</v>
      </c>
      <c r="Q1245" t="s">
        <v>13689</v>
      </c>
      <c r="R1245" t="s">
        <v>424</v>
      </c>
      <c r="S1245" t="s">
        <v>995</v>
      </c>
      <c r="U1245" t="s">
        <v>627</v>
      </c>
      <c r="V1245" t="s">
        <v>295</v>
      </c>
    </row>
    <row r="1246" spans="1:22" x14ac:dyDescent="0.3">
      <c r="A1246" t="s">
        <v>4877</v>
      </c>
      <c r="B1246">
        <v>1</v>
      </c>
      <c r="C1246" s="1" t="s">
        <v>4876</v>
      </c>
      <c r="D1246" t="s">
        <v>321</v>
      </c>
      <c r="E1246">
        <v>3117919</v>
      </c>
      <c r="F1246" t="s">
        <v>4876</v>
      </c>
      <c r="I1246">
        <v>7</v>
      </c>
      <c r="K1246">
        <v>48</v>
      </c>
      <c r="L1246" s="1" t="s">
        <v>321</v>
      </c>
      <c r="M1246" t="s">
        <v>1341</v>
      </c>
      <c r="N1246">
        <v>21195</v>
      </c>
      <c r="O1246">
        <v>1</v>
      </c>
      <c r="Q1246" t="s">
        <v>12212</v>
      </c>
      <c r="R1246" t="s">
        <v>304</v>
      </c>
      <c r="S1246" t="s">
        <v>696</v>
      </c>
      <c r="T1246" t="s">
        <v>16316</v>
      </c>
      <c r="U1246" t="s">
        <v>627</v>
      </c>
      <c r="V1246" t="s">
        <v>295</v>
      </c>
    </row>
    <row r="1247" spans="1:22" x14ac:dyDescent="0.3">
      <c r="A1247" t="s">
        <v>7212</v>
      </c>
      <c r="B1247">
        <v>1</v>
      </c>
      <c r="C1247" s="1" t="s">
        <v>7210</v>
      </c>
      <c r="D1247" t="s">
        <v>321</v>
      </c>
      <c r="E1247">
        <v>3042888</v>
      </c>
      <c r="F1247" t="s">
        <v>7210</v>
      </c>
      <c r="I1247">
        <v>8</v>
      </c>
      <c r="K1247">
        <v>48</v>
      </c>
      <c r="L1247" s="1" t="s">
        <v>321</v>
      </c>
      <c r="M1247" t="s">
        <v>7211</v>
      </c>
      <c r="N1247">
        <v>20229</v>
      </c>
      <c r="O1247">
        <v>1</v>
      </c>
      <c r="Q1247" t="s">
        <v>12833</v>
      </c>
      <c r="R1247" t="s">
        <v>318</v>
      </c>
      <c r="S1247" t="s">
        <v>1161</v>
      </c>
      <c r="U1247" t="s">
        <v>627</v>
      </c>
      <c r="V1247" t="s">
        <v>295</v>
      </c>
    </row>
    <row r="1248" spans="1:22" x14ac:dyDescent="0.3">
      <c r="A1248" t="s">
        <v>1899</v>
      </c>
      <c r="B1248">
        <v>1</v>
      </c>
      <c r="C1248" s="1" t="s">
        <v>1896</v>
      </c>
      <c r="D1248" t="s">
        <v>311</v>
      </c>
      <c r="E1248">
        <v>2582424</v>
      </c>
      <c r="F1248" t="s">
        <v>1896</v>
      </c>
      <c r="H1248" t="s">
        <v>1900</v>
      </c>
      <c r="I1248">
        <v>4</v>
      </c>
      <c r="J1248" t="s">
        <v>1898</v>
      </c>
      <c r="L1248" s="1" t="s">
        <v>311</v>
      </c>
      <c r="M1248" t="s">
        <v>1897</v>
      </c>
      <c r="N1248">
        <v>18108</v>
      </c>
      <c r="O1248">
        <v>4</v>
      </c>
      <c r="P1248">
        <v>27</v>
      </c>
      <c r="Q1248" t="s">
        <v>11566</v>
      </c>
      <c r="R1248" t="s">
        <v>318</v>
      </c>
      <c r="S1248" t="s">
        <v>367</v>
      </c>
      <c r="T1248" t="s">
        <v>16316</v>
      </c>
      <c r="U1248" t="s">
        <v>627</v>
      </c>
      <c r="V1248" t="s">
        <v>295</v>
      </c>
    </row>
    <row r="1249" spans="1:22" x14ac:dyDescent="0.3">
      <c r="A1249" t="s">
        <v>8183</v>
      </c>
      <c r="B1249">
        <v>1</v>
      </c>
      <c r="C1249" s="1" t="s">
        <v>8181</v>
      </c>
      <c r="D1249" t="s">
        <v>321</v>
      </c>
      <c r="E1249">
        <v>16493</v>
      </c>
      <c r="F1249" t="s">
        <v>8181</v>
      </c>
      <c r="H1249" t="s">
        <v>8184</v>
      </c>
      <c r="K1249">
        <v>85</v>
      </c>
      <c r="L1249" s="1" t="s">
        <v>321</v>
      </c>
      <c r="M1249" t="s">
        <v>8182</v>
      </c>
      <c r="N1249">
        <v>15757</v>
      </c>
      <c r="O1249">
        <v>3</v>
      </c>
      <c r="P1249">
        <v>29</v>
      </c>
      <c r="Q1249" t="s">
        <v>13103</v>
      </c>
      <c r="R1249" t="s">
        <v>318</v>
      </c>
      <c r="S1249" t="s">
        <v>995</v>
      </c>
      <c r="U1249" t="s">
        <v>627</v>
      </c>
      <c r="V1249" t="s">
        <v>295</v>
      </c>
    </row>
    <row r="1250" spans="1:22" x14ac:dyDescent="0.3">
      <c r="A1250" t="s">
        <v>10466</v>
      </c>
      <c r="B1250">
        <v>1</v>
      </c>
      <c r="C1250" s="1" t="s">
        <v>10465</v>
      </c>
      <c r="D1250" t="s">
        <v>311</v>
      </c>
      <c r="F1250" t="s">
        <v>10465</v>
      </c>
      <c r="H1250" t="s">
        <v>4421</v>
      </c>
      <c r="K1250">
        <v>9</v>
      </c>
      <c r="L1250" s="1" t="s">
        <v>311</v>
      </c>
      <c r="M1250" t="s">
        <v>1971</v>
      </c>
      <c r="N1250">
        <v>17033</v>
      </c>
      <c r="O1250">
        <v>0</v>
      </c>
      <c r="P1250">
        <v>22</v>
      </c>
      <c r="Q1250" t="s">
        <v>13784</v>
      </c>
      <c r="R1250" t="s">
        <v>308</v>
      </c>
      <c r="S1250" t="s">
        <v>724</v>
      </c>
      <c r="U1250" t="s">
        <v>627</v>
      </c>
      <c r="V1250" t="s">
        <v>295</v>
      </c>
    </row>
    <row r="1251" spans="1:22" x14ac:dyDescent="0.3">
      <c r="A1251" t="s">
        <v>4954</v>
      </c>
      <c r="B1251">
        <v>1</v>
      </c>
      <c r="C1251" s="1" t="s">
        <v>4951</v>
      </c>
      <c r="D1251" t="s">
        <v>348</v>
      </c>
      <c r="E1251">
        <v>3049054</v>
      </c>
      <c r="F1251" t="s">
        <v>4951</v>
      </c>
      <c r="H1251" t="s">
        <v>4955</v>
      </c>
      <c r="J1251" t="s">
        <v>4953</v>
      </c>
      <c r="K1251">
        <v>9</v>
      </c>
      <c r="L1251" s="1" t="s">
        <v>348</v>
      </c>
      <c r="M1251" t="s">
        <v>4952</v>
      </c>
      <c r="N1251">
        <v>20161</v>
      </c>
      <c r="O1251">
        <v>2</v>
      </c>
      <c r="P1251">
        <v>25</v>
      </c>
      <c r="Q1251" t="s">
        <v>12231</v>
      </c>
      <c r="R1251" t="s">
        <v>424</v>
      </c>
      <c r="S1251" t="s">
        <v>310</v>
      </c>
      <c r="T1251" t="s">
        <v>16316</v>
      </c>
      <c r="U1251" t="s">
        <v>627</v>
      </c>
      <c r="V1251" t="s">
        <v>295</v>
      </c>
    </row>
    <row r="1252" spans="1:22" x14ac:dyDescent="0.3">
      <c r="A1252" t="s">
        <v>4275</v>
      </c>
      <c r="B1252">
        <v>1</v>
      </c>
      <c r="C1252" s="1" t="s">
        <v>4272</v>
      </c>
      <c r="D1252" t="s">
        <v>348</v>
      </c>
      <c r="E1252">
        <v>3916433</v>
      </c>
      <c r="F1252" t="s">
        <v>4272</v>
      </c>
      <c r="G1252" t="s">
        <v>489</v>
      </c>
      <c r="H1252" t="s">
        <v>4276</v>
      </c>
      <c r="I1252">
        <v>2</v>
      </c>
      <c r="J1252" t="s">
        <v>14399</v>
      </c>
      <c r="K1252">
        <v>16</v>
      </c>
      <c r="L1252" s="1" t="s">
        <v>348</v>
      </c>
      <c r="M1252" t="s">
        <v>4274</v>
      </c>
      <c r="N1252">
        <v>20876</v>
      </c>
      <c r="O1252">
        <v>1</v>
      </c>
      <c r="P1252">
        <v>23</v>
      </c>
      <c r="Q1252" t="s">
        <v>12070</v>
      </c>
      <c r="R1252" t="s">
        <v>345</v>
      </c>
      <c r="S1252" t="s">
        <v>356</v>
      </c>
      <c r="U1252" t="s">
        <v>4273</v>
      </c>
      <c r="V1252" t="s">
        <v>299</v>
      </c>
    </row>
    <row r="1253" spans="1:22" x14ac:dyDescent="0.3">
      <c r="A1253" t="s">
        <v>10372</v>
      </c>
      <c r="B1253">
        <v>1</v>
      </c>
      <c r="C1253" s="1" t="s">
        <v>10370</v>
      </c>
      <c r="D1253" t="s">
        <v>562</v>
      </c>
      <c r="E1253">
        <v>3115349</v>
      </c>
      <c r="F1253" t="s">
        <v>10370</v>
      </c>
      <c r="G1253" t="s">
        <v>489</v>
      </c>
      <c r="H1253" t="s">
        <v>5089</v>
      </c>
      <c r="I1253">
        <v>6</v>
      </c>
      <c r="J1253" t="s">
        <v>14578</v>
      </c>
      <c r="K1253">
        <v>47</v>
      </c>
      <c r="L1253" s="1" t="s">
        <v>451</v>
      </c>
      <c r="M1253" t="s">
        <v>1120</v>
      </c>
      <c r="N1253">
        <v>21100</v>
      </c>
      <c r="O1253">
        <v>1</v>
      </c>
      <c r="P1253">
        <v>25</v>
      </c>
      <c r="Q1253" t="s">
        <v>13754</v>
      </c>
      <c r="R1253" t="s">
        <v>318</v>
      </c>
      <c r="S1253" t="s">
        <v>958</v>
      </c>
      <c r="U1253" t="s">
        <v>10371</v>
      </c>
      <c r="V1253" t="s">
        <v>299</v>
      </c>
    </row>
    <row r="1254" spans="1:22" x14ac:dyDescent="0.3">
      <c r="A1254" t="s">
        <v>7209</v>
      </c>
      <c r="B1254">
        <v>1</v>
      </c>
      <c r="C1254" s="1" t="s">
        <v>7206</v>
      </c>
      <c r="D1254" t="s">
        <v>311</v>
      </c>
      <c r="E1254">
        <v>3116715</v>
      </c>
      <c r="F1254" t="s">
        <v>7206</v>
      </c>
      <c r="I1254">
        <v>6</v>
      </c>
      <c r="K1254">
        <v>2</v>
      </c>
      <c r="L1254" s="1" t="s">
        <v>311</v>
      </c>
      <c r="M1254" t="s">
        <v>7208</v>
      </c>
      <c r="N1254">
        <v>21563</v>
      </c>
      <c r="O1254">
        <v>1</v>
      </c>
      <c r="Q1254" t="s">
        <v>12832</v>
      </c>
      <c r="R1254" t="s">
        <v>424</v>
      </c>
      <c r="S1254" t="s">
        <v>436</v>
      </c>
      <c r="T1254" t="s">
        <v>16316</v>
      </c>
      <c r="U1254" t="s">
        <v>7207</v>
      </c>
      <c r="V1254" t="s">
        <v>295</v>
      </c>
    </row>
    <row r="1255" spans="1:22" x14ac:dyDescent="0.3">
      <c r="A1255" t="s">
        <v>5568</v>
      </c>
      <c r="B1255">
        <v>1</v>
      </c>
      <c r="C1255" s="1" t="s">
        <v>5565</v>
      </c>
      <c r="D1255" t="s">
        <v>348</v>
      </c>
      <c r="E1255">
        <v>4040792</v>
      </c>
      <c r="F1255" t="s">
        <v>5565</v>
      </c>
      <c r="G1255" t="s">
        <v>335</v>
      </c>
      <c r="H1255" t="s">
        <v>15166</v>
      </c>
      <c r="I1255">
        <v>3</v>
      </c>
      <c r="J1255" t="s">
        <v>5567</v>
      </c>
      <c r="K1255">
        <v>12</v>
      </c>
      <c r="L1255" s="1" t="s">
        <v>348</v>
      </c>
      <c r="M1255" t="s">
        <v>1380</v>
      </c>
      <c r="N1255">
        <v>19925</v>
      </c>
      <c r="O1255">
        <v>2</v>
      </c>
      <c r="P1255">
        <v>25</v>
      </c>
      <c r="Q1255" t="s">
        <v>12391</v>
      </c>
      <c r="R1255" t="s">
        <v>294</v>
      </c>
      <c r="S1255" t="s">
        <v>317</v>
      </c>
      <c r="U1255" t="s">
        <v>5566</v>
      </c>
      <c r="V1255" t="s">
        <v>299</v>
      </c>
    </row>
    <row r="1256" spans="1:22" x14ac:dyDescent="0.3">
      <c r="A1256" t="s">
        <v>3766</v>
      </c>
      <c r="B1256">
        <v>1</v>
      </c>
      <c r="C1256" s="1" t="s">
        <v>3765</v>
      </c>
      <c r="D1256" t="s">
        <v>348</v>
      </c>
      <c r="E1256">
        <v>3120349</v>
      </c>
      <c r="F1256" t="s">
        <v>3765</v>
      </c>
      <c r="H1256" t="s">
        <v>3767</v>
      </c>
      <c r="J1256" t="s">
        <v>14884</v>
      </c>
      <c r="K1256">
        <v>3</v>
      </c>
      <c r="L1256" s="1" t="s">
        <v>348</v>
      </c>
      <c r="M1256" t="s">
        <v>2286</v>
      </c>
      <c r="N1256">
        <v>21585</v>
      </c>
      <c r="O1256">
        <v>1</v>
      </c>
      <c r="P1256">
        <v>24</v>
      </c>
      <c r="Q1256" t="s">
        <v>11951</v>
      </c>
      <c r="R1256" t="s">
        <v>345</v>
      </c>
      <c r="S1256" t="s">
        <v>412</v>
      </c>
      <c r="T1256" t="s">
        <v>16316</v>
      </c>
      <c r="U1256" t="s">
        <v>598</v>
      </c>
      <c r="V1256" t="s">
        <v>295</v>
      </c>
    </row>
    <row r="1257" spans="1:22" x14ac:dyDescent="0.3">
      <c r="A1257" t="s">
        <v>8097</v>
      </c>
      <c r="B1257">
        <v>1</v>
      </c>
      <c r="C1257" s="1" t="s">
        <v>8095</v>
      </c>
      <c r="D1257" t="s">
        <v>348</v>
      </c>
      <c r="E1257">
        <v>3932430</v>
      </c>
      <c r="F1257" t="s">
        <v>8095</v>
      </c>
      <c r="G1257" t="s">
        <v>298</v>
      </c>
      <c r="H1257" t="s">
        <v>9615</v>
      </c>
      <c r="I1257">
        <v>3</v>
      </c>
      <c r="J1257" t="s">
        <v>14499</v>
      </c>
      <c r="K1257">
        <v>15</v>
      </c>
      <c r="L1257" s="1" t="s">
        <v>348</v>
      </c>
      <c r="M1257" t="s">
        <v>8096</v>
      </c>
      <c r="N1257">
        <v>21448</v>
      </c>
      <c r="O1257">
        <v>1</v>
      </c>
      <c r="P1257">
        <v>23</v>
      </c>
      <c r="Q1257" t="s">
        <v>13079</v>
      </c>
      <c r="R1257" t="s">
        <v>329</v>
      </c>
      <c r="S1257" t="s">
        <v>367</v>
      </c>
      <c r="U1257" t="s">
        <v>598</v>
      </c>
      <c r="V1257" t="s">
        <v>299</v>
      </c>
    </row>
    <row r="1258" spans="1:22" x14ac:dyDescent="0.3">
      <c r="A1258" t="s">
        <v>2127</v>
      </c>
      <c r="B1258">
        <v>1</v>
      </c>
      <c r="C1258" s="1" t="s">
        <v>2125</v>
      </c>
      <c r="D1258" t="s">
        <v>348</v>
      </c>
      <c r="E1258">
        <v>3115328</v>
      </c>
      <c r="F1258" t="s">
        <v>2125</v>
      </c>
      <c r="G1258" t="s">
        <v>536</v>
      </c>
      <c r="H1258" t="s">
        <v>2128</v>
      </c>
      <c r="I1258">
        <v>2</v>
      </c>
      <c r="J1258" t="s">
        <v>14353</v>
      </c>
      <c r="K1258">
        <v>14</v>
      </c>
      <c r="L1258" s="1" t="s">
        <v>348</v>
      </c>
      <c r="M1258" t="s">
        <v>2126</v>
      </c>
      <c r="N1258">
        <v>20817</v>
      </c>
      <c r="O1258">
        <v>1</v>
      </c>
      <c r="P1258">
        <v>24</v>
      </c>
      <c r="Q1258" t="s">
        <v>11609</v>
      </c>
      <c r="R1258" t="s">
        <v>424</v>
      </c>
      <c r="S1258" t="s">
        <v>499</v>
      </c>
      <c r="U1258" t="s">
        <v>598</v>
      </c>
      <c r="V1258" t="s">
        <v>299</v>
      </c>
    </row>
    <row r="1259" spans="1:22" x14ac:dyDescent="0.3">
      <c r="A1259" t="s">
        <v>15725</v>
      </c>
      <c r="B1259">
        <v>1</v>
      </c>
      <c r="C1259" s="1" t="s">
        <v>15726</v>
      </c>
      <c r="D1259" t="s">
        <v>311</v>
      </c>
      <c r="E1259">
        <v>4040715</v>
      </c>
      <c r="F1259" t="s">
        <v>15726</v>
      </c>
      <c r="G1259" t="s">
        <v>388</v>
      </c>
      <c r="H1259" t="s">
        <v>9490</v>
      </c>
      <c r="I1259">
        <v>2</v>
      </c>
      <c r="K1259">
        <v>2</v>
      </c>
      <c r="L1259" s="1" t="s">
        <v>311</v>
      </c>
      <c r="M1259" t="s">
        <v>15727</v>
      </c>
      <c r="N1259">
        <v>21831</v>
      </c>
      <c r="O1259">
        <v>0</v>
      </c>
      <c r="P1259">
        <v>22</v>
      </c>
      <c r="Q1259" t="s">
        <v>15728</v>
      </c>
      <c r="R1259" t="s">
        <v>329</v>
      </c>
      <c r="S1259" t="s">
        <v>375</v>
      </c>
      <c r="U1259" t="s">
        <v>598</v>
      </c>
      <c r="V1259" t="s">
        <v>299</v>
      </c>
    </row>
    <row r="1260" spans="1:22" x14ac:dyDescent="0.3">
      <c r="A1260" t="s">
        <v>14817</v>
      </c>
      <c r="B1260">
        <v>1</v>
      </c>
      <c r="C1260" s="1" t="s">
        <v>14818</v>
      </c>
      <c r="D1260" t="s">
        <v>348</v>
      </c>
      <c r="E1260">
        <v>3919609</v>
      </c>
      <c r="F1260" t="s">
        <v>14818</v>
      </c>
      <c r="G1260" t="s">
        <v>479</v>
      </c>
      <c r="H1260" t="s">
        <v>14819</v>
      </c>
      <c r="K1260">
        <v>1</v>
      </c>
      <c r="L1260" s="1" t="s">
        <v>348</v>
      </c>
      <c r="M1260" t="s">
        <v>14820</v>
      </c>
      <c r="N1260">
        <v>22175</v>
      </c>
      <c r="O1260">
        <v>0</v>
      </c>
      <c r="P1260">
        <v>23</v>
      </c>
      <c r="Q1260" t="s">
        <v>14821</v>
      </c>
      <c r="R1260" t="s">
        <v>360</v>
      </c>
      <c r="S1260" t="s">
        <v>1177</v>
      </c>
      <c r="U1260" t="s">
        <v>598</v>
      </c>
      <c r="V1260" t="s">
        <v>299</v>
      </c>
    </row>
    <row r="1261" spans="1:22" x14ac:dyDescent="0.3">
      <c r="A1261" t="s">
        <v>15856</v>
      </c>
      <c r="B1261">
        <v>1</v>
      </c>
      <c r="C1261" s="1" t="s">
        <v>15857</v>
      </c>
      <c r="D1261" t="s">
        <v>311</v>
      </c>
      <c r="F1261" t="s">
        <v>15857</v>
      </c>
      <c r="L1261" s="1" t="s">
        <v>311</v>
      </c>
      <c r="M1261" t="s">
        <v>1133</v>
      </c>
      <c r="N1261">
        <v>22261</v>
      </c>
      <c r="O1261">
        <v>0</v>
      </c>
      <c r="Q1261" t="s">
        <v>15858</v>
      </c>
      <c r="R1261" t="s">
        <v>424</v>
      </c>
      <c r="S1261" t="s">
        <v>611</v>
      </c>
      <c r="T1261" t="s">
        <v>16316</v>
      </c>
      <c r="U1261" t="s">
        <v>598</v>
      </c>
      <c r="V1261" t="s">
        <v>295</v>
      </c>
    </row>
    <row r="1262" spans="1:22" x14ac:dyDescent="0.3">
      <c r="A1262" t="s">
        <v>5332</v>
      </c>
      <c r="B1262">
        <v>1</v>
      </c>
      <c r="C1262" s="1" t="s">
        <v>5330</v>
      </c>
      <c r="D1262" t="s">
        <v>451</v>
      </c>
      <c r="E1262">
        <v>11410</v>
      </c>
      <c r="F1262" t="s">
        <v>5330</v>
      </c>
      <c r="H1262" t="s">
        <v>5333</v>
      </c>
      <c r="K1262">
        <v>34</v>
      </c>
      <c r="L1262" s="1" t="s">
        <v>451</v>
      </c>
      <c r="M1262" t="s">
        <v>5331</v>
      </c>
      <c r="N1262">
        <v>9792</v>
      </c>
      <c r="O1262">
        <v>4</v>
      </c>
      <c r="P1262">
        <v>31</v>
      </c>
      <c r="Q1262" t="s">
        <v>12329</v>
      </c>
      <c r="R1262" t="s">
        <v>360</v>
      </c>
      <c r="S1262" t="s">
        <v>686</v>
      </c>
      <c r="U1262" t="s">
        <v>598</v>
      </c>
      <c r="V1262" t="s">
        <v>295</v>
      </c>
    </row>
    <row r="1263" spans="1:22" x14ac:dyDescent="0.3">
      <c r="A1263" t="s">
        <v>15040</v>
      </c>
      <c r="B1263">
        <v>1</v>
      </c>
      <c r="C1263" s="1" t="s">
        <v>15041</v>
      </c>
      <c r="D1263" t="s">
        <v>348</v>
      </c>
      <c r="E1263">
        <v>4241802</v>
      </c>
      <c r="F1263" t="s">
        <v>15041</v>
      </c>
      <c r="G1263" t="s">
        <v>388</v>
      </c>
      <c r="H1263" t="s">
        <v>15042</v>
      </c>
      <c r="I1263">
        <v>1</v>
      </c>
      <c r="K1263">
        <v>18</v>
      </c>
      <c r="L1263" s="1" t="s">
        <v>348</v>
      </c>
      <c r="M1263" t="s">
        <v>15043</v>
      </c>
      <c r="N1263">
        <v>21686</v>
      </c>
      <c r="O1263">
        <v>0</v>
      </c>
      <c r="P1263">
        <v>21</v>
      </c>
      <c r="Q1263" t="s">
        <v>15044</v>
      </c>
      <c r="R1263" t="s">
        <v>360</v>
      </c>
      <c r="S1263" t="s">
        <v>814</v>
      </c>
      <c r="U1263" t="s">
        <v>598</v>
      </c>
      <c r="V1263" t="s">
        <v>299</v>
      </c>
    </row>
    <row r="1264" spans="1:22" x14ac:dyDescent="0.3">
      <c r="A1264" t="s">
        <v>5417</v>
      </c>
      <c r="B1264">
        <v>1</v>
      </c>
      <c r="C1264" s="1" t="s">
        <v>222</v>
      </c>
      <c r="D1264" t="s">
        <v>451</v>
      </c>
      <c r="E1264">
        <v>2972091</v>
      </c>
      <c r="F1264" t="s">
        <v>222</v>
      </c>
      <c r="G1264" t="s">
        <v>14642</v>
      </c>
      <c r="H1264" t="s">
        <v>5418</v>
      </c>
      <c r="I1264">
        <v>2</v>
      </c>
      <c r="J1264" t="s">
        <v>5416</v>
      </c>
      <c r="K1264">
        <v>30</v>
      </c>
      <c r="L1264" s="1" t="s">
        <v>451</v>
      </c>
      <c r="M1264" t="s">
        <v>1658</v>
      </c>
      <c r="N1264">
        <v>18690</v>
      </c>
      <c r="O1264">
        <v>4</v>
      </c>
      <c r="P1264">
        <v>26</v>
      </c>
      <c r="Q1264" t="s">
        <v>12352</v>
      </c>
      <c r="R1264" t="s">
        <v>397</v>
      </c>
      <c r="S1264" t="s">
        <v>412</v>
      </c>
      <c r="U1264" t="s">
        <v>598</v>
      </c>
      <c r="V1264" t="s">
        <v>299</v>
      </c>
    </row>
    <row r="1265" spans="1:22" x14ac:dyDescent="0.3">
      <c r="A1265" t="s">
        <v>6417</v>
      </c>
      <c r="B1265">
        <v>1</v>
      </c>
      <c r="C1265" s="1" t="s">
        <v>6416</v>
      </c>
      <c r="D1265" t="s">
        <v>348</v>
      </c>
      <c r="E1265">
        <v>16928</v>
      </c>
      <c r="F1265" t="s">
        <v>6416</v>
      </c>
      <c r="H1265" t="s">
        <v>923</v>
      </c>
      <c r="K1265">
        <v>18</v>
      </c>
      <c r="L1265" s="1" t="s">
        <v>348</v>
      </c>
      <c r="M1265" t="s">
        <v>305</v>
      </c>
      <c r="N1265">
        <v>16074</v>
      </c>
      <c r="O1265">
        <v>2</v>
      </c>
      <c r="P1265">
        <v>25</v>
      </c>
      <c r="Q1265" t="s">
        <v>12614</v>
      </c>
      <c r="R1265" t="s">
        <v>492</v>
      </c>
      <c r="S1265" t="s">
        <v>1177</v>
      </c>
      <c r="U1265" t="s">
        <v>598</v>
      </c>
      <c r="V1265" t="s">
        <v>295</v>
      </c>
    </row>
    <row r="1266" spans="1:22" x14ac:dyDescent="0.3">
      <c r="A1266" t="s">
        <v>5971</v>
      </c>
      <c r="B1266">
        <v>1</v>
      </c>
      <c r="C1266" s="1" t="s">
        <v>5969</v>
      </c>
      <c r="D1266" t="s">
        <v>451</v>
      </c>
      <c r="E1266">
        <v>2580343</v>
      </c>
      <c r="F1266" t="s">
        <v>5969</v>
      </c>
      <c r="H1266" t="s">
        <v>5173</v>
      </c>
      <c r="I1266">
        <v>4</v>
      </c>
      <c r="J1266" t="s">
        <v>5970</v>
      </c>
      <c r="K1266">
        <v>34</v>
      </c>
      <c r="L1266" s="1" t="s">
        <v>451</v>
      </c>
      <c r="M1266" t="s">
        <v>4591</v>
      </c>
      <c r="N1266">
        <v>18680</v>
      </c>
      <c r="O1266">
        <v>4</v>
      </c>
      <c r="P1266">
        <v>28</v>
      </c>
      <c r="Q1266" t="s">
        <v>12493</v>
      </c>
      <c r="R1266" t="s">
        <v>397</v>
      </c>
      <c r="S1266" t="s">
        <v>412</v>
      </c>
      <c r="T1266" t="s">
        <v>16316</v>
      </c>
      <c r="U1266" t="s">
        <v>598</v>
      </c>
      <c r="V1266" t="s">
        <v>295</v>
      </c>
    </row>
    <row r="1267" spans="1:22" x14ac:dyDescent="0.3">
      <c r="A1267" t="s">
        <v>6473</v>
      </c>
      <c r="B1267">
        <v>1</v>
      </c>
      <c r="C1267" s="1" t="s">
        <v>6470</v>
      </c>
      <c r="D1267" t="s">
        <v>348</v>
      </c>
      <c r="E1267">
        <v>4329491</v>
      </c>
      <c r="F1267" t="s">
        <v>6470</v>
      </c>
      <c r="H1267" t="s">
        <v>978</v>
      </c>
      <c r="I1267">
        <v>4</v>
      </c>
      <c r="J1267" t="s">
        <v>6472</v>
      </c>
      <c r="K1267">
        <v>88</v>
      </c>
      <c r="L1267" s="1" t="s">
        <v>348</v>
      </c>
      <c r="M1267" t="s">
        <v>6471</v>
      </c>
      <c r="N1267">
        <v>20462</v>
      </c>
      <c r="O1267">
        <v>2</v>
      </c>
      <c r="P1267">
        <v>24</v>
      </c>
      <c r="Q1267" t="s">
        <v>12631</v>
      </c>
      <c r="R1267" t="s">
        <v>318</v>
      </c>
      <c r="S1267" t="s">
        <v>317</v>
      </c>
      <c r="T1267" t="s">
        <v>16316</v>
      </c>
      <c r="U1267" t="s">
        <v>598</v>
      </c>
      <c r="V1267" t="s">
        <v>295</v>
      </c>
    </row>
    <row r="1268" spans="1:22" x14ac:dyDescent="0.3">
      <c r="A1268" t="s">
        <v>8627</v>
      </c>
      <c r="B1268">
        <v>1</v>
      </c>
      <c r="C1268" s="1" t="s">
        <v>8626</v>
      </c>
      <c r="D1268" t="s">
        <v>348</v>
      </c>
      <c r="F1268" t="s">
        <v>8626</v>
      </c>
      <c r="G1268" t="s">
        <v>314</v>
      </c>
      <c r="K1268">
        <v>0</v>
      </c>
      <c r="L1268" s="1" t="s">
        <v>348</v>
      </c>
      <c r="M1268" t="s">
        <v>513</v>
      </c>
      <c r="N1268">
        <v>19546</v>
      </c>
      <c r="O1268">
        <v>1</v>
      </c>
      <c r="Q1268" t="s">
        <v>13233</v>
      </c>
      <c r="R1268" t="s">
        <v>345</v>
      </c>
      <c r="S1268" t="s">
        <v>385</v>
      </c>
      <c r="U1268" t="s">
        <v>598</v>
      </c>
      <c r="V1268" t="s">
        <v>299</v>
      </c>
    </row>
    <row r="1269" spans="1:22" x14ac:dyDescent="0.3">
      <c r="A1269" t="s">
        <v>6008</v>
      </c>
      <c r="B1269">
        <v>1</v>
      </c>
      <c r="C1269" s="1" t="s">
        <v>6006</v>
      </c>
      <c r="D1269" t="s">
        <v>348</v>
      </c>
      <c r="E1269">
        <v>3051400</v>
      </c>
      <c r="F1269" t="s">
        <v>6006</v>
      </c>
      <c r="G1269" t="s">
        <v>327</v>
      </c>
      <c r="H1269" t="s">
        <v>1363</v>
      </c>
      <c r="J1269" t="s">
        <v>14432</v>
      </c>
      <c r="K1269">
        <v>89</v>
      </c>
      <c r="L1269" s="1" t="s">
        <v>348</v>
      </c>
      <c r="M1269" t="s">
        <v>2407</v>
      </c>
      <c r="N1269">
        <v>18257</v>
      </c>
      <c r="O1269">
        <v>4</v>
      </c>
      <c r="P1269">
        <v>24</v>
      </c>
      <c r="Q1269" t="s">
        <v>12503</v>
      </c>
      <c r="R1269" t="s">
        <v>401</v>
      </c>
      <c r="S1269" t="s">
        <v>356</v>
      </c>
      <c r="U1269" t="s">
        <v>6007</v>
      </c>
      <c r="V1269" t="s">
        <v>299</v>
      </c>
    </row>
    <row r="1270" spans="1:22" x14ac:dyDescent="0.3">
      <c r="A1270" t="s">
        <v>7628</v>
      </c>
      <c r="B1270">
        <v>1</v>
      </c>
      <c r="C1270" s="1" t="s">
        <v>7627</v>
      </c>
      <c r="D1270" t="s">
        <v>451</v>
      </c>
      <c r="E1270">
        <v>3123675</v>
      </c>
      <c r="F1270" t="s">
        <v>7627</v>
      </c>
      <c r="H1270" t="s">
        <v>4206</v>
      </c>
      <c r="I1270">
        <v>7</v>
      </c>
      <c r="J1270" t="s">
        <v>14489</v>
      </c>
      <c r="L1270" s="1" t="s">
        <v>451</v>
      </c>
      <c r="M1270" t="s">
        <v>2713</v>
      </c>
      <c r="N1270">
        <v>20883</v>
      </c>
      <c r="O1270">
        <v>1</v>
      </c>
      <c r="P1270">
        <v>24</v>
      </c>
      <c r="Q1270" t="s">
        <v>12948</v>
      </c>
      <c r="R1270" t="s">
        <v>401</v>
      </c>
      <c r="S1270" t="s">
        <v>367</v>
      </c>
      <c r="T1270" t="s">
        <v>16316</v>
      </c>
      <c r="U1270" t="s">
        <v>6007</v>
      </c>
      <c r="V1270" t="s">
        <v>295</v>
      </c>
    </row>
    <row r="1271" spans="1:22" x14ac:dyDescent="0.3">
      <c r="A1271" t="s">
        <v>6586</v>
      </c>
      <c r="B1271">
        <v>1</v>
      </c>
      <c r="C1271" s="1" t="s">
        <v>6583</v>
      </c>
      <c r="D1271" t="s">
        <v>451</v>
      </c>
      <c r="E1271">
        <v>2515931</v>
      </c>
      <c r="F1271" t="s">
        <v>6583</v>
      </c>
      <c r="H1271" t="s">
        <v>3389</v>
      </c>
      <c r="J1271" t="s">
        <v>6585</v>
      </c>
      <c r="K1271">
        <v>40</v>
      </c>
      <c r="L1271" s="1" t="s">
        <v>451</v>
      </c>
      <c r="M1271" t="s">
        <v>2208</v>
      </c>
      <c r="N1271">
        <v>16869</v>
      </c>
      <c r="O1271">
        <v>5</v>
      </c>
      <c r="P1271">
        <v>25</v>
      </c>
      <c r="Q1271" t="s">
        <v>12661</v>
      </c>
      <c r="R1271" t="s">
        <v>360</v>
      </c>
      <c r="S1271" t="s">
        <v>1382</v>
      </c>
      <c r="T1271" t="s">
        <v>16316</v>
      </c>
      <c r="U1271" t="s">
        <v>6584</v>
      </c>
      <c r="V1271" t="s">
        <v>295</v>
      </c>
    </row>
    <row r="1272" spans="1:22" x14ac:dyDescent="0.3">
      <c r="A1272" t="s">
        <v>2815</v>
      </c>
      <c r="B1272">
        <v>1</v>
      </c>
      <c r="C1272" s="1" t="s">
        <v>534</v>
      </c>
      <c r="D1272" t="s">
        <v>451</v>
      </c>
      <c r="E1272">
        <v>11307</v>
      </c>
      <c r="F1272" t="s">
        <v>534</v>
      </c>
      <c r="H1272" t="s">
        <v>2816</v>
      </c>
      <c r="J1272" t="s">
        <v>2814</v>
      </c>
      <c r="K1272">
        <v>31</v>
      </c>
      <c r="L1272" s="1" t="s">
        <v>451</v>
      </c>
      <c r="M1272" t="s">
        <v>381</v>
      </c>
      <c r="N1272">
        <v>7969</v>
      </c>
      <c r="O1272">
        <v>12</v>
      </c>
      <c r="P1272">
        <v>33</v>
      </c>
      <c r="Q1272" t="s">
        <v>11749</v>
      </c>
      <c r="R1272" t="s">
        <v>360</v>
      </c>
      <c r="S1272" t="s">
        <v>532</v>
      </c>
      <c r="T1272" t="s">
        <v>16316</v>
      </c>
      <c r="U1272" t="s">
        <v>1985</v>
      </c>
      <c r="V1272" t="s">
        <v>295</v>
      </c>
    </row>
    <row r="1273" spans="1:22" x14ac:dyDescent="0.3">
      <c r="A1273" t="s">
        <v>1987</v>
      </c>
      <c r="B1273">
        <v>1</v>
      </c>
      <c r="C1273" s="1" t="s">
        <v>1984</v>
      </c>
      <c r="D1273" t="s">
        <v>348</v>
      </c>
      <c r="E1273">
        <v>3045565</v>
      </c>
      <c r="F1273" t="s">
        <v>1984</v>
      </c>
      <c r="H1273" t="s">
        <v>1988</v>
      </c>
      <c r="J1273" t="s">
        <v>1986</v>
      </c>
      <c r="K1273">
        <v>11</v>
      </c>
      <c r="L1273" s="1" t="s">
        <v>348</v>
      </c>
      <c r="M1273" t="s">
        <v>313</v>
      </c>
      <c r="N1273">
        <v>18307</v>
      </c>
      <c r="O1273">
        <v>4</v>
      </c>
      <c r="P1273">
        <v>27</v>
      </c>
      <c r="Q1273" t="s">
        <v>11584</v>
      </c>
      <c r="R1273" t="s">
        <v>308</v>
      </c>
      <c r="S1273" t="s">
        <v>730</v>
      </c>
      <c r="T1273" t="s">
        <v>16316</v>
      </c>
      <c r="U1273" t="s">
        <v>1985</v>
      </c>
      <c r="V1273" t="s">
        <v>295</v>
      </c>
    </row>
    <row r="1274" spans="1:22" x14ac:dyDescent="0.3">
      <c r="A1274" t="s">
        <v>6207</v>
      </c>
      <c r="B1274">
        <v>1</v>
      </c>
      <c r="C1274" s="1" t="s">
        <v>30</v>
      </c>
      <c r="D1274" t="s">
        <v>451</v>
      </c>
      <c r="E1274">
        <v>2980453</v>
      </c>
      <c r="F1274" t="s">
        <v>30</v>
      </c>
      <c r="G1274" t="s">
        <v>365</v>
      </c>
      <c r="H1274" t="s">
        <v>2204</v>
      </c>
      <c r="I1274">
        <v>2</v>
      </c>
      <c r="J1274" t="s">
        <v>6206</v>
      </c>
      <c r="K1274">
        <v>30</v>
      </c>
      <c r="L1274" s="1" t="s">
        <v>451</v>
      </c>
      <c r="M1274" t="s">
        <v>513</v>
      </c>
      <c r="N1274">
        <v>18995</v>
      </c>
      <c r="O1274">
        <v>3</v>
      </c>
      <c r="P1274">
        <v>25</v>
      </c>
      <c r="Q1274" t="s">
        <v>12557</v>
      </c>
      <c r="R1274" t="s">
        <v>308</v>
      </c>
      <c r="S1274" t="s">
        <v>779</v>
      </c>
      <c r="U1274" t="s">
        <v>1985</v>
      </c>
      <c r="V1274" t="s">
        <v>299</v>
      </c>
    </row>
    <row r="1275" spans="1:22" x14ac:dyDescent="0.3">
      <c r="A1275" t="s">
        <v>7984</v>
      </c>
      <c r="B1275">
        <v>1</v>
      </c>
      <c r="C1275" s="1" t="s">
        <v>7982</v>
      </c>
      <c r="D1275" t="s">
        <v>348</v>
      </c>
      <c r="E1275">
        <v>3124013</v>
      </c>
      <c r="F1275" t="s">
        <v>7982</v>
      </c>
      <c r="H1275" t="s">
        <v>1396</v>
      </c>
      <c r="L1275" s="1" t="s">
        <v>348</v>
      </c>
      <c r="M1275" t="s">
        <v>7983</v>
      </c>
      <c r="N1275">
        <v>21016</v>
      </c>
      <c r="O1275">
        <v>1</v>
      </c>
      <c r="P1275">
        <v>24</v>
      </c>
      <c r="Q1275" t="s">
        <v>13044</v>
      </c>
      <c r="R1275" t="s">
        <v>294</v>
      </c>
      <c r="S1275" t="s">
        <v>779</v>
      </c>
      <c r="T1275" t="s">
        <v>16316</v>
      </c>
      <c r="U1275" t="s">
        <v>1231</v>
      </c>
      <c r="V1275" t="s">
        <v>295</v>
      </c>
    </row>
    <row r="1276" spans="1:22" x14ac:dyDescent="0.3">
      <c r="A1276" t="s">
        <v>9972</v>
      </c>
      <c r="B1276">
        <v>1</v>
      </c>
      <c r="C1276" s="1" t="s">
        <v>9971</v>
      </c>
      <c r="D1276" t="s">
        <v>348</v>
      </c>
      <c r="E1276">
        <v>2574024</v>
      </c>
      <c r="F1276" t="s">
        <v>9971</v>
      </c>
      <c r="H1276" t="s">
        <v>2071</v>
      </c>
      <c r="I1276">
        <v>4</v>
      </c>
      <c r="K1276">
        <v>19</v>
      </c>
      <c r="L1276" s="1" t="s">
        <v>348</v>
      </c>
      <c r="M1276" t="s">
        <v>1235</v>
      </c>
      <c r="N1276">
        <v>18318</v>
      </c>
      <c r="O1276">
        <v>3</v>
      </c>
      <c r="P1276">
        <v>26</v>
      </c>
      <c r="Q1276" t="s">
        <v>13637</v>
      </c>
      <c r="R1276" t="s">
        <v>345</v>
      </c>
      <c r="S1276" t="s">
        <v>412</v>
      </c>
      <c r="T1276" t="s">
        <v>1059</v>
      </c>
      <c r="U1276" t="s">
        <v>1231</v>
      </c>
      <c r="V1276" t="s">
        <v>295</v>
      </c>
    </row>
    <row r="1277" spans="1:22" x14ac:dyDescent="0.3">
      <c r="A1277" t="s">
        <v>16010</v>
      </c>
      <c r="B1277">
        <v>1</v>
      </c>
      <c r="C1277" s="1" t="s">
        <v>16011</v>
      </c>
      <c r="D1277" t="s">
        <v>348</v>
      </c>
      <c r="E1277">
        <v>3917569</v>
      </c>
      <c r="F1277" t="s">
        <v>16011</v>
      </c>
      <c r="G1277" t="s">
        <v>669</v>
      </c>
      <c r="H1277" t="s">
        <v>16012</v>
      </c>
      <c r="K1277">
        <v>84</v>
      </c>
      <c r="L1277" s="1" t="s">
        <v>348</v>
      </c>
      <c r="M1277" t="s">
        <v>1673</v>
      </c>
      <c r="N1277">
        <v>22244</v>
      </c>
      <c r="O1277">
        <v>0</v>
      </c>
      <c r="P1277">
        <v>23</v>
      </c>
      <c r="Q1277" t="s">
        <v>16013</v>
      </c>
      <c r="R1277" t="s">
        <v>308</v>
      </c>
      <c r="S1277" t="s">
        <v>791</v>
      </c>
      <c r="U1277" t="s">
        <v>16014</v>
      </c>
      <c r="V1277" t="s">
        <v>299</v>
      </c>
    </row>
    <row r="1278" spans="1:22" x14ac:dyDescent="0.3">
      <c r="A1278" t="s">
        <v>1649</v>
      </c>
      <c r="B1278">
        <v>1</v>
      </c>
      <c r="C1278" s="1" t="s">
        <v>1646</v>
      </c>
      <c r="D1278" t="s">
        <v>348</v>
      </c>
      <c r="E1278">
        <v>3060040</v>
      </c>
      <c r="F1278" t="s">
        <v>1646</v>
      </c>
      <c r="H1278" t="s">
        <v>1650</v>
      </c>
      <c r="K1278">
        <v>6</v>
      </c>
      <c r="L1278" s="1" t="s">
        <v>348</v>
      </c>
      <c r="M1278" t="s">
        <v>1648</v>
      </c>
      <c r="N1278">
        <v>19392</v>
      </c>
      <c r="O1278">
        <v>2</v>
      </c>
      <c r="P1278">
        <v>24</v>
      </c>
      <c r="Q1278" t="s">
        <v>11521</v>
      </c>
      <c r="R1278" t="s">
        <v>318</v>
      </c>
      <c r="S1278" t="s">
        <v>537</v>
      </c>
      <c r="T1278" t="s">
        <v>1059</v>
      </c>
      <c r="U1278" t="s">
        <v>1647</v>
      </c>
      <c r="V1278" t="s">
        <v>295</v>
      </c>
    </row>
    <row r="1279" spans="1:22" x14ac:dyDescent="0.3">
      <c r="A1279" t="s">
        <v>5043</v>
      </c>
      <c r="B1279">
        <v>1</v>
      </c>
      <c r="C1279" s="1" t="s">
        <v>5041</v>
      </c>
      <c r="D1279" t="s">
        <v>348</v>
      </c>
      <c r="E1279">
        <v>4261077</v>
      </c>
      <c r="F1279" t="s">
        <v>5041</v>
      </c>
      <c r="H1279" t="s">
        <v>5044</v>
      </c>
      <c r="J1279" t="s">
        <v>15066</v>
      </c>
      <c r="K1279">
        <v>83</v>
      </c>
      <c r="L1279" s="1" t="s">
        <v>348</v>
      </c>
      <c r="M1279" t="s">
        <v>1999</v>
      </c>
      <c r="N1279">
        <v>21637</v>
      </c>
      <c r="O1279">
        <v>1</v>
      </c>
      <c r="P1279">
        <v>23</v>
      </c>
      <c r="Q1279" t="s">
        <v>12253</v>
      </c>
      <c r="R1279" t="s">
        <v>424</v>
      </c>
      <c r="S1279" t="s">
        <v>367</v>
      </c>
      <c r="T1279" t="s">
        <v>16316</v>
      </c>
      <c r="U1279" t="s">
        <v>5042</v>
      </c>
      <c r="V1279" t="s">
        <v>295</v>
      </c>
    </row>
    <row r="1280" spans="1:22" x14ac:dyDescent="0.3">
      <c r="A1280" t="s">
        <v>1891</v>
      </c>
      <c r="B1280">
        <v>1</v>
      </c>
      <c r="C1280" s="1" t="s">
        <v>121</v>
      </c>
      <c r="D1280" t="s">
        <v>311</v>
      </c>
      <c r="E1280">
        <v>2969939</v>
      </c>
      <c r="F1280" t="s">
        <v>121</v>
      </c>
      <c r="G1280" t="s">
        <v>371</v>
      </c>
      <c r="H1280" t="s">
        <v>1892</v>
      </c>
      <c r="I1280">
        <v>3</v>
      </c>
      <c r="J1280" t="s">
        <v>1890</v>
      </c>
      <c r="K1280">
        <v>2</v>
      </c>
      <c r="L1280" s="1" t="s">
        <v>311</v>
      </c>
      <c r="M1280" t="s">
        <v>1889</v>
      </c>
      <c r="N1280">
        <v>16762</v>
      </c>
      <c r="O1280">
        <v>5</v>
      </c>
      <c r="P1280">
        <v>26</v>
      </c>
      <c r="Q1280" t="s">
        <v>11565</v>
      </c>
      <c r="R1280" t="s">
        <v>424</v>
      </c>
      <c r="S1280" t="s">
        <v>1188</v>
      </c>
      <c r="U1280" t="s">
        <v>1888</v>
      </c>
      <c r="V1280" t="s">
        <v>299</v>
      </c>
    </row>
    <row r="1281" spans="1:22" x14ac:dyDescent="0.3">
      <c r="A1281" t="s">
        <v>8912</v>
      </c>
      <c r="B1281">
        <v>1</v>
      </c>
      <c r="C1281" s="1" t="s">
        <v>8911</v>
      </c>
      <c r="D1281" t="s">
        <v>348</v>
      </c>
      <c r="E1281">
        <v>3153437</v>
      </c>
      <c r="F1281" t="s">
        <v>8911</v>
      </c>
      <c r="H1281" t="s">
        <v>3769</v>
      </c>
      <c r="K1281">
        <v>87</v>
      </c>
      <c r="L1281" s="1" t="s">
        <v>348</v>
      </c>
      <c r="M1281" t="s">
        <v>1120</v>
      </c>
      <c r="N1281">
        <v>17825</v>
      </c>
      <c r="O1281">
        <v>4</v>
      </c>
      <c r="P1281">
        <v>28</v>
      </c>
      <c r="Q1281" t="s">
        <v>13317</v>
      </c>
      <c r="R1281" t="s">
        <v>345</v>
      </c>
      <c r="S1281" t="s">
        <v>575</v>
      </c>
      <c r="U1281" t="s">
        <v>6884</v>
      </c>
      <c r="V1281" t="s">
        <v>295</v>
      </c>
    </row>
    <row r="1282" spans="1:22" x14ac:dyDescent="0.3">
      <c r="A1282" t="s">
        <v>7175</v>
      </c>
      <c r="B1282">
        <v>1</v>
      </c>
      <c r="C1282" s="1" t="s">
        <v>7173</v>
      </c>
      <c r="F1282" t="s">
        <v>7173</v>
      </c>
      <c r="K1282">
        <v>0</v>
      </c>
      <c r="L1282" s="1" t="s">
        <v>296</v>
      </c>
      <c r="M1282" t="s">
        <v>7174</v>
      </c>
      <c r="N1282">
        <v>19776</v>
      </c>
      <c r="O1282">
        <v>0</v>
      </c>
      <c r="Q1282" t="s">
        <v>12822</v>
      </c>
      <c r="R1282" t="s">
        <v>296</v>
      </c>
      <c r="S1282" t="s">
        <v>296</v>
      </c>
      <c r="U1282" t="s">
        <v>938</v>
      </c>
      <c r="V1282" t="s">
        <v>295</v>
      </c>
    </row>
    <row r="1283" spans="1:22" x14ac:dyDescent="0.3">
      <c r="A1283" t="s">
        <v>1375</v>
      </c>
      <c r="B1283">
        <v>2</v>
      </c>
      <c r="C1283" s="1" t="s">
        <v>1373</v>
      </c>
      <c r="D1283" t="s">
        <v>451</v>
      </c>
      <c r="E1283">
        <v>3124608</v>
      </c>
      <c r="F1283" t="s">
        <v>1373</v>
      </c>
      <c r="H1283" t="s">
        <v>1376</v>
      </c>
      <c r="J1283" t="s">
        <v>1374</v>
      </c>
      <c r="K1283">
        <v>36</v>
      </c>
      <c r="L1283" s="1" t="s">
        <v>451</v>
      </c>
      <c r="M1283" t="s">
        <v>1124</v>
      </c>
      <c r="N1283">
        <v>20686</v>
      </c>
      <c r="O1283">
        <v>2</v>
      </c>
      <c r="P1283">
        <v>25</v>
      </c>
      <c r="Q1283" t="s">
        <v>11471</v>
      </c>
      <c r="R1283" t="s">
        <v>492</v>
      </c>
      <c r="S1283" t="s">
        <v>317</v>
      </c>
      <c r="T1283" t="s">
        <v>16316</v>
      </c>
      <c r="U1283" t="s">
        <v>938</v>
      </c>
      <c r="V1283" t="s">
        <v>295</v>
      </c>
    </row>
    <row r="1284" spans="1:22" x14ac:dyDescent="0.3">
      <c r="A1284" t="s">
        <v>1375</v>
      </c>
      <c r="B1284">
        <v>2</v>
      </c>
      <c r="C1284" s="1" t="s">
        <v>10547</v>
      </c>
      <c r="D1284" t="s">
        <v>348</v>
      </c>
      <c r="F1284" t="s">
        <v>10547</v>
      </c>
      <c r="K1284">
        <v>13</v>
      </c>
      <c r="L1284" s="1" t="s">
        <v>348</v>
      </c>
      <c r="M1284" t="s">
        <v>1124</v>
      </c>
      <c r="N1284">
        <v>17571</v>
      </c>
      <c r="O1284">
        <v>0</v>
      </c>
      <c r="Q1284" t="s">
        <v>11471</v>
      </c>
      <c r="R1284" t="s">
        <v>345</v>
      </c>
      <c r="S1284" t="s">
        <v>436</v>
      </c>
      <c r="U1284" t="s">
        <v>938</v>
      </c>
      <c r="V1284" t="s">
        <v>295</v>
      </c>
    </row>
    <row r="1285" spans="1:22" x14ac:dyDescent="0.3">
      <c r="A1285" t="s">
        <v>5074</v>
      </c>
      <c r="B1285">
        <v>1</v>
      </c>
      <c r="C1285" s="1" t="s">
        <v>5073</v>
      </c>
      <c r="D1285" t="s">
        <v>321</v>
      </c>
      <c r="E1285">
        <v>12535</v>
      </c>
      <c r="F1285" t="s">
        <v>5073</v>
      </c>
      <c r="H1285" t="s">
        <v>5075</v>
      </c>
      <c r="K1285">
        <v>80</v>
      </c>
      <c r="L1285" s="1" t="s">
        <v>321</v>
      </c>
      <c r="M1285" t="s">
        <v>2093</v>
      </c>
      <c r="N1285">
        <v>8569</v>
      </c>
      <c r="O1285">
        <v>7</v>
      </c>
      <c r="P1285">
        <v>33</v>
      </c>
      <c r="Q1285" t="s">
        <v>12260</v>
      </c>
      <c r="R1285" t="s">
        <v>318</v>
      </c>
      <c r="S1285" t="s">
        <v>525</v>
      </c>
      <c r="U1285" t="s">
        <v>938</v>
      </c>
      <c r="V1285" t="s">
        <v>295</v>
      </c>
    </row>
    <row r="1286" spans="1:22" x14ac:dyDescent="0.3">
      <c r="A1286" t="s">
        <v>9556</v>
      </c>
      <c r="B1286">
        <v>1</v>
      </c>
      <c r="C1286" s="1" t="s">
        <v>101</v>
      </c>
      <c r="D1286" t="s">
        <v>451</v>
      </c>
      <c r="E1286">
        <v>3045147</v>
      </c>
      <c r="F1286" t="s">
        <v>101</v>
      </c>
      <c r="G1286" t="s">
        <v>915</v>
      </c>
      <c r="H1286" t="s">
        <v>1303</v>
      </c>
      <c r="I1286">
        <v>1</v>
      </c>
      <c r="J1286" t="s">
        <v>9555</v>
      </c>
      <c r="K1286">
        <v>30</v>
      </c>
      <c r="L1286" s="1" t="s">
        <v>451</v>
      </c>
      <c r="M1286" t="s">
        <v>4790</v>
      </c>
      <c r="N1286">
        <v>18983</v>
      </c>
      <c r="O1286">
        <v>3</v>
      </c>
      <c r="P1286">
        <v>25</v>
      </c>
      <c r="Q1286" t="s">
        <v>13511</v>
      </c>
      <c r="R1286" t="s">
        <v>329</v>
      </c>
      <c r="S1286" t="s">
        <v>459</v>
      </c>
      <c r="U1286" t="s">
        <v>938</v>
      </c>
      <c r="V1286" t="s">
        <v>299</v>
      </c>
    </row>
    <row r="1287" spans="1:22" x14ac:dyDescent="0.3">
      <c r="A1287" t="s">
        <v>7466</v>
      </c>
      <c r="B1287">
        <v>1</v>
      </c>
      <c r="C1287" s="1" t="s">
        <v>7463</v>
      </c>
      <c r="D1287" t="s">
        <v>562</v>
      </c>
      <c r="E1287">
        <v>13940</v>
      </c>
      <c r="F1287" t="s">
        <v>7463</v>
      </c>
      <c r="H1287" t="s">
        <v>7467</v>
      </c>
      <c r="I1287">
        <v>4</v>
      </c>
      <c r="J1287" t="s">
        <v>7465</v>
      </c>
      <c r="L1287" s="1" t="s">
        <v>451</v>
      </c>
      <c r="M1287" t="s">
        <v>7464</v>
      </c>
      <c r="N1287">
        <v>14783</v>
      </c>
      <c r="O1287">
        <v>10</v>
      </c>
      <c r="P1287">
        <v>32</v>
      </c>
      <c r="Q1287" t="s">
        <v>12903</v>
      </c>
      <c r="R1287" t="s">
        <v>318</v>
      </c>
      <c r="S1287" t="s">
        <v>958</v>
      </c>
      <c r="T1287" t="s">
        <v>16316</v>
      </c>
      <c r="U1287" t="s">
        <v>938</v>
      </c>
      <c r="V1287" t="s">
        <v>295</v>
      </c>
    </row>
    <row r="1288" spans="1:22" x14ac:dyDescent="0.3">
      <c r="A1288" t="s">
        <v>940</v>
      </c>
      <c r="B1288">
        <v>1</v>
      </c>
      <c r="C1288" s="1" t="s">
        <v>937</v>
      </c>
      <c r="D1288" t="s">
        <v>311</v>
      </c>
      <c r="F1288" t="s">
        <v>937</v>
      </c>
      <c r="H1288" t="s">
        <v>941</v>
      </c>
      <c r="K1288">
        <v>14</v>
      </c>
      <c r="L1288" s="1" t="s">
        <v>311</v>
      </c>
      <c r="M1288" t="s">
        <v>939</v>
      </c>
      <c r="N1288">
        <v>16452</v>
      </c>
      <c r="O1288">
        <v>0</v>
      </c>
      <c r="P1288">
        <v>26</v>
      </c>
      <c r="Q1288" t="s">
        <v>11402</v>
      </c>
      <c r="R1288" t="s">
        <v>345</v>
      </c>
      <c r="S1288" t="s">
        <v>696</v>
      </c>
      <c r="U1288" t="s">
        <v>938</v>
      </c>
      <c r="V1288" t="s">
        <v>295</v>
      </c>
    </row>
    <row r="1289" spans="1:22" x14ac:dyDescent="0.3">
      <c r="A1289" t="s">
        <v>15849</v>
      </c>
      <c r="B1289">
        <v>1</v>
      </c>
      <c r="C1289" s="1" t="s">
        <v>15850</v>
      </c>
      <c r="D1289" t="s">
        <v>451</v>
      </c>
      <c r="F1289" t="s">
        <v>15850</v>
      </c>
      <c r="H1289" t="s">
        <v>14023</v>
      </c>
      <c r="L1289" s="1" t="s">
        <v>451</v>
      </c>
      <c r="M1289" t="s">
        <v>15851</v>
      </c>
      <c r="N1289">
        <v>21851</v>
      </c>
      <c r="O1289">
        <v>0</v>
      </c>
      <c r="P1289">
        <v>24</v>
      </c>
      <c r="Q1289" t="s">
        <v>15852</v>
      </c>
      <c r="R1289" t="s">
        <v>492</v>
      </c>
      <c r="S1289" t="s">
        <v>791</v>
      </c>
      <c r="T1289" t="s">
        <v>16316</v>
      </c>
      <c r="U1289" t="s">
        <v>938</v>
      </c>
      <c r="V1289" t="s">
        <v>295</v>
      </c>
    </row>
    <row r="1290" spans="1:22" x14ac:dyDescent="0.3">
      <c r="A1290" t="s">
        <v>9957</v>
      </c>
      <c r="B1290">
        <v>1</v>
      </c>
      <c r="C1290" s="1" t="s">
        <v>9955</v>
      </c>
      <c r="D1290" t="s">
        <v>321</v>
      </c>
      <c r="E1290">
        <v>14906</v>
      </c>
      <c r="F1290" t="s">
        <v>9955</v>
      </c>
      <c r="H1290" t="s">
        <v>6391</v>
      </c>
      <c r="L1290" s="1" t="s">
        <v>321</v>
      </c>
      <c r="M1290" t="s">
        <v>9956</v>
      </c>
      <c r="N1290">
        <v>14152</v>
      </c>
      <c r="O1290">
        <v>8</v>
      </c>
      <c r="P1290">
        <v>30</v>
      </c>
      <c r="Q1290" t="s">
        <v>13632</v>
      </c>
      <c r="R1290" t="s">
        <v>424</v>
      </c>
      <c r="S1290" t="s">
        <v>995</v>
      </c>
      <c r="T1290" t="s">
        <v>509</v>
      </c>
      <c r="U1290" t="s">
        <v>938</v>
      </c>
      <c r="V1290" t="s">
        <v>295</v>
      </c>
    </row>
    <row r="1291" spans="1:22" x14ac:dyDescent="0.3">
      <c r="A1291" t="s">
        <v>6200</v>
      </c>
      <c r="B1291">
        <v>1</v>
      </c>
      <c r="C1291" s="1" t="s">
        <v>403</v>
      </c>
      <c r="D1291" t="s">
        <v>348</v>
      </c>
      <c r="E1291">
        <v>10522</v>
      </c>
      <c r="F1291" t="s">
        <v>403</v>
      </c>
      <c r="H1291" t="s">
        <v>6201</v>
      </c>
      <c r="I1291">
        <v>2</v>
      </c>
      <c r="K1291">
        <v>89</v>
      </c>
      <c r="L1291" s="1" t="s">
        <v>348</v>
      </c>
      <c r="M1291" t="s">
        <v>313</v>
      </c>
      <c r="N1291">
        <v>6302</v>
      </c>
      <c r="O1291">
        <v>10</v>
      </c>
      <c r="P1291">
        <v>34</v>
      </c>
      <c r="Q1291" t="s">
        <v>12554</v>
      </c>
      <c r="R1291" t="s">
        <v>329</v>
      </c>
      <c r="S1291" t="s">
        <v>450</v>
      </c>
      <c r="U1291" t="s">
        <v>938</v>
      </c>
      <c r="V1291" t="s">
        <v>295</v>
      </c>
    </row>
    <row r="1292" spans="1:22" x14ac:dyDescent="0.3">
      <c r="A1292" t="s">
        <v>15991</v>
      </c>
      <c r="B1292">
        <v>1</v>
      </c>
      <c r="C1292" s="1" t="s">
        <v>15992</v>
      </c>
      <c r="D1292" t="s">
        <v>321</v>
      </c>
      <c r="E1292">
        <v>3039794</v>
      </c>
      <c r="F1292" t="s">
        <v>15992</v>
      </c>
      <c r="G1292" t="s">
        <v>365</v>
      </c>
      <c r="H1292" t="s">
        <v>15993</v>
      </c>
      <c r="I1292">
        <v>6</v>
      </c>
      <c r="J1292" t="s">
        <v>15994</v>
      </c>
      <c r="K1292">
        <v>49</v>
      </c>
      <c r="L1292" s="1" t="s">
        <v>14889</v>
      </c>
      <c r="M1292" t="s">
        <v>15995</v>
      </c>
      <c r="N1292">
        <v>20019</v>
      </c>
      <c r="O1292">
        <v>2</v>
      </c>
      <c r="P1292">
        <v>25</v>
      </c>
      <c r="Q1292" t="s">
        <v>15996</v>
      </c>
      <c r="R1292" t="s">
        <v>318</v>
      </c>
      <c r="S1292" t="s">
        <v>2205</v>
      </c>
      <c r="U1292" t="s">
        <v>938</v>
      </c>
      <c r="V1292" t="s">
        <v>299</v>
      </c>
    </row>
    <row r="1293" spans="1:22" x14ac:dyDescent="0.3">
      <c r="A1293" t="s">
        <v>15185</v>
      </c>
      <c r="B1293">
        <v>1</v>
      </c>
      <c r="C1293" s="1" t="s">
        <v>15186</v>
      </c>
      <c r="D1293" t="s">
        <v>311</v>
      </c>
      <c r="E1293">
        <v>3914395</v>
      </c>
      <c r="F1293" t="s">
        <v>15186</v>
      </c>
      <c r="G1293" t="s">
        <v>352</v>
      </c>
      <c r="H1293" t="s">
        <v>15187</v>
      </c>
      <c r="I1293">
        <v>3</v>
      </c>
      <c r="K1293">
        <v>4</v>
      </c>
      <c r="L1293" s="1" t="s">
        <v>311</v>
      </c>
      <c r="M1293" t="s">
        <v>1620</v>
      </c>
      <c r="N1293">
        <v>21965</v>
      </c>
      <c r="O1293">
        <v>0</v>
      </c>
      <c r="P1293">
        <v>23</v>
      </c>
      <c r="Q1293" t="s">
        <v>15188</v>
      </c>
      <c r="R1293" t="s">
        <v>424</v>
      </c>
      <c r="S1293" t="s">
        <v>779</v>
      </c>
      <c r="U1293" t="s">
        <v>938</v>
      </c>
      <c r="V1293" t="s">
        <v>299</v>
      </c>
    </row>
    <row r="1294" spans="1:22" x14ac:dyDescent="0.3">
      <c r="A1294" t="s">
        <v>5432</v>
      </c>
      <c r="B1294">
        <v>1</v>
      </c>
      <c r="C1294" s="1" t="s">
        <v>5429</v>
      </c>
      <c r="D1294" t="s">
        <v>321</v>
      </c>
      <c r="E1294">
        <v>2508079</v>
      </c>
      <c r="F1294" t="s">
        <v>5429</v>
      </c>
      <c r="G1294" t="s">
        <v>910</v>
      </c>
      <c r="H1294" t="s">
        <v>4234</v>
      </c>
      <c r="I1294">
        <v>3</v>
      </c>
      <c r="J1294" t="s">
        <v>5431</v>
      </c>
      <c r="K1294">
        <v>80</v>
      </c>
      <c r="L1294" s="1" t="s">
        <v>321</v>
      </c>
      <c r="M1294" t="s">
        <v>5430</v>
      </c>
      <c r="N1294">
        <v>16933</v>
      </c>
      <c r="O1294">
        <v>5</v>
      </c>
      <c r="P1294">
        <v>28</v>
      </c>
      <c r="Q1294" t="s">
        <v>12355</v>
      </c>
      <c r="R1294" t="s">
        <v>424</v>
      </c>
      <c r="S1294" t="s">
        <v>659</v>
      </c>
      <c r="U1294" t="s">
        <v>938</v>
      </c>
      <c r="V1294" t="s">
        <v>299</v>
      </c>
    </row>
    <row r="1295" spans="1:22" x14ac:dyDescent="0.3">
      <c r="A1295" t="s">
        <v>14942</v>
      </c>
      <c r="B1295">
        <v>1</v>
      </c>
      <c r="C1295" s="1" t="s">
        <v>14943</v>
      </c>
      <c r="D1295" t="s">
        <v>348</v>
      </c>
      <c r="E1295">
        <v>3916204</v>
      </c>
      <c r="F1295" t="s">
        <v>14943</v>
      </c>
      <c r="G1295" t="s">
        <v>335</v>
      </c>
      <c r="H1295" t="s">
        <v>14944</v>
      </c>
      <c r="I1295">
        <v>2</v>
      </c>
      <c r="K1295">
        <v>11</v>
      </c>
      <c r="L1295" s="1" t="s">
        <v>348</v>
      </c>
      <c r="M1295" t="s">
        <v>14945</v>
      </c>
      <c r="N1295">
        <v>21723</v>
      </c>
      <c r="O1295">
        <v>0</v>
      </c>
      <c r="P1295">
        <v>23</v>
      </c>
      <c r="Q1295" t="s">
        <v>14946</v>
      </c>
      <c r="R1295" t="s">
        <v>360</v>
      </c>
      <c r="S1295" t="s">
        <v>586</v>
      </c>
      <c r="U1295" t="s">
        <v>938</v>
      </c>
      <c r="V1295" t="s">
        <v>299</v>
      </c>
    </row>
    <row r="1296" spans="1:22" x14ac:dyDescent="0.3">
      <c r="A1296" t="s">
        <v>9182</v>
      </c>
      <c r="B1296">
        <v>1</v>
      </c>
      <c r="C1296" s="1" t="s">
        <v>9181</v>
      </c>
      <c r="D1296" t="s">
        <v>348</v>
      </c>
      <c r="E1296">
        <v>3040052</v>
      </c>
      <c r="F1296" t="s">
        <v>9181</v>
      </c>
      <c r="H1296" t="s">
        <v>3661</v>
      </c>
      <c r="I1296">
        <v>4</v>
      </c>
      <c r="K1296">
        <v>17</v>
      </c>
      <c r="L1296" s="1" t="s">
        <v>348</v>
      </c>
      <c r="M1296" t="s">
        <v>9096</v>
      </c>
      <c r="N1296">
        <v>19173</v>
      </c>
      <c r="O1296">
        <v>2</v>
      </c>
      <c r="P1296">
        <v>24</v>
      </c>
      <c r="Q1296" t="s">
        <v>13394</v>
      </c>
      <c r="R1296" t="s">
        <v>360</v>
      </c>
      <c r="S1296" t="s">
        <v>597</v>
      </c>
      <c r="T1296" t="s">
        <v>1059</v>
      </c>
      <c r="U1296" t="s">
        <v>938</v>
      </c>
      <c r="V1296" t="s">
        <v>295</v>
      </c>
    </row>
    <row r="1297" spans="1:22" x14ac:dyDescent="0.3">
      <c r="A1297" t="s">
        <v>15155</v>
      </c>
      <c r="B1297">
        <v>1</v>
      </c>
      <c r="C1297" s="1" t="s">
        <v>15156</v>
      </c>
      <c r="D1297" t="s">
        <v>451</v>
      </c>
      <c r="E1297">
        <v>4052042</v>
      </c>
      <c r="F1297" t="s">
        <v>15156</v>
      </c>
      <c r="G1297" t="s">
        <v>910</v>
      </c>
      <c r="H1297" t="s">
        <v>6721</v>
      </c>
      <c r="I1297">
        <v>6</v>
      </c>
      <c r="K1297">
        <v>38</v>
      </c>
      <c r="L1297" s="1" t="s">
        <v>451</v>
      </c>
      <c r="M1297" t="s">
        <v>1235</v>
      </c>
      <c r="N1297">
        <v>21970</v>
      </c>
      <c r="O1297">
        <v>0</v>
      </c>
      <c r="P1297">
        <v>22</v>
      </c>
      <c r="Q1297" t="s">
        <v>15157</v>
      </c>
      <c r="R1297" t="s">
        <v>492</v>
      </c>
      <c r="S1297" t="s">
        <v>762</v>
      </c>
      <c r="U1297" t="s">
        <v>938</v>
      </c>
      <c r="V1297" t="s">
        <v>299</v>
      </c>
    </row>
    <row r="1298" spans="1:22" x14ac:dyDescent="0.3">
      <c r="A1298" t="s">
        <v>7363</v>
      </c>
      <c r="B1298">
        <v>1</v>
      </c>
      <c r="C1298" s="1" t="s">
        <v>7362</v>
      </c>
      <c r="D1298" t="s">
        <v>451</v>
      </c>
      <c r="E1298">
        <v>13214</v>
      </c>
      <c r="F1298" t="s">
        <v>7362</v>
      </c>
      <c r="H1298" t="s">
        <v>7364</v>
      </c>
      <c r="K1298">
        <v>44</v>
      </c>
      <c r="L1298" s="1" t="s">
        <v>451</v>
      </c>
      <c r="M1298" t="s">
        <v>2910</v>
      </c>
      <c r="N1298">
        <v>12506</v>
      </c>
      <c r="O1298">
        <v>7</v>
      </c>
      <c r="P1298">
        <v>32</v>
      </c>
      <c r="Q1298" t="s">
        <v>12875</v>
      </c>
      <c r="R1298" t="s">
        <v>345</v>
      </c>
      <c r="S1298" t="s">
        <v>970</v>
      </c>
      <c r="U1298" t="s">
        <v>938</v>
      </c>
      <c r="V1298" t="s">
        <v>295</v>
      </c>
    </row>
    <row r="1299" spans="1:22" x14ac:dyDescent="0.3">
      <c r="A1299" t="s">
        <v>7746</v>
      </c>
      <c r="B1299">
        <v>1</v>
      </c>
      <c r="C1299" s="1" t="s">
        <v>7744</v>
      </c>
      <c r="D1299" t="s">
        <v>451</v>
      </c>
      <c r="E1299">
        <v>2970017</v>
      </c>
      <c r="F1299" t="s">
        <v>7744</v>
      </c>
      <c r="H1299" t="s">
        <v>7747</v>
      </c>
      <c r="J1299" t="s">
        <v>7745</v>
      </c>
      <c r="K1299">
        <v>39</v>
      </c>
      <c r="L1299" s="1" t="s">
        <v>451</v>
      </c>
      <c r="M1299" t="s">
        <v>5394</v>
      </c>
      <c r="N1299">
        <v>19412</v>
      </c>
      <c r="O1299">
        <v>3</v>
      </c>
      <c r="P1299">
        <v>26</v>
      </c>
      <c r="Q1299" t="s">
        <v>12979</v>
      </c>
      <c r="R1299" t="s">
        <v>345</v>
      </c>
      <c r="S1299" t="s">
        <v>436</v>
      </c>
      <c r="T1299" t="s">
        <v>16316</v>
      </c>
      <c r="U1299" t="s">
        <v>938</v>
      </c>
      <c r="V1299" t="s">
        <v>295</v>
      </c>
    </row>
    <row r="1300" spans="1:22" x14ac:dyDescent="0.3">
      <c r="A1300" t="s">
        <v>8220</v>
      </c>
      <c r="B1300">
        <v>1</v>
      </c>
      <c r="C1300" s="1" t="s">
        <v>228</v>
      </c>
      <c r="D1300" t="s">
        <v>348</v>
      </c>
      <c r="E1300">
        <v>3122449</v>
      </c>
      <c r="F1300" t="s">
        <v>228</v>
      </c>
      <c r="G1300" t="s">
        <v>915</v>
      </c>
      <c r="H1300" t="s">
        <v>8221</v>
      </c>
      <c r="I1300">
        <v>1</v>
      </c>
      <c r="J1300" t="s">
        <v>8219</v>
      </c>
      <c r="K1300">
        <v>13</v>
      </c>
      <c r="L1300" s="1" t="s">
        <v>348</v>
      </c>
      <c r="M1300" t="s">
        <v>445</v>
      </c>
      <c r="N1300">
        <v>19865</v>
      </c>
      <c r="O1300">
        <v>2</v>
      </c>
      <c r="P1300">
        <v>24</v>
      </c>
      <c r="Q1300" t="s">
        <v>13115</v>
      </c>
      <c r="R1300" t="s">
        <v>360</v>
      </c>
      <c r="S1300" t="s">
        <v>779</v>
      </c>
      <c r="U1300" t="s">
        <v>938</v>
      </c>
      <c r="V1300" t="s">
        <v>299</v>
      </c>
    </row>
    <row r="1301" spans="1:22" x14ac:dyDescent="0.3">
      <c r="A1301" t="s">
        <v>1130</v>
      </c>
      <c r="B1301">
        <v>1</v>
      </c>
      <c r="C1301" s="1" t="s">
        <v>142</v>
      </c>
      <c r="D1301" t="s">
        <v>451</v>
      </c>
      <c r="E1301">
        <v>16913</v>
      </c>
      <c r="F1301" t="s">
        <v>142</v>
      </c>
      <c r="G1301" t="s">
        <v>489</v>
      </c>
      <c r="H1301" t="s">
        <v>1131</v>
      </c>
      <c r="I1301">
        <v>2</v>
      </c>
      <c r="J1301" t="s">
        <v>1129</v>
      </c>
      <c r="K1301">
        <v>28</v>
      </c>
      <c r="L1301" s="1" t="s">
        <v>451</v>
      </c>
      <c r="M1301" t="s">
        <v>496</v>
      </c>
      <c r="N1301">
        <v>16056</v>
      </c>
      <c r="O1301">
        <v>6</v>
      </c>
      <c r="P1301">
        <v>28</v>
      </c>
      <c r="Q1301" t="s">
        <v>11432</v>
      </c>
      <c r="R1301" t="s">
        <v>401</v>
      </c>
      <c r="S1301" t="s">
        <v>412</v>
      </c>
      <c r="U1301" t="s">
        <v>938</v>
      </c>
      <c r="V1301" t="s">
        <v>299</v>
      </c>
    </row>
    <row r="1302" spans="1:22" x14ac:dyDescent="0.3">
      <c r="A1302" t="s">
        <v>3402</v>
      </c>
      <c r="B1302">
        <v>1</v>
      </c>
      <c r="C1302" s="1" t="s">
        <v>3400</v>
      </c>
      <c r="D1302" t="s">
        <v>451</v>
      </c>
      <c r="E1302">
        <v>17289</v>
      </c>
      <c r="F1302" t="s">
        <v>3400</v>
      </c>
      <c r="H1302" t="s">
        <v>3403</v>
      </c>
      <c r="I1302">
        <v>6</v>
      </c>
      <c r="K1302">
        <v>38</v>
      </c>
      <c r="L1302" s="1" t="s">
        <v>451</v>
      </c>
      <c r="M1302" t="s">
        <v>3401</v>
      </c>
      <c r="N1302">
        <v>16703</v>
      </c>
      <c r="O1302">
        <v>1</v>
      </c>
      <c r="P1302">
        <v>26</v>
      </c>
      <c r="Q1302" t="s">
        <v>11871</v>
      </c>
      <c r="R1302" t="s">
        <v>318</v>
      </c>
      <c r="S1302" t="s">
        <v>822</v>
      </c>
      <c r="U1302" t="s">
        <v>938</v>
      </c>
      <c r="V1302" t="s">
        <v>295</v>
      </c>
    </row>
    <row r="1303" spans="1:22" x14ac:dyDescent="0.3">
      <c r="A1303" t="s">
        <v>9391</v>
      </c>
      <c r="B1303">
        <v>1</v>
      </c>
      <c r="C1303" s="1" t="s">
        <v>9390</v>
      </c>
      <c r="D1303" t="s">
        <v>451</v>
      </c>
      <c r="E1303">
        <v>3884368</v>
      </c>
      <c r="F1303" t="s">
        <v>9390</v>
      </c>
      <c r="K1303">
        <v>32</v>
      </c>
      <c r="L1303" s="1" t="s">
        <v>451</v>
      </c>
      <c r="M1303" t="s">
        <v>513</v>
      </c>
      <c r="N1303">
        <v>21081</v>
      </c>
      <c r="O1303">
        <v>1</v>
      </c>
      <c r="Q1303" t="s">
        <v>13460</v>
      </c>
      <c r="R1303" t="s">
        <v>492</v>
      </c>
      <c r="S1303" t="s">
        <v>579</v>
      </c>
      <c r="T1303" t="s">
        <v>16316</v>
      </c>
      <c r="U1303" t="s">
        <v>938</v>
      </c>
      <c r="V1303" t="s">
        <v>295</v>
      </c>
    </row>
    <row r="1304" spans="1:22" x14ac:dyDescent="0.3">
      <c r="A1304" t="s">
        <v>5830</v>
      </c>
      <c r="B1304">
        <v>1</v>
      </c>
      <c r="C1304" s="1" t="s">
        <v>5828</v>
      </c>
      <c r="D1304" t="s">
        <v>348</v>
      </c>
      <c r="E1304">
        <v>16922</v>
      </c>
      <c r="F1304" t="s">
        <v>5828</v>
      </c>
      <c r="H1304" t="s">
        <v>5831</v>
      </c>
      <c r="J1304" t="s">
        <v>5829</v>
      </c>
      <c r="K1304">
        <v>17</v>
      </c>
      <c r="L1304" s="1" t="s">
        <v>348</v>
      </c>
      <c r="M1304" t="s">
        <v>760</v>
      </c>
      <c r="N1304">
        <v>16122</v>
      </c>
      <c r="O1304">
        <v>6</v>
      </c>
      <c r="P1304">
        <v>28</v>
      </c>
      <c r="Q1304" t="s">
        <v>12455</v>
      </c>
      <c r="R1304" t="s">
        <v>345</v>
      </c>
      <c r="S1304" t="s">
        <v>838</v>
      </c>
      <c r="T1304" t="s">
        <v>16316</v>
      </c>
      <c r="U1304" t="s">
        <v>938</v>
      </c>
      <c r="V1304" t="s">
        <v>295</v>
      </c>
    </row>
    <row r="1305" spans="1:22" x14ac:dyDescent="0.3">
      <c r="A1305" t="s">
        <v>8994</v>
      </c>
      <c r="B1305">
        <v>1</v>
      </c>
      <c r="C1305" s="1" t="s">
        <v>8992</v>
      </c>
      <c r="D1305" t="s">
        <v>321</v>
      </c>
      <c r="F1305" t="s">
        <v>8992</v>
      </c>
      <c r="H1305" t="s">
        <v>1119</v>
      </c>
      <c r="K1305">
        <v>40</v>
      </c>
      <c r="L1305" s="1" t="s">
        <v>321</v>
      </c>
      <c r="M1305" t="s">
        <v>8993</v>
      </c>
      <c r="N1305">
        <v>15790</v>
      </c>
      <c r="O1305">
        <v>1</v>
      </c>
      <c r="P1305">
        <v>29</v>
      </c>
      <c r="Q1305" t="s">
        <v>13342</v>
      </c>
      <c r="R1305" t="s">
        <v>294</v>
      </c>
      <c r="S1305" t="s">
        <v>561</v>
      </c>
      <c r="U1305" t="s">
        <v>5399</v>
      </c>
      <c r="V1305" t="s">
        <v>295</v>
      </c>
    </row>
    <row r="1306" spans="1:22" x14ac:dyDescent="0.3">
      <c r="A1306" t="s">
        <v>16618</v>
      </c>
      <c r="B1306">
        <v>1</v>
      </c>
      <c r="C1306" s="1" t="s">
        <v>16619</v>
      </c>
      <c r="D1306" t="s">
        <v>16327</v>
      </c>
      <c r="E1306">
        <v>3936185</v>
      </c>
      <c r="F1306" t="s">
        <v>16619</v>
      </c>
      <c r="G1306" t="s">
        <v>669</v>
      </c>
      <c r="H1306" t="s">
        <v>16620</v>
      </c>
      <c r="J1306" t="s">
        <v>16621</v>
      </c>
      <c r="K1306">
        <v>7</v>
      </c>
      <c r="L1306" s="1" t="s">
        <v>16327</v>
      </c>
      <c r="M1306" t="s">
        <v>16622</v>
      </c>
      <c r="N1306">
        <v>21279</v>
      </c>
      <c r="O1306">
        <v>1</v>
      </c>
      <c r="P1306">
        <v>23</v>
      </c>
      <c r="Q1306" t="s">
        <v>16623</v>
      </c>
      <c r="R1306" t="s">
        <v>329</v>
      </c>
      <c r="S1306" t="s">
        <v>924</v>
      </c>
      <c r="U1306" t="s">
        <v>5399</v>
      </c>
      <c r="V1306" t="s">
        <v>299</v>
      </c>
    </row>
    <row r="1307" spans="1:22" x14ac:dyDescent="0.3">
      <c r="A1307" t="s">
        <v>6951</v>
      </c>
      <c r="B1307">
        <v>1</v>
      </c>
      <c r="C1307" s="1" t="s">
        <v>6949</v>
      </c>
      <c r="D1307" t="s">
        <v>348</v>
      </c>
      <c r="E1307">
        <v>3124538</v>
      </c>
      <c r="F1307" t="s">
        <v>6949</v>
      </c>
      <c r="G1307" t="s">
        <v>306</v>
      </c>
      <c r="K1307">
        <v>1</v>
      </c>
      <c r="L1307" s="1" t="s">
        <v>348</v>
      </c>
      <c r="M1307" t="s">
        <v>601</v>
      </c>
      <c r="N1307">
        <v>21381</v>
      </c>
      <c r="O1307">
        <v>1</v>
      </c>
      <c r="Q1307" t="s">
        <v>12762</v>
      </c>
      <c r="R1307" t="s">
        <v>401</v>
      </c>
      <c r="S1307" t="s">
        <v>64</v>
      </c>
      <c r="T1307" t="s">
        <v>409</v>
      </c>
      <c r="U1307" t="s">
        <v>6950</v>
      </c>
      <c r="V1307" t="s">
        <v>299</v>
      </c>
    </row>
    <row r="1308" spans="1:22" x14ac:dyDescent="0.3">
      <c r="A1308" t="s">
        <v>1603</v>
      </c>
      <c r="B1308">
        <v>1</v>
      </c>
      <c r="C1308" s="1" t="s">
        <v>70</v>
      </c>
      <c r="D1308" t="s">
        <v>348</v>
      </c>
      <c r="E1308">
        <v>2576716</v>
      </c>
      <c r="F1308" t="s">
        <v>70</v>
      </c>
      <c r="G1308" t="s">
        <v>352</v>
      </c>
      <c r="H1308" t="s">
        <v>1604</v>
      </c>
      <c r="I1308">
        <v>1</v>
      </c>
      <c r="J1308" t="s">
        <v>1602</v>
      </c>
      <c r="K1308">
        <v>82</v>
      </c>
      <c r="L1308" s="1" t="s">
        <v>348</v>
      </c>
      <c r="M1308" t="s">
        <v>1601</v>
      </c>
      <c r="N1308">
        <v>16866</v>
      </c>
      <c r="O1308">
        <v>5</v>
      </c>
      <c r="P1308">
        <v>27</v>
      </c>
      <c r="Q1308" t="s">
        <v>11512</v>
      </c>
      <c r="R1308" t="s">
        <v>492</v>
      </c>
      <c r="S1308" t="s">
        <v>597</v>
      </c>
      <c r="U1308" t="s">
        <v>1600</v>
      </c>
      <c r="V1308" t="s">
        <v>299</v>
      </c>
    </row>
    <row r="1309" spans="1:22" x14ac:dyDescent="0.3">
      <c r="A1309" t="s">
        <v>5469</v>
      </c>
      <c r="B1309">
        <v>1</v>
      </c>
      <c r="C1309" s="1" t="s">
        <v>5465</v>
      </c>
      <c r="D1309" t="s">
        <v>562</v>
      </c>
      <c r="E1309">
        <v>15653</v>
      </c>
      <c r="F1309" t="s">
        <v>5465</v>
      </c>
      <c r="G1309" t="s">
        <v>745</v>
      </c>
      <c r="H1309" t="s">
        <v>1168</v>
      </c>
      <c r="I1309">
        <v>5</v>
      </c>
      <c r="J1309" t="s">
        <v>5468</v>
      </c>
      <c r="K1309">
        <v>49</v>
      </c>
      <c r="L1309" s="1" t="s">
        <v>451</v>
      </c>
      <c r="M1309" t="s">
        <v>5467</v>
      </c>
      <c r="N1309">
        <v>14789</v>
      </c>
      <c r="O1309">
        <v>8</v>
      </c>
      <c r="P1309">
        <v>31</v>
      </c>
      <c r="Q1309" t="s">
        <v>12365</v>
      </c>
      <c r="R1309" t="s">
        <v>329</v>
      </c>
      <c r="S1309" t="s">
        <v>525</v>
      </c>
      <c r="T1309" t="s">
        <v>16317</v>
      </c>
      <c r="U1309" t="s">
        <v>5466</v>
      </c>
      <c r="V1309" t="s">
        <v>16318</v>
      </c>
    </row>
    <row r="1310" spans="1:22" x14ac:dyDescent="0.3">
      <c r="A1310" t="s">
        <v>15956</v>
      </c>
      <c r="B1310">
        <v>1</v>
      </c>
      <c r="C1310" s="1" t="s">
        <v>15957</v>
      </c>
      <c r="D1310" t="s">
        <v>451</v>
      </c>
      <c r="E1310">
        <v>3928925</v>
      </c>
      <c r="F1310" t="s">
        <v>15957</v>
      </c>
      <c r="G1310" t="s">
        <v>536</v>
      </c>
      <c r="H1310" t="s">
        <v>8449</v>
      </c>
      <c r="I1310">
        <v>6</v>
      </c>
      <c r="K1310">
        <v>38</v>
      </c>
      <c r="L1310" s="1" t="s">
        <v>451</v>
      </c>
      <c r="M1310" t="s">
        <v>15958</v>
      </c>
      <c r="N1310">
        <v>21765</v>
      </c>
      <c r="O1310">
        <v>0</v>
      </c>
      <c r="P1310">
        <v>23</v>
      </c>
      <c r="Q1310" t="s">
        <v>15959</v>
      </c>
      <c r="R1310" t="s">
        <v>397</v>
      </c>
      <c r="S1310" t="s">
        <v>412</v>
      </c>
      <c r="U1310" t="s">
        <v>15960</v>
      </c>
      <c r="V1310" t="s">
        <v>299</v>
      </c>
    </row>
    <row r="1311" spans="1:22" x14ac:dyDescent="0.3">
      <c r="A1311" t="s">
        <v>5298</v>
      </c>
      <c r="B1311">
        <v>1</v>
      </c>
      <c r="C1311" s="1" t="s">
        <v>5294</v>
      </c>
      <c r="D1311" t="s">
        <v>348</v>
      </c>
      <c r="E1311">
        <v>3047490</v>
      </c>
      <c r="F1311" t="s">
        <v>5294</v>
      </c>
      <c r="H1311" t="s">
        <v>5299</v>
      </c>
      <c r="J1311" t="s">
        <v>5297</v>
      </c>
      <c r="K1311">
        <v>84</v>
      </c>
      <c r="L1311" s="1" t="s">
        <v>348</v>
      </c>
      <c r="M1311" t="s">
        <v>5296</v>
      </c>
      <c r="N1311">
        <v>20585</v>
      </c>
      <c r="O1311">
        <v>2</v>
      </c>
      <c r="P1311">
        <v>26</v>
      </c>
      <c r="Q1311" t="s">
        <v>12320</v>
      </c>
      <c r="R1311" t="s">
        <v>401</v>
      </c>
      <c r="S1311" t="s">
        <v>1098</v>
      </c>
      <c r="T1311" t="s">
        <v>16316</v>
      </c>
      <c r="U1311" t="s">
        <v>5295</v>
      </c>
      <c r="V1311" t="s">
        <v>295</v>
      </c>
    </row>
    <row r="1312" spans="1:22" x14ac:dyDescent="0.3">
      <c r="A1312" t="s">
        <v>4260</v>
      </c>
      <c r="B1312">
        <v>1</v>
      </c>
      <c r="C1312" s="1" t="s">
        <v>4256</v>
      </c>
      <c r="D1312" t="s">
        <v>451</v>
      </c>
      <c r="E1312">
        <v>4328969</v>
      </c>
      <c r="F1312" t="s">
        <v>4256</v>
      </c>
      <c r="J1312" t="s">
        <v>4259</v>
      </c>
      <c r="K1312">
        <v>38</v>
      </c>
      <c r="L1312" s="1" t="s">
        <v>451</v>
      </c>
      <c r="M1312" t="s">
        <v>4258</v>
      </c>
      <c r="N1312">
        <v>20706</v>
      </c>
      <c r="O1312">
        <v>2</v>
      </c>
      <c r="Q1312" t="s">
        <v>12066</v>
      </c>
      <c r="R1312" t="s">
        <v>457</v>
      </c>
      <c r="S1312" t="s">
        <v>1229</v>
      </c>
      <c r="T1312" t="s">
        <v>16316</v>
      </c>
      <c r="U1312" t="s">
        <v>4257</v>
      </c>
      <c r="V1312" t="s">
        <v>295</v>
      </c>
    </row>
    <row r="1313" spans="1:22" x14ac:dyDescent="0.3">
      <c r="A1313" t="s">
        <v>7810</v>
      </c>
      <c r="B1313">
        <v>1</v>
      </c>
      <c r="C1313" s="1" t="s">
        <v>7807</v>
      </c>
      <c r="D1313" t="s">
        <v>348</v>
      </c>
      <c r="E1313">
        <v>16836</v>
      </c>
      <c r="F1313" t="s">
        <v>7807</v>
      </c>
      <c r="H1313" t="s">
        <v>7811</v>
      </c>
      <c r="J1313" t="s">
        <v>7809</v>
      </c>
      <c r="K1313">
        <v>10</v>
      </c>
      <c r="L1313" s="1" t="s">
        <v>348</v>
      </c>
      <c r="M1313" t="s">
        <v>7808</v>
      </c>
      <c r="N1313">
        <v>16469</v>
      </c>
      <c r="O1313">
        <v>5</v>
      </c>
      <c r="P1313">
        <v>28</v>
      </c>
      <c r="Q1313" t="s">
        <v>12996</v>
      </c>
      <c r="R1313" t="s">
        <v>329</v>
      </c>
      <c r="S1313" t="s">
        <v>537</v>
      </c>
      <c r="U1313" t="s">
        <v>4797</v>
      </c>
      <c r="V1313" t="s">
        <v>295</v>
      </c>
    </row>
    <row r="1314" spans="1:22" x14ac:dyDescent="0.3">
      <c r="A1314" t="s">
        <v>8795</v>
      </c>
      <c r="B1314">
        <v>1</v>
      </c>
      <c r="C1314" s="1" t="s">
        <v>26</v>
      </c>
      <c r="D1314" t="s">
        <v>321</v>
      </c>
      <c r="E1314">
        <v>12537</v>
      </c>
      <c r="F1314" t="s">
        <v>26</v>
      </c>
      <c r="G1314" t="s">
        <v>371</v>
      </c>
      <c r="H1314" t="s">
        <v>8796</v>
      </c>
      <c r="I1314">
        <v>1</v>
      </c>
      <c r="J1314" t="s">
        <v>8794</v>
      </c>
      <c r="K1314">
        <v>87</v>
      </c>
      <c r="L1314" s="1" t="s">
        <v>321</v>
      </c>
      <c r="M1314" t="s">
        <v>7846</v>
      </c>
      <c r="N1314">
        <v>8534</v>
      </c>
      <c r="O1314">
        <v>11</v>
      </c>
      <c r="P1314">
        <v>33</v>
      </c>
      <c r="Q1314" t="s">
        <v>13283</v>
      </c>
      <c r="R1314" t="s">
        <v>294</v>
      </c>
      <c r="S1314" t="s">
        <v>1382</v>
      </c>
      <c r="U1314" t="s">
        <v>4797</v>
      </c>
      <c r="V1314" t="s">
        <v>299</v>
      </c>
    </row>
    <row r="1315" spans="1:22" x14ac:dyDescent="0.3">
      <c r="A1315" t="s">
        <v>8499</v>
      </c>
      <c r="B1315">
        <v>1</v>
      </c>
      <c r="C1315" s="1" t="s">
        <v>8498</v>
      </c>
      <c r="D1315" t="s">
        <v>348</v>
      </c>
      <c r="E1315">
        <v>3124788</v>
      </c>
      <c r="F1315" t="s">
        <v>8498</v>
      </c>
      <c r="H1315" t="s">
        <v>6085</v>
      </c>
      <c r="K1315">
        <v>85</v>
      </c>
      <c r="L1315" s="1" t="s">
        <v>348</v>
      </c>
      <c r="M1315" t="s">
        <v>3775</v>
      </c>
      <c r="N1315">
        <v>18226</v>
      </c>
      <c r="O1315">
        <v>0</v>
      </c>
      <c r="P1315">
        <v>26</v>
      </c>
      <c r="Q1315" t="s">
        <v>13192</v>
      </c>
      <c r="R1315" t="s">
        <v>345</v>
      </c>
      <c r="S1315" t="s">
        <v>724</v>
      </c>
      <c r="U1315" t="s">
        <v>4797</v>
      </c>
      <c r="V1315" t="s">
        <v>295</v>
      </c>
    </row>
    <row r="1316" spans="1:22" x14ac:dyDescent="0.3">
      <c r="A1316" t="s">
        <v>10566</v>
      </c>
      <c r="B1316">
        <v>1</v>
      </c>
      <c r="C1316" s="1" t="s">
        <v>242</v>
      </c>
      <c r="D1316" t="s">
        <v>311</v>
      </c>
      <c r="E1316">
        <v>3046779</v>
      </c>
      <c r="F1316" t="s">
        <v>242</v>
      </c>
      <c r="G1316" t="s">
        <v>570</v>
      </c>
      <c r="H1316" t="s">
        <v>10567</v>
      </c>
      <c r="I1316">
        <v>1</v>
      </c>
      <c r="J1316" t="s">
        <v>10565</v>
      </c>
      <c r="K1316">
        <v>16</v>
      </c>
      <c r="L1316" s="1" t="s">
        <v>311</v>
      </c>
      <c r="M1316" t="s">
        <v>10564</v>
      </c>
      <c r="N1316">
        <v>17922</v>
      </c>
      <c r="O1316">
        <v>4</v>
      </c>
      <c r="P1316">
        <v>25</v>
      </c>
      <c r="Q1316" t="s">
        <v>13817</v>
      </c>
      <c r="R1316" t="s">
        <v>424</v>
      </c>
      <c r="S1316" t="s">
        <v>375</v>
      </c>
      <c r="U1316" t="s">
        <v>4797</v>
      </c>
      <c r="V1316" t="s">
        <v>299</v>
      </c>
    </row>
    <row r="1317" spans="1:22" x14ac:dyDescent="0.3">
      <c r="A1317" t="s">
        <v>9823</v>
      </c>
      <c r="B1317">
        <v>1</v>
      </c>
      <c r="C1317" s="1" t="s">
        <v>9821</v>
      </c>
      <c r="D1317" t="s">
        <v>348</v>
      </c>
      <c r="E1317">
        <v>3052494</v>
      </c>
      <c r="F1317" t="s">
        <v>9821</v>
      </c>
      <c r="H1317" t="s">
        <v>9824</v>
      </c>
      <c r="J1317" t="s">
        <v>9822</v>
      </c>
      <c r="K1317">
        <v>9</v>
      </c>
      <c r="L1317" s="1" t="s">
        <v>348</v>
      </c>
      <c r="M1317" t="s">
        <v>943</v>
      </c>
      <c r="N1317">
        <v>20680</v>
      </c>
      <c r="O1317">
        <v>2</v>
      </c>
      <c r="P1317">
        <v>26</v>
      </c>
      <c r="Q1317" t="s">
        <v>13590</v>
      </c>
      <c r="R1317" t="s">
        <v>401</v>
      </c>
      <c r="S1317" t="s">
        <v>2976</v>
      </c>
      <c r="T1317" t="s">
        <v>16316</v>
      </c>
      <c r="U1317" t="s">
        <v>4797</v>
      </c>
      <c r="V1317" t="s">
        <v>295</v>
      </c>
    </row>
    <row r="1318" spans="1:22" x14ac:dyDescent="0.3">
      <c r="A1318" t="s">
        <v>15111</v>
      </c>
      <c r="B1318">
        <v>1</v>
      </c>
      <c r="C1318" s="1" t="s">
        <v>15112</v>
      </c>
      <c r="D1318" t="s">
        <v>321</v>
      </c>
      <c r="E1318">
        <v>3915772</v>
      </c>
      <c r="F1318" t="s">
        <v>15112</v>
      </c>
      <c r="G1318" t="s">
        <v>479</v>
      </c>
      <c r="H1318" t="s">
        <v>15113</v>
      </c>
      <c r="I1318">
        <v>5</v>
      </c>
      <c r="K1318">
        <v>89</v>
      </c>
      <c r="L1318" s="1" t="s">
        <v>321</v>
      </c>
      <c r="M1318" t="s">
        <v>15114</v>
      </c>
      <c r="N1318">
        <v>21676</v>
      </c>
      <c r="O1318">
        <v>0</v>
      </c>
      <c r="P1318">
        <v>22</v>
      </c>
      <c r="Q1318" t="s">
        <v>15115</v>
      </c>
      <c r="R1318" t="s">
        <v>424</v>
      </c>
      <c r="S1318" t="s">
        <v>389</v>
      </c>
      <c r="U1318" t="s">
        <v>4797</v>
      </c>
      <c r="V1318" t="s">
        <v>299</v>
      </c>
    </row>
    <row r="1319" spans="1:22" x14ac:dyDescent="0.3">
      <c r="A1319" t="s">
        <v>15774</v>
      </c>
      <c r="B1319">
        <v>1</v>
      </c>
      <c r="C1319" s="1" t="s">
        <v>15775</v>
      </c>
      <c r="D1319" t="s">
        <v>321</v>
      </c>
      <c r="F1319" t="s">
        <v>15775</v>
      </c>
      <c r="H1319" t="s">
        <v>15776</v>
      </c>
      <c r="L1319" s="1" t="s">
        <v>321</v>
      </c>
      <c r="M1319" t="s">
        <v>1808</v>
      </c>
      <c r="N1319">
        <v>21790</v>
      </c>
      <c r="O1319">
        <v>0</v>
      </c>
      <c r="P1319">
        <v>24</v>
      </c>
      <c r="Q1319" t="s">
        <v>15777</v>
      </c>
      <c r="R1319" t="s">
        <v>294</v>
      </c>
      <c r="S1319" t="s">
        <v>836</v>
      </c>
      <c r="T1319" t="s">
        <v>16316</v>
      </c>
      <c r="U1319" t="s">
        <v>4797</v>
      </c>
      <c r="V1319" t="s">
        <v>295</v>
      </c>
    </row>
    <row r="1320" spans="1:22" x14ac:dyDescent="0.3">
      <c r="A1320" t="s">
        <v>4727</v>
      </c>
      <c r="B1320">
        <v>1</v>
      </c>
      <c r="C1320" s="1" t="s">
        <v>4724</v>
      </c>
      <c r="D1320" t="s">
        <v>348</v>
      </c>
      <c r="E1320">
        <v>14918</v>
      </c>
      <c r="F1320" t="s">
        <v>4724</v>
      </c>
      <c r="H1320" t="s">
        <v>4728</v>
      </c>
      <c r="I1320">
        <v>2</v>
      </c>
      <c r="J1320" t="s">
        <v>4726</v>
      </c>
      <c r="L1320" s="1" t="s">
        <v>348</v>
      </c>
      <c r="M1320" t="s">
        <v>760</v>
      </c>
      <c r="N1320">
        <v>14465</v>
      </c>
      <c r="O1320">
        <v>8</v>
      </c>
      <c r="P1320">
        <v>30</v>
      </c>
      <c r="Q1320" t="s">
        <v>12174</v>
      </c>
      <c r="R1320" t="s">
        <v>401</v>
      </c>
      <c r="S1320" t="s">
        <v>430</v>
      </c>
      <c r="T1320" t="s">
        <v>16316</v>
      </c>
      <c r="U1320" t="s">
        <v>4725</v>
      </c>
      <c r="V1320" t="s">
        <v>295</v>
      </c>
    </row>
    <row r="1321" spans="1:22" x14ac:dyDescent="0.3">
      <c r="A1321" t="s">
        <v>5321</v>
      </c>
      <c r="B1321">
        <v>1</v>
      </c>
      <c r="C1321" s="1" t="s">
        <v>5318</v>
      </c>
      <c r="D1321" t="s">
        <v>348</v>
      </c>
      <c r="E1321">
        <v>16172</v>
      </c>
      <c r="F1321" t="s">
        <v>5318</v>
      </c>
      <c r="H1321" t="s">
        <v>5322</v>
      </c>
      <c r="I1321">
        <v>3</v>
      </c>
      <c r="J1321" t="s">
        <v>5320</v>
      </c>
      <c r="L1321" s="1" t="s">
        <v>348</v>
      </c>
      <c r="M1321" t="s">
        <v>781</v>
      </c>
      <c r="N1321">
        <v>15509</v>
      </c>
      <c r="O1321">
        <v>7</v>
      </c>
      <c r="P1321">
        <v>30</v>
      </c>
      <c r="Q1321" t="s">
        <v>12326</v>
      </c>
      <c r="R1321" t="s">
        <v>318</v>
      </c>
      <c r="S1321" t="s">
        <v>390</v>
      </c>
      <c r="T1321" t="s">
        <v>16316</v>
      </c>
      <c r="U1321" t="s">
        <v>5319</v>
      </c>
      <c r="V1321" t="s">
        <v>295</v>
      </c>
    </row>
    <row r="1322" spans="1:22" x14ac:dyDescent="0.3">
      <c r="A1322" t="s">
        <v>4466</v>
      </c>
      <c r="B1322">
        <v>1</v>
      </c>
      <c r="C1322" s="1" t="s">
        <v>4463</v>
      </c>
      <c r="D1322" t="s">
        <v>348</v>
      </c>
      <c r="E1322">
        <v>2512506</v>
      </c>
      <c r="F1322" t="s">
        <v>4463</v>
      </c>
      <c r="H1322" t="s">
        <v>4238</v>
      </c>
      <c r="K1322">
        <v>0</v>
      </c>
      <c r="L1322" s="1" t="s">
        <v>348</v>
      </c>
      <c r="M1322" t="s">
        <v>4465</v>
      </c>
      <c r="N1322">
        <v>17104</v>
      </c>
      <c r="O1322">
        <v>0</v>
      </c>
      <c r="P1322">
        <v>25</v>
      </c>
      <c r="Q1322" t="s">
        <v>12116</v>
      </c>
      <c r="R1322" t="s">
        <v>296</v>
      </c>
      <c r="S1322" t="s">
        <v>296</v>
      </c>
      <c r="U1322" t="s">
        <v>4464</v>
      </c>
      <c r="V1322" t="s">
        <v>295</v>
      </c>
    </row>
    <row r="1323" spans="1:22" x14ac:dyDescent="0.3">
      <c r="A1323" t="s">
        <v>6364</v>
      </c>
      <c r="B1323">
        <v>1</v>
      </c>
      <c r="C1323" s="1" t="s">
        <v>6363</v>
      </c>
      <c r="D1323" t="s">
        <v>348</v>
      </c>
      <c r="E1323">
        <v>15358</v>
      </c>
      <c r="F1323" t="s">
        <v>6363</v>
      </c>
      <c r="H1323" t="s">
        <v>6365</v>
      </c>
      <c r="I1323">
        <v>3</v>
      </c>
      <c r="K1323">
        <v>17</v>
      </c>
      <c r="L1323" s="1" t="s">
        <v>348</v>
      </c>
      <c r="M1323" t="s">
        <v>2685</v>
      </c>
      <c r="N1323">
        <v>14275</v>
      </c>
      <c r="O1323">
        <v>4</v>
      </c>
      <c r="P1323">
        <v>28</v>
      </c>
      <c r="Q1323" t="s">
        <v>12602</v>
      </c>
      <c r="R1323" t="s">
        <v>345</v>
      </c>
      <c r="S1323" t="s">
        <v>970</v>
      </c>
      <c r="U1323" t="s">
        <v>2984</v>
      </c>
      <c r="V1323" t="s">
        <v>295</v>
      </c>
    </row>
    <row r="1324" spans="1:22" x14ac:dyDescent="0.3">
      <c r="A1324" t="s">
        <v>10004</v>
      </c>
      <c r="B1324">
        <v>1</v>
      </c>
      <c r="C1324" s="1" t="s">
        <v>10002</v>
      </c>
      <c r="D1324" t="s">
        <v>311</v>
      </c>
      <c r="E1324">
        <v>3892775</v>
      </c>
      <c r="F1324" t="s">
        <v>10002</v>
      </c>
      <c r="G1324" t="s">
        <v>489</v>
      </c>
      <c r="H1324" t="s">
        <v>10005</v>
      </c>
      <c r="I1324">
        <v>2</v>
      </c>
      <c r="J1324" t="s">
        <v>14561</v>
      </c>
      <c r="K1324">
        <v>4</v>
      </c>
      <c r="L1324" s="1" t="s">
        <v>311</v>
      </c>
      <c r="M1324" t="s">
        <v>10003</v>
      </c>
      <c r="N1324">
        <v>20954</v>
      </c>
      <c r="O1324">
        <v>1</v>
      </c>
      <c r="P1324">
        <v>24</v>
      </c>
      <c r="Q1324" t="s">
        <v>13645</v>
      </c>
      <c r="R1324" t="s">
        <v>318</v>
      </c>
      <c r="S1324" t="s">
        <v>436</v>
      </c>
      <c r="U1324" t="s">
        <v>2984</v>
      </c>
      <c r="V1324" t="s">
        <v>299</v>
      </c>
    </row>
    <row r="1325" spans="1:22" x14ac:dyDescent="0.3">
      <c r="A1325" t="s">
        <v>9945</v>
      </c>
      <c r="B1325">
        <v>1</v>
      </c>
      <c r="C1325" s="1" t="s">
        <v>9944</v>
      </c>
      <c r="D1325" t="s">
        <v>348</v>
      </c>
      <c r="E1325">
        <v>2515260</v>
      </c>
      <c r="F1325" t="s">
        <v>9944</v>
      </c>
      <c r="H1325" t="s">
        <v>5050</v>
      </c>
      <c r="K1325">
        <v>14</v>
      </c>
      <c r="L1325" s="1" t="s">
        <v>348</v>
      </c>
      <c r="M1325" t="s">
        <v>3316</v>
      </c>
      <c r="N1325">
        <v>17477</v>
      </c>
      <c r="O1325">
        <v>1</v>
      </c>
      <c r="P1325">
        <v>26</v>
      </c>
      <c r="Q1325" t="s">
        <v>13628</v>
      </c>
      <c r="R1325" t="s">
        <v>345</v>
      </c>
      <c r="S1325" t="s">
        <v>924</v>
      </c>
      <c r="U1325" t="s">
        <v>820</v>
      </c>
      <c r="V1325" t="s">
        <v>295</v>
      </c>
    </row>
    <row r="1326" spans="1:22" x14ac:dyDescent="0.3">
      <c r="A1326" t="s">
        <v>9680</v>
      </c>
      <c r="B1326">
        <v>1</v>
      </c>
      <c r="C1326" s="1" t="s">
        <v>9677</v>
      </c>
      <c r="D1326" t="s">
        <v>451</v>
      </c>
      <c r="E1326">
        <v>3423412</v>
      </c>
      <c r="F1326" t="s">
        <v>9677</v>
      </c>
      <c r="H1326" t="s">
        <v>7384</v>
      </c>
      <c r="K1326">
        <v>38</v>
      </c>
      <c r="L1326" s="1" t="s">
        <v>451</v>
      </c>
      <c r="M1326" t="s">
        <v>9679</v>
      </c>
      <c r="N1326">
        <v>17254</v>
      </c>
      <c r="O1326">
        <v>1</v>
      </c>
      <c r="P1326">
        <v>30</v>
      </c>
      <c r="Q1326" t="s">
        <v>13548</v>
      </c>
      <c r="R1326" t="s">
        <v>345</v>
      </c>
      <c r="S1326" t="s">
        <v>686</v>
      </c>
      <c r="U1326" t="s">
        <v>9678</v>
      </c>
      <c r="V1326" t="s">
        <v>295</v>
      </c>
    </row>
    <row r="1327" spans="1:22" x14ac:dyDescent="0.3">
      <c r="A1327" t="s">
        <v>9994</v>
      </c>
      <c r="B1327">
        <v>1</v>
      </c>
      <c r="C1327" s="1" t="s">
        <v>9991</v>
      </c>
      <c r="D1327" t="s">
        <v>451</v>
      </c>
      <c r="E1327">
        <v>3040644</v>
      </c>
      <c r="F1327" t="s">
        <v>9991</v>
      </c>
      <c r="H1327" t="s">
        <v>6190</v>
      </c>
      <c r="J1327" t="s">
        <v>9993</v>
      </c>
      <c r="K1327">
        <v>39</v>
      </c>
      <c r="L1327" s="1" t="s">
        <v>451</v>
      </c>
      <c r="M1327" t="s">
        <v>513</v>
      </c>
      <c r="N1327">
        <v>19229</v>
      </c>
      <c r="O1327">
        <v>3</v>
      </c>
      <c r="P1327">
        <v>25</v>
      </c>
      <c r="Q1327" t="s">
        <v>13643</v>
      </c>
      <c r="R1327" t="s">
        <v>492</v>
      </c>
      <c r="S1327" t="s">
        <v>756</v>
      </c>
      <c r="T1327" t="s">
        <v>16316</v>
      </c>
      <c r="U1327" t="s">
        <v>9992</v>
      </c>
      <c r="V1327" t="s">
        <v>295</v>
      </c>
    </row>
    <row r="1328" spans="1:22" x14ac:dyDescent="0.3">
      <c r="A1328" t="s">
        <v>10158</v>
      </c>
      <c r="B1328">
        <v>1</v>
      </c>
      <c r="C1328" s="1" t="s">
        <v>10155</v>
      </c>
      <c r="D1328" t="s">
        <v>451</v>
      </c>
      <c r="E1328">
        <v>3129453</v>
      </c>
      <c r="F1328" t="s">
        <v>10155</v>
      </c>
      <c r="H1328" t="s">
        <v>1754</v>
      </c>
      <c r="J1328" t="s">
        <v>10157</v>
      </c>
      <c r="K1328">
        <v>40</v>
      </c>
      <c r="L1328" s="1" t="s">
        <v>451</v>
      </c>
      <c r="M1328" t="s">
        <v>939</v>
      </c>
      <c r="N1328">
        <v>20340</v>
      </c>
      <c r="O1328">
        <v>2</v>
      </c>
      <c r="P1328">
        <v>24</v>
      </c>
      <c r="Q1328" t="s">
        <v>13687</v>
      </c>
      <c r="R1328" t="s">
        <v>360</v>
      </c>
      <c r="S1328" t="s">
        <v>733</v>
      </c>
      <c r="T1328" t="s">
        <v>16316</v>
      </c>
      <c r="U1328" t="s">
        <v>10156</v>
      </c>
      <c r="V1328" t="s">
        <v>295</v>
      </c>
    </row>
    <row r="1329" spans="1:22" x14ac:dyDescent="0.3">
      <c r="A1329" t="s">
        <v>7159</v>
      </c>
      <c r="B1329">
        <v>1</v>
      </c>
      <c r="C1329" s="1" t="s">
        <v>141</v>
      </c>
      <c r="D1329" t="s">
        <v>348</v>
      </c>
      <c r="E1329">
        <v>16790</v>
      </c>
      <c r="F1329" t="s">
        <v>141</v>
      </c>
      <c r="G1329" t="s">
        <v>669</v>
      </c>
      <c r="H1329" t="s">
        <v>4221</v>
      </c>
      <c r="I1329">
        <v>1</v>
      </c>
      <c r="J1329" t="s">
        <v>7158</v>
      </c>
      <c r="K1329">
        <v>80</v>
      </c>
      <c r="L1329" s="1" t="s">
        <v>348</v>
      </c>
      <c r="M1329" t="s">
        <v>1817</v>
      </c>
      <c r="N1329">
        <v>16020</v>
      </c>
      <c r="O1329">
        <v>6</v>
      </c>
      <c r="P1329">
        <v>27</v>
      </c>
      <c r="Q1329" t="s">
        <v>12817</v>
      </c>
      <c r="R1329" t="s">
        <v>360</v>
      </c>
      <c r="S1329" t="s">
        <v>756</v>
      </c>
      <c r="U1329" t="s">
        <v>702</v>
      </c>
      <c r="V1329" t="s">
        <v>299</v>
      </c>
    </row>
    <row r="1330" spans="1:22" x14ac:dyDescent="0.3">
      <c r="A1330" t="s">
        <v>7587</v>
      </c>
      <c r="B1330">
        <v>1</v>
      </c>
      <c r="C1330" s="1" t="s">
        <v>7586</v>
      </c>
      <c r="D1330" t="s">
        <v>348</v>
      </c>
      <c r="E1330">
        <v>2988610</v>
      </c>
      <c r="F1330" t="s">
        <v>7586</v>
      </c>
      <c r="H1330" t="s">
        <v>4487</v>
      </c>
      <c r="K1330">
        <v>15</v>
      </c>
      <c r="L1330" s="1" t="s">
        <v>348</v>
      </c>
      <c r="M1330" t="s">
        <v>414</v>
      </c>
      <c r="N1330">
        <v>18714</v>
      </c>
      <c r="O1330">
        <v>0</v>
      </c>
      <c r="P1330">
        <v>24</v>
      </c>
      <c r="Q1330" t="s">
        <v>12935</v>
      </c>
      <c r="R1330" t="s">
        <v>329</v>
      </c>
      <c r="S1330" t="s">
        <v>385</v>
      </c>
      <c r="U1330" t="s">
        <v>702</v>
      </c>
      <c r="V1330" t="s">
        <v>295</v>
      </c>
    </row>
    <row r="1331" spans="1:22" x14ac:dyDescent="0.3">
      <c r="A1331" t="s">
        <v>2327</v>
      </c>
      <c r="B1331">
        <v>1</v>
      </c>
      <c r="C1331" s="1" t="s">
        <v>2325</v>
      </c>
      <c r="D1331" t="s">
        <v>348</v>
      </c>
      <c r="E1331">
        <v>9695</v>
      </c>
      <c r="F1331" t="s">
        <v>2325</v>
      </c>
      <c r="H1331" t="s">
        <v>2328</v>
      </c>
      <c r="K1331">
        <v>81</v>
      </c>
      <c r="L1331" s="1" t="s">
        <v>348</v>
      </c>
      <c r="M1331" t="s">
        <v>2326</v>
      </c>
      <c r="N1331">
        <v>1986</v>
      </c>
      <c r="O1331">
        <v>10</v>
      </c>
      <c r="P1331">
        <v>34</v>
      </c>
      <c r="Q1331" t="s">
        <v>11646</v>
      </c>
      <c r="R1331" t="s">
        <v>308</v>
      </c>
      <c r="S1331" t="s">
        <v>367</v>
      </c>
      <c r="U1331" t="s">
        <v>882</v>
      </c>
      <c r="V1331" t="s">
        <v>295</v>
      </c>
    </row>
    <row r="1332" spans="1:22" x14ac:dyDescent="0.3">
      <c r="A1332" t="s">
        <v>5028</v>
      </c>
      <c r="B1332">
        <v>1</v>
      </c>
      <c r="C1332" s="1" t="s">
        <v>5027</v>
      </c>
      <c r="D1332" t="s">
        <v>311</v>
      </c>
      <c r="E1332">
        <v>8440</v>
      </c>
      <c r="F1332" t="s">
        <v>5027</v>
      </c>
      <c r="H1332" t="s">
        <v>5029</v>
      </c>
      <c r="K1332">
        <v>17</v>
      </c>
      <c r="L1332" s="1" t="s">
        <v>311</v>
      </c>
      <c r="M1332" t="s">
        <v>1945</v>
      </c>
      <c r="N1332">
        <v>11859</v>
      </c>
      <c r="O1332">
        <v>10</v>
      </c>
      <c r="P1332">
        <v>36</v>
      </c>
      <c r="Q1332" t="s">
        <v>12249</v>
      </c>
      <c r="R1332" t="s">
        <v>294</v>
      </c>
      <c r="S1332" t="s">
        <v>696</v>
      </c>
      <c r="U1332" t="s">
        <v>882</v>
      </c>
      <c r="V1332" t="s">
        <v>295</v>
      </c>
    </row>
    <row r="1333" spans="1:22" x14ac:dyDescent="0.3">
      <c r="A1333" t="s">
        <v>6048</v>
      </c>
      <c r="B1333">
        <v>1</v>
      </c>
      <c r="C1333" s="1" t="s">
        <v>6045</v>
      </c>
      <c r="D1333" t="s">
        <v>321</v>
      </c>
      <c r="E1333">
        <v>2972240</v>
      </c>
      <c r="F1333" t="s">
        <v>6045</v>
      </c>
      <c r="G1333" t="s">
        <v>707</v>
      </c>
      <c r="H1333" t="s">
        <v>6049</v>
      </c>
      <c r="I1333">
        <v>2</v>
      </c>
      <c r="J1333" t="s">
        <v>6047</v>
      </c>
      <c r="K1333">
        <v>80</v>
      </c>
      <c r="L1333" s="1" t="s">
        <v>321</v>
      </c>
      <c r="M1333" t="s">
        <v>6046</v>
      </c>
      <c r="N1333">
        <v>19415</v>
      </c>
      <c r="O1333">
        <v>3</v>
      </c>
      <c r="P1333">
        <v>26</v>
      </c>
      <c r="Q1333" t="s">
        <v>12513</v>
      </c>
      <c r="R1333" t="s">
        <v>294</v>
      </c>
      <c r="S1333" t="s">
        <v>561</v>
      </c>
      <c r="U1333" t="s">
        <v>882</v>
      </c>
      <c r="V1333" t="s">
        <v>299</v>
      </c>
    </row>
    <row r="1334" spans="1:22" x14ac:dyDescent="0.3">
      <c r="A1334" t="s">
        <v>7032</v>
      </c>
      <c r="B1334">
        <v>1</v>
      </c>
      <c r="C1334" s="1" t="s">
        <v>7031</v>
      </c>
      <c r="F1334" t="s">
        <v>7031</v>
      </c>
      <c r="K1334">
        <v>0</v>
      </c>
      <c r="L1334" s="1" t="s">
        <v>296</v>
      </c>
      <c r="M1334" t="s">
        <v>974</v>
      </c>
      <c r="N1334">
        <v>18859</v>
      </c>
      <c r="O1334">
        <v>0</v>
      </c>
      <c r="Q1334" t="s">
        <v>12786</v>
      </c>
      <c r="R1334" t="s">
        <v>296</v>
      </c>
      <c r="S1334" t="s">
        <v>296</v>
      </c>
      <c r="U1334" t="s">
        <v>882</v>
      </c>
      <c r="V1334" t="s">
        <v>295</v>
      </c>
    </row>
    <row r="1335" spans="1:22" x14ac:dyDescent="0.3">
      <c r="A1335" t="s">
        <v>16054</v>
      </c>
      <c r="B1335">
        <v>1</v>
      </c>
      <c r="C1335" s="1" t="s">
        <v>16055</v>
      </c>
      <c r="D1335" t="s">
        <v>451</v>
      </c>
      <c r="E1335">
        <v>4040790</v>
      </c>
      <c r="F1335" t="s">
        <v>16055</v>
      </c>
      <c r="G1335" t="s">
        <v>721</v>
      </c>
      <c r="H1335" t="s">
        <v>16056</v>
      </c>
      <c r="I1335">
        <v>4</v>
      </c>
      <c r="K1335">
        <v>41</v>
      </c>
      <c r="L1335" s="1" t="s">
        <v>451</v>
      </c>
      <c r="M1335" t="s">
        <v>15061</v>
      </c>
      <c r="N1335">
        <v>21764</v>
      </c>
      <c r="O1335">
        <v>0</v>
      </c>
      <c r="P1335">
        <v>22</v>
      </c>
      <c r="Q1335" t="s">
        <v>16057</v>
      </c>
      <c r="R1335" t="s">
        <v>492</v>
      </c>
      <c r="S1335" t="s">
        <v>586</v>
      </c>
      <c r="U1335" t="s">
        <v>882</v>
      </c>
      <c r="V1335" t="s">
        <v>299</v>
      </c>
    </row>
    <row r="1336" spans="1:22" x14ac:dyDescent="0.3">
      <c r="A1336" t="s">
        <v>9249</v>
      </c>
      <c r="B1336">
        <v>1</v>
      </c>
      <c r="C1336" s="1" t="s">
        <v>9247</v>
      </c>
      <c r="F1336" t="s">
        <v>9247</v>
      </c>
      <c r="K1336">
        <v>0</v>
      </c>
      <c r="L1336" s="1" t="s">
        <v>296</v>
      </c>
      <c r="M1336" t="s">
        <v>9248</v>
      </c>
      <c r="N1336">
        <v>18906</v>
      </c>
      <c r="O1336">
        <v>0</v>
      </c>
      <c r="Q1336" t="s">
        <v>13414</v>
      </c>
      <c r="R1336" t="s">
        <v>296</v>
      </c>
      <c r="S1336" t="s">
        <v>296</v>
      </c>
      <c r="U1336" t="s">
        <v>882</v>
      </c>
      <c r="V1336" t="s">
        <v>295</v>
      </c>
    </row>
    <row r="1337" spans="1:22" x14ac:dyDescent="0.3">
      <c r="A1337" t="s">
        <v>2714</v>
      </c>
      <c r="B1337">
        <v>1</v>
      </c>
      <c r="C1337" s="1" t="s">
        <v>2712</v>
      </c>
      <c r="D1337" t="s">
        <v>348</v>
      </c>
      <c r="E1337">
        <v>4069806</v>
      </c>
      <c r="F1337" t="s">
        <v>2712</v>
      </c>
      <c r="G1337" t="s">
        <v>298</v>
      </c>
      <c r="H1337" t="s">
        <v>2177</v>
      </c>
      <c r="I1337">
        <v>2</v>
      </c>
      <c r="J1337" t="s">
        <v>14370</v>
      </c>
      <c r="K1337">
        <v>89</v>
      </c>
      <c r="L1337" s="1" t="s">
        <v>348</v>
      </c>
      <c r="M1337" t="s">
        <v>2713</v>
      </c>
      <c r="N1337">
        <v>21178</v>
      </c>
      <c r="O1337">
        <v>1</v>
      </c>
      <c r="P1337">
        <v>25</v>
      </c>
      <c r="Q1337" t="s">
        <v>11727</v>
      </c>
      <c r="R1337" t="s">
        <v>318</v>
      </c>
      <c r="S1337" t="s">
        <v>779</v>
      </c>
      <c r="U1337" t="s">
        <v>882</v>
      </c>
      <c r="V1337" t="s">
        <v>299</v>
      </c>
    </row>
    <row r="1338" spans="1:22" x14ac:dyDescent="0.3">
      <c r="A1338" t="s">
        <v>9346</v>
      </c>
      <c r="B1338">
        <v>1</v>
      </c>
      <c r="C1338" s="1" t="s">
        <v>72</v>
      </c>
      <c r="D1338" t="s">
        <v>437</v>
      </c>
      <c r="E1338">
        <v>2473037</v>
      </c>
      <c r="F1338" t="s">
        <v>72</v>
      </c>
      <c r="G1338" t="s">
        <v>416</v>
      </c>
      <c r="H1338" t="s">
        <v>9347</v>
      </c>
      <c r="I1338">
        <v>1</v>
      </c>
      <c r="J1338" t="s">
        <v>9345</v>
      </c>
      <c r="K1338">
        <v>5</v>
      </c>
      <c r="L1338" s="1" t="s">
        <v>437</v>
      </c>
      <c r="M1338" t="s">
        <v>1386</v>
      </c>
      <c r="N1338">
        <v>17215</v>
      </c>
      <c r="O1338">
        <v>5</v>
      </c>
      <c r="P1338">
        <v>29</v>
      </c>
      <c r="Q1338" t="s">
        <v>13446</v>
      </c>
      <c r="R1338" t="s">
        <v>360</v>
      </c>
      <c r="S1338" t="s">
        <v>430</v>
      </c>
      <c r="U1338" t="s">
        <v>882</v>
      </c>
      <c r="V1338" t="s">
        <v>299</v>
      </c>
    </row>
    <row r="1339" spans="1:22" x14ac:dyDescent="0.3">
      <c r="A1339" t="s">
        <v>9575</v>
      </c>
      <c r="B1339">
        <v>1</v>
      </c>
      <c r="C1339" s="1" t="s">
        <v>9573</v>
      </c>
      <c r="D1339" t="s">
        <v>321</v>
      </c>
      <c r="E1339">
        <v>3051861</v>
      </c>
      <c r="F1339" t="s">
        <v>9573</v>
      </c>
      <c r="H1339" t="s">
        <v>4933</v>
      </c>
      <c r="J1339" t="s">
        <v>9574</v>
      </c>
      <c r="K1339">
        <v>48</v>
      </c>
      <c r="L1339" s="1" t="s">
        <v>321</v>
      </c>
      <c r="M1339" t="s">
        <v>4369</v>
      </c>
      <c r="N1339">
        <v>20188</v>
      </c>
      <c r="O1339">
        <v>2</v>
      </c>
      <c r="P1339">
        <v>24</v>
      </c>
      <c r="Q1339" t="s">
        <v>13517</v>
      </c>
      <c r="R1339" t="s">
        <v>424</v>
      </c>
      <c r="S1339" t="s">
        <v>548</v>
      </c>
      <c r="T1339" t="s">
        <v>16316</v>
      </c>
      <c r="U1339" t="s">
        <v>882</v>
      </c>
      <c r="V1339" t="s">
        <v>295</v>
      </c>
    </row>
    <row r="1340" spans="1:22" x14ac:dyDescent="0.3">
      <c r="A1340" t="s">
        <v>7131</v>
      </c>
      <c r="B1340">
        <v>1</v>
      </c>
      <c r="C1340" s="1" t="s">
        <v>7129</v>
      </c>
      <c r="D1340" t="s">
        <v>437</v>
      </c>
      <c r="E1340">
        <v>3124679</v>
      </c>
      <c r="F1340" t="s">
        <v>7129</v>
      </c>
      <c r="G1340" t="s">
        <v>522</v>
      </c>
      <c r="H1340" t="s">
        <v>6380</v>
      </c>
      <c r="I1340">
        <v>1</v>
      </c>
      <c r="J1340" t="s">
        <v>7130</v>
      </c>
      <c r="K1340">
        <v>7</v>
      </c>
      <c r="L1340" s="1" t="s">
        <v>437</v>
      </c>
      <c r="M1340" t="s">
        <v>633</v>
      </c>
      <c r="N1340">
        <v>20033</v>
      </c>
      <c r="O1340">
        <v>2</v>
      </c>
      <c r="P1340">
        <v>24</v>
      </c>
      <c r="Q1340" t="s">
        <v>12810</v>
      </c>
      <c r="R1340" t="s">
        <v>360</v>
      </c>
      <c r="S1340" t="s">
        <v>643</v>
      </c>
      <c r="U1340" t="s">
        <v>882</v>
      </c>
      <c r="V1340" t="s">
        <v>299</v>
      </c>
    </row>
    <row r="1341" spans="1:22" x14ac:dyDescent="0.3">
      <c r="A1341" t="s">
        <v>8467</v>
      </c>
      <c r="B1341">
        <v>1</v>
      </c>
      <c r="C1341" s="1" t="s">
        <v>436</v>
      </c>
      <c r="D1341" t="s">
        <v>451</v>
      </c>
      <c r="F1341" t="s">
        <v>436</v>
      </c>
      <c r="H1341" t="s">
        <v>8468</v>
      </c>
      <c r="K1341">
        <v>44</v>
      </c>
      <c r="L1341" s="1" t="s">
        <v>451</v>
      </c>
      <c r="M1341" t="s">
        <v>8466</v>
      </c>
      <c r="N1341">
        <v>5412</v>
      </c>
      <c r="O1341">
        <v>7</v>
      </c>
      <c r="P1341">
        <v>33</v>
      </c>
      <c r="Q1341" t="s">
        <v>13183</v>
      </c>
      <c r="R1341" t="s">
        <v>360</v>
      </c>
      <c r="S1341" t="s">
        <v>742</v>
      </c>
      <c r="U1341" t="s">
        <v>882</v>
      </c>
      <c r="V1341" t="s">
        <v>295</v>
      </c>
    </row>
    <row r="1342" spans="1:22" x14ac:dyDescent="0.3">
      <c r="A1342" t="s">
        <v>10308</v>
      </c>
      <c r="B1342">
        <v>1</v>
      </c>
      <c r="C1342" s="1" t="s">
        <v>10305</v>
      </c>
      <c r="D1342" t="s">
        <v>321</v>
      </c>
      <c r="E1342">
        <v>3057863</v>
      </c>
      <c r="F1342" t="s">
        <v>10305</v>
      </c>
      <c r="G1342" t="s">
        <v>371</v>
      </c>
      <c r="H1342" t="s">
        <v>7829</v>
      </c>
      <c r="I1342">
        <v>4</v>
      </c>
      <c r="J1342" t="s">
        <v>10307</v>
      </c>
      <c r="K1342">
        <v>86</v>
      </c>
      <c r="L1342" s="1" t="s">
        <v>7908</v>
      </c>
      <c r="M1342" t="s">
        <v>10306</v>
      </c>
      <c r="N1342">
        <v>18587</v>
      </c>
      <c r="O1342">
        <v>4</v>
      </c>
      <c r="P1342">
        <v>27</v>
      </c>
      <c r="Q1342" t="s">
        <v>13735</v>
      </c>
      <c r="R1342" t="s">
        <v>318</v>
      </c>
      <c r="S1342" t="s">
        <v>659</v>
      </c>
      <c r="T1342" t="s">
        <v>16317</v>
      </c>
      <c r="U1342" t="s">
        <v>882</v>
      </c>
      <c r="V1342" t="s">
        <v>16318</v>
      </c>
    </row>
    <row r="1343" spans="1:22" x14ac:dyDescent="0.3">
      <c r="A1343" t="s">
        <v>7244</v>
      </c>
      <c r="B1343">
        <v>1</v>
      </c>
      <c r="C1343" s="1" t="s">
        <v>7241</v>
      </c>
      <c r="D1343" t="s">
        <v>321</v>
      </c>
      <c r="E1343">
        <v>4527</v>
      </c>
      <c r="F1343" t="s">
        <v>7241</v>
      </c>
      <c r="G1343" t="s">
        <v>14642</v>
      </c>
      <c r="H1343" t="s">
        <v>7245</v>
      </c>
      <c r="I1343">
        <v>2</v>
      </c>
      <c r="J1343" t="s">
        <v>7243</v>
      </c>
      <c r="K1343">
        <v>82</v>
      </c>
      <c r="L1343" s="1" t="s">
        <v>321</v>
      </c>
      <c r="M1343" t="s">
        <v>7242</v>
      </c>
      <c r="N1343">
        <v>722</v>
      </c>
      <c r="O1343">
        <v>17</v>
      </c>
      <c r="P1343">
        <v>38</v>
      </c>
      <c r="Q1343" t="s">
        <v>12841</v>
      </c>
      <c r="R1343" t="s">
        <v>304</v>
      </c>
      <c r="S1343" t="s">
        <v>2150</v>
      </c>
      <c r="U1343" t="s">
        <v>882</v>
      </c>
      <c r="V1343" t="s">
        <v>299</v>
      </c>
    </row>
    <row r="1344" spans="1:22" x14ac:dyDescent="0.3">
      <c r="A1344" t="s">
        <v>14990</v>
      </c>
      <c r="B1344">
        <v>1</v>
      </c>
      <c r="C1344" s="1" t="s">
        <v>14991</v>
      </c>
      <c r="D1344" t="s">
        <v>348</v>
      </c>
      <c r="E1344">
        <v>3886598</v>
      </c>
      <c r="F1344" t="s">
        <v>14991</v>
      </c>
      <c r="G1344" t="s">
        <v>536</v>
      </c>
      <c r="H1344" t="s">
        <v>14992</v>
      </c>
      <c r="I1344">
        <v>3</v>
      </c>
      <c r="K1344">
        <v>81</v>
      </c>
      <c r="L1344" s="1" t="s">
        <v>348</v>
      </c>
      <c r="M1344" t="s">
        <v>1457</v>
      </c>
      <c r="N1344">
        <v>21717</v>
      </c>
      <c r="O1344">
        <v>0</v>
      </c>
      <c r="P1344">
        <v>23</v>
      </c>
      <c r="Q1344" t="s">
        <v>14993</v>
      </c>
      <c r="R1344" t="s">
        <v>318</v>
      </c>
      <c r="S1344" t="s">
        <v>450</v>
      </c>
      <c r="U1344" t="s">
        <v>14994</v>
      </c>
      <c r="V1344" t="s">
        <v>299</v>
      </c>
    </row>
    <row r="1345" spans="1:22" x14ac:dyDescent="0.3">
      <c r="A1345" t="s">
        <v>4485</v>
      </c>
      <c r="B1345">
        <v>1</v>
      </c>
      <c r="C1345" s="1" t="s">
        <v>4482</v>
      </c>
      <c r="D1345" t="s">
        <v>348</v>
      </c>
      <c r="F1345" t="s">
        <v>4482</v>
      </c>
      <c r="H1345" t="s">
        <v>4486</v>
      </c>
      <c r="K1345">
        <v>10</v>
      </c>
      <c r="L1345" s="1" t="s">
        <v>348</v>
      </c>
      <c r="M1345" t="s">
        <v>4484</v>
      </c>
      <c r="N1345">
        <v>17410</v>
      </c>
      <c r="O1345">
        <v>0</v>
      </c>
      <c r="P1345">
        <v>24</v>
      </c>
      <c r="Q1345" t="s">
        <v>12121</v>
      </c>
      <c r="R1345" t="s">
        <v>360</v>
      </c>
      <c r="S1345" t="s">
        <v>430</v>
      </c>
      <c r="U1345" t="s">
        <v>4483</v>
      </c>
      <c r="V1345" t="s">
        <v>295</v>
      </c>
    </row>
    <row r="1346" spans="1:22" x14ac:dyDescent="0.3">
      <c r="A1346" t="s">
        <v>15223</v>
      </c>
      <c r="B1346">
        <v>1</v>
      </c>
      <c r="C1346" s="1" t="s">
        <v>15224</v>
      </c>
      <c r="D1346" t="s">
        <v>451</v>
      </c>
      <c r="E1346">
        <v>4241940</v>
      </c>
      <c r="F1346" t="s">
        <v>15224</v>
      </c>
      <c r="G1346" t="s">
        <v>314</v>
      </c>
      <c r="H1346" t="s">
        <v>15225</v>
      </c>
      <c r="I1346">
        <v>5</v>
      </c>
      <c r="K1346">
        <v>38</v>
      </c>
      <c r="L1346" s="1" t="s">
        <v>451</v>
      </c>
      <c r="M1346" t="s">
        <v>15226</v>
      </c>
      <c r="N1346">
        <v>21787</v>
      </c>
      <c r="O1346">
        <v>0</v>
      </c>
      <c r="P1346">
        <v>22</v>
      </c>
      <c r="Q1346" t="s">
        <v>15227</v>
      </c>
      <c r="R1346" t="s">
        <v>308</v>
      </c>
      <c r="S1346" t="s">
        <v>436</v>
      </c>
      <c r="U1346" t="s">
        <v>4711</v>
      </c>
      <c r="V1346" t="s">
        <v>299</v>
      </c>
    </row>
    <row r="1347" spans="1:22" x14ac:dyDescent="0.3">
      <c r="A1347" t="s">
        <v>10281</v>
      </c>
      <c r="B1347">
        <v>1</v>
      </c>
      <c r="C1347" s="1" t="s">
        <v>10279</v>
      </c>
      <c r="D1347" t="s">
        <v>348</v>
      </c>
      <c r="E1347">
        <v>17005</v>
      </c>
      <c r="F1347" t="s">
        <v>10279</v>
      </c>
      <c r="H1347" t="s">
        <v>2347</v>
      </c>
      <c r="K1347">
        <v>15</v>
      </c>
      <c r="L1347" s="1" t="s">
        <v>348</v>
      </c>
      <c r="M1347" t="s">
        <v>3017</v>
      </c>
      <c r="N1347">
        <v>16343</v>
      </c>
      <c r="O1347">
        <v>5</v>
      </c>
      <c r="P1347">
        <v>28</v>
      </c>
      <c r="Q1347" t="s">
        <v>13726</v>
      </c>
      <c r="R1347" t="s">
        <v>308</v>
      </c>
      <c r="S1347" t="s">
        <v>537</v>
      </c>
      <c r="U1347" t="s">
        <v>10280</v>
      </c>
      <c r="V1347" t="s">
        <v>295</v>
      </c>
    </row>
    <row r="1348" spans="1:22" x14ac:dyDescent="0.3">
      <c r="A1348" t="s">
        <v>4714</v>
      </c>
      <c r="B1348">
        <v>1</v>
      </c>
      <c r="C1348" s="1" t="s">
        <v>4710</v>
      </c>
      <c r="D1348" t="s">
        <v>348</v>
      </c>
      <c r="E1348">
        <v>4035019</v>
      </c>
      <c r="F1348" t="s">
        <v>4710</v>
      </c>
      <c r="G1348" t="s">
        <v>895</v>
      </c>
      <c r="H1348" t="s">
        <v>2845</v>
      </c>
      <c r="I1348">
        <v>2</v>
      </c>
      <c r="J1348" t="s">
        <v>4713</v>
      </c>
      <c r="K1348">
        <v>83</v>
      </c>
      <c r="L1348" s="1" t="s">
        <v>348</v>
      </c>
      <c r="M1348" t="s">
        <v>4712</v>
      </c>
      <c r="N1348">
        <v>20011</v>
      </c>
      <c r="O1348">
        <v>2</v>
      </c>
      <c r="P1348">
        <v>25</v>
      </c>
      <c r="Q1348" t="s">
        <v>12171</v>
      </c>
      <c r="R1348" t="s">
        <v>345</v>
      </c>
      <c r="S1348" t="s">
        <v>310</v>
      </c>
      <c r="U1348" t="s">
        <v>4711</v>
      </c>
      <c r="V1348" t="s">
        <v>299</v>
      </c>
    </row>
    <row r="1349" spans="1:22" x14ac:dyDescent="0.3">
      <c r="A1349" t="s">
        <v>4001</v>
      </c>
      <c r="B1349">
        <v>1</v>
      </c>
      <c r="C1349" s="1" t="s">
        <v>3998</v>
      </c>
      <c r="D1349" t="s">
        <v>451</v>
      </c>
      <c r="E1349">
        <v>2577253</v>
      </c>
      <c r="F1349" t="s">
        <v>3998</v>
      </c>
      <c r="H1349" t="s">
        <v>4002</v>
      </c>
      <c r="J1349" t="s">
        <v>4000</v>
      </c>
      <c r="L1349" s="1" t="s">
        <v>451</v>
      </c>
      <c r="M1349" t="s">
        <v>432</v>
      </c>
      <c r="N1349">
        <v>16886</v>
      </c>
      <c r="O1349">
        <v>5</v>
      </c>
      <c r="P1349">
        <v>28</v>
      </c>
      <c r="Q1349" t="s">
        <v>12005</v>
      </c>
      <c r="R1349" t="s">
        <v>308</v>
      </c>
      <c r="S1349" t="s">
        <v>970</v>
      </c>
      <c r="T1349" t="s">
        <v>16316</v>
      </c>
      <c r="U1349" t="s">
        <v>3999</v>
      </c>
      <c r="V1349" t="s">
        <v>295</v>
      </c>
    </row>
    <row r="1350" spans="1:22" x14ac:dyDescent="0.3">
      <c r="A1350" t="s">
        <v>4667</v>
      </c>
      <c r="B1350">
        <v>1</v>
      </c>
      <c r="C1350" s="1" t="s">
        <v>4664</v>
      </c>
      <c r="D1350" t="s">
        <v>348</v>
      </c>
      <c r="E1350">
        <v>3066147</v>
      </c>
      <c r="F1350" t="s">
        <v>4664</v>
      </c>
      <c r="H1350" t="s">
        <v>4668</v>
      </c>
      <c r="I1350">
        <v>3</v>
      </c>
      <c r="J1350" t="s">
        <v>4666</v>
      </c>
      <c r="K1350">
        <v>1</v>
      </c>
      <c r="L1350" s="1" t="s">
        <v>348</v>
      </c>
      <c r="M1350" t="s">
        <v>493</v>
      </c>
      <c r="N1350">
        <v>20170</v>
      </c>
      <c r="O1350">
        <v>2</v>
      </c>
      <c r="P1350">
        <v>25</v>
      </c>
      <c r="Q1350" t="s">
        <v>12161</v>
      </c>
      <c r="R1350" t="s">
        <v>308</v>
      </c>
      <c r="S1350" t="s">
        <v>706</v>
      </c>
      <c r="T1350" t="s">
        <v>16316</v>
      </c>
      <c r="U1350" t="s">
        <v>4665</v>
      </c>
      <c r="V1350" t="s">
        <v>295</v>
      </c>
    </row>
    <row r="1351" spans="1:22" x14ac:dyDescent="0.3">
      <c r="A1351" t="s">
        <v>2246</v>
      </c>
      <c r="B1351">
        <v>1</v>
      </c>
      <c r="C1351" s="1" t="s">
        <v>2243</v>
      </c>
      <c r="D1351" t="s">
        <v>451</v>
      </c>
      <c r="E1351">
        <v>3922022</v>
      </c>
      <c r="F1351" t="s">
        <v>2243</v>
      </c>
      <c r="H1351" t="s">
        <v>2247</v>
      </c>
      <c r="K1351">
        <v>49</v>
      </c>
      <c r="L1351" s="1" t="s">
        <v>451</v>
      </c>
      <c r="M1351" t="s">
        <v>2245</v>
      </c>
      <c r="N1351">
        <v>17235</v>
      </c>
      <c r="O1351">
        <v>0</v>
      </c>
      <c r="P1351">
        <v>26</v>
      </c>
      <c r="Q1351" t="s">
        <v>11631</v>
      </c>
      <c r="R1351" t="s">
        <v>329</v>
      </c>
      <c r="S1351" t="s">
        <v>814</v>
      </c>
      <c r="U1351" t="s">
        <v>2244</v>
      </c>
      <c r="V1351" t="s">
        <v>295</v>
      </c>
    </row>
    <row r="1352" spans="1:22" x14ac:dyDescent="0.3">
      <c r="A1352" t="s">
        <v>3298</v>
      </c>
      <c r="B1352">
        <v>1</v>
      </c>
      <c r="C1352" s="1" t="s">
        <v>3295</v>
      </c>
      <c r="D1352" t="s">
        <v>348</v>
      </c>
      <c r="E1352">
        <v>2577578</v>
      </c>
      <c r="F1352" t="s">
        <v>3295</v>
      </c>
      <c r="H1352" t="s">
        <v>3299</v>
      </c>
      <c r="I1352">
        <v>3</v>
      </c>
      <c r="K1352">
        <v>16</v>
      </c>
      <c r="L1352" s="1" t="s">
        <v>348</v>
      </c>
      <c r="M1352" t="s">
        <v>3297</v>
      </c>
      <c r="N1352">
        <v>17122</v>
      </c>
      <c r="O1352">
        <v>1</v>
      </c>
      <c r="P1352">
        <v>26</v>
      </c>
      <c r="Q1352" t="s">
        <v>11848</v>
      </c>
      <c r="R1352" t="s">
        <v>308</v>
      </c>
      <c r="S1352" t="s">
        <v>537</v>
      </c>
      <c r="U1352" t="s">
        <v>3296</v>
      </c>
      <c r="V1352" t="s">
        <v>295</v>
      </c>
    </row>
    <row r="1353" spans="1:22" x14ac:dyDescent="0.3">
      <c r="A1353" t="s">
        <v>3682</v>
      </c>
      <c r="B1353">
        <v>1</v>
      </c>
      <c r="C1353" s="1" t="s">
        <v>3679</v>
      </c>
      <c r="D1353" t="s">
        <v>451</v>
      </c>
      <c r="E1353">
        <v>2573300</v>
      </c>
      <c r="F1353" t="s">
        <v>3679</v>
      </c>
      <c r="H1353" t="s">
        <v>3683</v>
      </c>
      <c r="J1353" t="s">
        <v>3681</v>
      </c>
      <c r="K1353">
        <v>28</v>
      </c>
      <c r="L1353" s="1" t="s">
        <v>451</v>
      </c>
      <c r="M1353" t="s">
        <v>3680</v>
      </c>
      <c r="N1353">
        <v>16909</v>
      </c>
      <c r="O1353">
        <v>5</v>
      </c>
      <c r="P1353">
        <v>27</v>
      </c>
      <c r="Q1353" t="s">
        <v>11931</v>
      </c>
      <c r="R1353" t="s">
        <v>308</v>
      </c>
      <c r="S1353" t="s">
        <v>310</v>
      </c>
      <c r="T1353" t="s">
        <v>16316</v>
      </c>
      <c r="U1353" t="s">
        <v>1233</v>
      </c>
      <c r="V1353" t="s">
        <v>295</v>
      </c>
    </row>
    <row r="1354" spans="1:22" x14ac:dyDescent="0.3">
      <c r="A1354" t="s">
        <v>2040</v>
      </c>
      <c r="B1354">
        <v>1</v>
      </c>
      <c r="C1354" s="1" t="s">
        <v>2038</v>
      </c>
      <c r="D1354" t="s">
        <v>311</v>
      </c>
      <c r="E1354">
        <v>9597</v>
      </c>
      <c r="F1354" t="s">
        <v>2038</v>
      </c>
      <c r="H1354" t="s">
        <v>2041</v>
      </c>
      <c r="K1354">
        <v>6</v>
      </c>
      <c r="L1354" s="1" t="s">
        <v>311</v>
      </c>
      <c r="M1354" t="s">
        <v>2039</v>
      </c>
      <c r="N1354">
        <v>8972</v>
      </c>
      <c r="O1354">
        <v>14</v>
      </c>
      <c r="P1354">
        <v>36</v>
      </c>
      <c r="Q1354" t="s">
        <v>11594</v>
      </c>
      <c r="R1354" t="s">
        <v>318</v>
      </c>
      <c r="S1354" t="s">
        <v>686</v>
      </c>
      <c r="U1354" t="s">
        <v>1233</v>
      </c>
      <c r="V1354" t="s">
        <v>295</v>
      </c>
    </row>
    <row r="1355" spans="1:22" x14ac:dyDescent="0.3">
      <c r="A1355" t="s">
        <v>1065</v>
      </c>
      <c r="B1355">
        <v>1</v>
      </c>
      <c r="C1355" s="1" t="s">
        <v>1060</v>
      </c>
      <c r="D1355" t="s">
        <v>348</v>
      </c>
      <c r="E1355">
        <v>2978308</v>
      </c>
      <c r="F1355" t="s">
        <v>1060</v>
      </c>
      <c r="G1355" t="s">
        <v>1198</v>
      </c>
      <c r="H1355" t="s">
        <v>14623</v>
      </c>
      <c r="I1355">
        <v>2</v>
      </c>
      <c r="J1355" t="s">
        <v>1064</v>
      </c>
      <c r="K1355">
        <v>85</v>
      </c>
      <c r="L1355" s="1" t="s">
        <v>348</v>
      </c>
      <c r="M1355" t="s">
        <v>1063</v>
      </c>
      <c r="N1355">
        <v>18673</v>
      </c>
      <c r="O1355">
        <v>4</v>
      </c>
      <c r="P1355">
        <v>26</v>
      </c>
      <c r="Q1355" t="s">
        <v>11422</v>
      </c>
      <c r="R1355" t="s">
        <v>360</v>
      </c>
      <c r="S1355" t="s">
        <v>1098</v>
      </c>
      <c r="U1355" t="s">
        <v>1062</v>
      </c>
      <c r="V1355" t="s">
        <v>299</v>
      </c>
    </row>
    <row r="1356" spans="1:22" x14ac:dyDescent="0.3">
      <c r="A1356" t="s">
        <v>4925</v>
      </c>
      <c r="B1356">
        <v>1</v>
      </c>
      <c r="C1356" s="1" t="s">
        <v>4923</v>
      </c>
      <c r="D1356" t="s">
        <v>437</v>
      </c>
      <c r="F1356" t="s">
        <v>4923</v>
      </c>
      <c r="H1356" t="s">
        <v>4926</v>
      </c>
      <c r="K1356">
        <v>4</v>
      </c>
      <c r="L1356" s="1" t="s">
        <v>437</v>
      </c>
      <c r="M1356" t="s">
        <v>4924</v>
      </c>
      <c r="N1356">
        <v>12088</v>
      </c>
      <c r="O1356">
        <v>13</v>
      </c>
      <c r="P1356">
        <v>41</v>
      </c>
      <c r="Q1356" t="s">
        <v>12224</v>
      </c>
      <c r="R1356" t="s">
        <v>401</v>
      </c>
      <c r="S1356" t="s">
        <v>450</v>
      </c>
      <c r="U1356" t="s">
        <v>1233</v>
      </c>
      <c r="V1356" t="s">
        <v>295</v>
      </c>
    </row>
    <row r="1357" spans="1:22" x14ac:dyDescent="0.3">
      <c r="A1357" t="s">
        <v>2945</v>
      </c>
      <c r="B1357">
        <v>1</v>
      </c>
      <c r="C1357" s="1" t="s">
        <v>2943</v>
      </c>
      <c r="F1357" t="s">
        <v>2943</v>
      </c>
      <c r="K1357">
        <v>0</v>
      </c>
      <c r="L1357" s="1" t="s">
        <v>296</v>
      </c>
      <c r="M1357" t="s">
        <v>2944</v>
      </c>
      <c r="N1357">
        <v>18884</v>
      </c>
      <c r="O1357">
        <v>0</v>
      </c>
      <c r="Q1357" t="s">
        <v>11773</v>
      </c>
      <c r="R1357" t="s">
        <v>296</v>
      </c>
      <c r="S1357" t="s">
        <v>296</v>
      </c>
      <c r="U1357" t="s">
        <v>1233</v>
      </c>
      <c r="V1357" t="s">
        <v>295</v>
      </c>
    </row>
    <row r="1358" spans="1:22" x14ac:dyDescent="0.3">
      <c r="A1358" t="s">
        <v>3558</v>
      </c>
      <c r="B1358">
        <v>1</v>
      </c>
      <c r="C1358" s="1" t="s">
        <v>3557</v>
      </c>
      <c r="D1358" t="s">
        <v>348</v>
      </c>
      <c r="E1358">
        <v>2577051</v>
      </c>
      <c r="F1358" t="s">
        <v>3557</v>
      </c>
      <c r="H1358" t="s">
        <v>3559</v>
      </c>
      <c r="I1358">
        <v>3</v>
      </c>
      <c r="K1358">
        <v>84</v>
      </c>
      <c r="L1358" s="1" t="s">
        <v>348</v>
      </c>
      <c r="M1358" t="s">
        <v>342</v>
      </c>
      <c r="N1358">
        <v>18286</v>
      </c>
      <c r="O1358">
        <v>0</v>
      </c>
      <c r="P1358">
        <v>25</v>
      </c>
      <c r="Q1358" t="s">
        <v>11906</v>
      </c>
      <c r="R1358" t="s">
        <v>345</v>
      </c>
      <c r="S1358" t="s">
        <v>1230</v>
      </c>
      <c r="U1358" t="s">
        <v>1233</v>
      </c>
      <c r="V1358" t="s">
        <v>295</v>
      </c>
    </row>
    <row r="1359" spans="1:22" x14ac:dyDescent="0.3">
      <c r="A1359" t="s">
        <v>2462</v>
      </c>
      <c r="B1359">
        <v>1</v>
      </c>
      <c r="C1359" s="1" t="s">
        <v>107</v>
      </c>
      <c r="D1359" t="s">
        <v>451</v>
      </c>
      <c r="E1359">
        <v>3116721</v>
      </c>
      <c r="F1359" t="s">
        <v>107</v>
      </c>
      <c r="G1359" t="s">
        <v>915</v>
      </c>
      <c r="H1359" t="s">
        <v>993</v>
      </c>
      <c r="I1359">
        <v>4</v>
      </c>
      <c r="J1359" t="s">
        <v>2461</v>
      </c>
      <c r="K1359">
        <v>38</v>
      </c>
      <c r="L1359" s="1" t="s">
        <v>451</v>
      </c>
      <c r="M1359" t="s">
        <v>2460</v>
      </c>
      <c r="N1359">
        <v>19996</v>
      </c>
      <c r="O1359">
        <v>2</v>
      </c>
      <c r="P1359">
        <v>24</v>
      </c>
      <c r="Q1359" t="s">
        <v>11674</v>
      </c>
      <c r="R1359" t="s">
        <v>308</v>
      </c>
      <c r="S1359" t="s">
        <v>575</v>
      </c>
      <c r="U1359" t="s">
        <v>2459</v>
      </c>
      <c r="V1359" t="s">
        <v>299</v>
      </c>
    </row>
    <row r="1360" spans="1:22" x14ac:dyDescent="0.3">
      <c r="A1360" t="s">
        <v>9524</v>
      </c>
      <c r="B1360">
        <v>1</v>
      </c>
      <c r="C1360" s="1" t="s">
        <v>9523</v>
      </c>
      <c r="D1360" t="s">
        <v>348</v>
      </c>
      <c r="E1360">
        <v>3916418</v>
      </c>
      <c r="F1360" t="s">
        <v>9523</v>
      </c>
      <c r="H1360" t="s">
        <v>9525</v>
      </c>
      <c r="J1360" t="s">
        <v>15893</v>
      </c>
      <c r="L1360" s="1" t="s">
        <v>348</v>
      </c>
      <c r="M1360" t="s">
        <v>825</v>
      </c>
      <c r="N1360">
        <v>20945</v>
      </c>
      <c r="O1360">
        <v>1</v>
      </c>
      <c r="P1360">
        <v>23</v>
      </c>
      <c r="Q1360" t="s">
        <v>13502</v>
      </c>
      <c r="R1360" t="s">
        <v>345</v>
      </c>
      <c r="S1360" t="s">
        <v>310</v>
      </c>
      <c r="T1360" t="s">
        <v>16316</v>
      </c>
      <c r="U1360" t="s">
        <v>2459</v>
      </c>
      <c r="V1360" t="s">
        <v>295</v>
      </c>
    </row>
    <row r="1361" spans="1:22" x14ac:dyDescent="0.3">
      <c r="A1361" t="s">
        <v>15547</v>
      </c>
      <c r="B1361">
        <v>1</v>
      </c>
      <c r="C1361" s="1" t="s">
        <v>15548</v>
      </c>
      <c r="D1361" t="s">
        <v>348</v>
      </c>
      <c r="E1361">
        <v>3909416</v>
      </c>
      <c r="F1361" t="s">
        <v>15548</v>
      </c>
      <c r="G1361" t="s">
        <v>335</v>
      </c>
      <c r="H1361" t="s">
        <v>15549</v>
      </c>
      <c r="K1361">
        <v>81</v>
      </c>
      <c r="L1361" s="1" t="s">
        <v>348</v>
      </c>
      <c r="M1361" t="s">
        <v>2713</v>
      </c>
      <c r="N1361">
        <v>22193</v>
      </c>
      <c r="O1361">
        <v>0</v>
      </c>
      <c r="P1361">
        <v>23</v>
      </c>
      <c r="Q1361" t="s">
        <v>15550</v>
      </c>
      <c r="R1361" t="s">
        <v>360</v>
      </c>
      <c r="S1361" t="s">
        <v>706</v>
      </c>
      <c r="U1361" t="s">
        <v>15551</v>
      </c>
      <c r="V1361" t="s">
        <v>299</v>
      </c>
    </row>
    <row r="1362" spans="1:22" x14ac:dyDescent="0.3">
      <c r="A1362" t="s">
        <v>6500</v>
      </c>
      <c r="B1362">
        <v>1</v>
      </c>
      <c r="C1362" s="1" t="s">
        <v>6497</v>
      </c>
      <c r="D1362" t="s">
        <v>562</v>
      </c>
      <c r="E1362">
        <v>16875</v>
      </c>
      <c r="F1362" t="s">
        <v>6497</v>
      </c>
      <c r="H1362" t="s">
        <v>6501</v>
      </c>
      <c r="J1362" t="s">
        <v>6499</v>
      </c>
      <c r="K1362">
        <v>45</v>
      </c>
      <c r="L1362" s="1" t="s">
        <v>451</v>
      </c>
      <c r="M1362" t="s">
        <v>6498</v>
      </c>
      <c r="N1362">
        <v>16210</v>
      </c>
      <c r="O1362">
        <v>6</v>
      </c>
      <c r="P1362">
        <v>28</v>
      </c>
      <c r="Q1362" t="s">
        <v>12639</v>
      </c>
      <c r="R1362" t="s">
        <v>329</v>
      </c>
      <c r="S1362" t="s">
        <v>458</v>
      </c>
      <c r="T1362" t="s">
        <v>16316</v>
      </c>
      <c r="U1362" t="s">
        <v>1233</v>
      </c>
      <c r="V1362" t="s">
        <v>295</v>
      </c>
    </row>
    <row r="1363" spans="1:22" x14ac:dyDescent="0.3">
      <c r="A1363" t="s">
        <v>8204</v>
      </c>
      <c r="B1363">
        <v>1</v>
      </c>
      <c r="C1363" s="1" t="s">
        <v>8202</v>
      </c>
      <c r="D1363" t="s">
        <v>348</v>
      </c>
      <c r="E1363">
        <v>3843603</v>
      </c>
      <c r="F1363" t="s">
        <v>8202</v>
      </c>
      <c r="H1363" t="s">
        <v>7691</v>
      </c>
      <c r="I1363">
        <v>4</v>
      </c>
      <c r="J1363" t="s">
        <v>14505</v>
      </c>
      <c r="K1363">
        <v>87</v>
      </c>
      <c r="L1363" s="1" t="s">
        <v>348</v>
      </c>
      <c r="M1363" t="s">
        <v>1269</v>
      </c>
      <c r="N1363">
        <v>20756</v>
      </c>
      <c r="O1363">
        <v>1</v>
      </c>
      <c r="P1363">
        <v>23</v>
      </c>
      <c r="Q1363" t="s">
        <v>13109</v>
      </c>
      <c r="R1363" t="s">
        <v>294</v>
      </c>
      <c r="S1363" t="s">
        <v>499</v>
      </c>
      <c r="T1363" t="s">
        <v>16316</v>
      </c>
      <c r="U1363" t="s">
        <v>8203</v>
      </c>
      <c r="V1363" t="s">
        <v>295</v>
      </c>
    </row>
    <row r="1364" spans="1:22" x14ac:dyDescent="0.3">
      <c r="A1364" t="s">
        <v>7006</v>
      </c>
      <c r="B1364">
        <v>1</v>
      </c>
      <c r="C1364" s="1" t="s">
        <v>7004</v>
      </c>
      <c r="D1364" t="s">
        <v>562</v>
      </c>
      <c r="E1364">
        <v>17326</v>
      </c>
      <c r="F1364" t="s">
        <v>7004</v>
      </c>
      <c r="H1364" t="s">
        <v>4488</v>
      </c>
      <c r="K1364">
        <v>48</v>
      </c>
      <c r="L1364" s="1" t="s">
        <v>451</v>
      </c>
      <c r="M1364" t="s">
        <v>7005</v>
      </c>
      <c r="N1364">
        <v>16360</v>
      </c>
      <c r="O1364">
        <v>1</v>
      </c>
      <c r="P1364">
        <v>26</v>
      </c>
      <c r="Q1364" t="s">
        <v>12777</v>
      </c>
      <c r="R1364" t="s">
        <v>360</v>
      </c>
      <c r="S1364" t="s">
        <v>2009</v>
      </c>
      <c r="U1364" t="s">
        <v>4761</v>
      </c>
      <c r="V1364" t="s">
        <v>295</v>
      </c>
    </row>
    <row r="1365" spans="1:22" x14ac:dyDescent="0.3">
      <c r="A1365" t="s">
        <v>11249</v>
      </c>
      <c r="B1365">
        <v>1</v>
      </c>
      <c r="C1365" s="1" t="s">
        <v>4006</v>
      </c>
      <c r="D1365" t="s">
        <v>451</v>
      </c>
      <c r="E1365">
        <v>2572861</v>
      </c>
      <c r="F1365" t="s">
        <v>4006</v>
      </c>
      <c r="G1365" t="s">
        <v>444</v>
      </c>
      <c r="H1365" t="s">
        <v>4010</v>
      </c>
      <c r="I1365">
        <v>4</v>
      </c>
      <c r="J1365" t="s">
        <v>4008</v>
      </c>
      <c r="K1365">
        <v>41</v>
      </c>
      <c r="L1365" s="1" t="s">
        <v>1689</v>
      </c>
      <c r="M1365" t="s">
        <v>4007</v>
      </c>
      <c r="N1365">
        <v>18464</v>
      </c>
      <c r="O1365">
        <v>4</v>
      </c>
      <c r="P1365">
        <v>27</v>
      </c>
      <c r="Q1365" t="s">
        <v>12007</v>
      </c>
      <c r="R1365" t="s">
        <v>401</v>
      </c>
      <c r="S1365" t="s">
        <v>537</v>
      </c>
      <c r="U1365" t="s">
        <v>10601</v>
      </c>
      <c r="V1365" t="s">
        <v>299</v>
      </c>
    </row>
    <row r="1366" spans="1:22" x14ac:dyDescent="0.3">
      <c r="A1366" t="s">
        <v>10603</v>
      </c>
      <c r="B1366">
        <v>1</v>
      </c>
      <c r="C1366" s="1" t="s">
        <v>10600</v>
      </c>
      <c r="D1366" t="s">
        <v>451</v>
      </c>
      <c r="E1366">
        <v>3042728</v>
      </c>
      <c r="F1366" t="s">
        <v>10600</v>
      </c>
      <c r="H1366" t="s">
        <v>9044</v>
      </c>
      <c r="J1366" t="s">
        <v>10602</v>
      </c>
      <c r="K1366">
        <v>43</v>
      </c>
      <c r="L1366" s="1" t="s">
        <v>451</v>
      </c>
      <c r="M1366" t="s">
        <v>2713</v>
      </c>
      <c r="N1366">
        <v>20501</v>
      </c>
      <c r="O1366">
        <v>2</v>
      </c>
      <c r="P1366">
        <v>25</v>
      </c>
      <c r="Q1366" t="s">
        <v>13829</v>
      </c>
      <c r="R1366" t="s">
        <v>318</v>
      </c>
      <c r="S1366" t="s">
        <v>949</v>
      </c>
      <c r="T1366" t="s">
        <v>16316</v>
      </c>
      <c r="U1366" t="s">
        <v>10601</v>
      </c>
      <c r="V1366" t="s">
        <v>295</v>
      </c>
    </row>
    <row r="1367" spans="1:22" x14ac:dyDescent="0.3">
      <c r="A1367" t="s">
        <v>5841</v>
      </c>
      <c r="B1367">
        <v>1</v>
      </c>
      <c r="C1367" s="1" t="s">
        <v>5839</v>
      </c>
      <c r="D1367" t="s">
        <v>321</v>
      </c>
      <c r="F1367" t="s">
        <v>5839</v>
      </c>
      <c r="K1367">
        <v>48</v>
      </c>
      <c r="L1367" s="1" t="s">
        <v>321</v>
      </c>
      <c r="M1367" t="s">
        <v>5840</v>
      </c>
      <c r="N1367">
        <v>17029</v>
      </c>
      <c r="O1367">
        <v>0</v>
      </c>
      <c r="Q1367" t="s">
        <v>12459</v>
      </c>
      <c r="R1367" t="s">
        <v>675</v>
      </c>
      <c r="S1367" t="s">
        <v>515</v>
      </c>
      <c r="U1367" t="s">
        <v>2036</v>
      </c>
      <c r="V1367" t="s">
        <v>295</v>
      </c>
    </row>
    <row r="1368" spans="1:22" x14ac:dyDescent="0.3">
      <c r="A1368" t="s">
        <v>997</v>
      </c>
      <c r="B1368">
        <v>1</v>
      </c>
      <c r="C1368" s="1" t="s">
        <v>994</v>
      </c>
      <c r="D1368" t="s">
        <v>562</v>
      </c>
      <c r="E1368">
        <v>11517</v>
      </c>
      <c r="F1368" t="s">
        <v>994</v>
      </c>
      <c r="H1368" t="s">
        <v>998</v>
      </c>
      <c r="K1368">
        <v>45</v>
      </c>
      <c r="L1368" s="1" t="s">
        <v>451</v>
      </c>
      <c r="M1368" t="s">
        <v>671</v>
      </c>
      <c r="N1368">
        <v>13661</v>
      </c>
      <c r="O1368">
        <v>4</v>
      </c>
      <c r="P1368">
        <v>31</v>
      </c>
      <c r="Q1368" t="s">
        <v>11411</v>
      </c>
      <c r="R1368" t="s">
        <v>329</v>
      </c>
      <c r="S1368" t="s">
        <v>995</v>
      </c>
      <c r="U1368" t="s">
        <v>996</v>
      </c>
      <c r="V1368" t="s">
        <v>295</v>
      </c>
    </row>
    <row r="1369" spans="1:22" x14ac:dyDescent="0.3">
      <c r="A1369" t="s">
        <v>9529</v>
      </c>
      <c r="B1369">
        <v>1</v>
      </c>
      <c r="C1369" s="1" t="s">
        <v>9526</v>
      </c>
      <c r="D1369" t="s">
        <v>348</v>
      </c>
      <c r="E1369">
        <v>3053760</v>
      </c>
      <c r="F1369" t="s">
        <v>9526</v>
      </c>
      <c r="H1369" t="s">
        <v>5375</v>
      </c>
      <c r="I1369">
        <v>2</v>
      </c>
      <c r="J1369" t="s">
        <v>9528</v>
      </c>
      <c r="K1369">
        <v>13</v>
      </c>
      <c r="L1369" s="1" t="s">
        <v>348</v>
      </c>
      <c r="M1369" t="s">
        <v>9527</v>
      </c>
      <c r="N1369">
        <v>20328</v>
      </c>
      <c r="O1369">
        <v>2</v>
      </c>
      <c r="P1369">
        <v>26</v>
      </c>
      <c r="Q1369" t="s">
        <v>13503</v>
      </c>
      <c r="R1369" t="s">
        <v>360</v>
      </c>
      <c r="S1369" t="s">
        <v>485</v>
      </c>
      <c r="T1369" t="s">
        <v>16316</v>
      </c>
      <c r="U1369" t="s">
        <v>776</v>
      </c>
      <c r="V1369" t="s">
        <v>295</v>
      </c>
    </row>
    <row r="1370" spans="1:22" x14ac:dyDescent="0.3">
      <c r="A1370" t="s">
        <v>14986</v>
      </c>
      <c r="B1370">
        <v>1</v>
      </c>
      <c r="C1370" s="1" t="s">
        <v>14987</v>
      </c>
      <c r="D1370" t="s">
        <v>348</v>
      </c>
      <c r="E1370">
        <v>4282647</v>
      </c>
      <c r="F1370" t="s">
        <v>14987</v>
      </c>
      <c r="G1370" t="s">
        <v>298</v>
      </c>
      <c r="H1370" t="s">
        <v>14988</v>
      </c>
      <c r="K1370">
        <v>8</v>
      </c>
      <c r="L1370" s="1" t="s">
        <v>348</v>
      </c>
      <c r="M1370" t="s">
        <v>4322</v>
      </c>
      <c r="N1370">
        <v>22311</v>
      </c>
      <c r="O1370">
        <v>0</v>
      </c>
      <c r="P1370">
        <v>23</v>
      </c>
      <c r="Q1370" t="s">
        <v>14989</v>
      </c>
      <c r="R1370" t="s">
        <v>345</v>
      </c>
      <c r="S1370" t="s">
        <v>390</v>
      </c>
      <c r="U1370" t="s">
        <v>776</v>
      </c>
      <c r="V1370" t="s">
        <v>299</v>
      </c>
    </row>
    <row r="1371" spans="1:22" x14ac:dyDescent="0.3">
      <c r="A1371" t="s">
        <v>3796</v>
      </c>
      <c r="B1371">
        <v>1</v>
      </c>
      <c r="C1371" s="1" t="s">
        <v>3794</v>
      </c>
      <c r="D1371" t="s">
        <v>321</v>
      </c>
      <c r="E1371">
        <v>13555</v>
      </c>
      <c r="F1371" t="s">
        <v>3794</v>
      </c>
      <c r="H1371" t="s">
        <v>1788</v>
      </c>
      <c r="K1371">
        <v>87</v>
      </c>
      <c r="L1371" s="1" t="s">
        <v>321</v>
      </c>
      <c r="M1371" t="s">
        <v>3795</v>
      </c>
      <c r="N1371">
        <v>10992</v>
      </c>
      <c r="O1371">
        <v>9</v>
      </c>
      <c r="P1371">
        <v>32</v>
      </c>
      <c r="Q1371" t="s">
        <v>11958</v>
      </c>
      <c r="R1371" t="s">
        <v>424</v>
      </c>
      <c r="S1371" t="s">
        <v>511</v>
      </c>
      <c r="U1371" t="s">
        <v>776</v>
      </c>
      <c r="V1371" t="s">
        <v>295</v>
      </c>
    </row>
    <row r="1372" spans="1:22" x14ac:dyDescent="0.3">
      <c r="A1372" t="s">
        <v>7169</v>
      </c>
      <c r="B1372">
        <v>1</v>
      </c>
      <c r="C1372" s="1" t="s">
        <v>7166</v>
      </c>
      <c r="D1372" t="s">
        <v>311</v>
      </c>
      <c r="E1372">
        <v>2574630</v>
      </c>
      <c r="F1372" t="s">
        <v>7166</v>
      </c>
      <c r="G1372" t="s">
        <v>1379</v>
      </c>
      <c r="H1372" t="s">
        <v>2603</v>
      </c>
      <c r="I1372">
        <v>2</v>
      </c>
      <c r="J1372" t="s">
        <v>7168</v>
      </c>
      <c r="K1372">
        <v>9</v>
      </c>
      <c r="L1372" s="1" t="s">
        <v>311</v>
      </c>
      <c r="M1372" t="s">
        <v>7167</v>
      </c>
      <c r="N1372">
        <v>18123</v>
      </c>
      <c r="O1372">
        <v>4</v>
      </c>
      <c r="P1372">
        <v>27</v>
      </c>
      <c r="Q1372" t="s">
        <v>12820</v>
      </c>
      <c r="R1372" t="s">
        <v>424</v>
      </c>
      <c r="S1372" t="s">
        <v>949</v>
      </c>
      <c r="U1372" t="s">
        <v>776</v>
      </c>
      <c r="V1372" t="s">
        <v>299</v>
      </c>
    </row>
    <row r="1373" spans="1:22" x14ac:dyDescent="0.3">
      <c r="A1373" t="s">
        <v>6031</v>
      </c>
      <c r="B1373">
        <v>1</v>
      </c>
      <c r="C1373" s="1" t="s">
        <v>6030</v>
      </c>
      <c r="F1373" t="s">
        <v>6030</v>
      </c>
      <c r="K1373">
        <v>0</v>
      </c>
      <c r="L1373" s="1" t="s">
        <v>296</v>
      </c>
      <c r="M1373" t="s">
        <v>628</v>
      </c>
      <c r="N1373">
        <v>17829</v>
      </c>
      <c r="O1373">
        <v>0</v>
      </c>
      <c r="Q1373" t="s">
        <v>12509</v>
      </c>
      <c r="R1373" t="s">
        <v>296</v>
      </c>
      <c r="S1373" t="s">
        <v>296</v>
      </c>
      <c r="U1373" t="s">
        <v>776</v>
      </c>
      <c r="V1373" t="s">
        <v>295</v>
      </c>
    </row>
    <row r="1374" spans="1:22" x14ac:dyDescent="0.3">
      <c r="A1374" t="s">
        <v>4653</v>
      </c>
      <c r="B1374">
        <v>1</v>
      </c>
      <c r="C1374" s="1" t="s">
        <v>4650</v>
      </c>
      <c r="D1374" t="s">
        <v>321</v>
      </c>
      <c r="E1374">
        <v>2576389</v>
      </c>
      <c r="F1374" t="s">
        <v>4650</v>
      </c>
      <c r="H1374" t="s">
        <v>7687</v>
      </c>
      <c r="I1374">
        <v>7</v>
      </c>
      <c r="J1374" t="s">
        <v>4652</v>
      </c>
      <c r="L1374" s="1" t="s">
        <v>321</v>
      </c>
      <c r="M1374" t="s">
        <v>4651</v>
      </c>
      <c r="N1374">
        <v>16853</v>
      </c>
      <c r="O1374">
        <v>5</v>
      </c>
      <c r="P1374">
        <v>27</v>
      </c>
      <c r="Q1374" t="s">
        <v>12158</v>
      </c>
      <c r="R1374" t="s">
        <v>294</v>
      </c>
      <c r="S1374" t="s">
        <v>958</v>
      </c>
      <c r="T1374" t="s">
        <v>16316</v>
      </c>
      <c r="U1374" t="s">
        <v>776</v>
      </c>
      <c r="V1374" t="s">
        <v>295</v>
      </c>
    </row>
    <row r="1375" spans="1:22" x14ac:dyDescent="0.3">
      <c r="A1375" t="s">
        <v>7580</v>
      </c>
      <c r="B1375">
        <v>1</v>
      </c>
      <c r="C1375" s="1" t="s">
        <v>7577</v>
      </c>
      <c r="D1375" t="s">
        <v>348</v>
      </c>
      <c r="E1375">
        <v>16960</v>
      </c>
      <c r="F1375" t="s">
        <v>7577</v>
      </c>
      <c r="H1375" t="s">
        <v>4921</v>
      </c>
      <c r="J1375" t="s">
        <v>7579</v>
      </c>
      <c r="K1375">
        <v>13</v>
      </c>
      <c r="L1375" s="1" t="s">
        <v>348</v>
      </c>
      <c r="M1375" t="s">
        <v>7578</v>
      </c>
      <c r="N1375">
        <v>16480</v>
      </c>
      <c r="O1375">
        <v>6</v>
      </c>
      <c r="P1375">
        <v>29</v>
      </c>
      <c r="Q1375" t="s">
        <v>12931</v>
      </c>
      <c r="R1375" t="s">
        <v>318</v>
      </c>
      <c r="S1375" t="s">
        <v>762</v>
      </c>
      <c r="T1375" t="s">
        <v>16316</v>
      </c>
      <c r="U1375" t="s">
        <v>776</v>
      </c>
      <c r="V1375" t="s">
        <v>295</v>
      </c>
    </row>
    <row r="1376" spans="1:22" x14ac:dyDescent="0.3">
      <c r="A1376" t="s">
        <v>1614</v>
      </c>
      <c r="B1376">
        <v>1</v>
      </c>
      <c r="C1376" s="1" t="s">
        <v>1613</v>
      </c>
      <c r="D1376" t="s">
        <v>321</v>
      </c>
      <c r="F1376" t="s">
        <v>1613</v>
      </c>
      <c r="H1376" t="s">
        <v>1615</v>
      </c>
      <c r="K1376">
        <v>87</v>
      </c>
      <c r="L1376" s="1" t="s">
        <v>321</v>
      </c>
      <c r="M1376" t="s">
        <v>1110</v>
      </c>
      <c r="N1376">
        <v>2350</v>
      </c>
      <c r="O1376">
        <v>8</v>
      </c>
      <c r="P1376">
        <v>34</v>
      </c>
      <c r="Q1376" t="s">
        <v>11513</v>
      </c>
      <c r="R1376" t="s">
        <v>294</v>
      </c>
      <c r="S1376" t="s">
        <v>511</v>
      </c>
      <c r="U1376" t="s">
        <v>776</v>
      </c>
      <c r="V1376" t="s">
        <v>295</v>
      </c>
    </row>
    <row r="1377" spans="1:22" x14ac:dyDescent="0.3">
      <c r="A1377" t="s">
        <v>16773</v>
      </c>
      <c r="B1377">
        <v>1</v>
      </c>
      <c r="C1377" s="1" t="s">
        <v>16774</v>
      </c>
      <c r="D1377" t="s">
        <v>16327</v>
      </c>
      <c r="E1377">
        <v>15926</v>
      </c>
      <c r="F1377" t="s">
        <v>16774</v>
      </c>
      <c r="H1377" t="s">
        <v>16775</v>
      </c>
      <c r="J1377" t="s">
        <v>16776</v>
      </c>
      <c r="K1377">
        <v>2</v>
      </c>
      <c r="L1377" s="1" t="s">
        <v>16327</v>
      </c>
      <c r="M1377" t="s">
        <v>16777</v>
      </c>
      <c r="N1377">
        <v>15148</v>
      </c>
      <c r="O1377">
        <v>7</v>
      </c>
      <c r="P1377">
        <v>30</v>
      </c>
      <c r="Q1377" t="s">
        <v>16778</v>
      </c>
      <c r="R1377" t="s">
        <v>329</v>
      </c>
      <c r="S1377" t="s">
        <v>347</v>
      </c>
      <c r="T1377" t="s">
        <v>16316</v>
      </c>
      <c r="U1377" t="s">
        <v>776</v>
      </c>
      <c r="V1377" t="s">
        <v>295</v>
      </c>
    </row>
    <row r="1378" spans="1:22" x14ac:dyDescent="0.3">
      <c r="A1378" t="s">
        <v>8973</v>
      </c>
      <c r="B1378">
        <v>1</v>
      </c>
      <c r="C1378" s="1" t="s">
        <v>8971</v>
      </c>
      <c r="D1378" t="s">
        <v>321</v>
      </c>
      <c r="E1378">
        <v>2512509</v>
      </c>
      <c r="F1378" t="s">
        <v>8971</v>
      </c>
      <c r="H1378" t="s">
        <v>8764</v>
      </c>
      <c r="K1378">
        <v>0</v>
      </c>
      <c r="L1378" s="1" t="s">
        <v>321</v>
      </c>
      <c r="M1378" t="s">
        <v>8972</v>
      </c>
      <c r="N1378">
        <v>17036</v>
      </c>
      <c r="O1378">
        <v>1</v>
      </c>
      <c r="P1378">
        <v>26</v>
      </c>
      <c r="Q1378" t="s">
        <v>13336</v>
      </c>
      <c r="R1378" t="s">
        <v>308</v>
      </c>
      <c r="S1378" t="s">
        <v>2150</v>
      </c>
      <c r="U1378" t="s">
        <v>776</v>
      </c>
      <c r="V1378" t="s">
        <v>295</v>
      </c>
    </row>
    <row r="1379" spans="1:22" x14ac:dyDescent="0.3">
      <c r="A1379" t="s">
        <v>8076</v>
      </c>
      <c r="B1379">
        <v>1</v>
      </c>
      <c r="C1379" s="1" t="s">
        <v>8074</v>
      </c>
      <c r="D1379" t="s">
        <v>348</v>
      </c>
      <c r="E1379">
        <v>14590</v>
      </c>
      <c r="F1379" t="s">
        <v>8074</v>
      </c>
      <c r="H1379" t="s">
        <v>1202</v>
      </c>
      <c r="K1379">
        <v>88</v>
      </c>
      <c r="L1379" s="1" t="s">
        <v>348</v>
      </c>
      <c r="M1379" t="s">
        <v>8075</v>
      </c>
      <c r="N1379">
        <v>12944</v>
      </c>
      <c r="O1379">
        <v>3</v>
      </c>
      <c r="P1379">
        <v>28</v>
      </c>
      <c r="Q1379" t="s">
        <v>13072</v>
      </c>
      <c r="R1379" t="s">
        <v>329</v>
      </c>
      <c r="S1379" t="s">
        <v>430</v>
      </c>
      <c r="U1379" t="s">
        <v>776</v>
      </c>
      <c r="V1379" t="s">
        <v>295</v>
      </c>
    </row>
    <row r="1380" spans="1:22" x14ac:dyDescent="0.3">
      <c r="A1380" t="s">
        <v>4570</v>
      </c>
      <c r="B1380">
        <v>1</v>
      </c>
      <c r="C1380" s="1" t="s">
        <v>4569</v>
      </c>
      <c r="D1380" t="s">
        <v>348</v>
      </c>
      <c r="E1380">
        <v>3929118</v>
      </c>
      <c r="F1380" t="s">
        <v>4569</v>
      </c>
      <c r="G1380" t="s">
        <v>352</v>
      </c>
      <c r="H1380" t="s">
        <v>13971</v>
      </c>
      <c r="I1380">
        <v>3</v>
      </c>
      <c r="J1380" t="s">
        <v>14406</v>
      </c>
      <c r="K1380">
        <v>16</v>
      </c>
      <c r="L1380" s="1" t="s">
        <v>348</v>
      </c>
      <c r="M1380" t="s">
        <v>825</v>
      </c>
      <c r="N1380">
        <v>21078</v>
      </c>
      <c r="O1380">
        <v>1</v>
      </c>
      <c r="P1380">
        <v>23</v>
      </c>
      <c r="Q1380" t="s">
        <v>12141</v>
      </c>
      <c r="R1380" t="s">
        <v>329</v>
      </c>
      <c r="S1380" t="s">
        <v>537</v>
      </c>
      <c r="U1380" t="s">
        <v>776</v>
      </c>
      <c r="V1380" t="s">
        <v>299</v>
      </c>
    </row>
    <row r="1381" spans="1:22" x14ac:dyDescent="0.3">
      <c r="A1381" t="s">
        <v>15306</v>
      </c>
      <c r="B1381">
        <v>1</v>
      </c>
      <c r="C1381" s="1" t="s">
        <v>15307</v>
      </c>
      <c r="D1381" t="s">
        <v>348</v>
      </c>
      <c r="E1381">
        <v>4240626</v>
      </c>
      <c r="F1381" t="s">
        <v>15307</v>
      </c>
      <c r="G1381" t="s">
        <v>489</v>
      </c>
      <c r="H1381" t="s">
        <v>5385</v>
      </c>
      <c r="I1381">
        <v>4</v>
      </c>
      <c r="L1381" s="1" t="s">
        <v>348</v>
      </c>
      <c r="M1381" t="s">
        <v>369</v>
      </c>
      <c r="N1381">
        <v>21715</v>
      </c>
      <c r="O1381">
        <v>0</v>
      </c>
      <c r="P1381">
        <v>23</v>
      </c>
      <c r="Q1381" t="s">
        <v>15308</v>
      </c>
      <c r="R1381" t="s">
        <v>401</v>
      </c>
      <c r="S1381" t="s">
        <v>1310</v>
      </c>
      <c r="U1381" t="s">
        <v>776</v>
      </c>
      <c r="V1381" t="s">
        <v>299</v>
      </c>
    </row>
    <row r="1382" spans="1:22" x14ac:dyDescent="0.3">
      <c r="A1382" t="s">
        <v>3420</v>
      </c>
      <c r="B1382">
        <v>1</v>
      </c>
      <c r="C1382" s="1" t="s">
        <v>3418</v>
      </c>
      <c r="D1382" t="s">
        <v>311</v>
      </c>
      <c r="E1382">
        <v>16237</v>
      </c>
      <c r="F1382" t="s">
        <v>3418</v>
      </c>
      <c r="H1382" t="s">
        <v>3421</v>
      </c>
      <c r="K1382">
        <v>9</v>
      </c>
      <c r="L1382" s="1" t="s">
        <v>311</v>
      </c>
      <c r="M1382" t="s">
        <v>3419</v>
      </c>
      <c r="N1382">
        <v>15381</v>
      </c>
      <c r="O1382">
        <v>2</v>
      </c>
      <c r="P1382">
        <v>26</v>
      </c>
      <c r="Q1382" t="s">
        <v>11876</v>
      </c>
      <c r="R1382" t="s">
        <v>318</v>
      </c>
      <c r="S1382" t="s">
        <v>310</v>
      </c>
      <c r="U1382" t="s">
        <v>776</v>
      </c>
      <c r="V1382" t="s">
        <v>295</v>
      </c>
    </row>
    <row r="1383" spans="1:22" x14ac:dyDescent="0.3">
      <c r="A1383" t="s">
        <v>15299</v>
      </c>
      <c r="B1383">
        <v>1</v>
      </c>
      <c r="C1383" s="1" t="s">
        <v>6378</v>
      </c>
      <c r="D1383" t="s">
        <v>451</v>
      </c>
      <c r="E1383">
        <v>3122976</v>
      </c>
      <c r="F1383" t="s">
        <v>6378</v>
      </c>
      <c r="G1383" t="s">
        <v>536</v>
      </c>
      <c r="H1383" t="s">
        <v>6380</v>
      </c>
      <c r="I1383">
        <v>5</v>
      </c>
      <c r="J1383" t="s">
        <v>6379</v>
      </c>
      <c r="K1383">
        <v>30</v>
      </c>
      <c r="L1383" s="1" t="s">
        <v>451</v>
      </c>
      <c r="M1383" t="s">
        <v>15300</v>
      </c>
      <c r="N1383">
        <v>20360</v>
      </c>
      <c r="O1383">
        <v>2</v>
      </c>
      <c r="P1383">
        <v>24</v>
      </c>
      <c r="Q1383" t="s">
        <v>15301</v>
      </c>
      <c r="R1383" t="s">
        <v>308</v>
      </c>
      <c r="S1383" t="s">
        <v>385</v>
      </c>
      <c r="T1383" t="s">
        <v>16320</v>
      </c>
      <c r="U1383" t="s">
        <v>776</v>
      </c>
      <c r="V1383" t="s">
        <v>16321</v>
      </c>
    </row>
    <row r="1384" spans="1:22" x14ac:dyDescent="0.3">
      <c r="A1384" t="s">
        <v>10536</v>
      </c>
      <c r="B1384">
        <v>1</v>
      </c>
      <c r="C1384" s="1" t="s">
        <v>10532</v>
      </c>
      <c r="D1384" t="s">
        <v>348</v>
      </c>
      <c r="E1384">
        <v>2977631</v>
      </c>
      <c r="F1384" t="s">
        <v>10532</v>
      </c>
      <c r="G1384" t="s">
        <v>352</v>
      </c>
      <c r="H1384" t="s">
        <v>2965</v>
      </c>
      <c r="I1384">
        <v>4</v>
      </c>
      <c r="J1384" t="s">
        <v>10535</v>
      </c>
      <c r="K1384">
        <v>86</v>
      </c>
      <c r="L1384" s="1" t="s">
        <v>348</v>
      </c>
      <c r="M1384" t="s">
        <v>10534</v>
      </c>
      <c r="N1384">
        <v>19015</v>
      </c>
      <c r="O1384">
        <v>3</v>
      </c>
      <c r="P1384">
        <v>27</v>
      </c>
      <c r="Q1384" t="s">
        <v>13806</v>
      </c>
      <c r="R1384" t="s">
        <v>345</v>
      </c>
      <c r="S1384" t="s">
        <v>390</v>
      </c>
      <c r="U1384" t="s">
        <v>10533</v>
      </c>
      <c r="V1384" t="s">
        <v>299</v>
      </c>
    </row>
    <row r="1385" spans="1:22" x14ac:dyDescent="0.3">
      <c r="A1385" t="s">
        <v>3525</v>
      </c>
      <c r="B1385">
        <v>1</v>
      </c>
      <c r="C1385" s="1" t="s">
        <v>3522</v>
      </c>
      <c r="D1385" t="s">
        <v>321</v>
      </c>
      <c r="E1385">
        <v>2978727</v>
      </c>
      <c r="F1385" t="s">
        <v>3522</v>
      </c>
      <c r="G1385" t="s">
        <v>335</v>
      </c>
      <c r="H1385" t="s">
        <v>3059</v>
      </c>
      <c r="I1385">
        <v>3</v>
      </c>
      <c r="J1385" t="s">
        <v>3524</v>
      </c>
      <c r="K1385">
        <v>89</v>
      </c>
      <c r="L1385" s="1" t="s">
        <v>321</v>
      </c>
      <c r="M1385" t="s">
        <v>1232</v>
      </c>
      <c r="N1385">
        <v>18101</v>
      </c>
      <c r="O1385">
        <v>4</v>
      </c>
      <c r="P1385">
        <v>27</v>
      </c>
      <c r="Q1385" t="s">
        <v>11899</v>
      </c>
      <c r="R1385" t="s">
        <v>294</v>
      </c>
      <c r="S1385" t="s">
        <v>1263</v>
      </c>
      <c r="U1385" t="s">
        <v>3523</v>
      </c>
      <c r="V1385" t="s">
        <v>299</v>
      </c>
    </row>
    <row r="1386" spans="1:22" x14ac:dyDescent="0.3">
      <c r="A1386" t="s">
        <v>10194</v>
      </c>
      <c r="B1386">
        <v>1</v>
      </c>
      <c r="C1386" s="1" t="s">
        <v>10192</v>
      </c>
      <c r="D1386" t="s">
        <v>311</v>
      </c>
      <c r="E1386">
        <v>3911396</v>
      </c>
      <c r="F1386" t="s">
        <v>10192</v>
      </c>
      <c r="K1386">
        <v>16</v>
      </c>
      <c r="L1386" s="1" t="s">
        <v>311</v>
      </c>
      <c r="M1386" t="s">
        <v>10193</v>
      </c>
      <c r="N1386">
        <v>20416</v>
      </c>
      <c r="O1386">
        <v>0</v>
      </c>
      <c r="Q1386" t="s">
        <v>13699</v>
      </c>
      <c r="R1386" t="s">
        <v>318</v>
      </c>
      <c r="S1386" t="s">
        <v>575</v>
      </c>
      <c r="U1386" t="s">
        <v>952</v>
      </c>
      <c r="V1386" t="s">
        <v>295</v>
      </c>
    </row>
    <row r="1387" spans="1:22" x14ac:dyDescent="0.3">
      <c r="A1387" t="s">
        <v>4280</v>
      </c>
      <c r="B1387">
        <v>1</v>
      </c>
      <c r="C1387" s="1" t="s">
        <v>4278</v>
      </c>
      <c r="F1387" t="s">
        <v>4278</v>
      </c>
      <c r="K1387">
        <v>0</v>
      </c>
      <c r="L1387" s="1" t="s">
        <v>296</v>
      </c>
      <c r="M1387" t="s">
        <v>4279</v>
      </c>
      <c r="N1387">
        <v>19789</v>
      </c>
      <c r="O1387">
        <v>0</v>
      </c>
      <c r="Q1387" t="s">
        <v>12071</v>
      </c>
      <c r="R1387" t="s">
        <v>296</v>
      </c>
      <c r="S1387" t="s">
        <v>296</v>
      </c>
      <c r="U1387" t="s">
        <v>1186</v>
      </c>
      <c r="V1387" t="s">
        <v>295</v>
      </c>
    </row>
    <row r="1388" spans="1:22" x14ac:dyDescent="0.3">
      <c r="A1388" t="s">
        <v>7053</v>
      </c>
      <c r="B1388">
        <v>1</v>
      </c>
      <c r="C1388" s="1" t="s">
        <v>7051</v>
      </c>
      <c r="D1388" t="s">
        <v>348</v>
      </c>
      <c r="E1388">
        <v>17122</v>
      </c>
      <c r="F1388" t="s">
        <v>7051</v>
      </c>
      <c r="H1388" t="s">
        <v>293</v>
      </c>
      <c r="J1388" t="s">
        <v>7052</v>
      </c>
      <c r="K1388">
        <v>17</v>
      </c>
      <c r="L1388" s="1" t="s">
        <v>348</v>
      </c>
      <c r="M1388" t="s">
        <v>1124</v>
      </c>
      <c r="N1388">
        <v>16080</v>
      </c>
      <c r="O1388">
        <v>6</v>
      </c>
      <c r="P1388">
        <v>28</v>
      </c>
      <c r="Q1388" t="s">
        <v>12791</v>
      </c>
      <c r="R1388" t="s">
        <v>345</v>
      </c>
      <c r="S1388" t="s">
        <v>450</v>
      </c>
      <c r="U1388" t="s">
        <v>1186</v>
      </c>
      <c r="V1388" t="s">
        <v>295</v>
      </c>
    </row>
    <row r="1389" spans="1:22" x14ac:dyDescent="0.3">
      <c r="A1389" t="s">
        <v>5656</v>
      </c>
      <c r="B1389">
        <v>1</v>
      </c>
      <c r="C1389" s="1" t="s">
        <v>5654</v>
      </c>
      <c r="D1389" t="s">
        <v>451</v>
      </c>
      <c r="E1389">
        <v>3914534</v>
      </c>
      <c r="F1389" t="s">
        <v>5654</v>
      </c>
      <c r="G1389" t="s">
        <v>1379</v>
      </c>
      <c r="H1389" t="s">
        <v>13980</v>
      </c>
      <c r="J1389" t="s">
        <v>15178</v>
      </c>
      <c r="K1389">
        <v>39</v>
      </c>
      <c r="L1389" s="1" t="s">
        <v>451</v>
      </c>
      <c r="M1389" t="s">
        <v>5655</v>
      </c>
      <c r="N1389">
        <v>21177</v>
      </c>
      <c r="O1389">
        <v>1</v>
      </c>
      <c r="P1389">
        <v>24</v>
      </c>
      <c r="Q1389" t="s">
        <v>12414</v>
      </c>
      <c r="R1389" t="s">
        <v>308</v>
      </c>
      <c r="S1389" t="s">
        <v>611</v>
      </c>
      <c r="U1389" t="s">
        <v>1186</v>
      </c>
      <c r="V1389" t="s">
        <v>299</v>
      </c>
    </row>
    <row r="1390" spans="1:22" x14ac:dyDescent="0.3">
      <c r="A1390" t="s">
        <v>5223</v>
      </c>
      <c r="B1390">
        <v>1</v>
      </c>
      <c r="C1390" s="1" t="s">
        <v>194</v>
      </c>
      <c r="D1390" t="s">
        <v>451</v>
      </c>
      <c r="E1390">
        <v>16803</v>
      </c>
      <c r="F1390" t="s">
        <v>194</v>
      </c>
      <c r="H1390" t="s">
        <v>3627</v>
      </c>
      <c r="I1390">
        <v>8</v>
      </c>
      <c r="J1390" t="s">
        <v>5222</v>
      </c>
      <c r="L1390" s="1" t="s">
        <v>451</v>
      </c>
      <c r="M1390" t="s">
        <v>2044</v>
      </c>
      <c r="N1390">
        <v>16112</v>
      </c>
      <c r="O1390">
        <v>6</v>
      </c>
      <c r="P1390">
        <v>27</v>
      </c>
      <c r="Q1390" t="s">
        <v>12300</v>
      </c>
      <c r="R1390" t="s">
        <v>329</v>
      </c>
      <c r="S1390" t="s">
        <v>459</v>
      </c>
      <c r="T1390" t="s">
        <v>16316</v>
      </c>
      <c r="U1390" t="s">
        <v>1186</v>
      </c>
      <c r="V1390" t="s">
        <v>295</v>
      </c>
    </row>
    <row r="1391" spans="1:22" x14ac:dyDescent="0.3">
      <c r="A1391" t="s">
        <v>6174</v>
      </c>
      <c r="B1391">
        <v>1</v>
      </c>
      <c r="C1391" s="1" t="s">
        <v>6173</v>
      </c>
      <c r="D1391" t="s">
        <v>348</v>
      </c>
      <c r="E1391">
        <v>15758</v>
      </c>
      <c r="F1391" t="s">
        <v>6173</v>
      </c>
      <c r="H1391" t="s">
        <v>1581</v>
      </c>
      <c r="K1391">
        <v>84</v>
      </c>
      <c r="L1391" s="1" t="s">
        <v>348</v>
      </c>
      <c r="M1391" t="s">
        <v>2998</v>
      </c>
      <c r="N1391">
        <v>14994</v>
      </c>
      <c r="O1391">
        <v>1</v>
      </c>
      <c r="P1391">
        <v>29</v>
      </c>
      <c r="Q1391" t="s">
        <v>12548</v>
      </c>
      <c r="R1391" t="s">
        <v>304</v>
      </c>
      <c r="S1391" t="s">
        <v>696</v>
      </c>
      <c r="U1391" t="s">
        <v>1186</v>
      </c>
      <c r="V1391" t="s">
        <v>295</v>
      </c>
    </row>
    <row r="1392" spans="1:22" x14ac:dyDescent="0.3">
      <c r="A1392" t="s">
        <v>8163</v>
      </c>
      <c r="B1392">
        <v>1</v>
      </c>
      <c r="C1392" s="1" t="s">
        <v>8160</v>
      </c>
      <c r="D1392" t="s">
        <v>348</v>
      </c>
      <c r="E1392">
        <v>14151</v>
      </c>
      <c r="F1392" t="s">
        <v>8160</v>
      </c>
      <c r="H1392" t="s">
        <v>8164</v>
      </c>
      <c r="J1392" t="s">
        <v>8162</v>
      </c>
      <c r="K1392">
        <v>10</v>
      </c>
      <c r="L1392" s="1" t="s">
        <v>348</v>
      </c>
      <c r="M1392" t="s">
        <v>8161</v>
      </c>
      <c r="N1392">
        <v>12794</v>
      </c>
      <c r="O1392">
        <v>9</v>
      </c>
      <c r="P1392">
        <v>31</v>
      </c>
      <c r="Q1392" t="s">
        <v>13097</v>
      </c>
      <c r="R1392" t="s">
        <v>492</v>
      </c>
      <c r="S1392" t="s">
        <v>398</v>
      </c>
      <c r="T1392" t="s">
        <v>16316</v>
      </c>
      <c r="U1392" t="s">
        <v>1186</v>
      </c>
      <c r="V1392" t="s">
        <v>295</v>
      </c>
    </row>
    <row r="1393" spans="1:22" x14ac:dyDescent="0.3">
      <c r="A1393" t="s">
        <v>7239</v>
      </c>
      <c r="B1393">
        <v>1</v>
      </c>
      <c r="C1393" s="1" t="s">
        <v>7237</v>
      </c>
      <c r="D1393" t="s">
        <v>451</v>
      </c>
      <c r="E1393">
        <v>2515416</v>
      </c>
      <c r="F1393" t="s">
        <v>7237</v>
      </c>
      <c r="H1393" t="s">
        <v>7240</v>
      </c>
      <c r="J1393" t="s">
        <v>7238</v>
      </c>
      <c r="K1393">
        <v>43</v>
      </c>
      <c r="L1393" s="1" t="s">
        <v>451</v>
      </c>
      <c r="M1393" t="s">
        <v>2124</v>
      </c>
      <c r="N1393">
        <v>16867</v>
      </c>
      <c r="O1393">
        <v>5</v>
      </c>
      <c r="P1393">
        <v>28</v>
      </c>
      <c r="Q1393" t="s">
        <v>12840</v>
      </c>
      <c r="R1393" t="s">
        <v>308</v>
      </c>
      <c r="S1393" t="s">
        <v>450</v>
      </c>
      <c r="T1393" t="s">
        <v>16316</v>
      </c>
      <c r="U1393" t="s">
        <v>1186</v>
      </c>
      <c r="V1393" t="s">
        <v>295</v>
      </c>
    </row>
    <row r="1394" spans="1:22" x14ac:dyDescent="0.3">
      <c r="A1394" t="s">
        <v>4025</v>
      </c>
      <c r="B1394">
        <v>1</v>
      </c>
      <c r="C1394" s="1" t="s">
        <v>4022</v>
      </c>
      <c r="D1394" t="s">
        <v>348</v>
      </c>
      <c r="E1394">
        <v>12579</v>
      </c>
      <c r="F1394" t="s">
        <v>4022</v>
      </c>
      <c r="H1394" t="s">
        <v>4026</v>
      </c>
      <c r="J1394" t="s">
        <v>4024</v>
      </c>
      <c r="K1394">
        <v>18</v>
      </c>
      <c r="L1394" s="1" t="s">
        <v>348</v>
      </c>
      <c r="M1394" t="s">
        <v>4023</v>
      </c>
      <c r="N1394">
        <v>8914</v>
      </c>
      <c r="O1394">
        <v>11</v>
      </c>
      <c r="P1394">
        <v>31</v>
      </c>
      <c r="Q1394" t="s">
        <v>12011</v>
      </c>
      <c r="R1394" t="s">
        <v>308</v>
      </c>
      <c r="S1394" t="s">
        <v>791</v>
      </c>
      <c r="U1394" t="s">
        <v>1186</v>
      </c>
      <c r="V1394" t="s">
        <v>295</v>
      </c>
    </row>
    <row r="1395" spans="1:22" x14ac:dyDescent="0.3">
      <c r="A1395" t="s">
        <v>6323</v>
      </c>
      <c r="B1395">
        <v>1</v>
      </c>
      <c r="C1395" s="1" t="s">
        <v>6320</v>
      </c>
      <c r="D1395" t="s">
        <v>451</v>
      </c>
      <c r="E1395">
        <v>3127586</v>
      </c>
      <c r="F1395" t="s">
        <v>6320</v>
      </c>
      <c r="H1395" t="s">
        <v>1149</v>
      </c>
      <c r="I1395">
        <v>16</v>
      </c>
      <c r="J1395" t="s">
        <v>6322</v>
      </c>
      <c r="L1395" s="1" t="s">
        <v>451</v>
      </c>
      <c r="M1395" t="s">
        <v>6321</v>
      </c>
      <c r="N1395">
        <v>19065</v>
      </c>
      <c r="O1395">
        <v>3</v>
      </c>
      <c r="P1395">
        <v>24</v>
      </c>
      <c r="Q1395" t="s">
        <v>12589</v>
      </c>
      <c r="R1395" t="s">
        <v>492</v>
      </c>
      <c r="S1395" t="s">
        <v>412</v>
      </c>
      <c r="T1395" t="s">
        <v>16316</v>
      </c>
      <c r="U1395" t="s">
        <v>1186</v>
      </c>
      <c r="V1395" t="s">
        <v>295</v>
      </c>
    </row>
    <row r="1396" spans="1:22" x14ac:dyDescent="0.3">
      <c r="A1396" t="s">
        <v>5535</v>
      </c>
      <c r="B1396">
        <v>1</v>
      </c>
      <c r="C1396" s="1" t="s">
        <v>5534</v>
      </c>
      <c r="D1396" t="s">
        <v>348</v>
      </c>
      <c r="E1396">
        <v>14500</v>
      </c>
      <c r="F1396" t="s">
        <v>5534</v>
      </c>
      <c r="H1396" t="s">
        <v>5536</v>
      </c>
      <c r="K1396">
        <v>15</v>
      </c>
      <c r="L1396" s="1" t="s">
        <v>348</v>
      </c>
      <c r="M1396" t="s">
        <v>1182</v>
      </c>
      <c r="N1396">
        <v>14787</v>
      </c>
      <c r="O1396">
        <v>8</v>
      </c>
      <c r="P1396">
        <v>31</v>
      </c>
      <c r="Q1396" t="s">
        <v>12384</v>
      </c>
      <c r="R1396" t="s">
        <v>308</v>
      </c>
      <c r="S1396" t="s">
        <v>436</v>
      </c>
      <c r="T1396" t="s">
        <v>1059</v>
      </c>
      <c r="U1396" t="s">
        <v>1186</v>
      </c>
      <c r="V1396" t="s">
        <v>295</v>
      </c>
    </row>
    <row r="1397" spans="1:22" x14ac:dyDescent="0.3">
      <c r="A1397" t="s">
        <v>4996</v>
      </c>
      <c r="B1397">
        <v>1</v>
      </c>
      <c r="C1397" s="1" t="s">
        <v>4993</v>
      </c>
      <c r="D1397" t="s">
        <v>321</v>
      </c>
      <c r="E1397">
        <v>2980073</v>
      </c>
      <c r="F1397" t="s">
        <v>4993</v>
      </c>
      <c r="G1397" t="s">
        <v>444</v>
      </c>
      <c r="H1397" t="s">
        <v>3312</v>
      </c>
      <c r="I1397">
        <v>2</v>
      </c>
      <c r="J1397" t="s">
        <v>4995</v>
      </c>
      <c r="K1397">
        <v>87</v>
      </c>
      <c r="L1397" s="1" t="s">
        <v>321</v>
      </c>
      <c r="M1397" t="s">
        <v>4994</v>
      </c>
      <c r="N1397">
        <v>19067</v>
      </c>
      <c r="O1397">
        <v>3</v>
      </c>
      <c r="P1397">
        <v>26</v>
      </c>
      <c r="Q1397" t="s">
        <v>12241</v>
      </c>
      <c r="R1397" t="s">
        <v>294</v>
      </c>
      <c r="S1397" t="s">
        <v>958</v>
      </c>
      <c r="U1397" t="s">
        <v>1186</v>
      </c>
      <c r="V1397" t="s">
        <v>299</v>
      </c>
    </row>
    <row r="1398" spans="1:22" x14ac:dyDescent="0.3">
      <c r="A1398" t="s">
        <v>4160</v>
      </c>
      <c r="B1398">
        <v>1</v>
      </c>
      <c r="C1398" s="1" t="s">
        <v>4159</v>
      </c>
      <c r="D1398" t="s">
        <v>451</v>
      </c>
      <c r="E1398">
        <v>15572</v>
      </c>
      <c r="F1398" t="s">
        <v>4159</v>
      </c>
      <c r="H1398" t="s">
        <v>4161</v>
      </c>
      <c r="K1398">
        <v>27</v>
      </c>
      <c r="L1398" s="1" t="s">
        <v>451</v>
      </c>
      <c r="M1398" t="s">
        <v>3798</v>
      </c>
      <c r="N1398">
        <v>14756</v>
      </c>
      <c r="O1398">
        <v>4</v>
      </c>
      <c r="P1398">
        <v>28</v>
      </c>
      <c r="Q1398" t="s">
        <v>12043</v>
      </c>
      <c r="R1398" t="s">
        <v>329</v>
      </c>
      <c r="S1398" t="s">
        <v>970</v>
      </c>
      <c r="U1398" t="s">
        <v>1186</v>
      </c>
      <c r="V1398" t="s">
        <v>295</v>
      </c>
    </row>
    <row r="1399" spans="1:22" x14ac:dyDescent="0.3">
      <c r="A1399" t="s">
        <v>2954</v>
      </c>
      <c r="B1399">
        <v>1</v>
      </c>
      <c r="C1399" s="1" t="s">
        <v>2952</v>
      </c>
      <c r="D1399" t="s">
        <v>348</v>
      </c>
      <c r="F1399" t="s">
        <v>2952</v>
      </c>
      <c r="H1399" t="s">
        <v>2955</v>
      </c>
      <c r="K1399">
        <v>8</v>
      </c>
      <c r="L1399" s="1" t="s">
        <v>348</v>
      </c>
      <c r="M1399" t="s">
        <v>825</v>
      </c>
      <c r="N1399">
        <v>17388</v>
      </c>
      <c r="O1399">
        <v>0</v>
      </c>
      <c r="P1399">
        <v>24</v>
      </c>
      <c r="Q1399" t="s">
        <v>11775</v>
      </c>
      <c r="R1399" t="s">
        <v>401</v>
      </c>
      <c r="S1399" t="s">
        <v>724</v>
      </c>
      <c r="U1399" t="s">
        <v>2953</v>
      </c>
      <c r="V1399" t="s">
        <v>295</v>
      </c>
    </row>
    <row r="1400" spans="1:22" x14ac:dyDescent="0.3">
      <c r="A1400" t="s">
        <v>3311</v>
      </c>
      <c r="B1400">
        <v>1</v>
      </c>
      <c r="C1400" s="1" t="s">
        <v>18</v>
      </c>
      <c r="D1400" t="s">
        <v>451</v>
      </c>
      <c r="E1400">
        <v>16782</v>
      </c>
      <c r="F1400" t="s">
        <v>18</v>
      </c>
      <c r="G1400" t="s">
        <v>536</v>
      </c>
      <c r="H1400" t="s">
        <v>1736</v>
      </c>
      <c r="I1400">
        <v>3</v>
      </c>
      <c r="J1400" t="s">
        <v>3310</v>
      </c>
      <c r="K1400">
        <v>28</v>
      </c>
      <c r="L1400" s="1" t="s">
        <v>451</v>
      </c>
      <c r="M1400" t="s">
        <v>3309</v>
      </c>
      <c r="N1400">
        <v>16510</v>
      </c>
      <c r="O1400">
        <v>6</v>
      </c>
      <c r="P1400">
        <v>28</v>
      </c>
      <c r="Q1400" t="s">
        <v>11851</v>
      </c>
      <c r="R1400" t="s">
        <v>492</v>
      </c>
      <c r="S1400" t="s">
        <v>412</v>
      </c>
      <c r="U1400" t="s">
        <v>3308</v>
      </c>
      <c r="V1400" t="s">
        <v>299</v>
      </c>
    </row>
    <row r="1401" spans="1:22" x14ac:dyDescent="0.3">
      <c r="A1401" t="s">
        <v>9834</v>
      </c>
      <c r="B1401">
        <v>1</v>
      </c>
      <c r="C1401" s="1" t="s">
        <v>9832</v>
      </c>
      <c r="D1401" t="s">
        <v>321</v>
      </c>
      <c r="E1401">
        <v>13228</v>
      </c>
      <c r="F1401" t="s">
        <v>9832</v>
      </c>
      <c r="H1401" t="s">
        <v>1119</v>
      </c>
      <c r="J1401" t="s">
        <v>9833</v>
      </c>
      <c r="K1401">
        <v>84</v>
      </c>
      <c r="L1401" s="1" t="s">
        <v>321</v>
      </c>
      <c r="M1401" t="s">
        <v>2591</v>
      </c>
      <c r="N1401">
        <v>11026</v>
      </c>
      <c r="O1401">
        <v>10</v>
      </c>
      <c r="P1401">
        <v>32</v>
      </c>
      <c r="Q1401" t="s">
        <v>13593</v>
      </c>
      <c r="R1401" t="s">
        <v>304</v>
      </c>
      <c r="S1401" t="s">
        <v>408</v>
      </c>
      <c r="T1401" t="s">
        <v>16316</v>
      </c>
      <c r="U1401" t="s">
        <v>2780</v>
      </c>
      <c r="V1401" t="s">
        <v>295</v>
      </c>
    </row>
    <row r="1402" spans="1:22" x14ac:dyDescent="0.3">
      <c r="A1402" t="s">
        <v>6507</v>
      </c>
      <c r="B1402">
        <v>1</v>
      </c>
      <c r="C1402" s="1" t="s">
        <v>6505</v>
      </c>
      <c r="D1402" t="s">
        <v>348</v>
      </c>
      <c r="E1402">
        <v>15428</v>
      </c>
      <c r="F1402" t="s">
        <v>6505</v>
      </c>
      <c r="H1402" t="s">
        <v>6508</v>
      </c>
      <c r="J1402" t="s">
        <v>6506</v>
      </c>
      <c r="L1402" s="1" t="s">
        <v>348</v>
      </c>
      <c r="M1402" t="s">
        <v>5909</v>
      </c>
      <c r="N1402">
        <v>14749</v>
      </c>
      <c r="O1402">
        <v>8</v>
      </c>
      <c r="P1402">
        <v>30</v>
      </c>
      <c r="Q1402" t="s">
        <v>12641</v>
      </c>
      <c r="R1402" t="s">
        <v>329</v>
      </c>
      <c r="S1402" t="s">
        <v>317</v>
      </c>
      <c r="T1402" t="s">
        <v>16316</v>
      </c>
      <c r="U1402" t="s">
        <v>2780</v>
      </c>
      <c r="V1402" t="s">
        <v>295</v>
      </c>
    </row>
    <row r="1403" spans="1:22" x14ac:dyDescent="0.3">
      <c r="A1403" t="s">
        <v>15670</v>
      </c>
      <c r="B1403">
        <v>1</v>
      </c>
      <c r="C1403" s="1" t="s">
        <v>15671</v>
      </c>
      <c r="D1403" t="s">
        <v>348</v>
      </c>
      <c r="F1403" t="s">
        <v>15671</v>
      </c>
      <c r="H1403" t="s">
        <v>13982</v>
      </c>
      <c r="L1403" s="1" t="s">
        <v>348</v>
      </c>
      <c r="M1403" t="s">
        <v>15672</v>
      </c>
      <c r="N1403">
        <v>22379</v>
      </c>
      <c r="O1403">
        <v>0</v>
      </c>
      <c r="P1403">
        <v>23</v>
      </c>
      <c r="Q1403" t="s">
        <v>15673</v>
      </c>
      <c r="R1403" t="s">
        <v>308</v>
      </c>
      <c r="S1403" t="s">
        <v>317</v>
      </c>
      <c r="T1403" t="s">
        <v>16316</v>
      </c>
      <c r="U1403" t="s">
        <v>15674</v>
      </c>
      <c r="V1403" t="s">
        <v>295</v>
      </c>
    </row>
    <row r="1404" spans="1:22" x14ac:dyDescent="0.3">
      <c r="A1404" t="s">
        <v>9453</v>
      </c>
      <c r="B1404">
        <v>1</v>
      </c>
      <c r="C1404" s="1" t="s">
        <v>9452</v>
      </c>
      <c r="D1404" t="s">
        <v>311</v>
      </c>
      <c r="F1404" t="s">
        <v>9452</v>
      </c>
      <c r="H1404" t="s">
        <v>9454</v>
      </c>
      <c r="K1404">
        <v>9</v>
      </c>
      <c r="L1404" s="1" t="s">
        <v>311</v>
      </c>
      <c r="M1404" t="s">
        <v>1289</v>
      </c>
      <c r="N1404">
        <v>19550</v>
      </c>
      <c r="O1404">
        <v>2</v>
      </c>
      <c r="P1404">
        <v>25</v>
      </c>
      <c r="Q1404" t="s">
        <v>13479</v>
      </c>
      <c r="R1404" t="s">
        <v>318</v>
      </c>
      <c r="S1404" t="s">
        <v>822</v>
      </c>
      <c r="U1404" t="s">
        <v>6747</v>
      </c>
      <c r="V1404" t="s">
        <v>295</v>
      </c>
    </row>
    <row r="1405" spans="1:22" x14ac:dyDescent="0.3">
      <c r="A1405" t="s">
        <v>8269</v>
      </c>
      <c r="B1405">
        <v>1</v>
      </c>
      <c r="C1405" s="1" t="s">
        <v>8267</v>
      </c>
      <c r="D1405" t="s">
        <v>321</v>
      </c>
      <c r="E1405">
        <v>2476373</v>
      </c>
      <c r="F1405" t="s">
        <v>8267</v>
      </c>
      <c r="H1405" t="s">
        <v>8270</v>
      </c>
      <c r="J1405" t="s">
        <v>8268</v>
      </c>
      <c r="L1405" s="1" t="s">
        <v>321</v>
      </c>
      <c r="M1405" t="s">
        <v>3956</v>
      </c>
      <c r="N1405">
        <v>16759</v>
      </c>
      <c r="O1405">
        <v>6</v>
      </c>
      <c r="P1405">
        <v>29</v>
      </c>
      <c r="Q1405" t="s">
        <v>13129</v>
      </c>
      <c r="R1405" t="s">
        <v>318</v>
      </c>
      <c r="S1405" t="s">
        <v>515</v>
      </c>
      <c r="T1405" t="s">
        <v>16316</v>
      </c>
      <c r="U1405" t="s">
        <v>6192</v>
      </c>
      <c r="V1405" t="s">
        <v>295</v>
      </c>
    </row>
    <row r="1406" spans="1:22" x14ac:dyDescent="0.3">
      <c r="A1406" t="s">
        <v>6194</v>
      </c>
      <c r="B1406">
        <v>1</v>
      </c>
      <c r="C1406" s="1" t="s">
        <v>6191</v>
      </c>
      <c r="D1406" t="s">
        <v>562</v>
      </c>
      <c r="E1406">
        <v>11369</v>
      </c>
      <c r="F1406" t="s">
        <v>6191</v>
      </c>
      <c r="H1406" t="s">
        <v>6195</v>
      </c>
      <c r="K1406">
        <v>42</v>
      </c>
      <c r="L1406" s="1" t="s">
        <v>451</v>
      </c>
      <c r="M1406" t="s">
        <v>6193</v>
      </c>
      <c r="N1406">
        <v>733</v>
      </c>
      <c r="O1406">
        <v>9</v>
      </c>
      <c r="P1406">
        <v>32</v>
      </c>
      <c r="Q1406" t="s">
        <v>12552</v>
      </c>
      <c r="R1406" t="s">
        <v>308</v>
      </c>
      <c r="S1406" t="s">
        <v>1049</v>
      </c>
      <c r="U1406" t="s">
        <v>6192</v>
      </c>
      <c r="V1406" t="s">
        <v>295</v>
      </c>
    </row>
    <row r="1407" spans="1:22" x14ac:dyDescent="0.3">
      <c r="A1407" t="s">
        <v>6535</v>
      </c>
      <c r="B1407">
        <v>1</v>
      </c>
      <c r="C1407" s="1" t="s">
        <v>6534</v>
      </c>
      <c r="D1407" t="s">
        <v>348</v>
      </c>
      <c r="E1407">
        <v>3052561</v>
      </c>
      <c r="F1407" t="s">
        <v>6534</v>
      </c>
      <c r="H1407" t="s">
        <v>6536</v>
      </c>
      <c r="I1407">
        <v>4</v>
      </c>
      <c r="K1407">
        <v>6</v>
      </c>
      <c r="L1407" s="1" t="s">
        <v>348</v>
      </c>
      <c r="M1407" t="s">
        <v>2668</v>
      </c>
      <c r="N1407">
        <v>19181</v>
      </c>
      <c r="O1407">
        <v>2</v>
      </c>
      <c r="P1407">
        <v>23</v>
      </c>
      <c r="Q1407" t="s">
        <v>12649</v>
      </c>
      <c r="R1407" t="s">
        <v>345</v>
      </c>
      <c r="S1407" t="s">
        <v>611</v>
      </c>
      <c r="T1407" t="s">
        <v>1059</v>
      </c>
      <c r="U1407" t="s">
        <v>6192</v>
      </c>
      <c r="V1407" t="s">
        <v>295</v>
      </c>
    </row>
    <row r="1408" spans="1:22" x14ac:dyDescent="0.3">
      <c r="A1408" t="s">
        <v>9264</v>
      </c>
      <c r="B1408">
        <v>1</v>
      </c>
      <c r="C1408" s="1" t="s">
        <v>1271</v>
      </c>
      <c r="D1408" t="s">
        <v>348</v>
      </c>
      <c r="E1408">
        <v>11280</v>
      </c>
      <c r="F1408" t="s">
        <v>1271</v>
      </c>
      <c r="H1408" t="s">
        <v>4796</v>
      </c>
      <c r="K1408">
        <v>14</v>
      </c>
      <c r="L1408" s="1" t="s">
        <v>348</v>
      </c>
      <c r="M1408" t="s">
        <v>3939</v>
      </c>
      <c r="N1408">
        <v>7857</v>
      </c>
      <c r="O1408">
        <v>7</v>
      </c>
      <c r="P1408">
        <v>32</v>
      </c>
      <c r="Q1408" t="s">
        <v>13420</v>
      </c>
      <c r="R1408" t="s">
        <v>345</v>
      </c>
      <c r="S1408" t="s">
        <v>475</v>
      </c>
      <c r="U1408" t="s">
        <v>6192</v>
      </c>
      <c r="V1408" t="s">
        <v>295</v>
      </c>
    </row>
    <row r="1409" spans="1:22" x14ac:dyDescent="0.3">
      <c r="A1409" t="s">
        <v>7831</v>
      </c>
      <c r="B1409">
        <v>1</v>
      </c>
      <c r="C1409" s="1" t="s">
        <v>7830</v>
      </c>
      <c r="D1409" t="s">
        <v>451</v>
      </c>
      <c r="E1409">
        <v>17256</v>
      </c>
      <c r="F1409" t="s">
        <v>7830</v>
      </c>
      <c r="H1409" t="s">
        <v>7832</v>
      </c>
      <c r="K1409">
        <v>34</v>
      </c>
      <c r="L1409" s="1" t="s">
        <v>451</v>
      </c>
      <c r="M1409" t="s">
        <v>825</v>
      </c>
      <c r="N1409">
        <v>16541</v>
      </c>
      <c r="O1409">
        <v>1</v>
      </c>
      <c r="P1409">
        <v>26</v>
      </c>
      <c r="Q1409" t="s">
        <v>13002</v>
      </c>
      <c r="R1409" t="s">
        <v>360</v>
      </c>
      <c r="S1409" t="s">
        <v>686</v>
      </c>
      <c r="U1409" t="s">
        <v>6192</v>
      </c>
      <c r="V1409" t="s">
        <v>295</v>
      </c>
    </row>
    <row r="1410" spans="1:22" x14ac:dyDescent="0.3">
      <c r="A1410" t="s">
        <v>8594</v>
      </c>
      <c r="B1410">
        <v>1</v>
      </c>
      <c r="C1410" s="1" t="s">
        <v>8593</v>
      </c>
      <c r="D1410" t="s">
        <v>321</v>
      </c>
      <c r="E1410">
        <v>3672867</v>
      </c>
      <c r="F1410" t="s">
        <v>8593</v>
      </c>
      <c r="G1410" t="s">
        <v>340</v>
      </c>
      <c r="K1410">
        <v>88</v>
      </c>
      <c r="L1410" s="1" t="s">
        <v>321</v>
      </c>
      <c r="M1410" t="s">
        <v>445</v>
      </c>
      <c r="N1410">
        <v>21320</v>
      </c>
      <c r="O1410">
        <v>1</v>
      </c>
      <c r="Q1410" t="s">
        <v>13222</v>
      </c>
      <c r="R1410" t="s">
        <v>318</v>
      </c>
      <c r="S1410" t="s">
        <v>442</v>
      </c>
      <c r="U1410" t="s">
        <v>6192</v>
      </c>
      <c r="V1410" t="s">
        <v>299</v>
      </c>
    </row>
    <row r="1411" spans="1:22" x14ac:dyDescent="0.3">
      <c r="A1411" t="s">
        <v>9078</v>
      </c>
      <c r="B1411">
        <v>1</v>
      </c>
      <c r="C1411" s="1" t="s">
        <v>9074</v>
      </c>
      <c r="D1411" t="s">
        <v>348</v>
      </c>
      <c r="E1411">
        <v>17165</v>
      </c>
      <c r="F1411" t="s">
        <v>9074</v>
      </c>
      <c r="H1411" t="s">
        <v>5419</v>
      </c>
      <c r="J1411" t="s">
        <v>9077</v>
      </c>
      <c r="K1411">
        <v>48</v>
      </c>
      <c r="L1411" s="1" t="s">
        <v>348</v>
      </c>
      <c r="M1411" t="s">
        <v>9076</v>
      </c>
      <c r="N1411">
        <v>16574</v>
      </c>
      <c r="O1411">
        <v>6</v>
      </c>
      <c r="P1411">
        <v>28</v>
      </c>
      <c r="Q1411" t="s">
        <v>13364</v>
      </c>
      <c r="R1411" t="s">
        <v>318</v>
      </c>
      <c r="S1411" t="s">
        <v>459</v>
      </c>
      <c r="T1411" t="s">
        <v>16316</v>
      </c>
      <c r="U1411" t="s">
        <v>9075</v>
      </c>
      <c r="V1411" t="s">
        <v>295</v>
      </c>
    </row>
    <row r="1412" spans="1:22" x14ac:dyDescent="0.3">
      <c r="A1412" t="s">
        <v>3792</v>
      </c>
      <c r="B1412">
        <v>1</v>
      </c>
      <c r="C1412" s="1" t="s">
        <v>3789</v>
      </c>
      <c r="D1412" t="s">
        <v>348</v>
      </c>
      <c r="E1412">
        <v>5633</v>
      </c>
      <c r="F1412" t="s">
        <v>3789</v>
      </c>
      <c r="H1412" t="s">
        <v>3793</v>
      </c>
      <c r="K1412">
        <v>82</v>
      </c>
      <c r="L1412" s="1" t="s">
        <v>348</v>
      </c>
      <c r="M1412" t="s">
        <v>3791</v>
      </c>
      <c r="N1412">
        <v>4104</v>
      </c>
      <c r="O1412">
        <v>12</v>
      </c>
      <c r="P1412">
        <v>35</v>
      </c>
      <c r="Q1412" t="s">
        <v>11957</v>
      </c>
      <c r="R1412" t="s">
        <v>308</v>
      </c>
      <c r="S1412" t="s">
        <v>838</v>
      </c>
      <c r="U1412" t="s">
        <v>3790</v>
      </c>
      <c r="V1412" t="s">
        <v>295</v>
      </c>
    </row>
    <row r="1413" spans="1:22" x14ac:dyDescent="0.3">
      <c r="A1413" t="s">
        <v>8338</v>
      </c>
      <c r="B1413">
        <v>1</v>
      </c>
      <c r="C1413" s="1" t="s">
        <v>8336</v>
      </c>
      <c r="D1413" t="s">
        <v>311</v>
      </c>
      <c r="E1413">
        <v>14275</v>
      </c>
      <c r="F1413" t="s">
        <v>8336</v>
      </c>
      <c r="H1413" t="s">
        <v>5231</v>
      </c>
      <c r="K1413">
        <v>0</v>
      </c>
      <c r="L1413" s="1" t="s">
        <v>311</v>
      </c>
      <c r="M1413" t="s">
        <v>1120</v>
      </c>
      <c r="N1413">
        <v>17857</v>
      </c>
      <c r="O1413">
        <v>1</v>
      </c>
      <c r="P1413">
        <v>30</v>
      </c>
      <c r="Q1413" t="s">
        <v>13146</v>
      </c>
      <c r="R1413" t="s">
        <v>294</v>
      </c>
      <c r="S1413" t="s">
        <v>548</v>
      </c>
      <c r="U1413" t="s">
        <v>8337</v>
      </c>
      <c r="V1413" t="s">
        <v>295</v>
      </c>
    </row>
    <row r="1414" spans="1:22" x14ac:dyDescent="0.3">
      <c r="A1414" t="s">
        <v>14947</v>
      </c>
      <c r="B1414">
        <v>1</v>
      </c>
      <c r="C1414" s="1" t="s">
        <v>14948</v>
      </c>
      <c r="D1414" t="s">
        <v>348</v>
      </c>
      <c r="E1414">
        <v>4241463</v>
      </c>
      <c r="F1414" t="s">
        <v>14948</v>
      </c>
      <c r="G1414" t="s">
        <v>1379</v>
      </c>
      <c r="H1414" t="s">
        <v>14949</v>
      </c>
      <c r="I1414">
        <v>1</v>
      </c>
      <c r="K1414">
        <v>10</v>
      </c>
      <c r="L1414" s="1" t="s">
        <v>348</v>
      </c>
      <c r="M1414" t="s">
        <v>14950</v>
      </c>
      <c r="N1414">
        <v>21692</v>
      </c>
      <c r="O1414">
        <v>0</v>
      </c>
      <c r="P1414">
        <v>21</v>
      </c>
      <c r="Q1414" t="s">
        <v>14951</v>
      </c>
      <c r="R1414" t="s">
        <v>329</v>
      </c>
      <c r="S1414" t="s">
        <v>586</v>
      </c>
      <c r="U1414" t="s">
        <v>2082</v>
      </c>
      <c r="V1414" t="s">
        <v>299</v>
      </c>
    </row>
    <row r="1415" spans="1:22" x14ac:dyDescent="0.3">
      <c r="A1415" t="s">
        <v>8869</v>
      </c>
      <c r="B1415">
        <v>1</v>
      </c>
      <c r="C1415" s="1" t="s">
        <v>8867</v>
      </c>
      <c r="D1415" t="s">
        <v>311</v>
      </c>
      <c r="E1415">
        <v>2527708</v>
      </c>
      <c r="F1415" t="s">
        <v>8867</v>
      </c>
      <c r="H1415" t="s">
        <v>4733</v>
      </c>
      <c r="K1415">
        <v>7</v>
      </c>
      <c r="L1415" s="1" t="s">
        <v>311</v>
      </c>
      <c r="M1415" t="s">
        <v>8868</v>
      </c>
      <c r="N1415">
        <v>17018</v>
      </c>
      <c r="O1415">
        <v>0</v>
      </c>
      <c r="P1415">
        <v>24</v>
      </c>
      <c r="Q1415" t="s">
        <v>13306</v>
      </c>
      <c r="R1415" t="s">
        <v>424</v>
      </c>
      <c r="S1415" t="s">
        <v>320</v>
      </c>
      <c r="U1415" t="s">
        <v>2082</v>
      </c>
      <c r="V1415" t="s">
        <v>295</v>
      </c>
    </row>
    <row r="1416" spans="1:22" x14ac:dyDescent="0.3">
      <c r="A1416" t="s">
        <v>9145</v>
      </c>
      <c r="B1416">
        <v>1</v>
      </c>
      <c r="C1416" s="1" t="s">
        <v>9144</v>
      </c>
      <c r="F1416" t="s">
        <v>9144</v>
      </c>
      <c r="K1416">
        <v>0</v>
      </c>
      <c r="L1416" s="1" t="s">
        <v>296</v>
      </c>
      <c r="M1416" t="s">
        <v>4369</v>
      </c>
      <c r="N1416">
        <v>17848</v>
      </c>
      <c r="O1416">
        <v>0</v>
      </c>
      <c r="Q1416" t="s">
        <v>13384</v>
      </c>
      <c r="R1416" t="s">
        <v>296</v>
      </c>
      <c r="S1416" t="s">
        <v>296</v>
      </c>
      <c r="U1416" t="s">
        <v>2082</v>
      </c>
      <c r="V1416" t="s">
        <v>295</v>
      </c>
    </row>
    <row r="1417" spans="1:22" x14ac:dyDescent="0.3">
      <c r="A1417" t="s">
        <v>7582</v>
      </c>
      <c r="B1417">
        <v>1</v>
      </c>
      <c r="C1417" s="1" t="s">
        <v>7581</v>
      </c>
      <c r="F1417" t="s">
        <v>7581</v>
      </c>
      <c r="K1417">
        <v>0</v>
      </c>
      <c r="L1417" s="1" t="s">
        <v>296</v>
      </c>
      <c r="M1417" t="s">
        <v>1847</v>
      </c>
      <c r="N1417">
        <v>19682</v>
      </c>
      <c r="O1417">
        <v>0</v>
      </c>
      <c r="Q1417" t="s">
        <v>12932</v>
      </c>
      <c r="R1417" t="s">
        <v>296</v>
      </c>
      <c r="S1417" t="s">
        <v>296</v>
      </c>
      <c r="U1417" t="s">
        <v>2082</v>
      </c>
      <c r="V1417" t="s">
        <v>295</v>
      </c>
    </row>
    <row r="1418" spans="1:22" x14ac:dyDescent="0.3">
      <c r="A1418" t="s">
        <v>7080</v>
      </c>
      <c r="B1418">
        <v>1</v>
      </c>
      <c r="C1418" s="1" t="s">
        <v>7077</v>
      </c>
      <c r="D1418" t="s">
        <v>321</v>
      </c>
      <c r="E1418">
        <v>3940587</v>
      </c>
      <c r="F1418" t="s">
        <v>7077</v>
      </c>
      <c r="G1418" t="s">
        <v>895</v>
      </c>
      <c r="H1418" t="s">
        <v>7081</v>
      </c>
      <c r="I1418">
        <v>3</v>
      </c>
      <c r="J1418" t="s">
        <v>14462</v>
      </c>
      <c r="K1418">
        <v>49</v>
      </c>
      <c r="L1418" s="1" t="s">
        <v>4033</v>
      </c>
      <c r="M1418" t="s">
        <v>7079</v>
      </c>
      <c r="N1418">
        <v>20812</v>
      </c>
      <c r="O1418">
        <v>1</v>
      </c>
      <c r="P1418">
        <v>23</v>
      </c>
      <c r="Q1418" t="s">
        <v>12799</v>
      </c>
      <c r="R1418" t="s">
        <v>318</v>
      </c>
      <c r="S1418" t="s">
        <v>1161</v>
      </c>
      <c r="U1418" t="s">
        <v>7078</v>
      </c>
      <c r="V1418" t="s">
        <v>299</v>
      </c>
    </row>
    <row r="1419" spans="1:22" x14ac:dyDescent="0.3">
      <c r="A1419" t="s">
        <v>5179</v>
      </c>
      <c r="B1419">
        <v>1</v>
      </c>
      <c r="C1419" s="1" t="s">
        <v>5177</v>
      </c>
      <c r="D1419" t="s">
        <v>321</v>
      </c>
      <c r="E1419">
        <v>2979590</v>
      </c>
      <c r="F1419" t="s">
        <v>5177</v>
      </c>
      <c r="G1419" t="s">
        <v>721</v>
      </c>
      <c r="H1419" t="s">
        <v>5180</v>
      </c>
      <c r="I1419">
        <v>2</v>
      </c>
      <c r="J1419" t="s">
        <v>5178</v>
      </c>
      <c r="K1419">
        <v>83</v>
      </c>
      <c r="L1419" s="1" t="s">
        <v>321</v>
      </c>
      <c r="M1419" t="s">
        <v>938</v>
      </c>
      <c r="N1419">
        <v>16920</v>
      </c>
      <c r="O1419">
        <v>5</v>
      </c>
      <c r="P1419">
        <v>26</v>
      </c>
      <c r="Q1419" t="s">
        <v>12288</v>
      </c>
      <c r="R1419" t="s">
        <v>675</v>
      </c>
      <c r="S1419" t="s">
        <v>515</v>
      </c>
      <c r="U1419" t="s">
        <v>2805</v>
      </c>
      <c r="V1419" t="s">
        <v>299</v>
      </c>
    </row>
    <row r="1420" spans="1:22" x14ac:dyDescent="0.3">
      <c r="A1420" t="s">
        <v>3902</v>
      </c>
      <c r="B1420">
        <v>1</v>
      </c>
      <c r="C1420" s="1" t="s">
        <v>3898</v>
      </c>
      <c r="D1420" t="s">
        <v>348</v>
      </c>
      <c r="E1420">
        <v>3045164</v>
      </c>
      <c r="F1420" t="s">
        <v>3898</v>
      </c>
      <c r="G1420" t="s">
        <v>444</v>
      </c>
      <c r="H1420" t="s">
        <v>3903</v>
      </c>
      <c r="I1420">
        <v>3</v>
      </c>
      <c r="J1420" t="s">
        <v>3901</v>
      </c>
      <c r="K1420">
        <v>19</v>
      </c>
      <c r="L1420" s="1" t="s">
        <v>348</v>
      </c>
      <c r="M1420" t="s">
        <v>3900</v>
      </c>
      <c r="N1420">
        <v>20296</v>
      </c>
      <c r="O1420">
        <v>2</v>
      </c>
      <c r="P1420">
        <v>25</v>
      </c>
      <c r="Q1420" t="s">
        <v>11980</v>
      </c>
      <c r="R1420" t="s">
        <v>318</v>
      </c>
      <c r="S1420" t="s">
        <v>347</v>
      </c>
      <c r="U1420" t="s">
        <v>3899</v>
      </c>
      <c r="V1420" t="s">
        <v>299</v>
      </c>
    </row>
    <row r="1421" spans="1:22" x14ac:dyDescent="0.3">
      <c r="A1421" t="s">
        <v>8442</v>
      </c>
      <c r="B1421">
        <v>1</v>
      </c>
      <c r="C1421" s="1" t="s">
        <v>8439</v>
      </c>
      <c r="D1421" t="s">
        <v>348</v>
      </c>
      <c r="E1421">
        <v>3045380</v>
      </c>
      <c r="F1421" t="s">
        <v>8439</v>
      </c>
      <c r="H1421" t="s">
        <v>4244</v>
      </c>
      <c r="J1421" t="s">
        <v>8441</v>
      </c>
      <c r="K1421">
        <v>16</v>
      </c>
      <c r="L1421" s="1" t="s">
        <v>348</v>
      </c>
      <c r="M1421" t="s">
        <v>520</v>
      </c>
      <c r="N1421">
        <v>19348</v>
      </c>
      <c r="O1421">
        <v>3</v>
      </c>
      <c r="P1421">
        <v>25</v>
      </c>
      <c r="Q1421" t="s">
        <v>13176</v>
      </c>
      <c r="R1421" t="s">
        <v>492</v>
      </c>
      <c r="S1421" t="s">
        <v>475</v>
      </c>
      <c r="T1421" t="s">
        <v>16316</v>
      </c>
      <c r="U1421" t="s">
        <v>8440</v>
      </c>
      <c r="V1421" t="s">
        <v>295</v>
      </c>
    </row>
    <row r="1422" spans="1:22" x14ac:dyDescent="0.3">
      <c r="A1422" t="s">
        <v>5492</v>
      </c>
      <c r="B1422">
        <v>1</v>
      </c>
      <c r="C1422" s="1" t="s">
        <v>5489</v>
      </c>
      <c r="D1422" t="s">
        <v>321</v>
      </c>
      <c r="E1422">
        <v>3007919</v>
      </c>
      <c r="F1422" t="s">
        <v>5489</v>
      </c>
      <c r="H1422" t="s">
        <v>3890</v>
      </c>
      <c r="J1422" t="s">
        <v>5491</v>
      </c>
      <c r="K1422">
        <v>81</v>
      </c>
      <c r="L1422" s="1" t="s">
        <v>321</v>
      </c>
      <c r="M1422" t="s">
        <v>1235</v>
      </c>
      <c r="N1422">
        <v>19764</v>
      </c>
      <c r="O1422">
        <v>3</v>
      </c>
      <c r="P1422">
        <v>27</v>
      </c>
      <c r="Q1422" t="s">
        <v>12371</v>
      </c>
      <c r="R1422" t="s">
        <v>675</v>
      </c>
      <c r="S1422" t="s">
        <v>525</v>
      </c>
      <c r="T1422" t="s">
        <v>16316</v>
      </c>
      <c r="U1422" t="s">
        <v>5490</v>
      </c>
      <c r="V1422" t="s">
        <v>295</v>
      </c>
    </row>
    <row r="1423" spans="1:22" x14ac:dyDescent="0.3">
      <c r="A1423" t="s">
        <v>6947</v>
      </c>
      <c r="B1423">
        <v>1</v>
      </c>
      <c r="C1423" s="1" t="s">
        <v>6944</v>
      </c>
      <c r="D1423" t="s">
        <v>348</v>
      </c>
      <c r="E1423">
        <v>2977745</v>
      </c>
      <c r="F1423" t="s">
        <v>6944</v>
      </c>
      <c r="H1423" t="s">
        <v>6948</v>
      </c>
      <c r="I1423">
        <v>3</v>
      </c>
      <c r="L1423" s="1" t="s">
        <v>348</v>
      </c>
      <c r="M1423" t="s">
        <v>6946</v>
      </c>
      <c r="N1423">
        <v>19438</v>
      </c>
      <c r="O1423">
        <v>3</v>
      </c>
      <c r="P1423">
        <v>26</v>
      </c>
      <c r="Q1423" t="s">
        <v>12761</v>
      </c>
      <c r="R1423" t="s">
        <v>329</v>
      </c>
      <c r="S1423" t="s">
        <v>412</v>
      </c>
      <c r="T1423" t="s">
        <v>509</v>
      </c>
      <c r="U1423" t="s">
        <v>6945</v>
      </c>
      <c r="V1423" t="s">
        <v>295</v>
      </c>
    </row>
    <row r="1424" spans="1:22" x14ac:dyDescent="0.3">
      <c r="A1424" t="s">
        <v>6764</v>
      </c>
      <c r="B1424">
        <v>1</v>
      </c>
      <c r="C1424" s="1" t="s">
        <v>6760</v>
      </c>
      <c r="D1424" t="s">
        <v>451</v>
      </c>
      <c r="E1424">
        <v>2974212</v>
      </c>
      <c r="F1424" t="s">
        <v>6760</v>
      </c>
      <c r="H1424" t="s">
        <v>1771</v>
      </c>
      <c r="J1424" t="s">
        <v>6763</v>
      </c>
      <c r="K1424">
        <v>27</v>
      </c>
      <c r="L1424" s="1" t="s">
        <v>451</v>
      </c>
      <c r="M1424" t="s">
        <v>6762</v>
      </c>
      <c r="N1424">
        <v>18227</v>
      </c>
      <c r="O1424">
        <v>4</v>
      </c>
      <c r="P1424">
        <v>28</v>
      </c>
      <c r="Q1424" t="s">
        <v>12711</v>
      </c>
      <c r="R1424" t="s">
        <v>401</v>
      </c>
      <c r="S1424" t="s">
        <v>412</v>
      </c>
      <c r="T1424" t="s">
        <v>16316</v>
      </c>
      <c r="U1424" t="s">
        <v>6761</v>
      </c>
      <c r="V1424" t="s">
        <v>295</v>
      </c>
    </row>
    <row r="1425" spans="1:22" x14ac:dyDescent="0.3">
      <c r="A1425" t="s">
        <v>4198</v>
      </c>
      <c r="B1425">
        <v>1</v>
      </c>
      <c r="C1425" s="1" t="s">
        <v>4197</v>
      </c>
      <c r="F1425" t="s">
        <v>4197</v>
      </c>
      <c r="K1425">
        <v>0</v>
      </c>
      <c r="L1425" s="1" t="s">
        <v>296</v>
      </c>
      <c r="M1425" t="s">
        <v>1855</v>
      </c>
      <c r="N1425">
        <v>17810</v>
      </c>
      <c r="O1425">
        <v>0</v>
      </c>
      <c r="Q1425" t="s">
        <v>12051</v>
      </c>
      <c r="R1425" t="s">
        <v>296</v>
      </c>
      <c r="S1425" t="s">
        <v>296</v>
      </c>
      <c r="U1425" t="s">
        <v>3348</v>
      </c>
      <c r="V1425" t="s">
        <v>295</v>
      </c>
    </row>
    <row r="1426" spans="1:22" x14ac:dyDescent="0.3">
      <c r="A1426" t="s">
        <v>3350</v>
      </c>
      <c r="B1426">
        <v>1</v>
      </c>
      <c r="C1426" s="1" t="s">
        <v>3347</v>
      </c>
      <c r="D1426" t="s">
        <v>321</v>
      </c>
      <c r="E1426">
        <v>13357</v>
      </c>
      <c r="F1426" t="s">
        <v>3347</v>
      </c>
      <c r="H1426" t="s">
        <v>3351</v>
      </c>
      <c r="K1426">
        <v>49</v>
      </c>
      <c r="L1426" s="1" t="s">
        <v>321</v>
      </c>
      <c r="M1426" t="s">
        <v>3349</v>
      </c>
      <c r="N1426">
        <v>11555</v>
      </c>
      <c r="O1426">
        <v>9</v>
      </c>
      <c r="P1426">
        <v>32</v>
      </c>
      <c r="Q1426" t="s">
        <v>11860</v>
      </c>
      <c r="R1426" t="s">
        <v>294</v>
      </c>
      <c r="S1426" t="s">
        <v>958</v>
      </c>
      <c r="U1426" t="s">
        <v>3348</v>
      </c>
      <c r="V1426" t="s">
        <v>295</v>
      </c>
    </row>
    <row r="1427" spans="1:22" x14ac:dyDescent="0.3">
      <c r="A1427" t="s">
        <v>7589</v>
      </c>
      <c r="B1427">
        <v>1</v>
      </c>
      <c r="C1427" s="1" t="s">
        <v>7588</v>
      </c>
      <c r="F1427" t="s">
        <v>7588</v>
      </c>
      <c r="K1427">
        <v>0</v>
      </c>
      <c r="L1427" s="1" t="s">
        <v>296</v>
      </c>
      <c r="M1427" t="s">
        <v>5182</v>
      </c>
      <c r="N1427">
        <v>18810</v>
      </c>
      <c r="O1427">
        <v>0</v>
      </c>
      <c r="Q1427" t="s">
        <v>12936</v>
      </c>
      <c r="R1427" t="s">
        <v>296</v>
      </c>
      <c r="S1427" t="s">
        <v>296</v>
      </c>
      <c r="U1427" t="s">
        <v>3348</v>
      </c>
      <c r="V1427" t="s">
        <v>295</v>
      </c>
    </row>
    <row r="1428" spans="1:22" x14ac:dyDescent="0.3">
      <c r="A1428" t="s">
        <v>6704</v>
      </c>
      <c r="B1428">
        <v>1</v>
      </c>
      <c r="C1428" s="1" t="s">
        <v>6702</v>
      </c>
      <c r="F1428" t="s">
        <v>6702</v>
      </c>
      <c r="K1428">
        <v>0</v>
      </c>
      <c r="L1428" s="1" t="s">
        <v>296</v>
      </c>
      <c r="M1428" t="s">
        <v>6703</v>
      </c>
      <c r="N1428">
        <v>18846</v>
      </c>
      <c r="O1428">
        <v>0</v>
      </c>
      <c r="Q1428" t="s">
        <v>12693</v>
      </c>
      <c r="R1428" t="s">
        <v>296</v>
      </c>
      <c r="S1428" t="s">
        <v>296</v>
      </c>
      <c r="U1428" t="s">
        <v>3348</v>
      </c>
      <c r="V1428" t="s">
        <v>295</v>
      </c>
    </row>
    <row r="1429" spans="1:22" x14ac:dyDescent="0.3">
      <c r="A1429" t="s">
        <v>3005</v>
      </c>
      <c r="B1429">
        <v>1</v>
      </c>
      <c r="C1429" s="1" t="s">
        <v>3002</v>
      </c>
      <c r="D1429" t="s">
        <v>321</v>
      </c>
      <c r="E1429">
        <v>2513911</v>
      </c>
      <c r="F1429" t="s">
        <v>3002</v>
      </c>
      <c r="H1429" t="s">
        <v>1881</v>
      </c>
      <c r="K1429">
        <v>87</v>
      </c>
      <c r="L1429" s="1" t="s">
        <v>321</v>
      </c>
      <c r="M1429" t="s">
        <v>3004</v>
      </c>
      <c r="N1429">
        <v>17190</v>
      </c>
      <c r="O1429">
        <v>1</v>
      </c>
      <c r="P1429">
        <v>26</v>
      </c>
      <c r="Q1429" t="s">
        <v>11784</v>
      </c>
      <c r="R1429" t="s">
        <v>345</v>
      </c>
      <c r="S1429" t="s">
        <v>525</v>
      </c>
      <c r="U1429" t="s">
        <v>3003</v>
      </c>
      <c r="V1429" t="s">
        <v>295</v>
      </c>
    </row>
    <row r="1430" spans="1:22" x14ac:dyDescent="0.3">
      <c r="A1430" t="s">
        <v>3236</v>
      </c>
      <c r="B1430">
        <v>1</v>
      </c>
      <c r="C1430" s="1" t="s">
        <v>3234</v>
      </c>
      <c r="D1430" t="s">
        <v>348</v>
      </c>
      <c r="E1430">
        <v>2514119</v>
      </c>
      <c r="F1430" t="s">
        <v>3234</v>
      </c>
      <c r="H1430" t="s">
        <v>3237</v>
      </c>
      <c r="K1430">
        <v>82</v>
      </c>
      <c r="L1430" s="1" t="s">
        <v>348</v>
      </c>
      <c r="M1430" t="s">
        <v>3235</v>
      </c>
      <c r="N1430">
        <v>17239</v>
      </c>
      <c r="O1430">
        <v>0</v>
      </c>
      <c r="P1430">
        <v>27</v>
      </c>
      <c r="Q1430" t="s">
        <v>11835</v>
      </c>
      <c r="R1430" t="s">
        <v>308</v>
      </c>
      <c r="S1430" t="s">
        <v>436</v>
      </c>
      <c r="U1430" t="s">
        <v>2967</v>
      </c>
      <c r="V1430" t="s">
        <v>295</v>
      </c>
    </row>
    <row r="1431" spans="1:22" x14ac:dyDescent="0.3">
      <c r="A1431" t="s">
        <v>10104</v>
      </c>
      <c r="B1431">
        <v>1</v>
      </c>
      <c r="C1431" s="1" t="s">
        <v>10102</v>
      </c>
      <c r="D1431" t="s">
        <v>311</v>
      </c>
      <c r="E1431">
        <v>13198</v>
      </c>
      <c r="F1431" t="s">
        <v>10102</v>
      </c>
      <c r="H1431" t="s">
        <v>10105</v>
      </c>
      <c r="K1431">
        <v>2</v>
      </c>
      <c r="L1431" s="1" t="s">
        <v>311</v>
      </c>
      <c r="M1431" t="s">
        <v>10103</v>
      </c>
      <c r="N1431">
        <v>11447</v>
      </c>
      <c r="O1431">
        <v>6</v>
      </c>
      <c r="P1431">
        <v>30</v>
      </c>
      <c r="Q1431" t="s">
        <v>13670</v>
      </c>
      <c r="R1431" t="s">
        <v>318</v>
      </c>
      <c r="S1431" t="s">
        <v>375</v>
      </c>
      <c r="U1431" t="s">
        <v>1348</v>
      </c>
      <c r="V1431" t="s">
        <v>295</v>
      </c>
    </row>
    <row r="1432" spans="1:22" x14ac:dyDescent="0.3">
      <c r="A1432" t="s">
        <v>4864</v>
      </c>
      <c r="B1432">
        <v>1</v>
      </c>
      <c r="C1432" s="1" t="s">
        <v>193</v>
      </c>
      <c r="D1432" t="s">
        <v>311</v>
      </c>
      <c r="E1432">
        <v>16760</v>
      </c>
      <c r="F1432" t="s">
        <v>193</v>
      </c>
      <c r="G1432" t="s">
        <v>536</v>
      </c>
      <c r="H1432" t="s">
        <v>4865</v>
      </c>
      <c r="I1432">
        <v>1</v>
      </c>
      <c r="J1432" t="s">
        <v>4863</v>
      </c>
      <c r="K1432">
        <v>10</v>
      </c>
      <c r="L1432" s="1" t="s">
        <v>311</v>
      </c>
      <c r="M1432" t="s">
        <v>4862</v>
      </c>
      <c r="N1432">
        <v>16041</v>
      </c>
      <c r="O1432">
        <v>6</v>
      </c>
      <c r="P1432">
        <v>28</v>
      </c>
      <c r="Q1432" t="s">
        <v>12209</v>
      </c>
      <c r="R1432" t="s">
        <v>345</v>
      </c>
      <c r="S1432" t="s">
        <v>575</v>
      </c>
      <c r="U1432" t="s">
        <v>1348</v>
      </c>
      <c r="V1432" t="s">
        <v>299</v>
      </c>
    </row>
    <row r="1433" spans="1:22" x14ac:dyDescent="0.3">
      <c r="A1433" t="s">
        <v>7873</v>
      </c>
      <c r="B1433">
        <v>1</v>
      </c>
      <c r="C1433" s="1" t="s">
        <v>7871</v>
      </c>
      <c r="D1433" t="s">
        <v>321</v>
      </c>
      <c r="E1433">
        <v>13232</v>
      </c>
      <c r="F1433" t="s">
        <v>7871</v>
      </c>
      <c r="G1433" t="s">
        <v>895</v>
      </c>
      <c r="H1433" t="s">
        <v>7874</v>
      </c>
      <c r="I1433">
        <v>1</v>
      </c>
      <c r="J1433" t="s">
        <v>7872</v>
      </c>
      <c r="K1433">
        <v>80</v>
      </c>
      <c r="L1433" s="1" t="s">
        <v>321</v>
      </c>
      <c r="M1433" t="s">
        <v>1931</v>
      </c>
      <c r="N1433">
        <v>11488</v>
      </c>
      <c r="O1433">
        <v>10</v>
      </c>
      <c r="P1433">
        <v>33</v>
      </c>
      <c r="Q1433" t="s">
        <v>13013</v>
      </c>
      <c r="R1433" t="s">
        <v>304</v>
      </c>
      <c r="S1433" t="s">
        <v>1005</v>
      </c>
      <c r="U1433" t="s">
        <v>1348</v>
      </c>
      <c r="V1433" t="s">
        <v>299</v>
      </c>
    </row>
    <row r="1434" spans="1:22" x14ac:dyDescent="0.3">
      <c r="A1434" t="s">
        <v>4749</v>
      </c>
      <c r="B1434">
        <v>1</v>
      </c>
      <c r="C1434" s="1" t="s">
        <v>4747</v>
      </c>
      <c r="F1434" t="s">
        <v>4747</v>
      </c>
      <c r="K1434">
        <v>0</v>
      </c>
      <c r="L1434" s="1" t="s">
        <v>296</v>
      </c>
      <c r="M1434" t="s">
        <v>4748</v>
      </c>
      <c r="N1434">
        <v>19757</v>
      </c>
      <c r="O1434">
        <v>0</v>
      </c>
      <c r="Q1434" t="s">
        <v>12179</v>
      </c>
      <c r="R1434" t="s">
        <v>296</v>
      </c>
      <c r="S1434" t="s">
        <v>296</v>
      </c>
      <c r="U1434" t="s">
        <v>1348</v>
      </c>
      <c r="V1434" t="s">
        <v>295</v>
      </c>
    </row>
    <row r="1435" spans="1:22" x14ac:dyDescent="0.3">
      <c r="A1435" t="s">
        <v>3228</v>
      </c>
      <c r="B1435">
        <v>1</v>
      </c>
      <c r="C1435" s="1" t="s">
        <v>3227</v>
      </c>
      <c r="D1435" t="s">
        <v>348</v>
      </c>
      <c r="E1435">
        <v>3059733</v>
      </c>
      <c r="F1435" t="s">
        <v>3227</v>
      </c>
      <c r="H1435" t="s">
        <v>3229</v>
      </c>
      <c r="I1435">
        <v>6</v>
      </c>
      <c r="K1435">
        <v>85</v>
      </c>
      <c r="L1435" s="1" t="s">
        <v>348</v>
      </c>
      <c r="M1435" t="s">
        <v>513</v>
      </c>
      <c r="N1435">
        <v>20273</v>
      </c>
      <c r="O1435">
        <v>2</v>
      </c>
      <c r="P1435">
        <v>25</v>
      </c>
      <c r="Q1435" t="s">
        <v>11833</v>
      </c>
      <c r="R1435" t="s">
        <v>401</v>
      </c>
      <c r="S1435" t="s">
        <v>385</v>
      </c>
      <c r="T1435" t="s">
        <v>16316</v>
      </c>
      <c r="U1435" t="s">
        <v>1348</v>
      </c>
      <c r="V1435" t="s">
        <v>295</v>
      </c>
    </row>
    <row r="1436" spans="1:22" x14ac:dyDescent="0.3">
      <c r="A1436" t="s">
        <v>9767</v>
      </c>
      <c r="B1436">
        <v>1</v>
      </c>
      <c r="C1436" s="1" t="s">
        <v>9765</v>
      </c>
      <c r="F1436" t="s">
        <v>9765</v>
      </c>
      <c r="K1436">
        <v>0</v>
      </c>
      <c r="L1436" s="1" t="s">
        <v>296</v>
      </c>
      <c r="M1436" t="s">
        <v>9766</v>
      </c>
      <c r="N1436">
        <v>17896</v>
      </c>
      <c r="Q1436" t="s">
        <v>13573</v>
      </c>
      <c r="R1436" t="s">
        <v>296</v>
      </c>
      <c r="S1436" t="s">
        <v>296</v>
      </c>
      <c r="U1436" t="s">
        <v>3348</v>
      </c>
      <c r="V1436" t="s">
        <v>295</v>
      </c>
    </row>
    <row r="1437" spans="1:22" x14ac:dyDescent="0.3">
      <c r="A1437" t="s">
        <v>10497</v>
      </c>
      <c r="B1437">
        <v>1</v>
      </c>
      <c r="C1437" s="1" t="s">
        <v>10496</v>
      </c>
      <c r="F1437" t="s">
        <v>10496</v>
      </c>
      <c r="K1437">
        <v>0</v>
      </c>
      <c r="L1437" s="1" t="s">
        <v>296</v>
      </c>
      <c r="M1437" t="s">
        <v>1745</v>
      </c>
      <c r="N1437">
        <v>17882</v>
      </c>
      <c r="O1437">
        <v>0</v>
      </c>
      <c r="Q1437" t="s">
        <v>13794</v>
      </c>
      <c r="R1437" t="s">
        <v>296</v>
      </c>
      <c r="S1437" t="s">
        <v>296</v>
      </c>
      <c r="U1437" t="s">
        <v>3348</v>
      </c>
      <c r="V1437" t="s">
        <v>295</v>
      </c>
    </row>
    <row r="1438" spans="1:22" x14ac:dyDescent="0.3">
      <c r="A1438" t="s">
        <v>9911</v>
      </c>
      <c r="B1438">
        <v>1</v>
      </c>
      <c r="C1438" s="1" t="s">
        <v>9909</v>
      </c>
      <c r="F1438" t="s">
        <v>9909</v>
      </c>
      <c r="K1438">
        <v>0</v>
      </c>
      <c r="L1438" s="1" t="s">
        <v>296</v>
      </c>
      <c r="M1438" t="s">
        <v>9910</v>
      </c>
      <c r="N1438">
        <v>17839</v>
      </c>
      <c r="Q1438" t="s">
        <v>13617</v>
      </c>
      <c r="R1438" t="s">
        <v>296</v>
      </c>
      <c r="S1438" t="s">
        <v>296</v>
      </c>
      <c r="U1438" t="s">
        <v>3348</v>
      </c>
      <c r="V1438" t="s">
        <v>295</v>
      </c>
    </row>
    <row r="1439" spans="1:22" x14ac:dyDescent="0.3">
      <c r="A1439" t="s">
        <v>15446</v>
      </c>
      <c r="B1439">
        <v>1</v>
      </c>
      <c r="C1439" s="1" t="s">
        <v>7170</v>
      </c>
      <c r="D1439" t="s">
        <v>348</v>
      </c>
      <c r="E1439">
        <v>3931397</v>
      </c>
      <c r="F1439" t="s">
        <v>7170</v>
      </c>
      <c r="G1439" t="s">
        <v>388</v>
      </c>
      <c r="H1439" t="s">
        <v>6427</v>
      </c>
      <c r="I1439">
        <v>2</v>
      </c>
      <c r="J1439" t="s">
        <v>14469</v>
      </c>
      <c r="K1439">
        <v>19</v>
      </c>
      <c r="L1439" s="1" t="s">
        <v>348</v>
      </c>
      <c r="M1439" t="s">
        <v>7171</v>
      </c>
      <c r="N1439">
        <v>20742</v>
      </c>
      <c r="O1439">
        <v>1</v>
      </c>
      <c r="P1439">
        <v>23</v>
      </c>
      <c r="Q1439" t="s">
        <v>12821</v>
      </c>
      <c r="R1439" t="s">
        <v>345</v>
      </c>
      <c r="S1439" t="s">
        <v>575</v>
      </c>
      <c r="U1439" t="s">
        <v>15433</v>
      </c>
      <c r="V1439" t="s">
        <v>299</v>
      </c>
    </row>
    <row r="1440" spans="1:22" x14ac:dyDescent="0.3">
      <c r="A1440" t="s">
        <v>7298</v>
      </c>
      <c r="B1440">
        <v>1</v>
      </c>
      <c r="C1440" s="1" t="s">
        <v>7296</v>
      </c>
      <c r="D1440" t="s">
        <v>348</v>
      </c>
      <c r="E1440">
        <v>4329471</v>
      </c>
      <c r="F1440" t="s">
        <v>7296</v>
      </c>
      <c r="H1440" t="s">
        <v>7299</v>
      </c>
      <c r="J1440" t="s">
        <v>7297</v>
      </c>
      <c r="K1440">
        <v>84</v>
      </c>
      <c r="L1440" s="1" t="s">
        <v>348</v>
      </c>
      <c r="M1440" t="s">
        <v>313</v>
      </c>
      <c r="N1440">
        <v>20310</v>
      </c>
      <c r="O1440">
        <v>2</v>
      </c>
      <c r="P1440">
        <v>27</v>
      </c>
      <c r="Q1440" t="s">
        <v>12856</v>
      </c>
      <c r="R1440" t="s">
        <v>401</v>
      </c>
      <c r="S1440" t="s">
        <v>631</v>
      </c>
      <c r="T1440" t="s">
        <v>16316</v>
      </c>
      <c r="U1440" t="s">
        <v>3809</v>
      </c>
      <c r="V1440" t="s">
        <v>295</v>
      </c>
    </row>
    <row r="1441" spans="1:22" x14ac:dyDescent="0.3">
      <c r="A1441" t="s">
        <v>15513</v>
      </c>
      <c r="B1441">
        <v>1</v>
      </c>
      <c r="C1441" s="1" t="s">
        <v>15514</v>
      </c>
      <c r="D1441" t="s">
        <v>348</v>
      </c>
      <c r="E1441">
        <v>3910287</v>
      </c>
      <c r="F1441" t="s">
        <v>15514</v>
      </c>
      <c r="G1441" t="s">
        <v>570</v>
      </c>
      <c r="H1441" t="s">
        <v>15515</v>
      </c>
      <c r="K1441">
        <v>15</v>
      </c>
      <c r="L1441" s="1" t="s">
        <v>348</v>
      </c>
      <c r="M1441" t="s">
        <v>15516</v>
      </c>
      <c r="N1441">
        <v>22327</v>
      </c>
      <c r="O1441">
        <v>0</v>
      </c>
      <c r="P1441">
        <v>23</v>
      </c>
      <c r="Q1441" t="s">
        <v>15517</v>
      </c>
      <c r="R1441" t="s">
        <v>329</v>
      </c>
      <c r="S1441" t="s">
        <v>537</v>
      </c>
      <c r="U1441" t="s">
        <v>15433</v>
      </c>
      <c r="V1441" t="s">
        <v>299</v>
      </c>
    </row>
    <row r="1442" spans="1:22" x14ac:dyDescent="0.3">
      <c r="A1442" t="s">
        <v>15429</v>
      </c>
      <c r="B1442">
        <v>1</v>
      </c>
      <c r="C1442" s="1" t="s">
        <v>15430</v>
      </c>
      <c r="D1442" t="s">
        <v>437</v>
      </c>
      <c r="F1442" t="s">
        <v>15430</v>
      </c>
      <c r="L1442" s="1" t="s">
        <v>437</v>
      </c>
      <c r="M1442" t="s">
        <v>15431</v>
      </c>
      <c r="N1442">
        <v>22115</v>
      </c>
      <c r="O1442">
        <v>0</v>
      </c>
      <c r="Q1442" t="s">
        <v>15432</v>
      </c>
      <c r="R1442" t="s">
        <v>308</v>
      </c>
      <c r="S1442" t="s">
        <v>730</v>
      </c>
      <c r="T1442" t="s">
        <v>16316</v>
      </c>
      <c r="U1442" t="s">
        <v>15433</v>
      </c>
      <c r="V1442" t="s">
        <v>295</v>
      </c>
    </row>
    <row r="1443" spans="1:22" x14ac:dyDescent="0.3">
      <c r="A1443" t="s">
        <v>4882</v>
      </c>
      <c r="B1443">
        <v>1</v>
      </c>
      <c r="C1443" s="1" t="s">
        <v>4880</v>
      </c>
      <c r="D1443" t="s">
        <v>348</v>
      </c>
      <c r="E1443">
        <v>2515759</v>
      </c>
      <c r="F1443" t="s">
        <v>4880</v>
      </c>
      <c r="H1443" t="s">
        <v>13973</v>
      </c>
      <c r="J1443" t="s">
        <v>4881</v>
      </c>
      <c r="K1443">
        <v>15</v>
      </c>
      <c r="L1443" s="1" t="s">
        <v>348</v>
      </c>
      <c r="M1443" t="s">
        <v>832</v>
      </c>
      <c r="N1443">
        <v>16919</v>
      </c>
      <c r="O1443">
        <v>5</v>
      </c>
      <c r="P1443">
        <v>28</v>
      </c>
      <c r="Q1443" t="s">
        <v>12213</v>
      </c>
      <c r="R1443" t="s">
        <v>401</v>
      </c>
      <c r="S1443" t="s">
        <v>2972</v>
      </c>
      <c r="T1443" t="s">
        <v>16316</v>
      </c>
      <c r="U1443" t="s">
        <v>3809</v>
      </c>
      <c r="V1443" t="s">
        <v>295</v>
      </c>
    </row>
    <row r="1444" spans="1:22" x14ac:dyDescent="0.3">
      <c r="A1444" t="s">
        <v>15973</v>
      </c>
      <c r="B1444">
        <v>1</v>
      </c>
      <c r="C1444" s="1" t="s">
        <v>15974</v>
      </c>
      <c r="D1444" t="s">
        <v>451</v>
      </c>
      <c r="E1444">
        <v>4039607</v>
      </c>
      <c r="F1444" t="s">
        <v>15974</v>
      </c>
      <c r="G1444" t="s">
        <v>489</v>
      </c>
      <c r="H1444" t="s">
        <v>15641</v>
      </c>
      <c r="I1444">
        <v>7</v>
      </c>
      <c r="L1444" s="1" t="s">
        <v>451</v>
      </c>
      <c r="M1444" t="s">
        <v>543</v>
      </c>
      <c r="N1444">
        <v>21837</v>
      </c>
      <c r="O1444">
        <v>0</v>
      </c>
      <c r="P1444">
        <v>22</v>
      </c>
      <c r="Q1444" t="s">
        <v>15975</v>
      </c>
      <c r="R1444" t="s">
        <v>457</v>
      </c>
      <c r="S1444" t="s">
        <v>568</v>
      </c>
      <c r="U1444" t="s">
        <v>15433</v>
      </c>
      <c r="V1444" t="s">
        <v>299</v>
      </c>
    </row>
    <row r="1445" spans="1:22" x14ac:dyDescent="0.3">
      <c r="A1445" t="s">
        <v>15463</v>
      </c>
      <c r="B1445">
        <v>1</v>
      </c>
      <c r="C1445" s="1" t="s">
        <v>15464</v>
      </c>
      <c r="D1445" t="s">
        <v>451</v>
      </c>
      <c r="E1445">
        <v>4241985</v>
      </c>
      <c r="F1445" t="s">
        <v>15464</v>
      </c>
      <c r="G1445" t="s">
        <v>335</v>
      </c>
      <c r="H1445" t="s">
        <v>15465</v>
      </c>
      <c r="I1445">
        <v>2</v>
      </c>
      <c r="K1445">
        <v>27</v>
      </c>
      <c r="L1445" s="1" t="s">
        <v>451</v>
      </c>
      <c r="M1445" t="s">
        <v>15466</v>
      </c>
      <c r="N1445">
        <v>21674</v>
      </c>
      <c r="O1445">
        <v>0</v>
      </c>
      <c r="P1445">
        <v>21</v>
      </c>
      <c r="Q1445" t="s">
        <v>15467</v>
      </c>
      <c r="R1445" t="s">
        <v>401</v>
      </c>
      <c r="S1445" t="s">
        <v>367</v>
      </c>
      <c r="U1445" t="s">
        <v>15468</v>
      </c>
      <c r="V1445" t="s">
        <v>299</v>
      </c>
    </row>
    <row r="1446" spans="1:22" x14ac:dyDescent="0.3">
      <c r="A1446" t="s">
        <v>16563</v>
      </c>
      <c r="B1446">
        <v>1</v>
      </c>
      <c r="C1446" s="1" t="s">
        <v>16564</v>
      </c>
      <c r="D1446" t="s">
        <v>16327</v>
      </c>
      <c r="E1446">
        <v>3126368</v>
      </c>
      <c r="F1446" t="s">
        <v>16564</v>
      </c>
      <c r="G1446" t="s">
        <v>365</v>
      </c>
      <c r="H1446" t="s">
        <v>16565</v>
      </c>
      <c r="J1446" t="s">
        <v>16566</v>
      </c>
      <c r="K1446">
        <v>6</v>
      </c>
      <c r="L1446" s="1" t="s">
        <v>16327</v>
      </c>
      <c r="M1446" t="s">
        <v>1380</v>
      </c>
      <c r="N1446">
        <v>19977</v>
      </c>
      <c r="O1446">
        <v>2</v>
      </c>
      <c r="P1446">
        <v>24</v>
      </c>
      <c r="Q1446" t="s">
        <v>16567</v>
      </c>
      <c r="R1446" t="s">
        <v>304</v>
      </c>
      <c r="S1446" t="s">
        <v>450</v>
      </c>
      <c r="U1446" t="s">
        <v>16568</v>
      </c>
      <c r="V1446" t="s">
        <v>299</v>
      </c>
    </row>
    <row r="1447" spans="1:22" x14ac:dyDescent="0.3">
      <c r="A1447" t="s">
        <v>15228</v>
      </c>
      <c r="B1447">
        <v>1</v>
      </c>
      <c r="C1447" s="1" t="s">
        <v>15229</v>
      </c>
      <c r="D1447" t="s">
        <v>311</v>
      </c>
      <c r="F1447" t="s">
        <v>15229</v>
      </c>
      <c r="H1447" t="s">
        <v>15230</v>
      </c>
      <c r="L1447" s="1" t="s">
        <v>311</v>
      </c>
      <c r="M1447" t="s">
        <v>825</v>
      </c>
      <c r="N1447">
        <v>22157</v>
      </c>
      <c r="O1447">
        <v>0</v>
      </c>
      <c r="P1447">
        <v>23</v>
      </c>
      <c r="Q1447" t="s">
        <v>15231</v>
      </c>
      <c r="R1447" t="s">
        <v>329</v>
      </c>
      <c r="S1447" t="s">
        <v>970</v>
      </c>
      <c r="T1447" t="s">
        <v>16316</v>
      </c>
      <c r="U1447" t="s">
        <v>15232</v>
      </c>
      <c r="V1447" t="s">
        <v>295</v>
      </c>
    </row>
    <row r="1448" spans="1:22" x14ac:dyDescent="0.3">
      <c r="A1448" t="s">
        <v>11113</v>
      </c>
      <c r="B1448">
        <v>1</v>
      </c>
      <c r="C1448" s="1" t="s">
        <v>6832</v>
      </c>
      <c r="D1448" t="s">
        <v>348</v>
      </c>
      <c r="E1448">
        <v>3051857</v>
      </c>
      <c r="F1448" t="s">
        <v>6832</v>
      </c>
      <c r="G1448" t="s">
        <v>669</v>
      </c>
      <c r="H1448" t="s">
        <v>6834</v>
      </c>
      <c r="I1448">
        <v>2</v>
      </c>
      <c r="J1448" t="s">
        <v>6833</v>
      </c>
      <c r="K1448">
        <v>16</v>
      </c>
      <c r="L1448" s="1" t="s">
        <v>348</v>
      </c>
      <c r="M1448" t="s">
        <v>2713</v>
      </c>
      <c r="N1448">
        <v>19935</v>
      </c>
      <c r="O1448">
        <v>2</v>
      </c>
      <c r="P1448">
        <v>25</v>
      </c>
      <c r="Q1448" t="s">
        <v>12729</v>
      </c>
      <c r="R1448" t="s">
        <v>318</v>
      </c>
      <c r="S1448" t="s">
        <v>412</v>
      </c>
      <c r="U1448" t="s">
        <v>15372</v>
      </c>
      <c r="V1448" t="s">
        <v>299</v>
      </c>
    </row>
    <row r="1449" spans="1:22" x14ac:dyDescent="0.3">
      <c r="A1449" t="s">
        <v>15131</v>
      </c>
      <c r="B1449">
        <v>1</v>
      </c>
      <c r="C1449" s="1" t="s">
        <v>5433</v>
      </c>
      <c r="D1449" t="s">
        <v>348</v>
      </c>
      <c r="E1449">
        <v>4408854</v>
      </c>
      <c r="F1449" t="s">
        <v>5433</v>
      </c>
      <c r="G1449" t="s">
        <v>306</v>
      </c>
      <c r="H1449" t="s">
        <v>1207</v>
      </c>
      <c r="J1449" t="s">
        <v>14419</v>
      </c>
      <c r="K1449">
        <v>1</v>
      </c>
      <c r="L1449" s="1" t="s">
        <v>348</v>
      </c>
      <c r="M1449" t="s">
        <v>5434</v>
      </c>
      <c r="N1449">
        <v>21383</v>
      </c>
      <c r="O1449">
        <v>1</v>
      </c>
      <c r="P1449">
        <v>24</v>
      </c>
      <c r="Q1449" t="s">
        <v>15132</v>
      </c>
      <c r="R1449" t="s">
        <v>304</v>
      </c>
      <c r="S1449" t="s">
        <v>696</v>
      </c>
      <c r="U1449" t="s">
        <v>15133</v>
      </c>
      <c r="V1449" t="s">
        <v>299</v>
      </c>
    </row>
    <row r="1450" spans="1:22" x14ac:dyDescent="0.3">
      <c r="A1450" t="s">
        <v>2451</v>
      </c>
      <c r="B1450">
        <v>1</v>
      </c>
      <c r="C1450" s="1" t="s">
        <v>2449</v>
      </c>
      <c r="D1450" t="s">
        <v>562</v>
      </c>
      <c r="E1450">
        <v>2972498</v>
      </c>
      <c r="F1450" t="s">
        <v>2449</v>
      </c>
      <c r="H1450" t="s">
        <v>2452</v>
      </c>
      <c r="I1450">
        <v>7</v>
      </c>
      <c r="L1450" s="1" t="s">
        <v>451</v>
      </c>
      <c r="M1450" t="s">
        <v>2450</v>
      </c>
      <c r="N1450">
        <v>19642</v>
      </c>
      <c r="O1450">
        <v>3</v>
      </c>
      <c r="P1450">
        <v>25</v>
      </c>
      <c r="Q1450" t="s">
        <v>11672</v>
      </c>
      <c r="R1450" t="s">
        <v>329</v>
      </c>
      <c r="S1450" t="s">
        <v>1049</v>
      </c>
      <c r="T1450" t="s">
        <v>509</v>
      </c>
      <c r="U1450" t="s">
        <v>1544</v>
      </c>
      <c r="V1450" t="s">
        <v>295</v>
      </c>
    </row>
    <row r="1451" spans="1:22" x14ac:dyDescent="0.3">
      <c r="A1451" t="s">
        <v>8124</v>
      </c>
      <c r="B1451">
        <v>1</v>
      </c>
      <c r="C1451" s="1" t="s">
        <v>8121</v>
      </c>
      <c r="D1451" t="s">
        <v>451</v>
      </c>
      <c r="E1451">
        <v>15296</v>
      </c>
      <c r="F1451" t="s">
        <v>8121</v>
      </c>
      <c r="H1451" t="s">
        <v>8125</v>
      </c>
      <c r="J1451" t="s">
        <v>8123</v>
      </c>
      <c r="K1451">
        <v>22</v>
      </c>
      <c r="L1451" s="1" t="s">
        <v>451</v>
      </c>
      <c r="M1451" t="s">
        <v>8122</v>
      </c>
      <c r="N1451">
        <v>14549</v>
      </c>
      <c r="O1451">
        <v>7</v>
      </c>
      <c r="P1451">
        <v>30</v>
      </c>
      <c r="Q1451" t="s">
        <v>13086</v>
      </c>
      <c r="R1451" t="s">
        <v>360</v>
      </c>
      <c r="S1451" t="s">
        <v>779</v>
      </c>
      <c r="U1451" t="s">
        <v>1544</v>
      </c>
      <c r="V1451" t="s">
        <v>295</v>
      </c>
    </row>
    <row r="1452" spans="1:22" x14ac:dyDescent="0.3">
      <c r="A1452" t="s">
        <v>7342</v>
      </c>
      <c r="B1452">
        <v>1</v>
      </c>
      <c r="C1452" s="1" t="s">
        <v>7341</v>
      </c>
      <c r="F1452" t="s">
        <v>7341</v>
      </c>
      <c r="K1452">
        <v>0</v>
      </c>
      <c r="L1452" s="1" t="s">
        <v>296</v>
      </c>
      <c r="M1452" t="s">
        <v>4608</v>
      </c>
      <c r="N1452">
        <v>18823</v>
      </c>
      <c r="O1452">
        <v>0</v>
      </c>
      <c r="Q1452" t="s">
        <v>12869</v>
      </c>
      <c r="R1452" t="s">
        <v>296</v>
      </c>
      <c r="S1452" t="s">
        <v>296</v>
      </c>
      <c r="U1452" t="s">
        <v>1544</v>
      </c>
      <c r="V1452" t="s">
        <v>295</v>
      </c>
    </row>
    <row r="1453" spans="1:22" x14ac:dyDescent="0.3">
      <c r="A1453" t="s">
        <v>14934</v>
      </c>
      <c r="B1453">
        <v>1</v>
      </c>
      <c r="C1453" s="1" t="s">
        <v>14935</v>
      </c>
      <c r="F1453" t="s">
        <v>14935</v>
      </c>
      <c r="K1453">
        <v>0</v>
      </c>
      <c r="L1453" s="1" t="s">
        <v>296</v>
      </c>
      <c r="M1453" t="s">
        <v>971</v>
      </c>
      <c r="N1453">
        <v>21713</v>
      </c>
      <c r="O1453">
        <v>0</v>
      </c>
      <c r="Q1453" t="s">
        <v>14936</v>
      </c>
      <c r="R1453" t="s">
        <v>296</v>
      </c>
      <c r="S1453" t="s">
        <v>296</v>
      </c>
      <c r="U1453" t="s">
        <v>1544</v>
      </c>
      <c r="V1453" t="s">
        <v>295</v>
      </c>
    </row>
    <row r="1454" spans="1:22" x14ac:dyDescent="0.3">
      <c r="A1454" t="s">
        <v>14728</v>
      </c>
      <c r="B1454">
        <v>1</v>
      </c>
      <c r="C1454" s="1" t="s">
        <v>14729</v>
      </c>
      <c r="D1454" t="s">
        <v>311</v>
      </c>
      <c r="E1454">
        <v>3915511</v>
      </c>
      <c r="F1454" t="s">
        <v>14729</v>
      </c>
      <c r="G1454" t="s">
        <v>410</v>
      </c>
      <c r="H1454" t="s">
        <v>14626</v>
      </c>
      <c r="I1454">
        <v>1</v>
      </c>
      <c r="K1454">
        <v>9</v>
      </c>
      <c r="L1454" s="1" t="s">
        <v>311</v>
      </c>
      <c r="M1454" t="s">
        <v>14730</v>
      </c>
      <c r="N1454">
        <v>21693</v>
      </c>
      <c r="O1454">
        <v>0</v>
      </c>
      <c r="P1454">
        <v>23</v>
      </c>
      <c r="Q1454" t="s">
        <v>14731</v>
      </c>
      <c r="R1454" t="s">
        <v>318</v>
      </c>
      <c r="S1454" t="s">
        <v>310</v>
      </c>
      <c r="U1454" t="s">
        <v>1544</v>
      </c>
      <c r="V1454" t="s">
        <v>299</v>
      </c>
    </row>
    <row r="1455" spans="1:22" x14ac:dyDescent="0.3">
      <c r="A1455" t="s">
        <v>9770</v>
      </c>
      <c r="B1455">
        <v>1</v>
      </c>
      <c r="C1455" s="1" t="s">
        <v>9768</v>
      </c>
      <c r="D1455" t="s">
        <v>311</v>
      </c>
      <c r="E1455">
        <v>3078660</v>
      </c>
      <c r="F1455" t="s">
        <v>9768</v>
      </c>
      <c r="H1455" t="s">
        <v>2940</v>
      </c>
      <c r="J1455" t="s">
        <v>9769</v>
      </c>
      <c r="K1455">
        <v>8</v>
      </c>
      <c r="L1455" s="1" t="s">
        <v>311</v>
      </c>
      <c r="M1455" t="s">
        <v>2409</v>
      </c>
      <c r="N1455">
        <v>18525</v>
      </c>
      <c r="O1455">
        <v>4</v>
      </c>
      <c r="P1455">
        <v>27</v>
      </c>
      <c r="Q1455" t="s">
        <v>13574</v>
      </c>
      <c r="R1455" t="s">
        <v>329</v>
      </c>
      <c r="S1455" t="s">
        <v>592</v>
      </c>
      <c r="T1455" t="s">
        <v>16316</v>
      </c>
      <c r="U1455" t="s">
        <v>1544</v>
      </c>
      <c r="V1455" t="s">
        <v>295</v>
      </c>
    </row>
    <row r="1456" spans="1:22" x14ac:dyDescent="0.3">
      <c r="A1456" t="s">
        <v>8055</v>
      </c>
      <c r="B1456">
        <v>1</v>
      </c>
      <c r="C1456" s="1" t="s">
        <v>8053</v>
      </c>
      <c r="D1456" t="s">
        <v>451</v>
      </c>
      <c r="E1456">
        <v>3057760</v>
      </c>
      <c r="F1456" t="s">
        <v>8053</v>
      </c>
      <c r="H1456" t="s">
        <v>8056</v>
      </c>
      <c r="K1456">
        <v>42</v>
      </c>
      <c r="L1456" s="1" t="s">
        <v>451</v>
      </c>
      <c r="M1456" t="s">
        <v>4872</v>
      </c>
      <c r="N1456">
        <v>17413</v>
      </c>
      <c r="O1456">
        <v>1</v>
      </c>
      <c r="P1456">
        <v>27</v>
      </c>
      <c r="Q1456" t="s">
        <v>13066</v>
      </c>
      <c r="R1456" t="s">
        <v>318</v>
      </c>
      <c r="S1456" t="s">
        <v>4957</v>
      </c>
      <c r="U1456" t="s">
        <v>8054</v>
      </c>
      <c r="V1456" t="s">
        <v>295</v>
      </c>
    </row>
    <row r="1457" spans="1:22" x14ac:dyDescent="0.3">
      <c r="A1457" t="s">
        <v>4119</v>
      </c>
      <c r="B1457">
        <v>1</v>
      </c>
      <c r="C1457" s="1" t="s">
        <v>4116</v>
      </c>
      <c r="D1457" t="s">
        <v>311</v>
      </c>
      <c r="E1457">
        <v>11252</v>
      </c>
      <c r="F1457" t="s">
        <v>4116</v>
      </c>
      <c r="G1457" t="s">
        <v>352</v>
      </c>
      <c r="H1457" t="s">
        <v>4120</v>
      </c>
      <c r="I1457">
        <v>2</v>
      </c>
      <c r="J1457" t="s">
        <v>4118</v>
      </c>
      <c r="K1457">
        <v>5</v>
      </c>
      <c r="L1457" s="1" t="s">
        <v>311</v>
      </c>
      <c r="M1457" t="s">
        <v>4117</v>
      </c>
      <c r="N1457">
        <v>611</v>
      </c>
      <c r="O1457">
        <v>12</v>
      </c>
      <c r="P1457">
        <v>35</v>
      </c>
      <c r="Q1457" t="s">
        <v>12034</v>
      </c>
      <c r="R1457" t="s">
        <v>304</v>
      </c>
      <c r="S1457" t="s">
        <v>659</v>
      </c>
      <c r="T1457" t="s">
        <v>13941</v>
      </c>
      <c r="U1457" t="s">
        <v>1544</v>
      </c>
      <c r="V1457" t="s">
        <v>13942</v>
      </c>
    </row>
    <row r="1458" spans="1:22" x14ac:dyDescent="0.3">
      <c r="A1458" t="s">
        <v>6243</v>
      </c>
      <c r="B1458">
        <v>1</v>
      </c>
      <c r="C1458" s="1" t="s">
        <v>6241</v>
      </c>
      <c r="D1458" t="s">
        <v>348</v>
      </c>
      <c r="F1458" t="s">
        <v>6241</v>
      </c>
      <c r="H1458" t="s">
        <v>1207</v>
      </c>
      <c r="I1458">
        <v>6</v>
      </c>
      <c r="K1458">
        <v>1</v>
      </c>
      <c r="L1458" s="1" t="s">
        <v>348</v>
      </c>
      <c r="M1458" t="s">
        <v>6242</v>
      </c>
      <c r="N1458">
        <v>21576</v>
      </c>
      <c r="O1458">
        <v>1</v>
      </c>
      <c r="P1458">
        <v>24</v>
      </c>
      <c r="Q1458" t="s">
        <v>12567</v>
      </c>
      <c r="R1458" t="s">
        <v>304</v>
      </c>
      <c r="S1458" t="s">
        <v>696</v>
      </c>
      <c r="T1458" t="s">
        <v>16316</v>
      </c>
      <c r="U1458" t="s">
        <v>1544</v>
      </c>
      <c r="V1458" t="s">
        <v>295</v>
      </c>
    </row>
    <row r="1459" spans="1:22" x14ac:dyDescent="0.3">
      <c r="A1459" t="s">
        <v>9219</v>
      </c>
      <c r="B1459">
        <v>1</v>
      </c>
      <c r="C1459" s="1" t="s">
        <v>9217</v>
      </c>
      <c r="D1459" t="s">
        <v>348</v>
      </c>
      <c r="E1459">
        <v>2973604</v>
      </c>
      <c r="F1459" t="s">
        <v>9217</v>
      </c>
      <c r="H1459" t="s">
        <v>2635</v>
      </c>
      <c r="K1459">
        <v>9</v>
      </c>
      <c r="L1459" s="1" t="s">
        <v>348</v>
      </c>
      <c r="M1459" t="s">
        <v>9218</v>
      </c>
      <c r="N1459">
        <v>18688</v>
      </c>
      <c r="O1459">
        <v>0</v>
      </c>
      <c r="P1459">
        <v>24</v>
      </c>
      <c r="Q1459" t="s">
        <v>13404</v>
      </c>
      <c r="R1459" t="s">
        <v>492</v>
      </c>
      <c r="S1459" t="s">
        <v>1229</v>
      </c>
      <c r="U1459" t="s">
        <v>1544</v>
      </c>
      <c r="V1459" t="s">
        <v>295</v>
      </c>
    </row>
    <row r="1460" spans="1:22" x14ac:dyDescent="0.3">
      <c r="A1460" t="s">
        <v>7480</v>
      </c>
      <c r="B1460">
        <v>1</v>
      </c>
      <c r="C1460" s="1" t="s">
        <v>7478</v>
      </c>
      <c r="D1460" t="s">
        <v>348</v>
      </c>
      <c r="F1460" t="s">
        <v>7478</v>
      </c>
      <c r="G1460" t="s">
        <v>335</v>
      </c>
      <c r="K1460">
        <v>87</v>
      </c>
      <c r="L1460" s="1" t="s">
        <v>348</v>
      </c>
      <c r="M1460" t="s">
        <v>7479</v>
      </c>
      <c r="N1460">
        <v>8079</v>
      </c>
      <c r="O1460">
        <v>0</v>
      </c>
      <c r="Q1460" t="s">
        <v>12906</v>
      </c>
      <c r="R1460" t="s">
        <v>401</v>
      </c>
      <c r="S1460" t="s">
        <v>568</v>
      </c>
      <c r="U1460" t="s">
        <v>1544</v>
      </c>
      <c r="V1460" t="s">
        <v>299</v>
      </c>
    </row>
    <row r="1461" spans="1:22" x14ac:dyDescent="0.3">
      <c r="A1461" t="s">
        <v>3830</v>
      </c>
      <c r="B1461">
        <v>1</v>
      </c>
      <c r="C1461" s="1" t="s">
        <v>3828</v>
      </c>
      <c r="D1461" t="s">
        <v>348</v>
      </c>
      <c r="E1461">
        <v>4423402</v>
      </c>
      <c r="F1461" t="s">
        <v>3828</v>
      </c>
      <c r="H1461" t="s">
        <v>1998</v>
      </c>
      <c r="J1461" t="s">
        <v>14885</v>
      </c>
      <c r="K1461">
        <v>87</v>
      </c>
      <c r="L1461" s="1" t="s">
        <v>348</v>
      </c>
      <c r="M1461" t="s">
        <v>3829</v>
      </c>
      <c r="N1461">
        <v>21586</v>
      </c>
      <c r="O1461">
        <v>1</v>
      </c>
      <c r="P1461">
        <v>25</v>
      </c>
      <c r="Q1461" t="s">
        <v>11964</v>
      </c>
      <c r="R1461" t="s">
        <v>401</v>
      </c>
      <c r="S1461" t="s">
        <v>568</v>
      </c>
      <c r="T1461" t="s">
        <v>16316</v>
      </c>
      <c r="U1461" t="s">
        <v>1544</v>
      </c>
      <c r="V1461" t="s">
        <v>295</v>
      </c>
    </row>
    <row r="1462" spans="1:22" x14ac:dyDescent="0.3">
      <c r="A1462" t="s">
        <v>15894</v>
      </c>
      <c r="B1462">
        <v>1</v>
      </c>
      <c r="C1462" s="1" t="s">
        <v>15895</v>
      </c>
      <c r="F1462" t="s">
        <v>15895</v>
      </c>
      <c r="L1462" s="1" t="s">
        <v>296</v>
      </c>
      <c r="M1462" t="s">
        <v>4297</v>
      </c>
      <c r="N1462">
        <v>21973</v>
      </c>
      <c r="O1462">
        <v>0</v>
      </c>
      <c r="Q1462" t="s">
        <v>15896</v>
      </c>
      <c r="R1462" t="s">
        <v>296</v>
      </c>
      <c r="S1462" t="s">
        <v>296</v>
      </c>
      <c r="U1462" t="s">
        <v>1544</v>
      </c>
      <c r="V1462" t="s">
        <v>295</v>
      </c>
    </row>
    <row r="1463" spans="1:22" x14ac:dyDescent="0.3">
      <c r="A1463" t="s">
        <v>15651</v>
      </c>
      <c r="B1463">
        <v>1</v>
      </c>
      <c r="C1463" s="1" t="s">
        <v>15652</v>
      </c>
      <c r="F1463" t="s">
        <v>15652</v>
      </c>
      <c r="K1463">
        <v>0</v>
      </c>
      <c r="L1463" s="1" t="s">
        <v>296</v>
      </c>
      <c r="M1463" t="s">
        <v>15653</v>
      </c>
      <c r="N1463">
        <v>21703</v>
      </c>
      <c r="O1463">
        <v>0</v>
      </c>
      <c r="Q1463" t="s">
        <v>15654</v>
      </c>
      <c r="R1463" t="s">
        <v>296</v>
      </c>
      <c r="S1463" t="s">
        <v>296</v>
      </c>
      <c r="U1463" t="s">
        <v>1544</v>
      </c>
      <c r="V1463" t="s">
        <v>295</v>
      </c>
    </row>
    <row r="1464" spans="1:22" x14ac:dyDescent="0.3">
      <c r="A1464" t="s">
        <v>2585</v>
      </c>
      <c r="B1464">
        <v>1</v>
      </c>
      <c r="C1464" s="1" t="s">
        <v>2582</v>
      </c>
      <c r="D1464" t="s">
        <v>562</v>
      </c>
      <c r="E1464">
        <v>2576236</v>
      </c>
      <c r="F1464" t="s">
        <v>2582</v>
      </c>
      <c r="H1464" t="s">
        <v>2586</v>
      </c>
      <c r="J1464" t="s">
        <v>2584</v>
      </c>
      <c r="K1464">
        <v>49</v>
      </c>
      <c r="L1464" s="1" t="s">
        <v>451</v>
      </c>
      <c r="M1464" t="s">
        <v>2583</v>
      </c>
      <c r="N1464">
        <v>18452</v>
      </c>
      <c r="O1464">
        <v>4</v>
      </c>
      <c r="P1464">
        <v>27</v>
      </c>
      <c r="Q1464" t="s">
        <v>11701</v>
      </c>
      <c r="R1464" t="s">
        <v>360</v>
      </c>
      <c r="S1464" t="s">
        <v>995</v>
      </c>
      <c r="T1464" t="s">
        <v>16316</v>
      </c>
      <c r="U1464" t="s">
        <v>1544</v>
      </c>
      <c r="V1464" t="s">
        <v>295</v>
      </c>
    </row>
    <row r="1465" spans="1:22" x14ac:dyDescent="0.3">
      <c r="A1465" t="s">
        <v>8840</v>
      </c>
      <c r="B1465">
        <v>1</v>
      </c>
      <c r="C1465" s="1" t="s">
        <v>8837</v>
      </c>
      <c r="D1465" t="s">
        <v>451</v>
      </c>
      <c r="E1465">
        <v>3047969</v>
      </c>
      <c r="F1465" t="s">
        <v>8837</v>
      </c>
      <c r="H1465" t="s">
        <v>6558</v>
      </c>
      <c r="J1465" t="s">
        <v>8839</v>
      </c>
      <c r="K1465">
        <v>44</v>
      </c>
      <c r="L1465" s="1" t="s">
        <v>451</v>
      </c>
      <c r="M1465" t="s">
        <v>8838</v>
      </c>
      <c r="N1465">
        <v>19428</v>
      </c>
      <c r="O1465">
        <v>3</v>
      </c>
      <c r="P1465">
        <v>25</v>
      </c>
      <c r="Q1465" t="s">
        <v>13296</v>
      </c>
      <c r="R1465" t="s">
        <v>329</v>
      </c>
      <c r="S1465" t="s">
        <v>611</v>
      </c>
      <c r="T1465" t="s">
        <v>16316</v>
      </c>
      <c r="U1465" t="s">
        <v>1219</v>
      </c>
      <c r="V1465" t="s">
        <v>295</v>
      </c>
    </row>
    <row r="1466" spans="1:22" x14ac:dyDescent="0.3">
      <c r="A1466" t="s">
        <v>5098</v>
      </c>
      <c r="B1466">
        <v>1</v>
      </c>
      <c r="C1466" s="1" t="s">
        <v>5096</v>
      </c>
      <c r="D1466" t="s">
        <v>321</v>
      </c>
      <c r="F1466" t="s">
        <v>5096</v>
      </c>
      <c r="H1466" t="s">
        <v>5099</v>
      </c>
      <c r="K1466">
        <v>81</v>
      </c>
      <c r="L1466" s="1" t="s">
        <v>321</v>
      </c>
      <c r="M1466" t="s">
        <v>5097</v>
      </c>
      <c r="N1466">
        <v>1577</v>
      </c>
      <c r="O1466">
        <v>8</v>
      </c>
      <c r="P1466">
        <v>35</v>
      </c>
      <c r="Q1466" t="s">
        <v>12268</v>
      </c>
      <c r="R1466" t="s">
        <v>424</v>
      </c>
      <c r="S1466" t="s">
        <v>515</v>
      </c>
      <c r="U1466" t="s">
        <v>1219</v>
      </c>
      <c r="V1466" t="s">
        <v>295</v>
      </c>
    </row>
    <row r="1467" spans="1:22" x14ac:dyDescent="0.3">
      <c r="A1467" t="s">
        <v>3889</v>
      </c>
      <c r="B1467">
        <v>1</v>
      </c>
      <c r="C1467" s="1" t="s">
        <v>3887</v>
      </c>
      <c r="D1467" t="s">
        <v>311</v>
      </c>
      <c r="E1467">
        <v>2574378</v>
      </c>
      <c r="F1467" t="s">
        <v>3887</v>
      </c>
      <c r="H1467" t="s">
        <v>3890</v>
      </c>
      <c r="K1467">
        <v>8</v>
      </c>
      <c r="L1467" s="1" t="s">
        <v>311</v>
      </c>
      <c r="M1467" t="s">
        <v>3888</v>
      </c>
      <c r="N1467">
        <v>18685</v>
      </c>
      <c r="O1467">
        <v>0</v>
      </c>
      <c r="P1467">
        <v>25</v>
      </c>
      <c r="Q1467" t="s">
        <v>11978</v>
      </c>
      <c r="R1467" t="s">
        <v>345</v>
      </c>
      <c r="S1467" t="s">
        <v>317</v>
      </c>
      <c r="U1467" t="s">
        <v>1544</v>
      </c>
      <c r="V1467" t="s">
        <v>295</v>
      </c>
    </row>
    <row r="1468" spans="1:22" x14ac:dyDescent="0.3">
      <c r="A1468" t="s">
        <v>8155</v>
      </c>
      <c r="B1468">
        <v>1</v>
      </c>
      <c r="C1468" s="1" t="s">
        <v>8153</v>
      </c>
      <c r="D1468" t="s">
        <v>311</v>
      </c>
      <c r="E1468">
        <v>2576446</v>
      </c>
      <c r="F1468" t="s">
        <v>8153</v>
      </c>
      <c r="H1468" t="s">
        <v>5816</v>
      </c>
      <c r="K1468">
        <v>8</v>
      </c>
      <c r="L1468" s="1" t="s">
        <v>311</v>
      </c>
      <c r="M1468" t="s">
        <v>8154</v>
      </c>
      <c r="N1468">
        <v>18220</v>
      </c>
      <c r="O1468">
        <v>3</v>
      </c>
      <c r="P1468">
        <v>27</v>
      </c>
      <c r="Q1468" t="s">
        <v>13095</v>
      </c>
      <c r="R1468" t="s">
        <v>294</v>
      </c>
      <c r="S1468" t="s">
        <v>611</v>
      </c>
      <c r="U1468" t="s">
        <v>1219</v>
      </c>
      <c r="V1468" t="s">
        <v>295</v>
      </c>
    </row>
    <row r="1469" spans="1:22" x14ac:dyDescent="0.3">
      <c r="A1469" t="s">
        <v>7191</v>
      </c>
      <c r="B1469">
        <v>1</v>
      </c>
      <c r="C1469" s="1" t="s">
        <v>7189</v>
      </c>
      <c r="D1469" t="s">
        <v>451</v>
      </c>
      <c r="E1469">
        <v>13209</v>
      </c>
      <c r="F1469" t="s">
        <v>7189</v>
      </c>
      <c r="H1469" t="s">
        <v>5817</v>
      </c>
      <c r="K1469">
        <v>30</v>
      </c>
      <c r="L1469" s="1" t="s">
        <v>451</v>
      </c>
      <c r="M1469" t="s">
        <v>7190</v>
      </c>
      <c r="N1469">
        <v>10999</v>
      </c>
      <c r="O1469">
        <v>4</v>
      </c>
      <c r="P1469">
        <v>30</v>
      </c>
      <c r="Q1469" t="s">
        <v>12827</v>
      </c>
      <c r="R1469" t="s">
        <v>360</v>
      </c>
      <c r="S1469" t="s">
        <v>412</v>
      </c>
      <c r="U1469" t="s">
        <v>1544</v>
      </c>
      <c r="V1469" t="s">
        <v>295</v>
      </c>
    </row>
    <row r="1470" spans="1:22" x14ac:dyDescent="0.3">
      <c r="A1470" t="s">
        <v>6734</v>
      </c>
      <c r="B1470">
        <v>1</v>
      </c>
      <c r="C1470" s="1" t="s">
        <v>247</v>
      </c>
      <c r="D1470" t="s">
        <v>451</v>
      </c>
      <c r="E1470">
        <v>3116385</v>
      </c>
      <c r="F1470" t="s">
        <v>247</v>
      </c>
      <c r="G1470" t="s">
        <v>410</v>
      </c>
      <c r="H1470" t="s">
        <v>4175</v>
      </c>
      <c r="I1470">
        <v>1</v>
      </c>
      <c r="J1470" t="s">
        <v>6733</v>
      </c>
      <c r="K1470">
        <v>28</v>
      </c>
      <c r="L1470" s="1" t="s">
        <v>451</v>
      </c>
      <c r="M1470" t="s">
        <v>6732</v>
      </c>
      <c r="N1470">
        <v>18858</v>
      </c>
      <c r="O1470">
        <v>3</v>
      </c>
      <c r="P1470">
        <v>24</v>
      </c>
      <c r="Q1470" t="s">
        <v>12703</v>
      </c>
      <c r="R1470" t="s">
        <v>329</v>
      </c>
      <c r="S1470" t="s">
        <v>686</v>
      </c>
      <c r="U1470" t="s">
        <v>1544</v>
      </c>
      <c r="V1470" t="s">
        <v>299</v>
      </c>
    </row>
    <row r="1471" spans="1:22" x14ac:dyDescent="0.3">
      <c r="A1471" t="s">
        <v>2594</v>
      </c>
      <c r="B1471">
        <v>1</v>
      </c>
      <c r="C1471" s="1" t="s">
        <v>2592</v>
      </c>
      <c r="F1471" t="s">
        <v>2592</v>
      </c>
      <c r="K1471">
        <v>0</v>
      </c>
      <c r="L1471" s="1" t="s">
        <v>296</v>
      </c>
      <c r="M1471" t="s">
        <v>2593</v>
      </c>
      <c r="N1471">
        <v>17789</v>
      </c>
      <c r="O1471">
        <v>0</v>
      </c>
      <c r="Q1471" t="s">
        <v>11703</v>
      </c>
      <c r="R1471" t="s">
        <v>296</v>
      </c>
      <c r="S1471" t="s">
        <v>296</v>
      </c>
      <c r="U1471" t="s">
        <v>1544</v>
      </c>
      <c r="V1471" t="s">
        <v>295</v>
      </c>
    </row>
    <row r="1472" spans="1:22" x14ac:dyDescent="0.3">
      <c r="A1472" t="s">
        <v>15639</v>
      </c>
      <c r="B1472">
        <v>1</v>
      </c>
      <c r="C1472" s="1" t="s">
        <v>15640</v>
      </c>
      <c r="D1472" t="s">
        <v>348</v>
      </c>
      <c r="E1472">
        <v>4037591</v>
      </c>
      <c r="F1472" t="s">
        <v>15640</v>
      </c>
      <c r="G1472" t="s">
        <v>298</v>
      </c>
      <c r="H1472" t="s">
        <v>15641</v>
      </c>
      <c r="I1472">
        <v>1</v>
      </c>
      <c r="K1472">
        <v>12</v>
      </c>
      <c r="L1472" s="1" t="s">
        <v>348</v>
      </c>
      <c r="M1472" t="s">
        <v>890</v>
      </c>
      <c r="N1472">
        <v>21718</v>
      </c>
      <c r="O1472">
        <v>0</v>
      </c>
      <c r="P1472">
        <v>22</v>
      </c>
      <c r="Q1472" t="s">
        <v>15642</v>
      </c>
      <c r="R1472" t="s">
        <v>308</v>
      </c>
      <c r="S1472" t="s">
        <v>724</v>
      </c>
      <c r="U1472" t="s">
        <v>1544</v>
      </c>
      <c r="V1472" t="s">
        <v>299</v>
      </c>
    </row>
    <row r="1473" spans="1:22" x14ac:dyDescent="0.3">
      <c r="A1473" t="s">
        <v>1546</v>
      </c>
      <c r="B1473">
        <v>1</v>
      </c>
      <c r="C1473" s="1" t="s">
        <v>1543</v>
      </c>
      <c r="D1473" t="s">
        <v>321</v>
      </c>
      <c r="E1473">
        <v>3150065</v>
      </c>
      <c r="F1473" t="s">
        <v>1543</v>
      </c>
      <c r="H1473" t="s">
        <v>373</v>
      </c>
      <c r="K1473">
        <v>40</v>
      </c>
      <c r="L1473" s="1" t="s">
        <v>321</v>
      </c>
      <c r="M1473" t="s">
        <v>1545</v>
      </c>
      <c r="N1473">
        <v>18486</v>
      </c>
      <c r="O1473">
        <v>0</v>
      </c>
      <c r="P1473">
        <v>25</v>
      </c>
      <c r="Q1473" t="s">
        <v>11502</v>
      </c>
      <c r="R1473" t="s">
        <v>318</v>
      </c>
      <c r="S1473" t="s">
        <v>525</v>
      </c>
      <c r="U1473" t="s">
        <v>1544</v>
      </c>
      <c r="V1473" t="s">
        <v>295</v>
      </c>
    </row>
    <row r="1474" spans="1:22" x14ac:dyDescent="0.3">
      <c r="A1474" t="s">
        <v>13976</v>
      </c>
      <c r="B1474">
        <v>1</v>
      </c>
      <c r="C1474" s="1" t="s">
        <v>13975</v>
      </c>
      <c r="D1474" t="s">
        <v>348</v>
      </c>
      <c r="E1474">
        <v>3912052</v>
      </c>
      <c r="F1474" t="s">
        <v>13975</v>
      </c>
      <c r="H1474" t="s">
        <v>13977</v>
      </c>
      <c r="I1474">
        <v>5</v>
      </c>
      <c r="J1474" t="s">
        <v>15071</v>
      </c>
      <c r="K1474">
        <v>2</v>
      </c>
      <c r="L1474" s="1" t="s">
        <v>348</v>
      </c>
      <c r="M1474" t="s">
        <v>2345</v>
      </c>
      <c r="N1474">
        <v>21633</v>
      </c>
      <c r="O1474">
        <v>1</v>
      </c>
      <c r="P1474">
        <v>24</v>
      </c>
      <c r="Q1474" t="s">
        <v>13978</v>
      </c>
      <c r="R1474" t="s">
        <v>318</v>
      </c>
      <c r="S1474" t="s">
        <v>412</v>
      </c>
      <c r="T1474" t="s">
        <v>16316</v>
      </c>
      <c r="U1474" t="s">
        <v>1544</v>
      </c>
      <c r="V1474" t="s">
        <v>295</v>
      </c>
    </row>
    <row r="1475" spans="1:22" x14ac:dyDescent="0.3">
      <c r="A1475" t="s">
        <v>14966</v>
      </c>
      <c r="B1475">
        <v>1</v>
      </c>
      <c r="C1475" s="1" t="s">
        <v>4405</v>
      </c>
      <c r="D1475" t="s">
        <v>311</v>
      </c>
      <c r="E1475">
        <v>13484</v>
      </c>
      <c r="F1475" t="s">
        <v>4405</v>
      </c>
      <c r="H1475" t="s">
        <v>4408</v>
      </c>
      <c r="I1475">
        <v>5</v>
      </c>
      <c r="J1475" t="s">
        <v>4406</v>
      </c>
      <c r="L1475" s="1" t="s">
        <v>311</v>
      </c>
      <c r="M1475" t="s">
        <v>14967</v>
      </c>
      <c r="N1475">
        <v>11422</v>
      </c>
      <c r="O1475">
        <v>10</v>
      </c>
      <c r="P1475">
        <v>33</v>
      </c>
      <c r="Q1475" t="s">
        <v>14968</v>
      </c>
      <c r="R1475" t="s">
        <v>424</v>
      </c>
      <c r="S1475" t="s">
        <v>1188</v>
      </c>
      <c r="T1475" t="s">
        <v>16316</v>
      </c>
      <c r="U1475" t="s">
        <v>1544</v>
      </c>
      <c r="V1475" t="s">
        <v>295</v>
      </c>
    </row>
    <row r="1476" spans="1:22" x14ac:dyDescent="0.3">
      <c r="A1476" t="s">
        <v>8940</v>
      </c>
      <c r="B1476">
        <v>1</v>
      </c>
      <c r="C1476" s="1" t="s">
        <v>8938</v>
      </c>
      <c r="D1476" t="s">
        <v>451</v>
      </c>
      <c r="E1476">
        <v>3912576</v>
      </c>
      <c r="F1476" t="s">
        <v>8938</v>
      </c>
      <c r="H1476" t="s">
        <v>8941</v>
      </c>
      <c r="J1476" t="s">
        <v>8939</v>
      </c>
      <c r="K1476">
        <v>32</v>
      </c>
      <c r="L1476" s="1" t="s">
        <v>451</v>
      </c>
      <c r="M1476" t="s">
        <v>513</v>
      </c>
      <c r="N1476">
        <v>18885</v>
      </c>
      <c r="O1476">
        <v>3</v>
      </c>
      <c r="P1476">
        <v>26</v>
      </c>
      <c r="Q1476" t="s">
        <v>13325</v>
      </c>
      <c r="R1476" t="s">
        <v>360</v>
      </c>
      <c r="S1476" t="s">
        <v>362</v>
      </c>
      <c r="T1476" t="s">
        <v>16316</v>
      </c>
      <c r="U1476" t="s">
        <v>1544</v>
      </c>
      <c r="V1476" t="s">
        <v>295</v>
      </c>
    </row>
    <row r="1477" spans="1:22" x14ac:dyDescent="0.3">
      <c r="A1477" t="s">
        <v>6362</v>
      </c>
      <c r="B1477">
        <v>1</v>
      </c>
      <c r="C1477" s="1" t="s">
        <v>6361</v>
      </c>
      <c r="F1477" t="s">
        <v>6361</v>
      </c>
      <c r="K1477">
        <v>0</v>
      </c>
      <c r="L1477" s="1" t="s">
        <v>296</v>
      </c>
      <c r="M1477" t="s">
        <v>969</v>
      </c>
      <c r="N1477">
        <v>18837</v>
      </c>
      <c r="O1477">
        <v>0</v>
      </c>
      <c r="Q1477" t="s">
        <v>12601</v>
      </c>
      <c r="R1477" t="s">
        <v>296</v>
      </c>
      <c r="S1477" t="s">
        <v>296</v>
      </c>
      <c r="U1477" t="s">
        <v>1544</v>
      </c>
      <c r="V1477" t="s">
        <v>295</v>
      </c>
    </row>
    <row r="1478" spans="1:22" x14ac:dyDescent="0.3">
      <c r="A1478" t="s">
        <v>3134</v>
      </c>
      <c r="B1478">
        <v>1</v>
      </c>
      <c r="C1478" s="1" t="s">
        <v>3131</v>
      </c>
      <c r="D1478" t="s">
        <v>451</v>
      </c>
      <c r="E1478">
        <v>2517262</v>
      </c>
      <c r="F1478" t="s">
        <v>3131</v>
      </c>
      <c r="H1478" t="s">
        <v>3135</v>
      </c>
      <c r="K1478">
        <v>47</v>
      </c>
      <c r="L1478" s="1" t="s">
        <v>451</v>
      </c>
      <c r="M1478" t="s">
        <v>3133</v>
      </c>
      <c r="N1478">
        <v>16990</v>
      </c>
      <c r="O1478">
        <v>1</v>
      </c>
      <c r="P1478">
        <v>27</v>
      </c>
      <c r="Q1478" t="s">
        <v>11811</v>
      </c>
      <c r="R1478" t="s">
        <v>401</v>
      </c>
      <c r="S1478" t="s">
        <v>949</v>
      </c>
      <c r="U1478" t="s">
        <v>3132</v>
      </c>
      <c r="V1478" t="s">
        <v>295</v>
      </c>
    </row>
    <row r="1479" spans="1:22" x14ac:dyDescent="0.3">
      <c r="A1479" t="s">
        <v>5516</v>
      </c>
      <c r="B1479">
        <v>1</v>
      </c>
      <c r="C1479" s="1" t="s">
        <v>5514</v>
      </c>
      <c r="D1479" t="s">
        <v>437</v>
      </c>
      <c r="E1479">
        <v>3124084</v>
      </c>
      <c r="F1479" t="s">
        <v>5514</v>
      </c>
      <c r="G1479" t="s">
        <v>875</v>
      </c>
      <c r="H1479" t="s">
        <v>5517</v>
      </c>
      <c r="I1479">
        <v>1</v>
      </c>
      <c r="J1479" t="s">
        <v>14421</v>
      </c>
      <c r="K1479">
        <v>4</v>
      </c>
      <c r="L1479" s="1" t="s">
        <v>437</v>
      </c>
      <c r="M1479" t="s">
        <v>5515</v>
      </c>
      <c r="N1479">
        <v>21519</v>
      </c>
      <c r="O1479">
        <v>1</v>
      </c>
      <c r="P1479">
        <v>24</v>
      </c>
      <c r="Q1479" t="s">
        <v>12379</v>
      </c>
      <c r="R1479" t="s">
        <v>360</v>
      </c>
      <c r="S1479" t="s">
        <v>779</v>
      </c>
      <c r="U1479" t="s">
        <v>3132</v>
      </c>
      <c r="V1479" t="s">
        <v>299</v>
      </c>
    </row>
    <row r="1480" spans="1:22" x14ac:dyDescent="0.3">
      <c r="A1480" t="s">
        <v>15778</v>
      </c>
      <c r="B1480">
        <v>1</v>
      </c>
      <c r="C1480" s="1" t="s">
        <v>15779</v>
      </c>
      <c r="D1480" t="s">
        <v>348</v>
      </c>
      <c r="E1480">
        <v>3924325</v>
      </c>
      <c r="F1480" t="s">
        <v>15779</v>
      </c>
      <c r="G1480" t="s">
        <v>444</v>
      </c>
      <c r="H1480" t="s">
        <v>4780</v>
      </c>
      <c r="K1480">
        <v>16</v>
      </c>
      <c r="L1480" s="1" t="s">
        <v>348</v>
      </c>
      <c r="M1480" t="s">
        <v>1120</v>
      </c>
      <c r="N1480">
        <v>21726</v>
      </c>
      <c r="O1480">
        <v>0</v>
      </c>
      <c r="P1480">
        <v>23</v>
      </c>
      <c r="Q1480" t="s">
        <v>15780</v>
      </c>
      <c r="R1480" t="s">
        <v>401</v>
      </c>
      <c r="S1480" t="s">
        <v>393</v>
      </c>
      <c r="U1480" t="s">
        <v>15781</v>
      </c>
      <c r="V1480" t="s">
        <v>299</v>
      </c>
    </row>
    <row r="1481" spans="1:22" x14ac:dyDescent="0.3">
      <c r="A1481" t="s">
        <v>3555</v>
      </c>
      <c r="B1481">
        <v>1</v>
      </c>
      <c r="C1481" s="1" t="s">
        <v>3553</v>
      </c>
      <c r="D1481" t="s">
        <v>437</v>
      </c>
      <c r="F1481" t="s">
        <v>3553</v>
      </c>
      <c r="H1481" t="s">
        <v>3556</v>
      </c>
      <c r="K1481">
        <v>29</v>
      </c>
      <c r="L1481" s="1" t="s">
        <v>437</v>
      </c>
      <c r="M1481" t="s">
        <v>3554</v>
      </c>
      <c r="N1481">
        <v>21429</v>
      </c>
      <c r="O1481">
        <v>0</v>
      </c>
      <c r="P1481">
        <v>23</v>
      </c>
      <c r="Q1481" t="s">
        <v>11905</v>
      </c>
      <c r="R1481" t="s">
        <v>492</v>
      </c>
      <c r="S1481" t="s">
        <v>430</v>
      </c>
      <c r="U1481" t="s">
        <v>507</v>
      </c>
      <c r="V1481" t="s">
        <v>295</v>
      </c>
    </row>
    <row r="1482" spans="1:22" x14ac:dyDescent="0.3">
      <c r="A1482" t="s">
        <v>5579</v>
      </c>
      <c r="B1482">
        <v>1</v>
      </c>
      <c r="C1482" s="1" t="s">
        <v>40</v>
      </c>
      <c r="D1482" t="s">
        <v>348</v>
      </c>
      <c r="E1482">
        <v>16804</v>
      </c>
      <c r="F1482" t="s">
        <v>40</v>
      </c>
      <c r="G1482" t="s">
        <v>707</v>
      </c>
      <c r="H1482" t="s">
        <v>5580</v>
      </c>
      <c r="I1482">
        <v>1</v>
      </c>
      <c r="J1482" t="s">
        <v>5578</v>
      </c>
      <c r="K1482">
        <v>15</v>
      </c>
      <c r="L1482" s="1" t="s">
        <v>348</v>
      </c>
      <c r="M1482" t="s">
        <v>781</v>
      </c>
      <c r="N1482">
        <v>16640</v>
      </c>
      <c r="O1482">
        <v>6</v>
      </c>
      <c r="P1482">
        <v>30</v>
      </c>
      <c r="Q1482" t="s">
        <v>12394</v>
      </c>
      <c r="R1482" t="s">
        <v>360</v>
      </c>
      <c r="S1482" t="s">
        <v>541</v>
      </c>
      <c r="U1482" t="s">
        <v>507</v>
      </c>
      <c r="V1482" t="s">
        <v>299</v>
      </c>
    </row>
    <row r="1483" spans="1:22" x14ac:dyDescent="0.3">
      <c r="A1483" t="s">
        <v>1431</v>
      </c>
      <c r="B1483">
        <v>1</v>
      </c>
      <c r="C1483" s="1" t="s">
        <v>1429</v>
      </c>
      <c r="D1483" t="s">
        <v>321</v>
      </c>
      <c r="E1483">
        <v>11272</v>
      </c>
      <c r="F1483" t="s">
        <v>1429</v>
      </c>
      <c r="H1483" t="s">
        <v>1432</v>
      </c>
      <c r="K1483">
        <v>89</v>
      </c>
      <c r="L1483" s="1" t="s">
        <v>321</v>
      </c>
      <c r="M1483" t="s">
        <v>1430</v>
      </c>
      <c r="N1483">
        <v>3878</v>
      </c>
      <c r="O1483">
        <v>7</v>
      </c>
      <c r="P1483">
        <v>33</v>
      </c>
      <c r="Q1483" t="s">
        <v>11482</v>
      </c>
      <c r="R1483" t="s">
        <v>294</v>
      </c>
      <c r="S1483" t="s">
        <v>1049</v>
      </c>
      <c r="U1483" t="s">
        <v>507</v>
      </c>
      <c r="V1483" t="s">
        <v>295</v>
      </c>
    </row>
    <row r="1484" spans="1:22" x14ac:dyDescent="0.3">
      <c r="A1484" t="s">
        <v>921</v>
      </c>
      <c r="B1484">
        <v>1</v>
      </c>
      <c r="C1484" s="1" t="s">
        <v>919</v>
      </c>
      <c r="D1484" t="s">
        <v>348</v>
      </c>
      <c r="E1484">
        <v>14372</v>
      </c>
      <c r="F1484" t="s">
        <v>919</v>
      </c>
      <c r="H1484" t="s">
        <v>922</v>
      </c>
      <c r="K1484">
        <v>82</v>
      </c>
      <c r="L1484" s="1" t="s">
        <v>348</v>
      </c>
      <c r="M1484" t="s">
        <v>920</v>
      </c>
      <c r="N1484">
        <v>17170</v>
      </c>
      <c r="O1484">
        <v>1</v>
      </c>
      <c r="P1484">
        <v>29</v>
      </c>
      <c r="Q1484" t="s">
        <v>11399</v>
      </c>
      <c r="R1484" t="s">
        <v>345</v>
      </c>
      <c r="S1484" t="s">
        <v>317</v>
      </c>
      <c r="U1484" t="s">
        <v>507</v>
      </c>
      <c r="V1484" t="s">
        <v>295</v>
      </c>
    </row>
    <row r="1485" spans="1:22" x14ac:dyDescent="0.3">
      <c r="A1485" t="s">
        <v>4791</v>
      </c>
      <c r="B1485">
        <v>1</v>
      </c>
      <c r="C1485" s="1" t="s">
        <v>4789</v>
      </c>
      <c r="D1485" t="s">
        <v>562</v>
      </c>
      <c r="E1485">
        <v>13341</v>
      </c>
      <c r="F1485" t="s">
        <v>4789</v>
      </c>
      <c r="H1485" t="s">
        <v>2030</v>
      </c>
      <c r="K1485">
        <v>38</v>
      </c>
      <c r="L1485" s="1" t="s">
        <v>451</v>
      </c>
      <c r="M1485" t="s">
        <v>4790</v>
      </c>
      <c r="N1485">
        <v>10991</v>
      </c>
      <c r="O1485">
        <v>10</v>
      </c>
      <c r="P1485">
        <v>32</v>
      </c>
      <c r="Q1485" t="s">
        <v>12189</v>
      </c>
      <c r="R1485" t="s">
        <v>360</v>
      </c>
      <c r="S1485" t="s">
        <v>659</v>
      </c>
      <c r="U1485" t="s">
        <v>507</v>
      </c>
      <c r="V1485" t="s">
        <v>295</v>
      </c>
    </row>
    <row r="1486" spans="1:22" x14ac:dyDescent="0.3">
      <c r="A1486" t="s">
        <v>3281</v>
      </c>
      <c r="B1486">
        <v>1</v>
      </c>
      <c r="C1486" s="1" t="s">
        <v>3279</v>
      </c>
      <c r="D1486" t="s">
        <v>451</v>
      </c>
      <c r="E1486">
        <v>2986739</v>
      </c>
      <c r="F1486" t="s">
        <v>3279</v>
      </c>
      <c r="H1486" t="s">
        <v>3282</v>
      </c>
      <c r="K1486">
        <v>45</v>
      </c>
      <c r="L1486" s="1" t="s">
        <v>451</v>
      </c>
      <c r="M1486" t="s">
        <v>3280</v>
      </c>
      <c r="N1486">
        <v>17026</v>
      </c>
      <c r="O1486">
        <v>4</v>
      </c>
      <c r="P1486">
        <v>27</v>
      </c>
      <c r="Q1486" t="s">
        <v>11844</v>
      </c>
      <c r="R1486" t="s">
        <v>308</v>
      </c>
      <c r="S1486" t="s">
        <v>603</v>
      </c>
      <c r="U1486" t="s">
        <v>507</v>
      </c>
      <c r="V1486" t="s">
        <v>295</v>
      </c>
    </row>
    <row r="1487" spans="1:22" x14ac:dyDescent="0.3">
      <c r="A1487" t="s">
        <v>966</v>
      </c>
      <c r="B1487">
        <v>1</v>
      </c>
      <c r="C1487" s="1" t="s">
        <v>964</v>
      </c>
      <c r="F1487" t="s">
        <v>964</v>
      </c>
      <c r="K1487">
        <v>0</v>
      </c>
      <c r="L1487" s="1" t="s">
        <v>296</v>
      </c>
      <c r="M1487" t="s">
        <v>965</v>
      </c>
      <c r="N1487">
        <v>17884</v>
      </c>
      <c r="O1487">
        <v>0</v>
      </c>
      <c r="Q1487" t="s">
        <v>11406</v>
      </c>
      <c r="R1487" t="s">
        <v>296</v>
      </c>
      <c r="S1487" t="s">
        <v>296</v>
      </c>
      <c r="U1487" t="s">
        <v>507</v>
      </c>
      <c r="V1487" t="s">
        <v>295</v>
      </c>
    </row>
    <row r="1488" spans="1:22" x14ac:dyDescent="0.3">
      <c r="A1488" t="s">
        <v>1367</v>
      </c>
      <c r="B1488">
        <v>1</v>
      </c>
      <c r="C1488" s="1" t="s">
        <v>1364</v>
      </c>
      <c r="D1488" t="s">
        <v>348</v>
      </c>
      <c r="E1488">
        <v>3042741</v>
      </c>
      <c r="F1488" t="s">
        <v>1364</v>
      </c>
      <c r="H1488" t="s">
        <v>1368</v>
      </c>
      <c r="I1488">
        <v>2</v>
      </c>
      <c r="J1488" t="s">
        <v>1366</v>
      </c>
      <c r="K1488">
        <v>9</v>
      </c>
      <c r="L1488" s="1" t="s">
        <v>348</v>
      </c>
      <c r="M1488" t="s">
        <v>1365</v>
      </c>
      <c r="N1488">
        <v>20524</v>
      </c>
      <c r="O1488">
        <v>2</v>
      </c>
      <c r="P1488">
        <v>25</v>
      </c>
      <c r="Q1488" t="s">
        <v>11469</v>
      </c>
      <c r="R1488" t="s">
        <v>360</v>
      </c>
      <c r="S1488" t="s">
        <v>436</v>
      </c>
      <c r="T1488" t="s">
        <v>16316</v>
      </c>
      <c r="U1488" t="s">
        <v>507</v>
      </c>
      <c r="V1488" t="s">
        <v>295</v>
      </c>
    </row>
    <row r="1489" spans="1:22" x14ac:dyDescent="0.3">
      <c r="A1489" t="s">
        <v>10446</v>
      </c>
      <c r="B1489">
        <v>1</v>
      </c>
      <c r="C1489" s="1" t="s">
        <v>10445</v>
      </c>
      <c r="F1489" t="s">
        <v>10445</v>
      </c>
      <c r="K1489">
        <v>0</v>
      </c>
      <c r="L1489" s="1" t="s">
        <v>296</v>
      </c>
      <c r="M1489" t="s">
        <v>7649</v>
      </c>
      <c r="N1489">
        <v>19675</v>
      </c>
      <c r="O1489">
        <v>0</v>
      </c>
      <c r="Q1489" t="s">
        <v>13778</v>
      </c>
      <c r="R1489" t="s">
        <v>296</v>
      </c>
      <c r="S1489" t="s">
        <v>296</v>
      </c>
      <c r="U1489" t="s">
        <v>507</v>
      </c>
      <c r="V1489" t="s">
        <v>295</v>
      </c>
    </row>
    <row r="1490" spans="1:22" x14ac:dyDescent="0.3">
      <c r="A1490" t="s">
        <v>3929</v>
      </c>
      <c r="B1490">
        <v>1</v>
      </c>
      <c r="C1490" s="1" t="s">
        <v>3927</v>
      </c>
      <c r="F1490" t="s">
        <v>3927</v>
      </c>
      <c r="K1490">
        <v>0</v>
      </c>
      <c r="L1490" s="1" t="s">
        <v>296</v>
      </c>
      <c r="M1490" t="s">
        <v>3928</v>
      </c>
      <c r="N1490">
        <v>19680</v>
      </c>
      <c r="O1490">
        <v>0</v>
      </c>
      <c r="Q1490" t="s">
        <v>11987</v>
      </c>
      <c r="R1490" t="s">
        <v>296</v>
      </c>
      <c r="S1490" t="s">
        <v>296</v>
      </c>
      <c r="U1490" t="s">
        <v>507</v>
      </c>
      <c r="V1490" t="s">
        <v>295</v>
      </c>
    </row>
    <row r="1491" spans="1:22" x14ac:dyDescent="0.3">
      <c r="A1491" t="s">
        <v>8320</v>
      </c>
      <c r="B1491">
        <v>1</v>
      </c>
      <c r="C1491" s="1" t="s">
        <v>8319</v>
      </c>
      <c r="F1491" t="s">
        <v>8319</v>
      </c>
      <c r="K1491">
        <v>0</v>
      </c>
      <c r="L1491" s="1" t="s">
        <v>296</v>
      </c>
      <c r="M1491" t="s">
        <v>2136</v>
      </c>
      <c r="N1491">
        <v>18804</v>
      </c>
      <c r="O1491">
        <v>0</v>
      </c>
      <c r="Q1491" t="s">
        <v>13141</v>
      </c>
      <c r="R1491" t="s">
        <v>296</v>
      </c>
      <c r="S1491" t="s">
        <v>296</v>
      </c>
      <c r="U1491" t="s">
        <v>507</v>
      </c>
      <c r="V1491" t="s">
        <v>295</v>
      </c>
    </row>
    <row r="1492" spans="1:22" x14ac:dyDescent="0.3">
      <c r="A1492" t="s">
        <v>1274</v>
      </c>
      <c r="B1492">
        <v>1</v>
      </c>
      <c r="C1492" s="1" t="s">
        <v>8001</v>
      </c>
      <c r="D1492" t="s">
        <v>348</v>
      </c>
      <c r="E1492">
        <v>4035496</v>
      </c>
      <c r="F1492" t="s">
        <v>8001</v>
      </c>
      <c r="G1492" t="s">
        <v>1198</v>
      </c>
      <c r="H1492" t="s">
        <v>1316</v>
      </c>
      <c r="J1492" t="s">
        <v>8002</v>
      </c>
      <c r="K1492">
        <v>19</v>
      </c>
      <c r="L1492" s="1" t="s">
        <v>8308</v>
      </c>
      <c r="M1492" t="s">
        <v>939</v>
      </c>
      <c r="N1492">
        <v>20550</v>
      </c>
      <c r="O1492">
        <v>2</v>
      </c>
      <c r="P1492">
        <v>25</v>
      </c>
      <c r="Q1492" t="s">
        <v>13050</v>
      </c>
      <c r="R1492" t="s">
        <v>329</v>
      </c>
      <c r="S1492" t="s">
        <v>643</v>
      </c>
      <c r="U1492" t="s">
        <v>507</v>
      </c>
      <c r="V1492" t="s">
        <v>299</v>
      </c>
    </row>
    <row r="1493" spans="1:22" x14ac:dyDescent="0.3">
      <c r="A1493" t="s">
        <v>5183</v>
      </c>
      <c r="B1493">
        <v>1</v>
      </c>
      <c r="C1493" s="1" t="s">
        <v>5181</v>
      </c>
      <c r="F1493" t="s">
        <v>5181</v>
      </c>
      <c r="K1493">
        <v>0</v>
      </c>
      <c r="L1493" s="1" t="s">
        <v>296</v>
      </c>
      <c r="M1493" t="s">
        <v>5182</v>
      </c>
      <c r="N1493">
        <v>17863</v>
      </c>
      <c r="O1493">
        <v>0</v>
      </c>
      <c r="Q1493" t="s">
        <v>12289</v>
      </c>
      <c r="R1493" t="s">
        <v>296</v>
      </c>
      <c r="S1493" t="s">
        <v>296</v>
      </c>
      <c r="U1493" t="s">
        <v>507</v>
      </c>
      <c r="V1493" t="s">
        <v>295</v>
      </c>
    </row>
    <row r="1494" spans="1:22" x14ac:dyDescent="0.3">
      <c r="A1494" t="s">
        <v>1853</v>
      </c>
      <c r="B1494">
        <v>1</v>
      </c>
      <c r="C1494" s="1" t="s">
        <v>1852</v>
      </c>
      <c r="D1494" t="s">
        <v>348</v>
      </c>
      <c r="E1494">
        <v>2514269</v>
      </c>
      <c r="F1494" t="s">
        <v>1852</v>
      </c>
      <c r="H1494" t="s">
        <v>635</v>
      </c>
      <c r="K1494">
        <v>80</v>
      </c>
      <c r="L1494" s="1" t="s">
        <v>348</v>
      </c>
      <c r="M1494" t="s">
        <v>1284</v>
      </c>
      <c r="N1494">
        <v>17043</v>
      </c>
      <c r="O1494">
        <v>0</v>
      </c>
      <c r="P1494">
        <v>25</v>
      </c>
      <c r="Q1494" t="s">
        <v>11558</v>
      </c>
      <c r="R1494" t="s">
        <v>345</v>
      </c>
      <c r="S1494" t="s">
        <v>779</v>
      </c>
      <c r="U1494" t="s">
        <v>507</v>
      </c>
      <c r="V1494" t="s">
        <v>295</v>
      </c>
    </row>
    <row r="1495" spans="1:22" x14ac:dyDescent="0.3">
      <c r="A1495" t="s">
        <v>15655</v>
      </c>
      <c r="B1495">
        <v>1</v>
      </c>
      <c r="C1495" s="1" t="s">
        <v>15656</v>
      </c>
      <c r="D1495" t="s">
        <v>348</v>
      </c>
      <c r="E1495">
        <v>4373673</v>
      </c>
      <c r="F1495" t="s">
        <v>15656</v>
      </c>
      <c r="G1495" t="s">
        <v>388</v>
      </c>
      <c r="H1495" t="s">
        <v>15657</v>
      </c>
      <c r="I1495">
        <v>2</v>
      </c>
      <c r="K1495">
        <v>82</v>
      </c>
      <c r="L1495" s="1" t="s">
        <v>348</v>
      </c>
      <c r="M1495" t="s">
        <v>343</v>
      </c>
      <c r="N1495">
        <v>21731</v>
      </c>
      <c r="O1495">
        <v>0</v>
      </c>
      <c r="P1495">
        <v>24</v>
      </c>
      <c r="Q1495" t="s">
        <v>15658</v>
      </c>
      <c r="R1495" t="s">
        <v>329</v>
      </c>
      <c r="S1495" t="s">
        <v>475</v>
      </c>
      <c r="U1495" t="s">
        <v>507</v>
      </c>
      <c r="V1495" t="s">
        <v>299</v>
      </c>
    </row>
    <row r="1496" spans="1:22" x14ac:dyDescent="0.3">
      <c r="A1496" t="s">
        <v>14710</v>
      </c>
      <c r="B1496">
        <v>1</v>
      </c>
      <c r="C1496" s="1" t="s">
        <v>14711</v>
      </c>
      <c r="D1496" t="s">
        <v>348</v>
      </c>
      <c r="E1496">
        <v>4683123</v>
      </c>
      <c r="F1496" t="s">
        <v>14711</v>
      </c>
      <c r="G1496" t="s">
        <v>1198</v>
      </c>
      <c r="K1496">
        <v>6</v>
      </c>
      <c r="L1496" s="1" t="s">
        <v>348</v>
      </c>
      <c r="M1496" t="s">
        <v>3543</v>
      </c>
      <c r="N1496">
        <v>22433</v>
      </c>
      <c r="O1496">
        <v>0</v>
      </c>
      <c r="Q1496" t="s">
        <v>14712</v>
      </c>
      <c r="R1496" t="s">
        <v>345</v>
      </c>
      <c r="S1496" t="s">
        <v>430</v>
      </c>
      <c r="U1496" t="s">
        <v>507</v>
      </c>
      <c r="V1496" t="s">
        <v>299</v>
      </c>
    </row>
    <row r="1497" spans="1:22" x14ac:dyDescent="0.3">
      <c r="A1497" t="s">
        <v>595</v>
      </c>
      <c r="B1497">
        <v>1</v>
      </c>
      <c r="C1497" s="1" t="s">
        <v>58</v>
      </c>
      <c r="D1497" t="s">
        <v>451</v>
      </c>
      <c r="E1497">
        <v>3915381</v>
      </c>
      <c r="F1497" t="s">
        <v>58</v>
      </c>
      <c r="G1497" t="s">
        <v>570</v>
      </c>
      <c r="H1497" t="s">
        <v>596</v>
      </c>
      <c r="I1497">
        <v>4</v>
      </c>
      <c r="J1497" t="s">
        <v>594</v>
      </c>
      <c r="K1497">
        <v>42</v>
      </c>
      <c r="L1497" s="1" t="s">
        <v>451</v>
      </c>
      <c r="M1497" t="s">
        <v>593</v>
      </c>
      <c r="N1497">
        <v>19957</v>
      </c>
      <c r="O1497">
        <v>2</v>
      </c>
      <c r="P1497">
        <v>23</v>
      </c>
      <c r="Q1497" t="s">
        <v>11359</v>
      </c>
      <c r="R1497" t="s">
        <v>401</v>
      </c>
      <c r="S1497" t="s">
        <v>412</v>
      </c>
      <c r="U1497" t="s">
        <v>507</v>
      </c>
      <c r="V1497" t="s">
        <v>299</v>
      </c>
    </row>
    <row r="1498" spans="1:22" x14ac:dyDescent="0.3">
      <c r="A1498" t="s">
        <v>10404</v>
      </c>
      <c r="B1498">
        <v>1</v>
      </c>
      <c r="C1498" s="1" t="s">
        <v>10403</v>
      </c>
      <c r="D1498" t="s">
        <v>562</v>
      </c>
      <c r="E1498">
        <v>9530</v>
      </c>
      <c r="F1498" t="s">
        <v>10403</v>
      </c>
      <c r="H1498" t="s">
        <v>10405</v>
      </c>
      <c r="K1498">
        <v>29</v>
      </c>
      <c r="L1498" s="1" t="s">
        <v>451</v>
      </c>
      <c r="M1498" t="s">
        <v>5611</v>
      </c>
      <c r="N1498">
        <v>1589</v>
      </c>
      <c r="O1498">
        <v>15</v>
      </c>
      <c r="P1498">
        <v>37</v>
      </c>
      <c r="Q1498" t="s">
        <v>13765</v>
      </c>
      <c r="R1498" t="s">
        <v>308</v>
      </c>
      <c r="S1498" t="s">
        <v>515</v>
      </c>
      <c r="U1498" t="s">
        <v>507</v>
      </c>
      <c r="V1498" t="s">
        <v>295</v>
      </c>
    </row>
    <row r="1499" spans="1:22" x14ac:dyDescent="0.3">
      <c r="A1499" t="s">
        <v>7770</v>
      </c>
      <c r="B1499">
        <v>1</v>
      </c>
      <c r="C1499" s="1" t="s">
        <v>7768</v>
      </c>
      <c r="D1499" t="s">
        <v>562</v>
      </c>
      <c r="E1499">
        <v>3118906</v>
      </c>
      <c r="F1499" t="s">
        <v>7768</v>
      </c>
      <c r="G1499" t="s">
        <v>365</v>
      </c>
      <c r="H1499" t="s">
        <v>7771</v>
      </c>
      <c r="I1499">
        <v>7</v>
      </c>
      <c r="J1499" t="s">
        <v>14493</v>
      </c>
      <c r="K1499">
        <v>45</v>
      </c>
      <c r="L1499" s="1" t="s">
        <v>15569</v>
      </c>
      <c r="M1499" t="s">
        <v>7769</v>
      </c>
      <c r="N1499">
        <v>21156</v>
      </c>
      <c r="O1499">
        <v>1</v>
      </c>
      <c r="P1499">
        <v>24</v>
      </c>
      <c r="Q1499" t="s">
        <v>12987</v>
      </c>
      <c r="R1499" t="s">
        <v>318</v>
      </c>
      <c r="S1499" t="s">
        <v>575</v>
      </c>
      <c r="U1499" t="s">
        <v>507</v>
      </c>
      <c r="V1499" t="s">
        <v>299</v>
      </c>
    </row>
    <row r="1500" spans="1:22" x14ac:dyDescent="0.3">
      <c r="A1500" t="s">
        <v>9462</v>
      </c>
      <c r="B1500">
        <v>1</v>
      </c>
      <c r="C1500" s="1" t="s">
        <v>9461</v>
      </c>
      <c r="D1500" t="s">
        <v>437</v>
      </c>
      <c r="E1500">
        <v>2968266</v>
      </c>
      <c r="F1500" t="s">
        <v>9461</v>
      </c>
      <c r="H1500" t="s">
        <v>9463</v>
      </c>
      <c r="K1500">
        <v>0</v>
      </c>
      <c r="L1500" s="1" t="s">
        <v>437</v>
      </c>
      <c r="M1500" t="s">
        <v>7232</v>
      </c>
      <c r="N1500">
        <v>18350</v>
      </c>
      <c r="O1500">
        <v>0</v>
      </c>
      <c r="P1500">
        <v>24</v>
      </c>
      <c r="Q1500" t="s">
        <v>13482</v>
      </c>
      <c r="R1500" t="s">
        <v>329</v>
      </c>
      <c r="S1500" t="s">
        <v>412</v>
      </c>
      <c r="U1500" t="s">
        <v>507</v>
      </c>
      <c r="V1500" t="s">
        <v>295</v>
      </c>
    </row>
    <row r="1501" spans="1:22" x14ac:dyDescent="0.3">
      <c r="A1501" t="s">
        <v>7947</v>
      </c>
      <c r="B1501">
        <v>1</v>
      </c>
      <c r="C1501" s="1" t="s">
        <v>7946</v>
      </c>
      <c r="F1501" t="s">
        <v>7946</v>
      </c>
      <c r="K1501">
        <v>0</v>
      </c>
      <c r="L1501" s="1" t="s">
        <v>296</v>
      </c>
      <c r="M1501" t="s">
        <v>1029</v>
      </c>
      <c r="N1501">
        <v>18853</v>
      </c>
      <c r="O1501">
        <v>0</v>
      </c>
      <c r="Q1501" t="s">
        <v>13034</v>
      </c>
      <c r="R1501" t="s">
        <v>296</v>
      </c>
      <c r="S1501" t="s">
        <v>296</v>
      </c>
      <c r="U1501" t="s">
        <v>507</v>
      </c>
      <c r="V1501" t="s">
        <v>295</v>
      </c>
    </row>
    <row r="1502" spans="1:22" x14ac:dyDescent="0.3">
      <c r="A1502" t="s">
        <v>1134</v>
      </c>
      <c r="B1502">
        <v>1</v>
      </c>
      <c r="C1502" s="1" t="s">
        <v>1132</v>
      </c>
      <c r="F1502" t="s">
        <v>1132</v>
      </c>
      <c r="K1502">
        <v>0</v>
      </c>
      <c r="L1502" s="1" t="s">
        <v>296</v>
      </c>
      <c r="M1502" t="s">
        <v>1133</v>
      </c>
      <c r="N1502">
        <v>18852</v>
      </c>
      <c r="O1502">
        <v>0</v>
      </c>
      <c r="Q1502" t="s">
        <v>11433</v>
      </c>
      <c r="R1502" t="s">
        <v>296</v>
      </c>
      <c r="S1502" t="s">
        <v>296</v>
      </c>
      <c r="U1502" t="s">
        <v>507</v>
      </c>
      <c r="V1502" t="s">
        <v>295</v>
      </c>
    </row>
    <row r="1503" spans="1:22" x14ac:dyDescent="0.3">
      <c r="A1503" t="s">
        <v>5636</v>
      </c>
      <c r="B1503">
        <v>1</v>
      </c>
      <c r="C1503" s="1" t="s">
        <v>5634</v>
      </c>
      <c r="D1503" t="s">
        <v>348</v>
      </c>
      <c r="E1503">
        <v>3121413</v>
      </c>
      <c r="F1503" t="s">
        <v>5634</v>
      </c>
      <c r="G1503" t="s">
        <v>340</v>
      </c>
      <c r="H1503" t="s">
        <v>1998</v>
      </c>
      <c r="J1503" t="s">
        <v>14424</v>
      </c>
      <c r="K1503">
        <v>12</v>
      </c>
      <c r="L1503" s="1" t="s">
        <v>348</v>
      </c>
      <c r="M1503" t="s">
        <v>3006</v>
      </c>
      <c r="N1503">
        <v>21070</v>
      </c>
      <c r="O1503">
        <v>1</v>
      </c>
      <c r="P1503">
        <v>25</v>
      </c>
      <c r="Q1503" t="s">
        <v>12409</v>
      </c>
      <c r="R1503" t="s">
        <v>360</v>
      </c>
      <c r="S1503" t="s">
        <v>791</v>
      </c>
      <c r="U1503" t="s">
        <v>5635</v>
      </c>
      <c r="V1503" t="s">
        <v>299</v>
      </c>
    </row>
    <row r="1504" spans="1:22" x14ac:dyDescent="0.3">
      <c r="A1504" t="s">
        <v>7124</v>
      </c>
      <c r="B1504">
        <v>1</v>
      </c>
      <c r="C1504" s="1" t="s">
        <v>728</v>
      </c>
      <c r="D1504" t="s">
        <v>348</v>
      </c>
      <c r="F1504" t="s">
        <v>728</v>
      </c>
      <c r="H1504" t="s">
        <v>7125</v>
      </c>
      <c r="K1504">
        <v>17</v>
      </c>
      <c r="L1504" s="1" t="s">
        <v>348</v>
      </c>
      <c r="M1504" t="s">
        <v>7123</v>
      </c>
      <c r="N1504">
        <v>7613</v>
      </c>
      <c r="O1504">
        <v>5</v>
      </c>
      <c r="P1504">
        <v>34</v>
      </c>
      <c r="Q1504" t="s">
        <v>12808</v>
      </c>
      <c r="R1504" t="s">
        <v>360</v>
      </c>
      <c r="S1504" t="s">
        <v>568</v>
      </c>
      <c r="U1504" t="s">
        <v>7122</v>
      </c>
      <c r="V1504" t="s">
        <v>295</v>
      </c>
    </row>
    <row r="1505" spans="1:22" x14ac:dyDescent="0.3">
      <c r="A1505" t="s">
        <v>16765</v>
      </c>
      <c r="B1505">
        <v>1</v>
      </c>
      <c r="C1505" s="1" t="s">
        <v>16766</v>
      </c>
      <c r="D1505" t="s">
        <v>16327</v>
      </c>
      <c r="E1505">
        <v>15153</v>
      </c>
      <c r="F1505" t="s">
        <v>16766</v>
      </c>
      <c r="G1505" t="s">
        <v>570</v>
      </c>
      <c r="H1505" t="s">
        <v>4869</v>
      </c>
      <c r="J1505" t="s">
        <v>16767</v>
      </c>
      <c r="K1505">
        <v>6</v>
      </c>
      <c r="L1505" s="1" t="s">
        <v>16327</v>
      </c>
      <c r="M1505" t="s">
        <v>16768</v>
      </c>
      <c r="N1505">
        <v>14409</v>
      </c>
      <c r="O1505">
        <v>8</v>
      </c>
      <c r="P1505">
        <v>30</v>
      </c>
      <c r="Q1505" t="s">
        <v>16769</v>
      </c>
      <c r="R1505" t="s">
        <v>294</v>
      </c>
      <c r="S1505" t="s">
        <v>442</v>
      </c>
      <c r="U1505" t="s">
        <v>326</v>
      </c>
      <c r="V1505" t="s">
        <v>299</v>
      </c>
    </row>
    <row r="1506" spans="1:22" x14ac:dyDescent="0.3">
      <c r="A1506" t="s">
        <v>5447</v>
      </c>
      <c r="B1506">
        <v>1</v>
      </c>
      <c r="C1506" s="1" t="s">
        <v>5444</v>
      </c>
      <c r="D1506" t="s">
        <v>348</v>
      </c>
      <c r="E1506">
        <v>3056906</v>
      </c>
      <c r="F1506" t="s">
        <v>5444</v>
      </c>
      <c r="H1506" t="s">
        <v>2052</v>
      </c>
      <c r="J1506" t="s">
        <v>5446</v>
      </c>
      <c r="L1506" s="1" t="s">
        <v>348</v>
      </c>
      <c r="M1506" t="s">
        <v>5445</v>
      </c>
      <c r="N1506">
        <v>18241</v>
      </c>
      <c r="O1506">
        <v>4</v>
      </c>
      <c r="P1506">
        <v>29</v>
      </c>
      <c r="Q1506" t="s">
        <v>12359</v>
      </c>
      <c r="R1506" t="s">
        <v>329</v>
      </c>
      <c r="S1506" t="s">
        <v>430</v>
      </c>
      <c r="T1506" t="s">
        <v>16316</v>
      </c>
      <c r="U1506" t="s">
        <v>326</v>
      </c>
      <c r="V1506" t="s">
        <v>295</v>
      </c>
    </row>
    <row r="1507" spans="1:22" x14ac:dyDescent="0.3">
      <c r="A1507" t="s">
        <v>7355</v>
      </c>
      <c r="B1507">
        <v>1</v>
      </c>
      <c r="C1507" s="1" t="s">
        <v>7353</v>
      </c>
      <c r="D1507" t="s">
        <v>311</v>
      </c>
      <c r="E1507">
        <v>16736</v>
      </c>
      <c r="F1507" t="s">
        <v>7353</v>
      </c>
      <c r="H1507" t="s">
        <v>7299</v>
      </c>
      <c r="K1507">
        <v>2</v>
      </c>
      <c r="L1507" s="1" t="s">
        <v>311</v>
      </c>
      <c r="M1507" t="s">
        <v>7354</v>
      </c>
      <c r="N1507">
        <v>16135</v>
      </c>
      <c r="O1507">
        <v>6</v>
      </c>
      <c r="P1507">
        <v>27</v>
      </c>
      <c r="Q1507" t="s">
        <v>12873</v>
      </c>
      <c r="R1507" t="s">
        <v>308</v>
      </c>
      <c r="S1507" t="s">
        <v>924</v>
      </c>
      <c r="U1507" t="s">
        <v>326</v>
      </c>
      <c r="V1507" t="s">
        <v>295</v>
      </c>
    </row>
    <row r="1508" spans="1:22" x14ac:dyDescent="0.3">
      <c r="A1508" t="s">
        <v>10388</v>
      </c>
      <c r="B1508">
        <v>1</v>
      </c>
      <c r="C1508" s="1" t="s">
        <v>10385</v>
      </c>
      <c r="D1508" t="s">
        <v>321</v>
      </c>
      <c r="E1508">
        <v>3052096</v>
      </c>
      <c r="F1508" t="s">
        <v>10385</v>
      </c>
      <c r="G1508" t="s">
        <v>570</v>
      </c>
      <c r="H1508" t="s">
        <v>10389</v>
      </c>
      <c r="I1508">
        <v>3</v>
      </c>
      <c r="J1508" t="s">
        <v>10387</v>
      </c>
      <c r="K1508">
        <v>82</v>
      </c>
      <c r="L1508" s="1" t="s">
        <v>321</v>
      </c>
      <c r="M1508" t="s">
        <v>10386</v>
      </c>
      <c r="N1508">
        <v>19165</v>
      </c>
      <c r="O1508">
        <v>3</v>
      </c>
      <c r="P1508">
        <v>25</v>
      </c>
      <c r="Q1508" t="s">
        <v>13759</v>
      </c>
      <c r="R1508" t="s">
        <v>424</v>
      </c>
      <c r="S1508" t="s">
        <v>459</v>
      </c>
      <c r="U1508" t="s">
        <v>326</v>
      </c>
      <c r="V1508" t="s">
        <v>299</v>
      </c>
    </row>
    <row r="1509" spans="1:22" x14ac:dyDescent="0.3">
      <c r="A1509" t="s">
        <v>3080</v>
      </c>
      <c r="B1509">
        <v>1</v>
      </c>
      <c r="C1509" s="1" t="s">
        <v>3077</v>
      </c>
      <c r="D1509" t="s">
        <v>562</v>
      </c>
      <c r="E1509">
        <v>3040499</v>
      </c>
      <c r="F1509" t="s">
        <v>3077</v>
      </c>
      <c r="G1509" t="s">
        <v>669</v>
      </c>
      <c r="H1509" t="s">
        <v>1103</v>
      </c>
      <c r="J1509" t="s">
        <v>3079</v>
      </c>
      <c r="K1509">
        <v>43</v>
      </c>
      <c r="L1509" s="1" t="s">
        <v>451</v>
      </c>
      <c r="M1509" t="s">
        <v>3078</v>
      </c>
      <c r="N1509">
        <v>20581</v>
      </c>
      <c r="O1509">
        <v>2</v>
      </c>
      <c r="P1509">
        <v>25</v>
      </c>
      <c r="Q1509" t="s">
        <v>11799</v>
      </c>
      <c r="R1509" t="s">
        <v>345</v>
      </c>
      <c r="S1509" t="s">
        <v>525</v>
      </c>
      <c r="U1509" t="s">
        <v>326</v>
      </c>
      <c r="V1509" t="s">
        <v>299</v>
      </c>
    </row>
    <row r="1510" spans="1:22" x14ac:dyDescent="0.3">
      <c r="A1510" t="s">
        <v>16325</v>
      </c>
      <c r="B1510">
        <v>1</v>
      </c>
      <c r="C1510" s="1" t="s">
        <v>16326</v>
      </c>
      <c r="D1510" t="s">
        <v>16327</v>
      </c>
      <c r="E1510">
        <v>3054971</v>
      </c>
      <c r="F1510" t="s">
        <v>16326</v>
      </c>
      <c r="H1510" t="s">
        <v>328</v>
      </c>
      <c r="J1510" t="s">
        <v>16328</v>
      </c>
      <c r="K1510">
        <v>6</v>
      </c>
      <c r="L1510" s="1" t="s">
        <v>16327</v>
      </c>
      <c r="M1510" t="s">
        <v>16329</v>
      </c>
      <c r="N1510">
        <v>19995</v>
      </c>
      <c r="O1510">
        <v>2</v>
      </c>
      <c r="P1510">
        <v>25</v>
      </c>
      <c r="Q1510" t="s">
        <v>16330</v>
      </c>
      <c r="R1510" t="s">
        <v>329</v>
      </c>
      <c r="S1510" t="s">
        <v>317</v>
      </c>
      <c r="T1510" t="s">
        <v>16316</v>
      </c>
      <c r="U1510" t="s">
        <v>326</v>
      </c>
      <c r="V1510" t="s">
        <v>295</v>
      </c>
    </row>
    <row r="1511" spans="1:22" x14ac:dyDescent="0.3">
      <c r="A1511" t="s">
        <v>7755</v>
      </c>
      <c r="B1511">
        <v>1</v>
      </c>
      <c r="C1511" s="1" t="s">
        <v>7753</v>
      </c>
      <c r="F1511" t="s">
        <v>7753</v>
      </c>
      <c r="K1511">
        <v>0</v>
      </c>
      <c r="L1511" s="1" t="s">
        <v>296</v>
      </c>
      <c r="M1511" t="s">
        <v>7754</v>
      </c>
      <c r="N1511">
        <v>18845</v>
      </c>
      <c r="O1511">
        <v>0</v>
      </c>
      <c r="Q1511" t="s">
        <v>12982</v>
      </c>
      <c r="R1511" t="s">
        <v>296</v>
      </c>
      <c r="S1511" t="s">
        <v>296</v>
      </c>
      <c r="U1511" t="s">
        <v>507</v>
      </c>
      <c r="V1511" t="s">
        <v>295</v>
      </c>
    </row>
    <row r="1512" spans="1:22" x14ac:dyDescent="0.3">
      <c r="A1512" t="s">
        <v>8620</v>
      </c>
      <c r="B1512">
        <v>1</v>
      </c>
      <c r="C1512" s="1" t="s">
        <v>8619</v>
      </c>
      <c r="D1512" t="s">
        <v>321</v>
      </c>
      <c r="E1512">
        <v>3894752</v>
      </c>
      <c r="F1512" t="s">
        <v>8619</v>
      </c>
      <c r="H1512" t="s">
        <v>3802</v>
      </c>
      <c r="K1512">
        <v>48</v>
      </c>
      <c r="L1512" s="1" t="s">
        <v>321</v>
      </c>
      <c r="M1512" t="s">
        <v>339</v>
      </c>
      <c r="N1512">
        <v>17397</v>
      </c>
      <c r="O1512">
        <v>1</v>
      </c>
      <c r="P1512">
        <v>26</v>
      </c>
      <c r="Q1512" t="s">
        <v>13230</v>
      </c>
      <c r="R1512" t="s">
        <v>1346</v>
      </c>
      <c r="S1512" t="s">
        <v>515</v>
      </c>
      <c r="U1512" t="s">
        <v>507</v>
      </c>
      <c r="V1512" t="s">
        <v>295</v>
      </c>
    </row>
    <row r="1513" spans="1:22" x14ac:dyDescent="0.3">
      <c r="A1513" t="s">
        <v>8069</v>
      </c>
      <c r="B1513">
        <v>1</v>
      </c>
      <c r="C1513" s="1" t="s">
        <v>8067</v>
      </c>
      <c r="D1513" t="s">
        <v>321</v>
      </c>
      <c r="E1513">
        <v>12550</v>
      </c>
      <c r="F1513" t="s">
        <v>8067</v>
      </c>
      <c r="H1513" t="s">
        <v>8070</v>
      </c>
      <c r="J1513" t="s">
        <v>8068</v>
      </c>
      <c r="K1513">
        <v>82</v>
      </c>
      <c r="L1513" s="1" t="s">
        <v>321</v>
      </c>
      <c r="M1513" t="s">
        <v>2101</v>
      </c>
      <c r="N1513">
        <v>8848</v>
      </c>
      <c r="O1513">
        <v>11</v>
      </c>
      <c r="P1513">
        <v>33</v>
      </c>
      <c r="Q1513" t="s">
        <v>13070</v>
      </c>
      <c r="R1513" t="s">
        <v>294</v>
      </c>
      <c r="S1513" t="s">
        <v>548</v>
      </c>
      <c r="T1513" t="s">
        <v>16316</v>
      </c>
      <c r="U1513" t="s">
        <v>507</v>
      </c>
      <c r="V1513" t="s">
        <v>295</v>
      </c>
    </row>
    <row r="1514" spans="1:22" x14ac:dyDescent="0.3">
      <c r="A1514" t="s">
        <v>1453</v>
      </c>
      <c r="B1514">
        <v>1</v>
      </c>
      <c r="C1514" s="1" t="s">
        <v>1451</v>
      </c>
      <c r="D1514" t="s">
        <v>451</v>
      </c>
      <c r="E1514">
        <v>2982839</v>
      </c>
      <c r="F1514" t="s">
        <v>1451</v>
      </c>
      <c r="H1514" t="s">
        <v>1454</v>
      </c>
      <c r="I1514">
        <v>7</v>
      </c>
      <c r="K1514">
        <v>42</v>
      </c>
      <c r="L1514" s="1" t="s">
        <v>451</v>
      </c>
      <c r="M1514" t="s">
        <v>1452</v>
      </c>
      <c r="N1514">
        <v>19376</v>
      </c>
      <c r="O1514">
        <v>2</v>
      </c>
      <c r="P1514">
        <v>26</v>
      </c>
      <c r="Q1514" t="s">
        <v>11486</v>
      </c>
      <c r="R1514" t="s">
        <v>329</v>
      </c>
      <c r="S1514" t="s">
        <v>1263</v>
      </c>
      <c r="T1514" t="s">
        <v>1059</v>
      </c>
      <c r="U1514" t="s">
        <v>507</v>
      </c>
      <c r="V1514" t="s">
        <v>295</v>
      </c>
    </row>
    <row r="1515" spans="1:22" x14ac:dyDescent="0.3">
      <c r="A1515" t="s">
        <v>15983</v>
      </c>
      <c r="B1515">
        <v>1</v>
      </c>
      <c r="C1515" s="1" t="s">
        <v>76</v>
      </c>
      <c r="D1515" t="s">
        <v>348</v>
      </c>
      <c r="E1515">
        <v>3052177</v>
      </c>
      <c r="F1515" t="s">
        <v>76</v>
      </c>
      <c r="G1515" t="s">
        <v>410</v>
      </c>
      <c r="H1515" t="s">
        <v>15984</v>
      </c>
      <c r="I1515">
        <v>1</v>
      </c>
      <c r="J1515" t="s">
        <v>9995</v>
      </c>
      <c r="K1515">
        <v>11</v>
      </c>
      <c r="L1515" s="1" t="s">
        <v>348</v>
      </c>
      <c r="M1515" t="s">
        <v>15985</v>
      </c>
      <c r="N1515">
        <v>18881</v>
      </c>
      <c r="O1515">
        <v>3</v>
      </c>
      <c r="P1515">
        <v>24</v>
      </c>
      <c r="Q1515" t="s">
        <v>15986</v>
      </c>
      <c r="R1515" t="s">
        <v>360</v>
      </c>
      <c r="S1515" t="s">
        <v>385</v>
      </c>
      <c r="T1515" t="s">
        <v>16320</v>
      </c>
      <c r="U1515" t="s">
        <v>507</v>
      </c>
      <c r="V1515" t="s">
        <v>16321</v>
      </c>
    </row>
    <row r="1516" spans="1:22" x14ac:dyDescent="0.3">
      <c r="A1516" t="s">
        <v>6212</v>
      </c>
      <c r="B1516">
        <v>1</v>
      </c>
      <c r="C1516" s="1" t="s">
        <v>6211</v>
      </c>
      <c r="F1516" t="s">
        <v>6211</v>
      </c>
      <c r="K1516">
        <v>0</v>
      </c>
      <c r="L1516" s="1" t="s">
        <v>296</v>
      </c>
      <c r="M1516" t="s">
        <v>2323</v>
      </c>
      <c r="N1516">
        <v>18732</v>
      </c>
      <c r="O1516">
        <v>0</v>
      </c>
      <c r="Q1516" t="s">
        <v>12558</v>
      </c>
      <c r="R1516" t="s">
        <v>296</v>
      </c>
      <c r="S1516" t="s">
        <v>296</v>
      </c>
      <c r="U1516" t="s">
        <v>507</v>
      </c>
      <c r="V1516" t="s">
        <v>295</v>
      </c>
    </row>
    <row r="1517" spans="1:22" x14ac:dyDescent="0.3">
      <c r="A1517" t="s">
        <v>4068</v>
      </c>
      <c r="B1517">
        <v>1</v>
      </c>
      <c r="C1517" s="1" t="s">
        <v>4066</v>
      </c>
      <c r="D1517" t="s">
        <v>348</v>
      </c>
      <c r="E1517">
        <v>3933064</v>
      </c>
      <c r="F1517" t="s">
        <v>4066</v>
      </c>
      <c r="G1517" t="s">
        <v>416</v>
      </c>
      <c r="H1517" t="s">
        <v>3992</v>
      </c>
      <c r="I1517">
        <v>2</v>
      </c>
      <c r="J1517" t="s">
        <v>14396</v>
      </c>
      <c r="K1517">
        <v>15</v>
      </c>
      <c r="L1517" s="1" t="s">
        <v>348</v>
      </c>
      <c r="M1517" t="s">
        <v>4067</v>
      </c>
      <c r="N1517">
        <v>20970</v>
      </c>
      <c r="O1517">
        <v>1</v>
      </c>
      <c r="P1517">
        <v>26</v>
      </c>
      <c r="Q1517" t="s">
        <v>12021</v>
      </c>
      <c r="R1517" t="s">
        <v>492</v>
      </c>
      <c r="S1517" t="s">
        <v>730</v>
      </c>
      <c r="U1517" t="s">
        <v>507</v>
      </c>
      <c r="V1517" t="s">
        <v>299</v>
      </c>
    </row>
    <row r="1518" spans="1:22" x14ac:dyDescent="0.3">
      <c r="A1518" t="s">
        <v>1626</v>
      </c>
      <c r="B1518">
        <v>1</v>
      </c>
      <c r="C1518" s="1" t="s">
        <v>1623</v>
      </c>
      <c r="D1518" t="s">
        <v>311</v>
      </c>
      <c r="E1518">
        <v>3124092</v>
      </c>
      <c r="F1518" t="s">
        <v>1623</v>
      </c>
      <c r="G1518" t="s">
        <v>570</v>
      </c>
      <c r="H1518" t="s">
        <v>1627</v>
      </c>
      <c r="I1518">
        <v>2</v>
      </c>
      <c r="J1518" t="s">
        <v>1625</v>
      </c>
      <c r="K1518">
        <v>9</v>
      </c>
      <c r="L1518" s="1" t="s">
        <v>311</v>
      </c>
      <c r="M1518" t="s">
        <v>1624</v>
      </c>
      <c r="N1518">
        <v>20703</v>
      </c>
      <c r="O1518">
        <v>2</v>
      </c>
      <c r="P1518">
        <v>24</v>
      </c>
      <c r="Q1518" t="s">
        <v>11516</v>
      </c>
      <c r="R1518" t="s">
        <v>329</v>
      </c>
      <c r="S1518" t="s">
        <v>356</v>
      </c>
      <c r="U1518" t="s">
        <v>507</v>
      </c>
      <c r="V1518" t="s">
        <v>299</v>
      </c>
    </row>
    <row r="1519" spans="1:22" x14ac:dyDescent="0.3">
      <c r="A1519" t="s">
        <v>2260</v>
      </c>
      <c r="B1519">
        <v>1</v>
      </c>
      <c r="C1519" s="1" t="s">
        <v>2258</v>
      </c>
      <c r="D1519" t="s">
        <v>451</v>
      </c>
      <c r="E1519">
        <v>13536</v>
      </c>
      <c r="F1519" t="s">
        <v>2258</v>
      </c>
      <c r="H1519" t="s">
        <v>2261</v>
      </c>
      <c r="K1519">
        <v>44</v>
      </c>
      <c r="L1519" s="1" t="s">
        <v>451</v>
      </c>
      <c r="M1519" t="s">
        <v>1955</v>
      </c>
      <c r="N1519">
        <v>12323</v>
      </c>
      <c r="O1519">
        <v>5</v>
      </c>
      <c r="P1519">
        <v>32</v>
      </c>
      <c r="Q1519" t="s">
        <v>11634</v>
      </c>
      <c r="R1519" t="s">
        <v>360</v>
      </c>
      <c r="S1519" t="s">
        <v>686</v>
      </c>
      <c r="U1519" t="s">
        <v>2259</v>
      </c>
      <c r="V1519" t="s">
        <v>295</v>
      </c>
    </row>
    <row r="1520" spans="1:22" x14ac:dyDescent="0.3">
      <c r="A1520" t="s">
        <v>11267</v>
      </c>
      <c r="B1520">
        <v>1</v>
      </c>
      <c r="C1520" s="1" t="s">
        <v>1333</v>
      </c>
      <c r="D1520" t="s">
        <v>348</v>
      </c>
      <c r="E1520">
        <v>2971830</v>
      </c>
      <c r="F1520" t="s">
        <v>1333</v>
      </c>
      <c r="G1520" t="s">
        <v>669</v>
      </c>
      <c r="H1520" t="s">
        <v>608</v>
      </c>
      <c r="I1520">
        <v>3</v>
      </c>
      <c r="J1520" t="s">
        <v>1335</v>
      </c>
      <c r="K1520">
        <v>19</v>
      </c>
      <c r="L1520" s="1" t="s">
        <v>348</v>
      </c>
      <c r="M1520" t="s">
        <v>1334</v>
      </c>
      <c r="N1520">
        <v>19184</v>
      </c>
      <c r="O1520">
        <v>3</v>
      </c>
      <c r="P1520">
        <v>26</v>
      </c>
      <c r="Q1520" t="s">
        <v>11466</v>
      </c>
      <c r="R1520" t="s">
        <v>636</v>
      </c>
      <c r="S1520" t="s">
        <v>14660</v>
      </c>
      <c r="U1520" t="s">
        <v>14661</v>
      </c>
      <c r="V1520" t="s">
        <v>299</v>
      </c>
    </row>
    <row r="1521" spans="1:22" x14ac:dyDescent="0.3">
      <c r="A1521" t="s">
        <v>15541</v>
      </c>
      <c r="B1521">
        <v>1</v>
      </c>
      <c r="C1521" s="1" t="s">
        <v>15542</v>
      </c>
      <c r="D1521" t="s">
        <v>348</v>
      </c>
      <c r="E1521">
        <v>4373937</v>
      </c>
      <c r="F1521" t="s">
        <v>15542</v>
      </c>
      <c r="G1521" t="s">
        <v>340</v>
      </c>
      <c r="K1521">
        <v>14</v>
      </c>
      <c r="L1521" s="1" t="s">
        <v>348</v>
      </c>
      <c r="M1521" t="s">
        <v>2001</v>
      </c>
      <c r="N1521">
        <v>22358</v>
      </c>
      <c r="O1521">
        <v>0</v>
      </c>
      <c r="Q1521" t="s">
        <v>15543</v>
      </c>
      <c r="R1521" t="s">
        <v>492</v>
      </c>
      <c r="S1521" t="s">
        <v>830</v>
      </c>
      <c r="U1521" t="s">
        <v>14661</v>
      </c>
      <c r="V1521" t="s">
        <v>299</v>
      </c>
    </row>
    <row r="1522" spans="1:22" x14ac:dyDescent="0.3">
      <c r="A1522" t="s">
        <v>992</v>
      </c>
      <c r="B1522">
        <v>1</v>
      </c>
      <c r="C1522" s="1" t="s">
        <v>988</v>
      </c>
      <c r="D1522" t="s">
        <v>348</v>
      </c>
      <c r="E1522">
        <v>4046666</v>
      </c>
      <c r="F1522" t="s">
        <v>988</v>
      </c>
      <c r="H1522" t="s">
        <v>993</v>
      </c>
      <c r="J1522" t="s">
        <v>991</v>
      </c>
      <c r="K1522">
        <v>9</v>
      </c>
      <c r="L1522" s="1" t="s">
        <v>348</v>
      </c>
      <c r="M1522" t="s">
        <v>990</v>
      </c>
      <c r="N1522">
        <v>20463</v>
      </c>
      <c r="O1522">
        <v>2</v>
      </c>
      <c r="P1522">
        <v>24</v>
      </c>
      <c r="Q1522" t="s">
        <v>11410</v>
      </c>
      <c r="R1522" t="s">
        <v>401</v>
      </c>
      <c r="S1522" t="s">
        <v>643</v>
      </c>
      <c r="T1522" t="s">
        <v>16316</v>
      </c>
      <c r="U1522" t="s">
        <v>989</v>
      </c>
      <c r="V1522" t="s">
        <v>295</v>
      </c>
    </row>
    <row r="1523" spans="1:22" x14ac:dyDescent="0.3">
      <c r="A1523" t="s">
        <v>6493</v>
      </c>
      <c r="B1523">
        <v>1</v>
      </c>
      <c r="C1523" s="1" t="s">
        <v>6491</v>
      </c>
      <c r="D1523" t="s">
        <v>451</v>
      </c>
      <c r="E1523">
        <v>15364</v>
      </c>
      <c r="F1523" t="s">
        <v>6491</v>
      </c>
      <c r="H1523" t="s">
        <v>1861</v>
      </c>
      <c r="K1523">
        <v>34</v>
      </c>
      <c r="L1523" s="1" t="s">
        <v>451</v>
      </c>
      <c r="M1523" t="s">
        <v>1548</v>
      </c>
      <c r="N1523">
        <v>15565</v>
      </c>
      <c r="O1523">
        <v>3</v>
      </c>
      <c r="P1523">
        <v>28</v>
      </c>
      <c r="Q1523" t="s">
        <v>12637</v>
      </c>
      <c r="R1523" t="s">
        <v>401</v>
      </c>
      <c r="S1523" t="s">
        <v>575</v>
      </c>
      <c r="U1523" t="s">
        <v>6492</v>
      </c>
      <c r="V1523" t="s">
        <v>295</v>
      </c>
    </row>
    <row r="1524" spans="1:22" x14ac:dyDescent="0.3">
      <c r="A1524" t="s">
        <v>9588</v>
      </c>
      <c r="B1524">
        <v>1</v>
      </c>
      <c r="C1524" s="1" t="s">
        <v>9586</v>
      </c>
      <c r="D1524" t="s">
        <v>562</v>
      </c>
      <c r="E1524">
        <v>16509</v>
      </c>
      <c r="F1524" t="s">
        <v>9586</v>
      </c>
      <c r="H1524" t="s">
        <v>9589</v>
      </c>
      <c r="K1524">
        <v>44</v>
      </c>
      <c r="L1524" s="1" t="s">
        <v>451</v>
      </c>
      <c r="M1524" t="s">
        <v>9587</v>
      </c>
      <c r="N1524">
        <v>15818</v>
      </c>
      <c r="O1524">
        <v>0</v>
      </c>
      <c r="P1524">
        <v>27</v>
      </c>
      <c r="Q1524" t="s">
        <v>13520</v>
      </c>
      <c r="R1524" t="s">
        <v>360</v>
      </c>
      <c r="S1524" t="s">
        <v>1263</v>
      </c>
      <c r="U1524" t="s">
        <v>651</v>
      </c>
      <c r="V1524" t="s">
        <v>295</v>
      </c>
    </row>
    <row r="1525" spans="1:22" x14ac:dyDescent="0.3">
      <c r="A1525" t="s">
        <v>6981</v>
      </c>
      <c r="B1525">
        <v>1</v>
      </c>
      <c r="C1525" s="1" t="s">
        <v>6979</v>
      </c>
      <c r="D1525" t="s">
        <v>348</v>
      </c>
      <c r="E1525">
        <v>3123226</v>
      </c>
      <c r="F1525" t="s">
        <v>6979</v>
      </c>
      <c r="H1525" t="s">
        <v>1599</v>
      </c>
      <c r="J1525" t="s">
        <v>14459</v>
      </c>
      <c r="L1525" s="1" t="s">
        <v>348</v>
      </c>
      <c r="M1525" t="s">
        <v>6980</v>
      </c>
      <c r="N1525">
        <v>21224</v>
      </c>
      <c r="O1525">
        <v>1</v>
      </c>
      <c r="P1525">
        <v>24</v>
      </c>
      <c r="Q1525" t="s">
        <v>12770</v>
      </c>
      <c r="R1525" t="s">
        <v>318</v>
      </c>
      <c r="S1525" t="s">
        <v>436</v>
      </c>
      <c r="T1525" t="s">
        <v>16316</v>
      </c>
      <c r="U1525" t="s">
        <v>651</v>
      </c>
      <c r="V1525" t="s">
        <v>295</v>
      </c>
    </row>
    <row r="1526" spans="1:22" x14ac:dyDescent="0.3">
      <c r="A1526" t="s">
        <v>653</v>
      </c>
      <c r="B1526">
        <v>1</v>
      </c>
      <c r="C1526" s="1" t="s">
        <v>649</v>
      </c>
      <c r="D1526" t="s">
        <v>451</v>
      </c>
      <c r="E1526">
        <v>15632</v>
      </c>
      <c r="F1526" t="s">
        <v>649</v>
      </c>
      <c r="H1526" t="s">
        <v>654</v>
      </c>
      <c r="K1526">
        <v>34</v>
      </c>
      <c r="L1526" s="1" t="s">
        <v>451</v>
      </c>
      <c r="M1526" t="s">
        <v>652</v>
      </c>
      <c r="N1526">
        <v>14719</v>
      </c>
      <c r="O1526">
        <v>7</v>
      </c>
      <c r="P1526">
        <v>29</v>
      </c>
      <c r="Q1526" t="s">
        <v>11365</v>
      </c>
      <c r="R1526" t="s">
        <v>401</v>
      </c>
      <c r="S1526" t="s">
        <v>650</v>
      </c>
      <c r="T1526" t="s">
        <v>1059</v>
      </c>
      <c r="U1526" t="s">
        <v>651</v>
      </c>
      <c r="V1526" t="s">
        <v>295</v>
      </c>
    </row>
    <row r="1527" spans="1:22" x14ac:dyDescent="0.3">
      <c r="A1527" t="s">
        <v>8611</v>
      </c>
      <c r="B1527">
        <v>1</v>
      </c>
      <c r="C1527" s="1" t="s">
        <v>8609</v>
      </c>
      <c r="D1527" t="s">
        <v>348</v>
      </c>
      <c r="E1527">
        <v>17194</v>
      </c>
      <c r="F1527" t="s">
        <v>8609</v>
      </c>
      <c r="H1527" t="s">
        <v>4027</v>
      </c>
      <c r="K1527">
        <v>17</v>
      </c>
      <c r="L1527" s="1" t="s">
        <v>348</v>
      </c>
      <c r="M1527" t="s">
        <v>8610</v>
      </c>
      <c r="N1527">
        <v>16134</v>
      </c>
      <c r="O1527">
        <v>5</v>
      </c>
      <c r="P1527">
        <v>27</v>
      </c>
      <c r="Q1527" t="s">
        <v>13226</v>
      </c>
      <c r="R1527" t="s">
        <v>360</v>
      </c>
      <c r="S1527" t="s">
        <v>430</v>
      </c>
      <c r="T1527" t="s">
        <v>1059</v>
      </c>
      <c r="U1527" t="s">
        <v>651</v>
      </c>
      <c r="V1527" t="s">
        <v>295</v>
      </c>
    </row>
    <row r="1528" spans="1:22" x14ac:dyDescent="0.3">
      <c r="A1528" t="s">
        <v>8561</v>
      </c>
      <c r="B1528">
        <v>1</v>
      </c>
      <c r="C1528" s="1" t="s">
        <v>8560</v>
      </c>
      <c r="D1528" t="s">
        <v>348</v>
      </c>
      <c r="E1528">
        <v>3116559</v>
      </c>
      <c r="F1528" t="s">
        <v>8560</v>
      </c>
      <c r="H1528" t="s">
        <v>6707</v>
      </c>
      <c r="J1528" t="s">
        <v>15729</v>
      </c>
      <c r="K1528">
        <v>10</v>
      </c>
      <c r="L1528" s="1" t="s">
        <v>348</v>
      </c>
      <c r="M1528" t="s">
        <v>1329</v>
      </c>
      <c r="N1528">
        <v>21397</v>
      </c>
      <c r="O1528">
        <v>1</v>
      </c>
      <c r="P1528">
        <v>24</v>
      </c>
      <c r="Q1528" t="s">
        <v>13212</v>
      </c>
      <c r="R1528" t="s">
        <v>401</v>
      </c>
      <c r="S1528" t="s">
        <v>65</v>
      </c>
      <c r="T1528" t="s">
        <v>16316</v>
      </c>
      <c r="U1528" t="s">
        <v>651</v>
      </c>
      <c r="V1528" t="s">
        <v>295</v>
      </c>
    </row>
    <row r="1529" spans="1:22" x14ac:dyDescent="0.3">
      <c r="A1529" t="s">
        <v>5748</v>
      </c>
      <c r="B1529">
        <v>1</v>
      </c>
      <c r="C1529" s="1" t="s">
        <v>970</v>
      </c>
      <c r="D1529" t="s">
        <v>451</v>
      </c>
      <c r="E1529">
        <v>11247</v>
      </c>
      <c r="F1529" t="s">
        <v>970</v>
      </c>
      <c r="H1529" t="s">
        <v>5749</v>
      </c>
      <c r="J1529" t="s">
        <v>5747</v>
      </c>
      <c r="K1529">
        <v>28</v>
      </c>
      <c r="L1529" s="1" t="s">
        <v>451</v>
      </c>
      <c r="M1529" t="s">
        <v>3798</v>
      </c>
      <c r="N1529">
        <v>5451</v>
      </c>
      <c r="O1529">
        <v>12</v>
      </c>
      <c r="P1529">
        <v>33</v>
      </c>
      <c r="Q1529" t="s">
        <v>12436</v>
      </c>
      <c r="R1529" t="s">
        <v>401</v>
      </c>
      <c r="S1529" t="s">
        <v>949</v>
      </c>
      <c r="T1529" t="s">
        <v>16316</v>
      </c>
      <c r="U1529" t="s">
        <v>651</v>
      </c>
      <c r="V1529" t="s">
        <v>295</v>
      </c>
    </row>
    <row r="1530" spans="1:22" x14ac:dyDescent="0.3">
      <c r="A1530" t="s">
        <v>15067</v>
      </c>
      <c r="B1530">
        <v>1</v>
      </c>
      <c r="C1530" s="1" t="s">
        <v>15068</v>
      </c>
      <c r="D1530" t="s">
        <v>451</v>
      </c>
      <c r="E1530">
        <v>4242335</v>
      </c>
      <c r="F1530" t="s">
        <v>15068</v>
      </c>
      <c r="G1530" t="s">
        <v>303</v>
      </c>
      <c r="H1530" t="s">
        <v>15069</v>
      </c>
      <c r="I1530">
        <v>1</v>
      </c>
      <c r="K1530">
        <v>28</v>
      </c>
      <c r="L1530" s="1" t="s">
        <v>451</v>
      </c>
      <c r="M1530" t="s">
        <v>543</v>
      </c>
      <c r="N1530">
        <v>21682</v>
      </c>
      <c r="O1530">
        <v>0</v>
      </c>
      <c r="P1530">
        <v>21</v>
      </c>
      <c r="Q1530" t="s">
        <v>15070</v>
      </c>
      <c r="R1530" t="s">
        <v>360</v>
      </c>
      <c r="S1530" t="s">
        <v>762</v>
      </c>
      <c r="U1530" t="s">
        <v>651</v>
      </c>
      <c r="V1530" t="s">
        <v>299</v>
      </c>
    </row>
    <row r="1531" spans="1:22" x14ac:dyDescent="0.3">
      <c r="A1531" t="s">
        <v>15961</v>
      </c>
      <c r="B1531">
        <v>1</v>
      </c>
      <c r="C1531" s="1" t="s">
        <v>15962</v>
      </c>
      <c r="D1531" t="s">
        <v>451</v>
      </c>
      <c r="E1531">
        <v>4039274</v>
      </c>
      <c r="F1531" t="s">
        <v>15962</v>
      </c>
      <c r="G1531" t="s">
        <v>340</v>
      </c>
      <c r="K1531">
        <v>38</v>
      </c>
      <c r="L1531" s="1" t="s">
        <v>451</v>
      </c>
      <c r="M1531" t="s">
        <v>2001</v>
      </c>
      <c r="N1531">
        <v>21782</v>
      </c>
      <c r="O1531">
        <v>0</v>
      </c>
      <c r="Q1531" t="s">
        <v>15963</v>
      </c>
      <c r="R1531" t="s">
        <v>308</v>
      </c>
      <c r="S1531" t="s">
        <v>362</v>
      </c>
      <c r="U1531" t="s">
        <v>651</v>
      </c>
      <c r="V1531" t="s">
        <v>299</v>
      </c>
    </row>
    <row r="1532" spans="1:22" x14ac:dyDescent="0.3">
      <c r="A1532" t="s">
        <v>8888</v>
      </c>
      <c r="B1532">
        <v>1</v>
      </c>
      <c r="C1532" s="1" t="s">
        <v>8886</v>
      </c>
      <c r="D1532" t="s">
        <v>451</v>
      </c>
      <c r="E1532">
        <v>2980077</v>
      </c>
      <c r="F1532" t="s">
        <v>8886</v>
      </c>
      <c r="H1532" t="s">
        <v>3560</v>
      </c>
      <c r="I1532">
        <v>12</v>
      </c>
      <c r="J1532" t="s">
        <v>8887</v>
      </c>
      <c r="L1532" s="1" t="s">
        <v>451</v>
      </c>
      <c r="M1532" t="s">
        <v>513</v>
      </c>
      <c r="N1532">
        <v>18073</v>
      </c>
      <c r="O1532">
        <v>4</v>
      </c>
      <c r="P1532">
        <v>26</v>
      </c>
      <c r="Q1532" t="s">
        <v>13311</v>
      </c>
      <c r="R1532" t="s">
        <v>308</v>
      </c>
      <c r="S1532" t="s">
        <v>603</v>
      </c>
      <c r="T1532" t="s">
        <v>16316</v>
      </c>
      <c r="U1532" t="s">
        <v>651</v>
      </c>
      <c r="V1532" t="s">
        <v>295</v>
      </c>
    </row>
    <row r="1533" spans="1:22" x14ac:dyDescent="0.3">
      <c r="A1533" t="s">
        <v>9459</v>
      </c>
      <c r="B1533">
        <v>1</v>
      </c>
      <c r="C1533" s="1" t="s">
        <v>9457</v>
      </c>
      <c r="D1533" t="s">
        <v>348</v>
      </c>
      <c r="F1533" t="s">
        <v>9457</v>
      </c>
      <c r="H1533" t="s">
        <v>9460</v>
      </c>
      <c r="K1533">
        <v>83</v>
      </c>
      <c r="L1533" s="1" t="s">
        <v>348</v>
      </c>
      <c r="M1533" t="s">
        <v>9458</v>
      </c>
      <c r="N1533">
        <v>17403</v>
      </c>
      <c r="O1533">
        <v>0</v>
      </c>
      <c r="P1533">
        <v>25</v>
      </c>
      <c r="Q1533" t="s">
        <v>13481</v>
      </c>
      <c r="R1533" t="s">
        <v>294</v>
      </c>
      <c r="S1533" t="s">
        <v>436</v>
      </c>
      <c r="U1533" t="s">
        <v>2120</v>
      </c>
      <c r="V1533" t="s">
        <v>295</v>
      </c>
    </row>
    <row r="1534" spans="1:22" x14ac:dyDescent="0.3">
      <c r="A1534" t="s">
        <v>3277</v>
      </c>
      <c r="B1534">
        <v>1</v>
      </c>
      <c r="C1534" s="1" t="s">
        <v>3275</v>
      </c>
      <c r="D1534" t="s">
        <v>437</v>
      </c>
      <c r="E1534">
        <v>3135726</v>
      </c>
      <c r="F1534" t="s">
        <v>3275</v>
      </c>
      <c r="H1534" t="s">
        <v>3278</v>
      </c>
      <c r="J1534" t="s">
        <v>3276</v>
      </c>
      <c r="L1534" s="1" t="s">
        <v>437</v>
      </c>
      <c r="M1534" t="s">
        <v>781</v>
      </c>
      <c r="N1534">
        <v>18619</v>
      </c>
      <c r="O1534">
        <v>4</v>
      </c>
      <c r="P1534">
        <v>27</v>
      </c>
      <c r="Q1534" t="s">
        <v>11843</v>
      </c>
      <c r="R1534" t="s">
        <v>401</v>
      </c>
      <c r="S1534" t="s">
        <v>385</v>
      </c>
      <c r="T1534" t="s">
        <v>16316</v>
      </c>
      <c r="U1534" t="s">
        <v>533</v>
      </c>
      <c r="V1534" t="s">
        <v>295</v>
      </c>
    </row>
    <row r="1535" spans="1:22" x14ac:dyDescent="0.3">
      <c r="A1535" t="s">
        <v>8953</v>
      </c>
      <c r="B1535">
        <v>1</v>
      </c>
      <c r="C1535" s="1" t="s">
        <v>8952</v>
      </c>
      <c r="F1535" t="s">
        <v>8952</v>
      </c>
      <c r="K1535">
        <v>0</v>
      </c>
      <c r="L1535" s="1" t="s">
        <v>296</v>
      </c>
      <c r="M1535" t="s">
        <v>2944</v>
      </c>
      <c r="N1535">
        <v>18809</v>
      </c>
      <c r="O1535">
        <v>0</v>
      </c>
      <c r="Q1535" t="s">
        <v>13330</v>
      </c>
      <c r="R1535" t="s">
        <v>296</v>
      </c>
      <c r="S1535" t="s">
        <v>296</v>
      </c>
      <c r="U1535" t="s">
        <v>533</v>
      </c>
      <c r="V1535" t="s">
        <v>295</v>
      </c>
    </row>
    <row r="1536" spans="1:22" x14ac:dyDescent="0.3">
      <c r="A1536" t="s">
        <v>14598</v>
      </c>
      <c r="B1536">
        <v>1</v>
      </c>
      <c r="C1536" s="1" t="s">
        <v>805</v>
      </c>
      <c r="D1536" t="s">
        <v>451</v>
      </c>
      <c r="E1536">
        <v>3122799</v>
      </c>
      <c r="F1536" t="s">
        <v>805</v>
      </c>
      <c r="H1536" t="s">
        <v>5239</v>
      </c>
      <c r="I1536">
        <v>19</v>
      </c>
      <c r="J1536" t="s">
        <v>14334</v>
      </c>
      <c r="L1536" s="1" t="s">
        <v>451</v>
      </c>
      <c r="M1536" t="s">
        <v>806</v>
      </c>
      <c r="N1536">
        <v>21456</v>
      </c>
      <c r="O1536">
        <v>1</v>
      </c>
      <c r="P1536">
        <v>24</v>
      </c>
      <c r="Q1536" t="s">
        <v>14599</v>
      </c>
      <c r="R1536" t="s">
        <v>360</v>
      </c>
      <c r="S1536" t="s">
        <v>592</v>
      </c>
      <c r="T1536" t="s">
        <v>16316</v>
      </c>
      <c r="U1536" t="s">
        <v>533</v>
      </c>
      <c r="V1536" t="s">
        <v>295</v>
      </c>
    </row>
    <row r="1537" spans="1:22" x14ac:dyDescent="0.3">
      <c r="A1537" t="s">
        <v>8482</v>
      </c>
      <c r="B1537">
        <v>1</v>
      </c>
      <c r="C1537" s="1" t="s">
        <v>8480</v>
      </c>
      <c r="D1537" t="s">
        <v>311</v>
      </c>
      <c r="F1537" t="s">
        <v>8480</v>
      </c>
      <c r="H1537" t="s">
        <v>8483</v>
      </c>
      <c r="K1537">
        <v>3</v>
      </c>
      <c r="L1537" s="1" t="s">
        <v>311</v>
      </c>
      <c r="M1537" t="s">
        <v>8481</v>
      </c>
      <c r="N1537">
        <v>8842</v>
      </c>
      <c r="O1537">
        <v>24</v>
      </c>
      <c r="P1537">
        <v>47</v>
      </c>
      <c r="Q1537" t="s">
        <v>13187</v>
      </c>
      <c r="R1537" t="s">
        <v>345</v>
      </c>
      <c r="S1537" t="s">
        <v>762</v>
      </c>
      <c r="U1537" t="s">
        <v>533</v>
      </c>
      <c r="V1537" t="s">
        <v>295</v>
      </c>
    </row>
    <row r="1538" spans="1:22" x14ac:dyDescent="0.3">
      <c r="A1538" t="s">
        <v>6296</v>
      </c>
      <c r="B1538">
        <v>1</v>
      </c>
      <c r="C1538" s="1" t="s">
        <v>223</v>
      </c>
      <c r="D1538" t="s">
        <v>321</v>
      </c>
      <c r="E1538">
        <v>3054212</v>
      </c>
      <c r="F1538" t="s">
        <v>223</v>
      </c>
      <c r="G1538" t="s">
        <v>552</v>
      </c>
      <c r="H1538" t="s">
        <v>3249</v>
      </c>
      <c r="I1538">
        <v>1</v>
      </c>
      <c r="J1538" t="s">
        <v>6295</v>
      </c>
      <c r="K1538">
        <v>81</v>
      </c>
      <c r="L1538" s="1" t="s">
        <v>321</v>
      </c>
      <c r="M1538" t="s">
        <v>825</v>
      </c>
      <c r="N1538">
        <v>18990</v>
      </c>
      <c r="O1538">
        <v>3</v>
      </c>
      <c r="P1538">
        <v>24</v>
      </c>
      <c r="Q1538" t="s">
        <v>12582</v>
      </c>
      <c r="R1538" t="s">
        <v>318</v>
      </c>
      <c r="S1538" t="s">
        <v>1049</v>
      </c>
      <c r="U1538" t="s">
        <v>6294</v>
      </c>
      <c r="V1538" t="s">
        <v>299</v>
      </c>
    </row>
    <row r="1539" spans="1:22" x14ac:dyDescent="0.3">
      <c r="A1539" t="s">
        <v>8948</v>
      </c>
      <c r="B1539">
        <v>1</v>
      </c>
      <c r="C1539" s="1" t="s">
        <v>8947</v>
      </c>
      <c r="F1539" t="s">
        <v>8947</v>
      </c>
      <c r="K1539">
        <v>0</v>
      </c>
      <c r="L1539" s="1" t="s">
        <v>296</v>
      </c>
      <c r="M1539" t="s">
        <v>1235</v>
      </c>
      <c r="N1539">
        <v>17875</v>
      </c>
      <c r="O1539">
        <v>0</v>
      </c>
      <c r="Q1539" t="s">
        <v>13328</v>
      </c>
      <c r="R1539" t="s">
        <v>296</v>
      </c>
      <c r="S1539" t="s">
        <v>296</v>
      </c>
      <c r="U1539" t="s">
        <v>533</v>
      </c>
      <c r="V1539" t="s">
        <v>295</v>
      </c>
    </row>
    <row r="1540" spans="1:22" x14ac:dyDescent="0.3">
      <c r="A1540" t="s">
        <v>16536</v>
      </c>
      <c r="B1540">
        <v>1</v>
      </c>
      <c r="C1540" s="1" t="s">
        <v>16537</v>
      </c>
      <c r="D1540" t="s">
        <v>16327</v>
      </c>
      <c r="E1540">
        <v>10238</v>
      </c>
      <c r="F1540" t="s">
        <v>16537</v>
      </c>
      <c r="H1540" t="s">
        <v>16538</v>
      </c>
      <c r="J1540" t="s">
        <v>16539</v>
      </c>
      <c r="K1540">
        <v>9</v>
      </c>
      <c r="L1540" s="1" t="s">
        <v>16327</v>
      </c>
      <c r="M1540" t="s">
        <v>471</v>
      </c>
      <c r="N1540">
        <v>3764</v>
      </c>
      <c r="O1540">
        <v>14</v>
      </c>
      <c r="P1540">
        <v>38</v>
      </c>
      <c r="Q1540" t="s">
        <v>16540</v>
      </c>
      <c r="R1540" t="s">
        <v>308</v>
      </c>
      <c r="S1540" t="s">
        <v>603</v>
      </c>
      <c r="T1540" t="s">
        <v>16316</v>
      </c>
      <c r="U1540" t="s">
        <v>533</v>
      </c>
      <c r="V1540" t="s">
        <v>295</v>
      </c>
    </row>
    <row r="1541" spans="1:22" x14ac:dyDescent="0.3">
      <c r="A1541" t="s">
        <v>15552</v>
      </c>
      <c r="B1541">
        <v>1</v>
      </c>
      <c r="C1541" s="1" t="s">
        <v>7710</v>
      </c>
      <c r="D1541" t="s">
        <v>348</v>
      </c>
      <c r="E1541">
        <v>3126095</v>
      </c>
      <c r="F1541" t="s">
        <v>7710</v>
      </c>
      <c r="G1541" t="s">
        <v>745</v>
      </c>
      <c r="H1541" t="s">
        <v>4718</v>
      </c>
      <c r="I1541">
        <v>3</v>
      </c>
      <c r="J1541" t="s">
        <v>14491</v>
      </c>
      <c r="K1541">
        <v>81</v>
      </c>
      <c r="L1541" s="1" t="s">
        <v>348</v>
      </c>
      <c r="M1541" t="s">
        <v>1120</v>
      </c>
      <c r="N1541">
        <v>21451</v>
      </c>
      <c r="O1541">
        <v>1</v>
      </c>
      <c r="P1541">
        <v>24</v>
      </c>
      <c r="Q1541" t="s">
        <v>12970</v>
      </c>
      <c r="R1541" t="s">
        <v>308</v>
      </c>
      <c r="S1541" t="s">
        <v>341</v>
      </c>
      <c r="U1541" t="s">
        <v>15553</v>
      </c>
      <c r="V1541" t="s">
        <v>299</v>
      </c>
    </row>
    <row r="1542" spans="1:22" x14ac:dyDescent="0.3">
      <c r="A1542" t="s">
        <v>6678</v>
      </c>
      <c r="B1542">
        <v>1</v>
      </c>
      <c r="C1542" s="1" t="s">
        <v>105</v>
      </c>
      <c r="D1542" t="s">
        <v>321</v>
      </c>
      <c r="E1542">
        <v>3128452</v>
      </c>
      <c r="F1542" t="s">
        <v>105</v>
      </c>
      <c r="G1542" t="s">
        <v>694</v>
      </c>
      <c r="H1542" t="s">
        <v>6679</v>
      </c>
      <c r="I1542">
        <v>2</v>
      </c>
      <c r="J1542" t="s">
        <v>6677</v>
      </c>
      <c r="K1542">
        <v>88</v>
      </c>
      <c r="L1542" s="1" t="s">
        <v>321</v>
      </c>
      <c r="M1542" t="s">
        <v>5705</v>
      </c>
      <c r="N1542">
        <v>19903</v>
      </c>
      <c r="O1542">
        <v>2</v>
      </c>
      <c r="P1542">
        <v>28</v>
      </c>
      <c r="Q1542" t="s">
        <v>12685</v>
      </c>
      <c r="R1542" t="s">
        <v>424</v>
      </c>
      <c r="S1542" t="s">
        <v>836</v>
      </c>
      <c r="U1542" t="s">
        <v>601</v>
      </c>
      <c r="V1542" t="s">
        <v>299</v>
      </c>
    </row>
    <row r="1543" spans="1:22" x14ac:dyDescent="0.3">
      <c r="A1543" t="s">
        <v>16670</v>
      </c>
      <c r="B1543">
        <v>1</v>
      </c>
      <c r="C1543" s="1" t="s">
        <v>16671</v>
      </c>
      <c r="D1543" t="s">
        <v>16327</v>
      </c>
      <c r="E1543">
        <v>2472364</v>
      </c>
      <c r="F1543" t="s">
        <v>16671</v>
      </c>
      <c r="G1543" t="s">
        <v>915</v>
      </c>
      <c r="H1543" t="s">
        <v>16672</v>
      </c>
      <c r="J1543" t="s">
        <v>16673</v>
      </c>
      <c r="K1543">
        <v>4</v>
      </c>
      <c r="L1543" s="1" t="s">
        <v>16327</v>
      </c>
      <c r="M1543" t="s">
        <v>8307</v>
      </c>
      <c r="N1543">
        <v>17470</v>
      </c>
      <c r="O1543">
        <v>5</v>
      </c>
      <c r="P1543">
        <v>29</v>
      </c>
      <c r="Q1543" t="s">
        <v>16674</v>
      </c>
      <c r="R1543" t="s">
        <v>294</v>
      </c>
      <c r="S1543" t="s">
        <v>537</v>
      </c>
      <c r="U1543" t="s">
        <v>601</v>
      </c>
      <c r="V1543" t="s">
        <v>299</v>
      </c>
    </row>
    <row r="1544" spans="1:22" x14ac:dyDescent="0.3">
      <c r="A1544" t="s">
        <v>8859</v>
      </c>
      <c r="B1544">
        <v>1</v>
      </c>
      <c r="C1544" s="1" t="s">
        <v>8858</v>
      </c>
      <c r="D1544" t="s">
        <v>321</v>
      </c>
      <c r="E1544">
        <v>14189</v>
      </c>
      <c r="F1544" t="s">
        <v>8858</v>
      </c>
      <c r="H1544" t="s">
        <v>8472</v>
      </c>
      <c r="K1544">
        <v>84</v>
      </c>
      <c r="L1544" s="1" t="s">
        <v>321</v>
      </c>
      <c r="M1544" t="s">
        <v>1028</v>
      </c>
      <c r="N1544">
        <v>12861</v>
      </c>
      <c r="O1544">
        <v>6</v>
      </c>
      <c r="P1544">
        <v>30</v>
      </c>
      <c r="Q1544" t="s">
        <v>13303</v>
      </c>
      <c r="R1544" t="s">
        <v>294</v>
      </c>
      <c r="S1544" t="s">
        <v>659</v>
      </c>
      <c r="U1544" t="s">
        <v>601</v>
      </c>
      <c r="V1544" t="s">
        <v>295</v>
      </c>
    </row>
    <row r="1545" spans="1:22" x14ac:dyDescent="0.3">
      <c r="A1545" t="s">
        <v>10555</v>
      </c>
      <c r="B1545">
        <v>1</v>
      </c>
      <c r="C1545" s="1" t="s">
        <v>10554</v>
      </c>
      <c r="D1545" t="s">
        <v>562</v>
      </c>
      <c r="E1545">
        <v>16317</v>
      </c>
      <c r="F1545" t="s">
        <v>10554</v>
      </c>
      <c r="H1545" t="s">
        <v>10556</v>
      </c>
      <c r="K1545">
        <v>38</v>
      </c>
      <c r="L1545" s="1" t="s">
        <v>451</v>
      </c>
      <c r="M1545" t="s">
        <v>1945</v>
      </c>
      <c r="N1545">
        <v>15288</v>
      </c>
      <c r="O1545">
        <v>1</v>
      </c>
      <c r="P1545">
        <v>29</v>
      </c>
      <c r="Q1545" t="s">
        <v>13813</v>
      </c>
      <c r="R1545" t="s">
        <v>360</v>
      </c>
      <c r="S1545" t="s">
        <v>525</v>
      </c>
      <c r="U1545" t="s">
        <v>601</v>
      </c>
      <c r="V1545" t="s">
        <v>295</v>
      </c>
    </row>
    <row r="1546" spans="1:22" x14ac:dyDescent="0.3">
      <c r="A1546" t="s">
        <v>8274</v>
      </c>
      <c r="B1546">
        <v>1</v>
      </c>
      <c r="C1546" s="1" t="s">
        <v>8271</v>
      </c>
      <c r="D1546" t="s">
        <v>451</v>
      </c>
      <c r="E1546">
        <v>3053732</v>
      </c>
      <c r="F1546" t="s">
        <v>8271</v>
      </c>
      <c r="H1546" t="s">
        <v>8275</v>
      </c>
      <c r="I1546">
        <v>3</v>
      </c>
      <c r="J1546" t="s">
        <v>8273</v>
      </c>
      <c r="L1546" s="1" t="s">
        <v>451</v>
      </c>
      <c r="M1546" t="s">
        <v>8272</v>
      </c>
      <c r="N1546">
        <v>20122</v>
      </c>
      <c r="O1546">
        <v>2</v>
      </c>
      <c r="P1546">
        <v>25</v>
      </c>
      <c r="Q1546" t="s">
        <v>13130</v>
      </c>
      <c r="R1546" t="s">
        <v>308</v>
      </c>
      <c r="S1546" t="s">
        <v>696</v>
      </c>
      <c r="T1546" t="s">
        <v>16316</v>
      </c>
      <c r="U1546" t="s">
        <v>601</v>
      </c>
      <c r="V1546" t="s">
        <v>295</v>
      </c>
    </row>
    <row r="1547" spans="1:22" x14ac:dyDescent="0.3">
      <c r="A1547" t="s">
        <v>2516</v>
      </c>
      <c r="B1547">
        <v>1</v>
      </c>
      <c r="C1547" s="1" t="s">
        <v>2514</v>
      </c>
      <c r="D1547" t="s">
        <v>451</v>
      </c>
      <c r="E1547">
        <v>3124022</v>
      </c>
      <c r="F1547" t="s">
        <v>2514</v>
      </c>
      <c r="H1547" t="s">
        <v>13962</v>
      </c>
      <c r="I1547">
        <v>6</v>
      </c>
      <c r="J1547" t="s">
        <v>14362</v>
      </c>
      <c r="K1547">
        <v>31</v>
      </c>
      <c r="L1547" s="1" t="s">
        <v>451</v>
      </c>
      <c r="M1547" t="s">
        <v>2515</v>
      </c>
      <c r="N1547">
        <v>21221</v>
      </c>
      <c r="O1547">
        <v>1</v>
      </c>
      <c r="P1547">
        <v>24</v>
      </c>
      <c r="Q1547" t="s">
        <v>11686</v>
      </c>
      <c r="R1547" t="s">
        <v>492</v>
      </c>
      <c r="S1547" t="s">
        <v>575</v>
      </c>
      <c r="T1547" t="s">
        <v>16316</v>
      </c>
      <c r="U1547" t="s">
        <v>601</v>
      </c>
      <c r="V1547" t="s">
        <v>295</v>
      </c>
    </row>
    <row r="1548" spans="1:22" x14ac:dyDescent="0.3">
      <c r="A1548" t="s">
        <v>9477</v>
      </c>
      <c r="B1548">
        <v>1</v>
      </c>
      <c r="C1548" s="1" t="s">
        <v>9475</v>
      </c>
      <c r="D1548" t="s">
        <v>321</v>
      </c>
      <c r="E1548">
        <v>3128439</v>
      </c>
      <c r="F1548" t="s">
        <v>9475</v>
      </c>
      <c r="G1548" t="s">
        <v>410</v>
      </c>
      <c r="H1548" t="s">
        <v>7499</v>
      </c>
      <c r="I1548">
        <v>5</v>
      </c>
      <c r="J1548" t="s">
        <v>9476</v>
      </c>
      <c r="K1548">
        <v>88</v>
      </c>
      <c r="L1548" s="1" t="s">
        <v>321</v>
      </c>
      <c r="M1548" t="s">
        <v>1634</v>
      </c>
      <c r="N1548">
        <v>20264</v>
      </c>
      <c r="O1548">
        <v>2</v>
      </c>
      <c r="P1548">
        <v>24</v>
      </c>
      <c r="Q1548" t="s">
        <v>13486</v>
      </c>
      <c r="R1548" t="s">
        <v>424</v>
      </c>
      <c r="S1548" t="s">
        <v>525</v>
      </c>
      <c r="U1548" t="s">
        <v>601</v>
      </c>
      <c r="V1548" t="s">
        <v>299</v>
      </c>
    </row>
    <row r="1549" spans="1:22" x14ac:dyDescent="0.3">
      <c r="A1549" t="s">
        <v>7614</v>
      </c>
      <c r="B1549">
        <v>1</v>
      </c>
      <c r="C1549" s="1" t="s">
        <v>7613</v>
      </c>
      <c r="D1549" t="s">
        <v>437</v>
      </c>
      <c r="E1549">
        <v>16591</v>
      </c>
      <c r="F1549" t="s">
        <v>7613</v>
      </c>
      <c r="H1549" t="s">
        <v>7615</v>
      </c>
      <c r="K1549">
        <v>3</v>
      </c>
      <c r="L1549" s="1" t="s">
        <v>437</v>
      </c>
      <c r="M1549" t="s">
        <v>6104</v>
      </c>
      <c r="N1549">
        <v>15710</v>
      </c>
      <c r="O1549">
        <v>2</v>
      </c>
      <c r="P1549">
        <v>29</v>
      </c>
      <c r="Q1549" t="s">
        <v>12944</v>
      </c>
      <c r="R1549" t="s">
        <v>318</v>
      </c>
      <c r="S1549" t="s">
        <v>341</v>
      </c>
      <c r="U1549" t="s">
        <v>601</v>
      </c>
      <c r="V1549" t="s">
        <v>295</v>
      </c>
    </row>
    <row r="1550" spans="1:22" x14ac:dyDescent="0.3">
      <c r="A1550" t="s">
        <v>14678</v>
      </c>
      <c r="B1550">
        <v>1</v>
      </c>
      <c r="C1550" s="1" t="s">
        <v>14679</v>
      </c>
      <c r="D1550" t="s">
        <v>348</v>
      </c>
      <c r="F1550" t="s">
        <v>14679</v>
      </c>
      <c r="G1550" t="s">
        <v>570</v>
      </c>
      <c r="K1550">
        <v>0</v>
      </c>
      <c r="L1550" s="1" t="s">
        <v>348</v>
      </c>
      <c r="M1550" t="s">
        <v>1284</v>
      </c>
      <c r="N1550">
        <v>17596</v>
      </c>
      <c r="O1550">
        <v>0</v>
      </c>
      <c r="Q1550" t="s">
        <v>14680</v>
      </c>
      <c r="R1550" t="s">
        <v>296</v>
      </c>
      <c r="S1550" t="s">
        <v>296</v>
      </c>
      <c r="U1550" t="s">
        <v>601</v>
      </c>
      <c r="V1550" t="s">
        <v>299</v>
      </c>
    </row>
    <row r="1551" spans="1:22" x14ac:dyDescent="0.3">
      <c r="A1551" t="s">
        <v>6080</v>
      </c>
      <c r="B1551">
        <v>1</v>
      </c>
      <c r="C1551" s="1" t="s">
        <v>125</v>
      </c>
      <c r="D1551" t="s">
        <v>451</v>
      </c>
      <c r="E1551">
        <v>3060022</v>
      </c>
      <c r="F1551" t="s">
        <v>125</v>
      </c>
      <c r="G1551" t="s">
        <v>522</v>
      </c>
      <c r="H1551" t="s">
        <v>6081</v>
      </c>
      <c r="I1551">
        <v>2</v>
      </c>
      <c r="J1551" t="s">
        <v>6079</v>
      </c>
      <c r="K1551">
        <v>34</v>
      </c>
      <c r="L1551" s="1" t="s">
        <v>451</v>
      </c>
      <c r="M1551" t="s">
        <v>809</v>
      </c>
      <c r="N1551">
        <v>18067</v>
      </c>
      <c r="O1551">
        <v>4</v>
      </c>
      <c r="P1551">
        <v>25</v>
      </c>
      <c r="Q1551" t="s">
        <v>12522</v>
      </c>
      <c r="R1551" t="s">
        <v>308</v>
      </c>
      <c r="S1551" t="s">
        <v>665</v>
      </c>
      <c r="U1551" t="s">
        <v>601</v>
      </c>
      <c r="V1551" t="s">
        <v>299</v>
      </c>
    </row>
    <row r="1552" spans="1:22" x14ac:dyDescent="0.3">
      <c r="A1552" t="s">
        <v>5836</v>
      </c>
      <c r="B1552">
        <v>1</v>
      </c>
      <c r="C1552" s="1" t="s">
        <v>5835</v>
      </c>
      <c r="D1552" t="s">
        <v>451</v>
      </c>
      <c r="E1552">
        <v>2972311</v>
      </c>
      <c r="F1552" t="s">
        <v>5835</v>
      </c>
      <c r="H1552" t="s">
        <v>3711</v>
      </c>
      <c r="K1552">
        <v>39</v>
      </c>
      <c r="L1552" s="1" t="s">
        <v>451</v>
      </c>
      <c r="M1552" t="s">
        <v>1120</v>
      </c>
      <c r="N1552">
        <v>19416</v>
      </c>
      <c r="O1552">
        <v>3</v>
      </c>
      <c r="P1552">
        <v>26</v>
      </c>
      <c r="Q1552" t="s">
        <v>12457</v>
      </c>
      <c r="R1552" t="s">
        <v>308</v>
      </c>
      <c r="S1552" t="s">
        <v>686</v>
      </c>
      <c r="T1552" t="s">
        <v>16316</v>
      </c>
      <c r="U1552" t="s">
        <v>601</v>
      </c>
      <c r="V1552" t="s">
        <v>295</v>
      </c>
    </row>
    <row r="1553" spans="1:22" x14ac:dyDescent="0.3">
      <c r="A1553" t="s">
        <v>15261</v>
      </c>
      <c r="B1553">
        <v>1</v>
      </c>
      <c r="C1553" s="1" t="s">
        <v>15262</v>
      </c>
      <c r="D1553" t="s">
        <v>562</v>
      </c>
      <c r="F1553" t="s">
        <v>15262</v>
      </c>
      <c r="L1553" s="1" t="s">
        <v>2627</v>
      </c>
      <c r="M1553" t="s">
        <v>313</v>
      </c>
      <c r="N1553">
        <v>22262</v>
      </c>
      <c r="O1553">
        <v>0</v>
      </c>
      <c r="Q1553" t="s">
        <v>15263</v>
      </c>
      <c r="R1553" t="s">
        <v>329</v>
      </c>
      <c r="S1553" t="s">
        <v>958</v>
      </c>
      <c r="T1553" t="s">
        <v>16316</v>
      </c>
      <c r="U1553" t="s">
        <v>601</v>
      </c>
      <c r="V1553" t="s">
        <v>295</v>
      </c>
    </row>
    <row r="1554" spans="1:22" x14ac:dyDescent="0.3">
      <c r="A1554" t="s">
        <v>2804</v>
      </c>
      <c r="B1554">
        <v>1</v>
      </c>
      <c r="C1554" s="1" t="s">
        <v>229</v>
      </c>
      <c r="D1554" t="s">
        <v>348</v>
      </c>
      <c r="E1554">
        <v>3134302</v>
      </c>
      <c r="F1554" t="s">
        <v>229</v>
      </c>
      <c r="H1554" t="s">
        <v>1588</v>
      </c>
      <c r="J1554" t="s">
        <v>2803</v>
      </c>
      <c r="K1554">
        <v>18</v>
      </c>
      <c r="L1554" s="1" t="s">
        <v>348</v>
      </c>
      <c r="M1554" t="s">
        <v>2802</v>
      </c>
      <c r="N1554">
        <v>19959</v>
      </c>
      <c r="O1554">
        <v>2</v>
      </c>
      <c r="P1554">
        <v>23</v>
      </c>
      <c r="Q1554" t="s">
        <v>11747</v>
      </c>
      <c r="R1554" t="s">
        <v>329</v>
      </c>
      <c r="S1554" t="s">
        <v>838</v>
      </c>
      <c r="T1554" t="s">
        <v>16316</v>
      </c>
      <c r="U1554" t="s">
        <v>601</v>
      </c>
      <c r="V1554" t="s">
        <v>295</v>
      </c>
    </row>
    <row r="1555" spans="1:22" x14ac:dyDescent="0.3">
      <c r="A1555" t="s">
        <v>10327</v>
      </c>
      <c r="B1555">
        <v>1</v>
      </c>
      <c r="C1555" s="1" t="s">
        <v>10324</v>
      </c>
      <c r="D1555" t="s">
        <v>321</v>
      </c>
      <c r="E1555">
        <v>3045118</v>
      </c>
      <c r="F1555" t="s">
        <v>10324</v>
      </c>
      <c r="G1555" t="s">
        <v>489</v>
      </c>
      <c r="H1555" t="s">
        <v>4922</v>
      </c>
      <c r="I1555">
        <v>5</v>
      </c>
      <c r="J1555" t="s">
        <v>10326</v>
      </c>
      <c r="L1555" s="1" t="s">
        <v>321</v>
      </c>
      <c r="M1555" t="s">
        <v>10325</v>
      </c>
      <c r="N1555">
        <v>18999</v>
      </c>
      <c r="O1555">
        <v>3</v>
      </c>
      <c r="P1555">
        <v>25</v>
      </c>
      <c r="Q1555" t="s">
        <v>13740</v>
      </c>
      <c r="R1555" t="s">
        <v>294</v>
      </c>
      <c r="S1555" t="s">
        <v>699</v>
      </c>
      <c r="U1555" t="s">
        <v>601</v>
      </c>
      <c r="V1555" t="s">
        <v>299</v>
      </c>
    </row>
    <row r="1556" spans="1:22" x14ac:dyDescent="0.3">
      <c r="A1556" t="s">
        <v>4480</v>
      </c>
      <c r="B1556">
        <v>1</v>
      </c>
      <c r="C1556" s="1" t="s">
        <v>4478</v>
      </c>
      <c r="D1556" t="s">
        <v>348</v>
      </c>
      <c r="E1556">
        <v>2511952</v>
      </c>
      <c r="F1556" t="s">
        <v>4478</v>
      </c>
      <c r="H1556" t="s">
        <v>4481</v>
      </c>
      <c r="J1556" t="s">
        <v>4479</v>
      </c>
      <c r="K1556">
        <v>19</v>
      </c>
      <c r="L1556" s="1" t="s">
        <v>348</v>
      </c>
      <c r="M1556" t="s">
        <v>2653</v>
      </c>
      <c r="N1556">
        <v>17799</v>
      </c>
      <c r="O1556">
        <v>5</v>
      </c>
      <c r="P1556">
        <v>28</v>
      </c>
      <c r="Q1556" t="s">
        <v>12120</v>
      </c>
      <c r="R1556" t="s">
        <v>318</v>
      </c>
      <c r="S1556" t="s">
        <v>436</v>
      </c>
      <c r="T1556" t="s">
        <v>16316</v>
      </c>
      <c r="U1556" t="s">
        <v>601</v>
      </c>
      <c r="V1556" t="s">
        <v>295</v>
      </c>
    </row>
    <row r="1557" spans="1:22" x14ac:dyDescent="0.3">
      <c r="A1557" t="s">
        <v>15196</v>
      </c>
      <c r="B1557">
        <v>1</v>
      </c>
      <c r="C1557" s="1" t="s">
        <v>15197</v>
      </c>
      <c r="D1557" t="s">
        <v>311</v>
      </c>
      <c r="E1557">
        <v>4036378</v>
      </c>
      <c r="F1557" t="s">
        <v>15197</v>
      </c>
      <c r="G1557" t="s">
        <v>365</v>
      </c>
      <c r="H1557" t="s">
        <v>15198</v>
      </c>
      <c r="I1557">
        <v>2</v>
      </c>
      <c r="K1557">
        <v>10</v>
      </c>
      <c r="L1557" s="1" t="s">
        <v>311</v>
      </c>
      <c r="M1557" t="s">
        <v>3424</v>
      </c>
      <c r="N1557">
        <v>21841</v>
      </c>
      <c r="O1557">
        <v>0</v>
      </c>
      <c r="P1557">
        <v>21</v>
      </c>
      <c r="Q1557" t="s">
        <v>15199</v>
      </c>
      <c r="R1557" t="s">
        <v>424</v>
      </c>
      <c r="S1557" t="s">
        <v>665</v>
      </c>
      <c r="U1557" t="s">
        <v>601</v>
      </c>
      <c r="V1557" t="s">
        <v>299</v>
      </c>
    </row>
    <row r="1558" spans="1:22" x14ac:dyDescent="0.3">
      <c r="A1558" t="s">
        <v>3536</v>
      </c>
      <c r="B1558">
        <v>1</v>
      </c>
      <c r="C1558" s="1" t="s">
        <v>3534</v>
      </c>
      <c r="D1558" t="s">
        <v>348</v>
      </c>
      <c r="E1558">
        <v>16763</v>
      </c>
      <c r="F1558" t="s">
        <v>3534</v>
      </c>
      <c r="H1558" t="s">
        <v>3537</v>
      </c>
      <c r="J1558" t="s">
        <v>3535</v>
      </c>
      <c r="L1558" s="1" t="s">
        <v>348</v>
      </c>
      <c r="M1558" t="s">
        <v>2094</v>
      </c>
      <c r="N1558">
        <v>15974</v>
      </c>
      <c r="O1558">
        <v>6</v>
      </c>
      <c r="P1558">
        <v>28</v>
      </c>
      <c r="Q1558" t="s">
        <v>11902</v>
      </c>
      <c r="R1558" t="s">
        <v>318</v>
      </c>
      <c r="S1558" t="s">
        <v>436</v>
      </c>
      <c r="T1558" t="s">
        <v>16316</v>
      </c>
      <c r="U1558" t="s">
        <v>601</v>
      </c>
      <c r="V1558" t="s">
        <v>295</v>
      </c>
    </row>
    <row r="1559" spans="1:22" x14ac:dyDescent="0.3">
      <c r="A1559" t="s">
        <v>1013</v>
      </c>
      <c r="B1559">
        <v>1</v>
      </c>
      <c r="C1559" s="1" t="s">
        <v>1011</v>
      </c>
      <c r="D1559" t="s">
        <v>348</v>
      </c>
      <c r="E1559">
        <v>12587</v>
      </c>
      <c r="F1559" t="s">
        <v>1011</v>
      </c>
      <c r="H1559" t="s">
        <v>1014</v>
      </c>
      <c r="K1559">
        <v>11</v>
      </c>
      <c r="L1559" s="1" t="s">
        <v>348</v>
      </c>
      <c r="M1559" t="s">
        <v>1012</v>
      </c>
      <c r="N1559">
        <v>12551</v>
      </c>
      <c r="O1559">
        <v>7</v>
      </c>
      <c r="P1559">
        <v>32</v>
      </c>
      <c r="Q1559" t="s">
        <v>11414</v>
      </c>
      <c r="R1559" t="s">
        <v>360</v>
      </c>
      <c r="S1559" t="s">
        <v>393</v>
      </c>
      <c r="U1559" t="s">
        <v>601</v>
      </c>
      <c r="V1559" t="s">
        <v>295</v>
      </c>
    </row>
    <row r="1560" spans="1:22" x14ac:dyDescent="0.3">
      <c r="A1560" t="s">
        <v>4550</v>
      </c>
      <c r="B1560">
        <v>1</v>
      </c>
      <c r="C1560" s="1" t="s">
        <v>4548</v>
      </c>
      <c r="D1560" t="s">
        <v>311</v>
      </c>
      <c r="F1560" t="s">
        <v>4548</v>
      </c>
      <c r="H1560" t="s">
        <v>4551</v>
      </c>
      <c r="K1560">
        <v>5</v>
      </c>
      <c r="L1560" s="1" t="s">
        <v>311</v>
      </c>
      <c r="M1560" t="s">
        <v>4549</v>
      </c>
      <c r="N1560">
        <v>1482</v>
      </c>
      <c r="O1560">
        <v>5</v>
      </c>
      <c r="P1560">
        <v>33</v>
      </c>
      <c r="Q1560" t="s">
        <v>12136</v>
      </c>
      <c r="R1560" t="s">
        <v>304</v>
      </c>
      <c r="S1560" t="s">
        <v>742</v>
      </c>
      <c r="U1560" t="s">
        <v>601</v>
      </c>
      <c r="V1560" t="s">
        <v>295</v>
      </c>
    </row>
    <row r="1561" spans="1:22" x14ac:dyDescent="0.3">
      <c r="A1561" t="s">
        <v>10615</v>
      </c>
      <c r="B1561">
        <v>1</v>
      </c>
      <c r="C1561" s="1" t="s">
        <v>10614</v>
      </c>
      <c r="D1561" t="s">
        <v>348</v>
      </c>
      <c r="E1561">
        <v>2971588</v>
      </c>
      <c r="F1561" t="s">
        <v>10614</v>
      </c>
      <c r="H1561" t="s">
        <v>1096</v>
      </c>
      <c r="K1561">
        <v>84</v>
      </c>
      <c r="L1561" s="1" t="s">
        <v>348</v>
      </c>
      <c r="M1561" t="s">
        <v>6988</v>
      </c>
      <c r="N1561">
        <v>18071</v>
      </c>
      <c r="O1561">
        <v>3</v>
      </c>
      <c r="P1561">
        <v>26</v>
      </c>
      <c r="Q1561" t="s">
        <v>13833</v>
      </c>
      <c r="R1561" t="s">
        <v>329</v>
      </c>
      <c r="S1561" t="s">
        <v>924</v>
      </c>
      <c r="T1561" t="s">
        <v>1059</v>
      </c>
      <c r="U1561" t="s">
        <v>601</v>
      </c>
      <c r="V1561" t="s">
        <v>295</v>
      </c>
    </row>
    <row r="1562" spans="1:22" x14ac:dyDescent="0.3">
      <c r="A1562" t="s">
        <v>4430</v>
      </c>
      <c r="B1562">
        <v>1</v>
      </c>
      <c r="C1562" s="1" t="s">
        <v>213</v>
      </c>
      <c r="D1562" t="s">
        <v>321</v>
      </c>
      <c r="E1562">
        <v>15860</v>
      </c>
      <c r="F1562" t="s">
        <v>213</v>
      </c>
      <c r="G1562" t="s">
        <v>536</v>
      </c>
      <c r="H1562" t="s">
        <v>4431</v>
      </c>
      <c r="I1562">
        <v>2</v>
      </c>
      <c r="J1562" t="s">
        <v>4429</v>
      </c>
      <c r="K1562">
        <v>86</v>
      </c>
      <c r="L1562" s="1" t="s">
        <v>321</v>
      </c>
      <c r="M1562" t="s">
        <v>890</v>
      </c>
      <c r="N1562">
        <v>15100</v>
      </c>
      <c r="O1562">
        <v>7</v>
      </c>
      <c r="P1562">
        <v>30</v>
      </c>
      <c r="Q1562" t="s">
        <v>12107</v>
      </c>
      <c r="R1562" t="s">
        <v>345</v>
      </c>
      <c r="S1562" t="s">
        <v>332</v>
      </c>
      <c r="U1562" t="s">
        <v>601</v>
      </c>
      <c r="V1562" t="s">
        <v>299</v>
      </c>
    </row>
    <row r="1563" spans="1:22" x14ac:dyDescent="0.3">
      <c r="A1563" t="s">
        <v>7976</v>
      </c>
      <c r="B1563">
        <v>1</v>
      </c>
      <c r="C1563" s="1" t="s">
        <v>7974</v>
      </c>
      <c r="D1563" t="s">
        <v>451</v>
      </c>
      <c r="E1563">
        <v>3915115</v>
      </c>
      <c r="F1563" t="s">
        <v>7974</v>
      </c>
      <c r="G1563" t="s">
        <v>875</v>
      </c>
      <c r="H1563" t="s">
        <v>15612</v>
      </c>
      <c r="I1563">
        <v>5</v>
      </c>
      <c r="J1563" t="s">
        <v>14497</v>
      </c>
      <c r="K1563">
        <v>20</v>
      </c>
      <c r="L1563" s="1" t="s">
        <v>451</v>
      </c>
      <c r="M1563" t="s">
        <v>7975</v>
      </c>
      <c r="N1563">
        <v>20935</v>
      </c>
      <c r="O1563">
        <v>1</v>
      </c>
      <c r="P1563">
        <v>25</v>
      </c>
      <c r="Q1563" t="s">
        <v>13041</v>
      </c>
      <c r="R1563" t="s">
        <v>360</v>
      </c>
      <c r="S1563" t="s">
        <v>317</v>
      </c>
      <c r="U1563" t="s">
        <v>601</v>
      </c>
      <c r="V1563" t="s">
        <v>299</v>
      </c>
    </row>
    <row r="1564" spans="1:22" x14ac:dyDescent="0.3">
      <c r="A1564" t="s">
        <v>10125</v>
      </c>
      <c r="B1564">
        <v>1</v>
      </c>
      <c r="C1564" s="1" t="s">
        <v>10123</v>
      </c>
      <c r="D1564" t="s">
        <v>348</v>
      </c>
      <c r="E1564">
        <v>3052671</v>
      </c>
      <c r="F1564" t="s">
        <v>10123</v>
      </c>
      <c r="H1564" t="s">
        <v>3389</v>
      </c>
      <c r="I1564">
        <v>4</v>
      </c>
      <c r="J1564" t="s">
        <v>10124</v>
      </c>
      <c r="K1564">
        <v>9</v>
      </c>
      <c r="L1564" s="1" t="s">
        <v>348</v>
      </c>
      <c r="M1564" t="s">
        <v>7293</v>
      </c>
      <c r="N1564">
        <v>20591</v>
      </c>
      <c r="O1564">
        <v>2</v>
      </c>
      <c r="P1564">
        <v>25</v>
      </c>
      <c r="Q1564" t="s">
        <v>13677</v>
      </c>
      <c r="R1564" t="s">
        <v>345</v>
      </c>
      <c r="S1564" t="s">
        <v>838</v>
      </c>
      <c r="T1564" t="s">
        <v>16316</v>
      </c>
      <c r="U1564" t="s">
        <v>601</v>
      </c>
      <c r="V1564" t="s">
        <v>295</v>
      </c>
    </row>
    <row r="1565" spans="1:22" x14ac:dyDescent="0.3">
      <c r="A1565" t="s">
        <v>13985</v>
      </c>
      <c r="B1565">
        <v>1</v>
      </c>
      <c r="C1565" s="1" t="s">
        <v>13984</v>
      </c>
      <c r="D1565" t="s">
        <v>311</v>
      </c>
      <c r="E1565">
        <v>4242418</v>
      </c>
      <c r="F1565" t="s">
        <v>13984</v>
      </c>
      <c r="G1565" t="s">
        <v>306</v>
      </c>
      <c r="H1565" t="s">
        <v>13986</v>
      </c>
      <c r="I1565">
        <v>4</v>
      </c>
      <c r="J1565" t="s">
        <v>15348</v>
      </c>
      <c r="K1565">
        <v>8</v>
      </c>
      <c r="L1565" s="1" t="s">
        <v>311</v>
      </c>
      <c r="M1565" t="s">
        <v>13987</v>
      </c>
      <c r="N1565">
        <v>21612</v>
      </c>
      <c r="O1565">
        <v>1</v>
      </c>
      <c r="P1565">
        <v>22</v>
      </c>
      <c r="Q1565" t="s">
        <v>13988</v>
      </c>
      <c r="R1565" t="s">
        <v>318</v>
      </c>
      <c r="S1565" t="s">
        <v>1230</v>
      </c>
      <c r="U1565" t="s">
        <v>601</v>
      </c>
      <c r="V1565" t="s">
        <v>299</v>
      </c>
    </row>
    <row r="1566" spans="1:22" x14ac:dyDescent="0.3">
      <c r="A1566" t="s">
        <v>10415</v>
      </c>
      <c r="B1566">
        <v>1</v>
      </c>
      <c r="C1566" s="1" t="s">
        <v>10413</v>
      </c>
      <c r="D1566" t="s">
        <v>348</v>
      </c>
      <c r="E1566">
        <v>2515662</v>
      </c>
      <c r="F1566" t="s">
        <v>10413</v>
      </c>
      <c r="H1566" t="s">
        <v>7086</v>
      </c>
      <c r="J1566" t="s">
        <v>10414</v>
      </c>
      <c r="K1566">
        <v>18</v>
      </c>
      <c r="L1566" s="1" t="s">
        <v>348</v>
      </c>
      <c r="M1566" t="s">
        <v>543</v>
      </c>
      <c r="N1566">
        <v>17153</v>
      </c>
      <c r="O1566">
        <v>5</v>
      </c>
      <c r="P1566">
        <v>28</v>
      </c>
      <c r="Q1566" t="s">
        <v>13768</v>
      </c>
      <c r="R1566" t="s">
        <v>424</v>
      </c>
      <c r="S1566" t="s">
        <v>390</v>
      </c>
      <c r="T1566" t="s">
        <v>16316</v>
      </c>
      <c r="U1566" t="s">
        <v>601</v>
      </c>
      <c r="V1566" t="s">
        <v>295</v>
      </c>
    </row>
    <row r="1567" spans="1:22" x14ac:dyDescent="0.3">
      <c r="A1567" t="s">
        <v>4173</v>
      </c>
      <c r="B1567">
        <v>1</v>
      </c>
      <c r="C1567" s="1" t="s">
        <v>4171</v>
      </c>
      <c r="D1567" t="s">
        <v>321</v>
      </c>
      <c r="E1567">
        <v>4035379</v>
      </c>
      <c r="F1567" t="s">
        <v>4171</v>
      </c>
      <c r="G1567" t="s">
        <v>694</v>
      </c>
      <c r="H1567" t="s">
        <v>4174</v>
      </c>
      <c r="I1567">
        <v>4</v>
      </c>
      <c r="J1567" t="s">
        <v>4172</v>
      </c>
      <c r="K1567">
        <v>83</v>
      </c>
      <c r="L1567" s="1" t="s">
        <v>321</v>
      </c>
      <c r="M1567" t="s">
        <v>369</v>
      </c>
      <c r="N1567">
        <v>20020</v>
      </c>
      <c r="O1567">
        <v>2</v>
      </c>
      <c r="P1567">
        <v>24</v>
      </c>
      <c r="Q1567" t="s">
        <v>12046</v>
      </c>
      <c r="R1567" t="s">
        <v>294</v>
      </c>
      <c r="S1567" t="s">
        <v>1196</v>
      </c>
      <c r="U1567" t="s">
        <v>601</v>
      </c>
      <c r="V1567" t="s">
        <v>299</v>
      </c>
    </row>
    <row r="1568" spans="1:22" x14ac:dyDescent="0.3">
      <c r="A1568" t="s">
        <v>7033</v>
      </c>
      <c r="B1568">
        <v>1</v>
      </c>
      <c r="C1568" s="1" t="s">
        <v>7912</v>
      </c>
      <c r="D1568" t="s">
        <v>321</v>
      </c>
      <c r="E1568">
        <v>16705</v>
      </c>
      <c r="F1568" t="s">
        <v>7912</v>
      </c>
      <c r="H1568" t="s">
        <v>4064</v>
      </c>
      <c r="K1568">
        <v>82</v>
      </c>
      <c r="L1568" s="1" t="s">
        <v>321</v>
      </c>
      <c r="M1568" t="s">
        <v>1242</v>
      </c>
      <c r="N1568">
        <v>16466</v>
      </c>
      <c r="O1568">
        <v>1</v>
      </c>
      <c r="P1568">
        <v>28</v>
      </c>
      <c r="Q1568" t="s">
        <v>13024</v>
      </c>
      <c r="R1568" t="s">
        <v>318</v>
      </c>
      <c r="S1568" t="s">
        <v>659</v>
      </c>
      <c r="U1568" t="s">
        <v>601</v>
      </c>
      <c r="V1568" t="s">
        <v>295</v>
      </c>
    </row>
    <row r="1569" spans="1:22" x14ac:dyDescent="0.3">
      <c r="A1569" t="s">
        <v>6115</v>
      </c>
      <c r="B1569">
        <v>1</v>
      </c>
      <c r="C1569" s="1" t="s">
        <v>6113</v>
      </c>
      <c r="D1569" t="s">
        <v>451</v>
      </c>
      <c r="E1569">
        <v>14186</v>
      </c>
      <c r="F1569" t="s">
        <v>6113</v>
      </c>
      <c r="H1569" t="s">
        <v>6116</v>
      </c>
      <c r="K1569">
        <v>22</v>
      </c>
      <c r="L1569" s="1" t="s">
        <v>451</v>
      </c>
      <c r="M1569" t="s">
        <v>6114</v>
      </c>
      <c r="N1569">
        <v>13102</v>
      </c>
      <c r="O1569">
        <v>8</v>
      </c>
      <c r="P1569">
        <v>29</v>
      </c>
      <c r="Q1569" t="s">
        <v>12532</v>
      </c>
      <c r="R1569" t="s">
        <v>492</v>
      </c>
      <c r="S1569" t="s">
        <v>791</v>
      </c>
      <c r="U1569" t="s">
        <v>601</v>
      </c>
      <c r="V1569" t="s">
        <v>295</v>
      </c>
    </row>
    <row r="1570" spans="1:22" x14ac:dyDescent="0.3">
      <c r="A1570" t="s">
        <v>6590</v>
      </c>
      <c r="B1570">
        <v>1</v>
      </c>
      <c r="C1570" s="1" t="s">
        <v>6587</v>
      </c>
      <c r="D1570" t="s">
        <v>348</v>
      </c>
      <c r="E1570">
        <v>4035853</v>
      </c>
      <c r="F1570" t="s">
        <v>6587</v>
      </c>
      <c r="G1570" t="s">
        <v>444</v>
      </c>
      <c r="H1570" t="s">
        <v>2177</v>
      </c>
      <c r="J1570" t="s">
        <v>6589</v>
      </c>
      <c r="K1570">
        <v>14</v>
      </c>
      <c r="L1570" s="1" t="s">
        <v>348</v>
      </c>
      <c r="M1570" t="s">
        <v>6588</v>
      </c>
      <c r="N1570">
        <v>20376</v>
      </c>
      <c r="O1570">
        <v>2</v>
      </c>
      <c r="P1570">
        <v>25</v>
      </c>
      <c r="Q1570" t="s">
        <v>12662</v>
      </c>
      <c r="R1570" t="s">
        <v>318</v>
      </c>
      <c r="S1570" t="s">
        <v>310</v>
      </c>
      <c r="U1570" t="s">
        <v>601</v>
      </c>
      <c r="V1570" t="s">
        <v>299</v>
      </c>
    </row>
    <row r="1571" spans="1:22" x14ac:dyDescent="0.3">
      <c r="A1571" t="s">
        <v>2527</v>
      </c>
      <c r="B1571">
        <v>1</v>
      </c>
      <c r="C1571" s="1" t="s">
        <v>2525</v>
      </c>
      <c r="D1571" t="s">
        <v>348</v>
      </c>
      <c r="E1571">
        <v>2974334</v>
      </c>
      <c r="F1571" t="s">
        <v>2525</v>
      </c>
      <c r="H1571" t="s">
        <v>2528</v>
      </c>
      <c r="K1571">
        <v>1</v>
      </c>
      <c r="L1571" s="1" t="s">
        <v>348</v>
      </c>
      <c r="M1571" t="s">
        <v>2526</v>
      </c>
      <c r="N1571">
        <v>19698</v>
      </c>
      <c r="O1571">
        <v>2</v>
      </c>
      <c r="P1571">
        <v>25</v>
      </c>
      <c r="Q1571" t="s">
        <v>11688</v>
      </c>
      <c r="R1571" t="s">
        <v>360</v>
      </c>
      <c r="S1571" t="s">
        <v>586</v>
      </c>
      <c r="U1571" t="s">
        <v>601</v>
      </c>
      <c r="V1571" t="s">
        <v>295</v>
      </c>
    </row>
    <row r="1572" spans="1:22" x14ac:dyDescent="0.3">
      <c r="A1572" t="s">
        <v>2917</v>
      </c>
      <c r="B1572">
        <v>1</v>
      </c>
      <c r="C1572" s="1" t="s">
        <v>230</v>
      </c>
      <c r="D1572" t="s">
        <v>451</v>
      </c>
      <c r="E1572">
        <v>3051891</v>
      </c>
      <c r="F1572" t="s">
        <v>230</v>
      </c>
      <c r="G1572" t="s">
        <v>303</v>
      </c>
      <c r="H1572" t="s">
        <v>2918</v>
      </c>
      <c r="I1572">
        <v>4</v>
      </c>
      <c r="J1572" t="s">
        <v>2916</v>
      </c>
      <c r="K1572">
        <v>20</v>
      </c>
      <c r="L1572" s="1" t="s">
        <v>451</v>
      </c>
      <c r="M1572" t="s">
        <v>364</v>
      </c>
      <c r="N1572">
        <v>19979</v>
      </c>
      <c r="O1572">
        <v>2</v>
      </c>
      <c r="P1572">
        <v>26</v>
      </c>
      <c r="Q1572" t="s">
        <v>11768</v>
      </c>
      <c r="R1572" t="s">
        <v>329</v>
      </c>
      <c r="S1572" t="s">
        <v>592</v>
      </c>
      <c r="U1572" t="s">
        <v>601</v>
      </c>
      <c r="V1572" t="s">
        <v>299</v>
      </c>
    </row>
    <row r="1573" spans="1:22" x14ac:dyDescent="0.3">
      <c r="A1573" t="s">
        <v>2492</v>
      </c>
      <c r="B1573">
        <v>1</v>
      </c>
      <c r="C1573" s="1" t="s">
        <v>2491</v>
      </c>
      <c r="D1573" t="s">
        <v>348</v>
      </c>
      <c r="F1573" t="s">
        <v>2491</v>
      </c>
      <c r="H1573" t="s">
        <v>2170</v>
      </c>
      <c r="J1573" t="s">
        <v>14361</v>
      </c>
      <c r="K1573">
        <v>81</v>
      </c>
      <c r="L1573" s="1" t="s">
        <v>348</v>
      </c>
      <c r="M1573" t="s">
        <v>513</v>
      </c>
      <c r="N1573">
        <v>18428</v>
      </c>
      <c r="O1573">
        <v>3</v>
      </c>
      <c r="P1573">
        <v>25</v>
      </c>
      <c r="Q1573" t="s">
        <v>11681</v>
      </c>
      <c r="R1573" t="s">
        <v>345</v>
      </c>
      <c r="S1573" t="s">
        <v>1827</v>
      </c>
      <c r="U1573" t="s">
        <v>601</v>
      </c>
      <c r="V1573" t="s">
        <v>295</v>
      </c>
    </row>
    <row r="1574" spans="1:22" x14ac:dyDescent="0.3">
      <c r="A1574" t="s">
        <v>8690</v>
      </c>
      <c r="B1574">
        <v>1</v>
      </c>
      <c r="C1574" s="1" t="s">
        <v>8688</v>
      </c>
      <c r="D1574" t="s">
        <v>348</v>
      </c>
      <c r="E1574">
        <v>2972065</v>
      </c>
      <c r="F1574" t="s">
        <v>8688</v>
      </c>
      <c r="H1574" t="s">
        <v>2170</v>
      </c>
      <c r="J1574" t="s">
        <v>14361</v>
      </c>
      <c r="K1574">
        <v>81</v>
      </c>
      <c r="L1574" s="1" t="s">
        <v>348</v>
      </c>
      <c r="M1574" t="s">
        <v>8689</v>
      </c>
      <c r="N1574">
        <v>18408</v>
      </c>
      <c r="O1574">
        <v>4</v>
      </c>
      <c r="P1574">
        <v>26</v>
      </c>
      <c r="Q1574" t="s">
        <v>13253</v>
      </c>
      <c r="R1574" t="s">
        <v>345</v>
      </c>
      <c r="S1574" t="s">
        <v>1827</v>
      </c>
      <c r="T1574" t="s">
        <v>16316</v>
      </c>
      <c r="U1574" t="s">
        <v>601</v>
      </c>
      <c r="V1574" t="s">
        <v>295</v>
      </c>
    </row>
    <row r="1575" spans="1:22" x14ac:dyDescent="0.3">
      <c r="A1575" t="s">
        <v>834</v>
      </c>
      <c r="B1575">
        <v>1</v>
      </c>
      <c r="C1575" s="1" t="s">
        <v>830</v>
      </c>
      <c r="D1575" t="s">
        <v>348</v>
      </c>
      <c r="E1575">
        <v>11270</v>
      </c>
      <c r="F1575" t="s">
        <v>830</v>
      </c>
      <c r="H1575" t="s">
        <v>835</v>
      </c>
      <c r="J1575" t="s">
        <v>833</v>
      </c>
      <c r="K1575">
        <v>82</v>
      </c>
      <c r="L1575" s="1" t="s">
        <v>348</v>
      </c>
      <c r="M1575" t="s">
        <v>832</v>
      </c>
      <c r="N1575">
        <v>4556</v>
      </c>
      <c r="O1575">
        <v>12</v>
      </c>
      <c r="P1575">
        <v>35</v>
      </c>
      <c r="Q1575" t="s">
        <v>11386</v>
      </c>
      <c r="R1575" t="s">
        <v>318</v>
      </c>
      <c r="S1575" t="s">
        <v>603</v>
      </c>
      <c r="T1575" t="s">
        <v>16316</v>
      </c>
      <c r="U1575" t="s">
        <v>831</v>
      </c>
      <c r="V1575" t="s">
        <v>295</v>
      </c>
    </row>
    <row r="1576" spans="1:22" x14ac:dyDescent="0.3">
      <c r="A1576" t="s">
        <v>9544</v>
      </c>
      <c r="B1576">
        <v>1</v>
      </c>
      <c r="C1576" s="1" t="s">
        <v>9542</v>
      </c>
      <c r="D1576" t="s">
        <v>562</v>
      </c>
      <c r="E1576">
        <v>12510</v>
      </c>
      <c r="F1576" t="s">
        <v>9542</v>
      </c>
      <c r="H1576" t="s">
        <v>9545</v>
      </c>
      <c r="I1576">
        <v>1</v>
      </c>
      <c r="K1576">
        <v>46</v>
      </c>
      <c r="L1576" s="1" t="s">
        <v>451</v>
      </c>
      <c r="M1576" t="s">
        <v>2668</v>
      </c>
      <c r="N1576">
        <v>14538</v>
      </c>
      <c r="O1576">
        <v>3</v>
      </c>
      <c r="P1576">
        <v>30</v>
      </c>
      <c r="Q1576" t="s">
        <v>13507</v>
      </c>
      <c r="R1576" t="s">
        <v>360</v>
      </c>
      <c r="S1576" t="s">
        <v>699</v>
      </c>
      <c r="U1576" t="s">
        <v>9543</v>
      </c>
      <c r="V1576" t="s">
        <v>295</v>
      </c>
    </row>
    <row r="1577" spans="1:22" x14ac:dyDescent="0.3">
      <c r="A1577" t="s">
        <v>16558</v>
      </c>
      <c r="B1577">
        <v>1</v>
      </c>
      <c r="C1577" s="1" t="s">
        <v>16559</v>
      </c>
      <c r="D1577" t="s">
        <v>16327</v>
      </c>
      <c r="E1577">
        <v>3924357</v>
      </c>
      <c r="F1577" t="s">
        <v>16559</v>
      </c>
      <c r="G1577" t="s">
        <v>875</v>
      </c>
      <c r="H1577" t="s">
        <v>16560</v>
      </c>
      <c r="K1577">
        <v>3</v>
      </c>
      <c r="L1577" s="1" t="s">
        <v>16327</v>
      </c>
      <c r="M1577" t="s">
        <v>16561</v>
      </c>
      <c r="N1577">
        <v>22093</v>
      </c>
      <c r="O1577">
        <v>0</v>
      </c>
      <c r="P1577">
        <v>23</v>
      </c>
      <c r="Q1577" t="s">
        <v>16562</v>
      </c>
      <c r="R1577" t="s">
        <v>294</v>
      </c>
      <c r="S1577" t="s">
        <v>430</v>
      </c>
      <c r="U1577" t="s">
        <v>1057</v>
      </c>
      <c r="V1577" t="s">
        <v>299</v>
      </c>
    </row>
    <row r="1578" spans="1:22" x14ac:dyDescent="0.3">
      <c r="A1578" t="s">
        <v>7782</v>
      </c>
      <c r="B1578">
        <v>1</v>
      </c>
      <c r="C1578" s="1" t="s">
        <v>7780</v>
      </c>
      <c r="D1578" t="s">
        <v>321</v>
      </c>
      <c r="E1578">
        <v>16330</v>
      </c>
      <c r="F1578" t="s">
        <v>7780</v>
      </c>
      <c r="H1578" t="s">
        <v>7092</v>
      </c>
      <c r="K1578">
        <v>81</v>
      </c>
      <c r="L1578" s="1" t="s">
        <v>321</v>
      </c>
      <c r="M1578" t="s">
        <v>7781</v>
      </c>
      <c r="N1578">
        <v>15336</v>
      </c>
      <c r="O1578">
        <v>3</v>
      </c>
      <c r="P1578">
        <v>27</v>
      </c>
      <c r="Q1578" t="s">
        <v>12990</v>
      </c>
      <c r="R1578" t="s">
        <v>675</v>
      </c>
      <c r="S1578" t="s">
        <v>958</v>
      </c>
      <c r="U1578" t="s">
        <v>1057</v>
      </c>
      <c r="V1578" t="s">
        <v>295</v>
      </c>
    </row>
    <row r="1579" spans="1:22" x14ac:dyDescent="0.3">
      <c r="A1579" t="s">
        <v>4583</v>
      </c>
      <c r="B1579">
        <v>1</v>
      </c>
      <c r="C1579" s="1" t="s">
        <v>4582</v>
      </c>
      <c r="D1579" t="s">
        <v>348</v>
      </c>
      <c r="E1579">
        <v>14424</v>
      </c>
      <c r="F1579" t="s">
        <v>4582</v>
      </c>
      <c r="H1579" t="s">
        <v>4584</v>
      </c>
      <c r="K1579">
        <v>13</v>
      </c>
      <c r="L1579" s="1" t="s">
        <v>348</v>
      </c>
      <c r="M1579" t="s">
        <v>1620</v>
      </c>
      <c r="N1579">
        <v>13341</v>
      </c>
      <c r="O1579">
        <v>5</v>
      </c>
      <c r="P1579">
        <v>29</v>
      </c>
      <c r="Q1579" t="s">
        <v>12144</v>
      </c>
      <c r="R1579" t="s">
        <v>308</v>
      </c>
      <c r="S1579" t="s">
        <v>65</v>
      </c>
      <c r="U1579" t="s">
        <v>1057</v>
      </c>
      <c r="V1579" t="s">
        <v>295</v>
      </c>
    </row>
    <row r="1580" spans="1:22" x14ac:dyDescent="0.3">
      <c r="A1580" t="s">
        <v>6107</v>
      </c>
      <c r="B1580">
        <v>1</v>
      </c>
      <c r="C1580" s="1" t="s">
        <v>6106</v>
      </c>
      <c r="D1580" t="s">
        <v>348</v>
      </c>
      <c r="E1580">
        <v>3918323</v>
      </c>
      <c r="F1580" t="s">
        <v>6106</v>
      </c>
      <c r="H1580" t="s">
        <v>4175</v>
      </c>
      <c r="J1580" t="s">
        <v>15260</v>
      </c>
      <c r="K1580">
        <v>80</v>
      </c>
      <c r="L1580" s="1" t="s">
        <v>348</v>
      </c>
      <c r="M1580" t="s">
        <v>557</v>
      </c>
      <c r="N1580">
        <v>21568</v>
      </c>
      <c r="O1580">
        <v>1</v>
      </c>
      <c r="P1580">
        <v>24</v>
      </c>
      <c r="Q1580" t="s">
        <v>12530</v>
      </c>
      <c r="R1580" t="s">
        <v>492</v>
      </c>
      <c r="S1580" t="s">
        <v>65</v>
      </c>
      <c r="T1580" t="s">
        <v>16316</v>
      </c>
      <c r="U1580" t="s">
        <v>1057</v>
      </c>
      <c r="V1580" t="s">
        <v>295</v>
      </c>
    </row>
    <row r="1581" spans="1:22" x14ac:dyDescent="0.3">
      <c r="A1581" t="s">
        <v>5171</v>
      </c>
      <c r="B1581">
        <v>1</v>
      </c>
      <c r="C1581" s="1" t="s">
        <v>5169</v>
      </c>
      <c r="D1581" t="s">
        <v>451</v>
      </c>
      <c r="E1581">
        <v>16013</v>
      </c>
      <c r="F1581" t="s">
        <v>5169</v>
      </c>
      <c r="H1581" t="s">
        <v>4621</v>
      </c>
      <c r="K1581">
        <v>21</v>
      </c>
      <c r="L1581" s="1" t="s">
        <v>451</v>
      </c>
      <c r="M1581" t="s">
        <v>5170</v>
      </c>
      <c r="N1581">
        <v>15085</v>
      </c>
      <c r="O1581">
        <v>3</v>
      </c>
      <c r="P1581">
        <v>26</v>
      </c>
      <c r="Q1581" t="s">
        <v>12286</v>
      </c>
      <c r="R1581" t="s">
        <v>308</v>
      </c>
      <c r="S1581" t="s">
        <v>390</v>
      </c>
      <c r="U1581" t="s">
        <v>1057</v>
      </c>
      <c r="V1581" t="s">
        <v>295</v>
      </c>
    </row>
    <row r="1582" spans="1:22" x14ac:dyDescent="0.3">
      <c r="A1582" t="s">
        <v>10592</v>
      </c>
      <c r="B1582">
        <v>1</v>
      </c>
      <c r="C1582" s="1" t="s">
        <v>134</v>
      </c>
      <c r="D1582" t="s">
        <v>451</v>
      </c>
      <c r="E1582">
        <v>3932420</v>
      </c>
      <c r="F1582" t="s">
        <v>134</v>
      </c>
      <c r="G1582" t="s">
        <v>352</v>
      </c>
      <c r="H1582" t="s">
        <v>5792</v>
      </c>
      <c r="I1582">
        <v>5</v>
      </c>
      <c r="J1582" t="s">
        <v>10591</v>
      </c>
      <c r="K1582">
        <v>36</v>
      </c>
      <c r="L1582" s="1" t="s">
        <v>451</v>
      </c>
      <c r="M1582" t="s">
        <v>1232</v>
      </c>
      <c r="N1582">
        <v>20075</v>
      </c>
      <c r="O1582">
        <v>2</v>
      </c>
      <c r="P1582">
        <v>23</v>
      </c>
      <c r="Q1582" t="s">
        <v>13826</v>
      </c>
      <c r="R1582" t="s">
        <v>345</v>
      </c>
      <c r="S1582" t="s">
        <v>575</v>
      </c>
      <c r="U1582" t="s">
        <v>447</v>
      </c>
      <c r="V1582" t="s">
        <v>299</v>
      </c>
    </row>
    <row r="1583" spans="1:22" x14ac:dyDescent="0.3">
      <c r="A1583" t="s">
        <v>2533</v>
      </c>
      <c r="B1583">
        <v>1</v>
      </c>
      <c r="C1583" s="1" t="s">
        <v>53</v>
      </c>
      <c r="D1583" t="s">
        <v>311</v>
      </c>
      <c r="E1583">
        <v>3918298</v>
      </c>
      <c r="F1583" t="s">
        <v>53</v>
      </c>
      <c r="G1583" t="s">
        <v>707</v>
      </c>
      <c r="H1583" t="s">
        <v>5628</v>
      </c>
      <c r="I1583">
        <v>1</v>
      </c>
      <c r="J1583" t="s">
        <v>8350</v>
      </c>
      <c r="K1583">
        <v>17</v>
      </c>
      <c r="L1583" s="1" t="s">
        <v>311</v>
      </c>
      <c r="M1583" t="s">
        <v>432</v>
      </c>
      <c r="N1583">
        <v>19801</v>
      </c>
      <c r="O1583">
        <v>2</v>
      </c>
      <c r="P1583">
        <v>24</v>
      </c>
      <c r="Q1583" t="s">
        <v>13150</v>
      </c>
      <c r="R1583" t="s">
        <v>294</v>
      </c>
      <c r="S1583" t="s">
        <v>1161</v>
      </c>
      <c r="U1583" t="s">
        <v>447</v>
      </c>
      <c r="V1583" t="s">
        <v>299</v>
      </c>
    </row>
    <row r="1584" spans="1:22" x14ac:dyDescent="0.3">
      <c r="A1584" t="s">
        <v>4502</v>
      </c>
      <c r="B1584">
        <v>1</v>
      </c>
      <c r="C1584" s="1" t="s">
        <v>4499</v>
      </c>
      <c r="D1584" t="s">
        <v>348</v>
      </c>
      <c r="E1584">
        <v>15555</v>
      </c>
      <c r="F1584" t="s">
        <v>4499</v>
      </c>
      <c r="G1584" t="s">
        <v>352</v>
      </c>
      <c r="H1584" t="s">
        <v>4503</v>
      </c>
      <c r="I1584">
        <v>3</v>
      </c>
      <c r="J1584" t="s">
        <v>4501</v>
      </c>
      <c r="K1584">
        <v>15</v>
      </c>
      <c r="L1584" s="1" t="s">
        <v>348</v>
      </c>
      <c r="M1584" t="s">
        <v>4500</v>
      </c>
      <c r="N1584">
        <v>14795</v>
      </c>
      <c r="O1584">
        <v>8</v>
      </c>
      <c r="P1584">
        <v>31</v>
      </c>
      <c r="Q1584" t="s">
        <v>12124</v>
      </c>
      <c r="R1584" t="s">
        <v>308</v>
      </c>
      <c r="S1584" t="s">
        <v>450</v>
      </c>
      <c r="T1584" t="s">
        <v>13941</v>
      </c>
      <c r="U1584" t="s">
        <v>447</v>
      </c>
      <c r="V1584" t="s">
        <v>13942</v>
      </c>
    </row>
    <row r="1585" spans="1:22" x14ac:dyDescent="0.3">
      <c r="A1585" t="s">
        <v>8901</v>
      </c>
      <c r="B1585">
        <v>1</v>
      </c>
      <c r="C1585" s="1" t="s">
        <v>8898</v>
      </c>
      <c r="D1585" t="s">
        <v>348</v>
      </c>
      <c r="E1585">
        <v>15998</v>
      </c>
      <c r="F1585" t="s">
        <v>8898</v>
      </c>
      <c r="H1585" t="s">
        <v>4806</v>
      </c>
      <c r="I1585">
        <v>3</v>
      </c>
      <c r="J1585" t="s">
        <v>8900</v>
      </c>
      <c r="K1585">
        <v>82</v>
      </c>
      <c r="L1585" s="1" t="s">
        <v>348</v>
      </c>
      <c r="M1585" t="s">
        <v>8899</v>
      </c>
      <c r="N1585">
        <v>14883</v>
      </c>
      <c r="O1585">
        <v>6</v>
      </c>
      <c r="P1585">
        <v>28</v>
      </c>
      <c r="Q1585" t="s">
        <v>13314</v>
      </c>
      <c r="R1585" t="s">
        <v>360</v>
      </c>
      <c r="S1585" t="s">
        <v>814</v>
      </c>
      <c r="T1585" t="s">
        <v>1059</v>
      </c>
      <c r="U1585" t="s">
        <v>447</v>
      </c>
      <c r="V1585" t="s">
        <v>295</v>
      </c>
    </row>
    <row r="1586" spans="1:22" x14ac:dyDescent="0.3">
      <c r="A1586" t="s">
        <v>4201</v>
      </c>
      <c r="B1586">
        <v>1</v>
      </c>
      <c r="C1586" s="1" t="s">
        <v>4200</v>
      </c>
      <c r="D1586" t="s">
        <v>437</v>
      </c>
      <c r="E1586">
        <v>4680</v>
      </c>
      <c r="F1586" t="s">
        <v>4200</v>
      </c>
      <c r="H1586" t="s">
        <v>4202</v>
      </c>
      <c r="K1586">
        <v>3</v>
      </c>
      <c r="L1586" s="1" t="s">
        <v>437</v>
      </c>
      <c r="M1586" t="s">
        <v>781</v>
      </c>
      <c r="N1586">
        <v>2695</v>
      </c>
      <c r="O1586">
        <v>13</v>
      </c>
      <c r="P1586">
        <v>39</v>
      </c>
      <c r="Q1586" t="s">
        <v>12052</v>
      </c>
      <c r="R1586" t="s">
        <v>329</v>
      </c>
      <c r="S1586" t="s">
        <v>362</v>
      </c>
      <c r="U1586" t="s">
        <v>447</v>
      </c>
      <c r="V1586" t="s">
        <v>295</v>
      </c>
    </row>
    <row r="1587" spans="1:22" x14ac:dyDescent="0.3">
      <c r="A1587" t="s">
        <v>5121</v>
      </c>
      <c r="B1587">
        <v>1</v>
      </c>
      <c r="C1587" s="1" t="s">
        <v>5120</v>
      </c>
      <c r="D1587" t="s">
        <v>451</v>
      </c>
      <c r="E1587">
        <v>4426310</v>
      </c>
      <c r="F1587" t="s">
        <v>5120</v>
      </c>
      <c r="H1587" t="s">
        <v>13979</v>
      </c>
      <c r="I1587">
        <v>6</v>
      </c>
      <c r="J1587" t="s">
        <v>15090</v>
      </c>
      <c r="K1587">
        <v>30</v>
      </c>
      <c r="L1587" s="1" t="s">
        <v>451</v>
      </c>
      <c r="M1587" t="s">
        <v>1855</v>
      </c>
      <c r="N1587">
        <v>21627</v>
      </c>
      <c r="O1587">
        <v>1</v>
      </c>
      <c r="P1587">
        <v>24</v>
      </c>
      <c r="Q1587" t="s">
        <v>12275</v>
      </c>
      <c r="R1587" t="s">
        <v>360</v>
      </c>
      <c r="S1587" t="s">
        <v>686</v>
      </c>
      <c r="T1587" t="s">
        <v>16316</v>
      </c>
      <c r="U1587" t="s">
        <v>447</v>
      </c>
      <c r="V1587" t="s">
        <v>295</v>
      </c>
    </row>
    <row r="1588" spans="1:22" x14ac:dyDescent="0.3">
      <c r="A1588" t="s">
        <v>9373</v>
      </c>
      <c r="B1588">
        <v>1</v>
      </c>
      <c r="C1588" s="1" t="s">
        <v>9371</v>
      </c>
      <c r="D1588" t="s">
        <v>348</v>
      </c>
      <c r="E1588">
        <v>4350798</v>
      </c>
      <c r="F1588" t="s">
        <v>9371</v>
      </c>
      <c r="H1588" t="s">
        <v>7697</v>
      </c>
      <c r="I1588">
        <v>4</v>
      </c>
      <c r="J1588" t="s">
        <v>9372</v>
      </c>
      <c r="K1588">
        <v>6</v>
      </c>
      <c r="L1588" s="1" t="s">
        <v>348</v>
      </c>
      <c r="M1588" t="s">
        <v>3280</v>
      </c>
      <c r="N1588">
        <v>20667</v>
      </c>
      <c r="O1588">
        <v>2</v>
      </c>
      <c r="P1588">
        <v>25</v>
      </c>
      <c r="Q1588" t="s">
        <v>13454</v>
      </c>
      <c r="R1588" t="s">
        <v>424</v>
      </c>
      <c r="S1588" t="s">
        <v>537</v>
      </c>
      <c r="T1588" t="s">
        <v>16316</v>
      </c>
      <c r="U1588" t="s">
        <v>447</v>
      </c>
      <c r="V1588" t="s">
        <v>295</v>
      </c>
    </row>
    <row r="1589" spans="1:22" x14ac:dyDescent="0.3">
      <c r="A1589" t="s">
        <v>4270</v>
      </c>
      <c r="B1589">
        <v>1</v>
      </c>
      <c r="C1589" s="1" t="s">
        <v>21</v>
      </c>
      <c r="D1589" t="s">
        <v>348</v>
      </c>
      <c r="E1589">
        <v>2576019</v>
      </c>
      <c r="F1589" t="s">
        <v>21</v>
      </c>
      <c r="G1589" t="s">
        <v>352</v>
      </c>
      <c r="H1589" t="s">
        <v>4271</v>
      </c>
      <c r="I1589">
        <v>2</v>
      </c>
      <c r="J1589" t="s">
        <v>4269</v>
      </c>
      <c r="K1589">
        <v>18</v>
      </c>
      <c r="L1589" s="1" t="s">
        <v>348</v>
      </c>
      <c r="M1589" t="s">
        <v>4268</v>
      </c>
      <c r="N1589">
        <v>17939</v>
      </c>
      <c r="O1589">
        <v>4</v>
      </c>
      <c r="P1589">
        <v>27</v>
      </c>
      <c r="Q1589" t="s">
        <v>12069</v>
      </c>
      <c r="R1589" t="s">
        <v>345</v>
      </c>
      <c r="S1589" t="s">
        <v>412</v>
      </c>
      <c r="T1589" t="s">
        <v>16317</v>
      </c>
      <c r="U1589" t="s">
        <v>447</v>
      </c>
      <c r="V1589" t="s">
        <v>16318</v>
      </c>
    </row>
    <row r="1590" spans="1:22" x14ac:dyDescent="0.3">
      <c r="A1590" t="s">
        <v>3573</v>
      </c>
      <c r="B1590">
        <v>1</v>
      </c>
      <c r="C1590" s="1" t="s">
        <v>3571</v>
      </c>
      <c r="D1590" t="s">
        <v>451</v>
      </c>
      <c r="E1590">
        <v>2576165</v>
      </c>
      <c r="F1590" t="s">
        <v>3571</v>
      </c>
      <c r="H1590" t="s">
        <v>3574</v>
      </c>
      <c r="I1590">
        <v>13</v>
      </c>
      <c r="J1590" t="s">
        <v>3572</v>
      </c>
      <c r="L1590" s="1" t="s">
        <v>451</v>
      </c>
      <c r="M1590" t="s">
        <v>1269</v>
      </c>
      <c r="N1590">
        <v>18217</v>
      </c>
      <c r="O1590">
        <v>4</v>
      </c>
      <c r="P1590">
        <v>27</v>
      </c>
      <c r="Q1590" t="s">
        <v>11909</v>
      </c>
      <c r="R1590" t="s">
        <v>401</v>
      </c>
      <c r="S1590" t="s">
        <v>412</v>
      </c>
      <c r="T1590" t="s">
        <v>16316</v>
      </c>
      <c r="U1590" t="s">
        <v>447</v>
      </c>
      <c r="V1590" t="s">
        <v>295</v>
      </c>
    </row>
    <row r="1591" spans="1:22" x14ac:dyDescent="0.3">
      <c r="A1591" t="s">
        <v>9977</v>
      </c>
      <c r="B1591">
        <v>1</v>
      </c>
      <c r="C1591" s="1" t="s">
        <v>9976</v>
      </c>
      <c r="D1591" t="s">
        <v>311</v>
      </c>
      <c r="E1591">
        <v>12473</v>
      </c>
      <c r="F1591" t="s">
        <v>9976</v>
      </c>
      <c r="H1591" t="s">
        <v>9978</v>
      </c>
      <c r="K1591">
        <v>5</v>
      </c>
      <c r="L1591" s="1" t="s">
        <v>311</v>
      </c>
      <c r="M1591" t="s">
        <v>4413</v>
      </c>
      <c r="N1591">
        <v>9226</v>
      </c>
      <c r="O1591">
        <v>11</v>
      </c>
      <c r="P1591">
        <v>32</v>
      </c>
      <c r="Q1591" t="s">
        <v>13639</v>
      </c>
      <c r="R1591" t="s">
        <v>304</v>
      </c>
      <c r="S1591" t="s">
        <v>1049</v>
      </c>
      <c r="U1591" t="s">
        <v>447</v>
      </c>
      <c r="V1591" t="s">
        <v>295</v>
      </c>
    </row>
    <row r="1592" spans="1:22" x14ac:dyDescent="0.3">
      <c r="A1592" t="s">
        <v>14470</v>
      </c>
      <c r="B1592">
        <v>1</v>
      </c>
      <c r="C1592" s="1" t="s">
        <v>14471</v>
      </c>
      <c r="D1592" t="s">
        <v>437</v>
      </c>
      <c r="F1592" t="s">
        <v>14471</v>
      </c>
      <c r="I1592">
        <v>3</v>
      </c>
      <c r="K1592">
        <v>0</v>
      </c>
      <c r="L1592" s="1" t="s">
        <v>437</v>
      </c>
      <c r="M1592" t="s">
        <v>14472</v>
      </c>
      <c r="N1592">
        <v>21673</v>
      </c>
      <c r="O1592">
        <v>0</v>
      </c>
      <c r="Q1592" t="s">
        <v>14473</v>
      </c>
      <c r="R1592" t="s">
        <v>296</v>
      </c>
      <c r="S1592" t="s">
        <v>296</v>
      </c>
      <c r="U1592" t="s">
        <v>447</v>
      </c>
      <c r="V1592" t="s">
        <v>295</v>
      </c>
    </row>
    <row r="1593" spans="1:22" x14ac:dyDescent="0.3">
      <c r="A1593" t="s">
        <v>9691</v>
      </c>
      <c r="B1593">
        <v>1</v>
      </c>
      <c r="C1593" s="1" t="s">
        <v>9689</v>
      </c>
      <c r="D1593" t="s">
        <v>348</v>
      </c>
      <c r="E1593">
        <v>15705</v>
      </c>
      <c r="F1593" t="s">
        <v>9689</v>
      </c>
      <c r="H1593" t="s">
        <v>9506</v>
      </c>
      <c r="I1593">
        <v>2</v>
      </c>
      <c r="J1593" t="s">
        <v>9690</v>
      </c>
      <c r="L1593" s="1" t="s">
        <v>348</v>
      </c>
      <c r="M1593" t="s">
        <v>1715</v>
      </c>
      <c r="N1593">
        <v>14587</v>
      </c>
      <c r="O1593">
        <v>8</v>
      </c>
      <c r="P1593">
        <v>29</v>
      </c>
      <c r="Q1593" t="s">
        <v>13551</v>
      </c>
      <c r="R1593" t="s">
        <v>318</v>
      </c>
      <c r="S1593" t="s">
        <v>575</v>
      </c>
      <c r="T1593" t="s">
        <v>301</v>
      </c>
      <c r="U1593" t="s">
        <v>447</v>
      </c>
      <c r="V1593" t="s">
        <v>295</v>
      </c>
    </row>
    <row r="1594" spans="1:22" x14ac:dyDescent="0.3">
      <c r="A1594" t="s">
        <v>15378</v>
      </c>
      <c r="B1594">
        <v>1</v>
      </c>
      <c r="C1594" s="1" t="s">
        <v>15379</v>
      </c>
      <c r="D1594" t="s">
        <v>348</v>
      </c>
      <c r="E1594">
        <v>4034944</v>
      </c>
      <c r="F1594" t="s">
        <v>15379</v>
      </c>
      <c r="G1594" t="s">
        <v>910</v>
      </c>
      <c r="H1594" t="s">
        <v>15380</v>
      </c>
      <c r="K1594">
        <v>81</v>
      </c>
      <c r="L1594" s="1" t="s">
        <v>348</v>
      </c>
      <c r="M1594" t="s">
        <v>5853</v>
      </c>
      <c r="N1594">
        <v>22283</v>
      </c>
      <c r="O1594">
        <v>0</v>
      </c>
      <c r="P1594">
        <v>22</v>
      </c>
      <c r="Q1594" t="s">
        <v>15381</v>
      </c>
      <c r="R1594" t="s">
        <v>308</v>
      </c>
      <c r="S1594" t="s">
        <v>385</v>
      </c>
      <c r="U1594" t="s">
        <v>447</v>
      </c>
      <c r="V1594" t="s">
        <v>299</v>
      </c>
    </row>
    <row r="1595" spans="1:22" x14ac:dyDescent="0.3">
      <c r="A1595" t="s">
        <v>5500</v>
      </c>
      <c r="B1595">
        <v>1</v>
      </c>
      <c r="C1595" s="1" t="s">
        <v>5499</v>
      </c>
      <c r="D1595" t="s">
        <v>348</v>
      </c>
      <c r="E1595">
        <v>2517237</v>
      </c>
      <c r="F1595" t="s">
        <v>5499</v>
      </c>
      <c r="H1595" t="s">
        <v>5163</v>
      </c>
      <c r="K1595">
        <v>19</v>
      </c>
      <c r="L1595" s="1" t="s">
        <v>348</v>
      </c>
      <c r="M1595" t="s">
        <v>2912</v>
      </c>
      <c r="N1595">
        <v>17181</v>
      </c>
      <c r="O1595">
        <v>0</v>
      </c>
      <c r="P1595">
        <v>25</v>
      </c>
      <c r="Q1595" t="s">
        <v>12374</v>
      </c>
      <c r="R1595" t="s">
        <v>329</v>
      </c>
      <c r="S1595" t="s">
        <v>706</v>
      </c>
      <c r="U1595" t="s">
        <v>447</v>
      </c>
      <c r="V1595" t="s">
        <v>295</v>
      </c>
    </row>
    <row r="1596" spans="1:22" x14ac:dyDescent="0.3">
      <c r="A1596" t="s">
        <v>1285</v>
      </c>
      <c r="B1596">
        <v>1</v>
      </c>
      <c r="C1596" s="1" t="s">
        <v>1283</v>
      </c>
      <c r="D1596" t="s">
        <v>451</v>
      </c>
      <c r="E1596">
        <v>2467210</v>
      </c>
      <c r="F1596" t="s">
        <v>1283</v>
      </c>
      <c r="H1596" t="s">
        <v>1286</v>
      </c>
      <c r="K1596">
        <v>40</v>
      </c>
      <c r="L1596" s="1" t="s">
        <v>451</v>
      </c>
      <c r="M1596" t="s">
        <v>1284</v>
      </c>
      <c r="N1596">
        <v>16758</v>
      </c>
      <c r="O1596">
        <v>1</v>
      </c>
      <c r="P1596">
        <v>26</v>
      </c>
      <c r="Q1596" t="s">
        <v>11457</v>
      </c>
      <c r="R1596" t="s">
        <v>401</v>
      </c>
      <c r="S1596" t="s">
        <v>814</v>
      </c>
      <c r="U1596" t="s">
        <v>447</v>
      </c>
      <c r="V1596" t="s">
        <v>295</v>
      </c>
    </row>
    <row r="1597" spans="1:22" x14ac:dyDescent="0.3">
      <c r="A1597" t="s">
        <v>3098</v>
      </c>
      <c r="B1597">
        <v>1</v>
      </c>
      <c r="C1597" s="1" t="s">
        <v>3096</v>
      </c>
      <c r="D1597" t="s">
        <v>321</v>
      </c>
      <c r="E1597">
        <v>16143</v>
      </c>
      <c r="F1597" t="s">
        <v>3096</v>
      </c>
      <c r="G1597" t="s">
        <v>371</v>
      </c>
      <c r="H1597" t="s">
        <v>3099</v>
      </c>
      <c r="I1597">
        <v>2</v>
      </c>
      <c r="J1597" t="s">
        <v>3097</v>
      </c>
      <c r="K1597">
        <v>89</v>
      </c>
      <c r="L1597" s="1" t="s">
        <v>321</v>
      </c>
      <c r="M1597" t="s">
        <v>2044</v>
      </c>
      <c r="N1597">
        <v>15866</v>
      </c>
      <c r="O1597">
        <v>7</v>
      </c>
      <c r="P1597">
        <v>30</v>
      </c>
      <c r="Q1597" t="s">
        <v>11803</v>
      </c>
      <c r="R1597" t="s">
        <v>294</v>
      </c>
      <c r="S1597" t="s">
        <v>515</v>
      </c>
      <c r="U1597" t="s">
        <v>447</v>
      </c>
      <c r="V1597" t="s">
        <v>299</v>
      </c>
    </row>
    <row r="1598" spans="1:22" x14ac:dyDescent="0.3">
      <c r="A1598" t="s">
        <v>14681</v>
      </c>
      <c r="B1598">
        <v>1</v>
      </c>
      <c r="C1598" s="1" t="s">
        <v>14682</v>
      </c>
      <c r="D1598" t="s">
        <v>562</v>
      </c>
      <c r="E1598">
        <v>4049391</v>
      </c>
      <c r="F1598" t="s">
        <v>14682</v>
      </c>
      <c r="G1598" t="s">
        <v>536</v>
      </c>
      <c r="K1598">
        <v>49</v>
      </c>
      <c r="L1598" s="1" t="s">
        <v>451</v>
      </c>
      <c r="M1598" t="s">
        <v>14683</v>
      </c>
      <c r="N1598">
        <v>22400</v>
      </c>
      <c r="O1598">
        <v>0</v>
      </c>
      <c r="Q1598" t="s">
        <v>14684</v>
      </c>
      <c r="R1598" t="s">
        <v>329</v>
      </c>
      <c r="S1598" t="s">
        <v>575</v>
      </c>
      <c r="U1598" t="s">
        <v>447</v>
      </c>
      <c r="V1598" t="s">
        <v>299</v>
      </c>
    </row>
    <row r="1599" spans="1:22" x14ac:dyDescent="0.3">
      <c r="A1599" t="s">
        <v>10503</v>
      </c>
      <c r="B1599">
        <v>1</v>
      </c>
      <c r="C1599" s="1" t="s">
        <v>10502</v>
      </c>
      <c r="D1599" t="s">
        <v>348</v>
      </c>
      <c r="E1599">
        <v>16779</v>
      </c>
      <c r="F1599" t="s">
        <v>10502</v>
      </c>
      <c r="H1599" t="s">
        <v>4471</v>
      </c>
      <c r="K1599">
        <v>15</v>
      </c>
      <c r="L1599" s="1" t="s">
        <v>348</v>
      </c>
      <c r="M1599" t="s">
        <v>4367</v>
      </c>
      <c r="N1599">
        <v>15971</v>
      </c>
      <c r="O1599">
        <v>6</v>
      </c>
      <c r="P1599">
        <v>28</v>
      </c>
      <c r="Q1599" t="s">
        <v>13796</v>
      </c>
      <c r="R1599" t="s">
        <v>360</v>
      </c>
      <c r="S1599" t="s">
        <v>814</v>
      </c>
      <c r="T1599" t="s">
        <v>16316</v>
      </c>
      <c r="U1599" t="s">
        <v>447</v>
      </c>
      <c r="V1599" t="s">
        <v>295</v>
      </c>
    </row>
    <row r="1600" spans="1:22" x14ac:dyDescent="0.3">
      <c r="A1600" t="s">
        <v>2736</v>
      </c>
      <c r="B1600">
        <v>1</v>
      </c>
      <c r="C1600" s="1" t="s">
        <v>2734</v>
      </c>
      <c r="D1600" t="s">
        <v>451</v>
      </c>
      <c r="E1600">
        <v>4047365</v>
      </c>
      <c r="F1600" t="s">
        <v>2734</v>
      </c>
      <c r="G1600" t="s">
        <v>14642</v>
      </c>
      <c r="H1600" t="s">
        <v>2737</v>
      </c>
      <c r="I1600">
        <v>1</v>
      </c>
      <c r="J1600" t="s">
        <v>14371</v>
      </c>
      <c r="K1600">
        <v>28</v>
      </c>
      <c r="L1600" s="1" t="s">
        <v>451</v>
      </c>
      <c r="M1600" t="s">
        <v>2735</v>
      </c>
      <c r="N1600">
        <v>20824</v>
      </c>
      <c r="O1600">
        <v>1</v>
      </c>
      <c r="P1600">
        <v>22</v>
      </c>
      <c r="Q1600" t="s">
        <v>11732</v>
      </c>
      <c r="R1600" t="s">
        <v>401</v>
      </c>
      <c r="S1600" t="s">
        <v>686</v>
      </c>
      <c r="U1600" t="s">
        <v>447</v>
      </c>
      <c r="V1600" t="s">
        <v>299</v>
      </c>
    </row>
    <row r="1601" spans="1:22" x14ac:dyDescent="0.3">
      <c r="A1601" t="s">
        <v>4036</v>
      </c>
      <c r="B1601">
        <v>1</v>
      </c>
      <c r="C1601" s="1" t="s">
        <v>511</v>
      </c>
      <c r="D1601" t="s">
        <v>311</v>
      </c>
      <c r="E1601">
        <v>11394</v>
      </c>
      <c r="F1601" t="s">
        <v>511</v>
      </c>
      <c r="H1601" t="s">
        <v>1691</v>
      </c>
      <c r="J1601" t="s">
        <v>4035</v>
      </c>
      <c r="K1601">
        <v>8</v>
      </c>
      <c r="L1601" s="1" t="s">
        <v>311</v>
      </c>
      <c r="M1601" t="s">
        <v>1120</v>
      </c>
      <c r="N1601">
        <v>6489</v>
      </c>
      <c r="O1601">
        <v>12</v>
      </c>
      <c r="P1601">
        <v>34</v>
      </c>
      <c r="Q1601" t="s">
        <v>12013</v>
      </c>
      <c r="R1601" t="s">
        <v>318</v>
      </c>
      <c r="S1601" t="s">
        <v>412</v>
      </c>
      <c r="T1601" t="s">
        <v>16316</v>
      </c>
      <c r="U1601" t="s">
        <v>447</v>
      </c>
      <c r="V1601" t="s">
        <v>295</v>
      </c>
    </row>
    <row r="1602" spans="1:22" x14ac:dyDescent="0.3">
      <c r="A1602" t="s">
        <v>4435</v>
      </c>
      <c r="B1602">
        <v>1</v>
      </c>
      <c r="C1602" s="1" t="s">
        <v>4432</v>
      </c>
      <c r="D1602" t="s">
        <v>437</v>
      </c>
      <c r="E1602">
        <v>2998120</v>
      </c>
      <c r="F1602" t="s">
        <v>4432</v>
      </c>
      <c r="G1602" t="s">
        <v>910</v>
      </c>
      <c r="H1602" t="s">
        <v>2238</v>
      </c>
      <c r="I1602">
        <v>1</v>
      </c>
      <c r="J1602" t="s">
        <v>4434</v>
      </c>
      <c r="K1602">
        <v>4</v>
      </c>
      <c r="L1602" s="1" t="s">
        <v>437</v>
      </c>
      <c r="M1602" t="s">
        <v>4433</v>
      </c>
      <c r="N1602">
        <v>17139</v>
      </c>
      <c r="O1602">
        <v>5</v>
      </c>
      <c r="P1602">
        <v>29</v>
      </c>
      <c r="Q1602" t="s">
        <v>12108</v>
      </c>
      <c r="R1602" t="s">
        <v>308</v>
      </c>
      <c r="S1602" t="s">
        <v>436</v>
      </c>
      <c r="U1602" t="s">
        <v>447</v>
      </c>
      <c r="V1602" t="s">
        <v>299</v>
      </c>
    </row>
    <row r="1603" spans="1:22" x14ac:dyDescent="0.3">
      <c r="A1603" t="s">
        <v>5186</v>
      </c>
      <c r="B1603">
        <v>1</v>
      </c>
      <c r="C1603" s="1" t="s">
        <v>5184</v>
      </c>
      <c r="D1603" t="s">
        <v>348</v>
      </c>
      <c r="E1603">
        <v>16147</v>
      </c>
      <c r="F1603" t="s">
        <v>5184</v>
      </c>
      <c r="H1603" t="s">
        <v>5187</v>
      </c>
      <c r="K1603">
        <v>19</v>
      </c>
      <c r="L1603" s="1" t="s">
        <v>348</v>
      </c>
      <c r="M1603" t="s">
        <v>5185</v>
      </c>
      <c r="N1603">
        <v>15106</v>
      </c>
      <c r="O1603">
        <v>1</v>
      </c>
      <c r="P1603">
        <v>28</v>
      </c>
      <c r="Q1603" t="s">
        <v>12290</v>
      </c>
      <c r="R1603" t="s">
        <v>308</v>
      </c>
      <c r="S1603" t="s">
        <v>385</v>
      </c>
      <c r="U1603" t="s">
        <v>447</v>
      </c>
      <c r="V1603" t="s">
        <v>295</v>
      </c>
    </row>
    <row r="1604" spans="1:22" x14ac:dyDescent="0.3">
      <c r="A1604" t="s">
        <v>15980</v>
      </c>
      <c r="B1604">
        <v>1</v>
      </c>
      <c r="C1604" s="1" t="s">
        <v>15981</v>
      </c>
      <c r="D1604" t="s">
        <v>311</v>
      </c>
      <c r="E1604">
        <v>3921685</v>
      </c>
      <c r="F1604" t="s">
        <v>15981</v>
      </c>
      <c r="G1604" t="s">
        <v>570</v>
      </c>
      <c r="H1604" t="s">
        <v>14922</v>
      </c>
      <c r="K1604">
        <v>2</v>
      </c>
      <c r="L1604" s="1" t="s">
        <v>311</v>
      </c>
      <c r="M1604" t="s">
        <v>3424</v>
      </c>
      <c r="N1604">
        <v>22158</v>
      </c>
      <c r="O1604">
        <v>0</v>
      </c>
      <c r="P1604">
        <v>23</v>
      </c>
      <c r="Q1604" t="s">
        <v>15982</v>
      </c>
      <c r="R1604" t="s">
        <v>345</v>
      </c>
      <c r="S1604" t="s">
        <v>838</v>
      </c>
      <c r="U1604" t="s">
        <v>447</v>
      </c>
      <c r="V1604" t="s">
        <v>299</v>
      </c>
    </row>
    <row r="1605" spans="1:22" x14ac:dyDescent="0.3">
      <c r="A1605" t="s">
        <v>4531</v>
      </c>
      <c r="B1605">
        <v>1</v>
      </c>
      <c r="C1605" s="1" t="s">
        <v>4529</v>
      </c>
      <c r="D1605" t="s">
        <v>348</v>
      </c>
      <c r="E1605">
        <v>2979852</v>
      </c>
      <c r="F1605" t="s">
        <v>4529</v>
      </c>
      <c r="H1605" t="s">
        <v>1423</v>
      </c>
      <c r="I1605">
        <v>3</v>
      </c>
      <c r="K1605">
        <v>7</v>
      </c>
      <c r="L1605" s="1" t="s">
        <v>348</v>
      </c>
      <c r="M1605" t="s">
        <v>4530</v>
      </c>
      <c r="N1605">
        <v>19149</v>
      </c>
      <c r="O1605">
        <v>2</v>
      </c>
      <c r="P1605">
        <v>27</v>
      </c>
      <c r="Q1605" t="s">
        <v>12130</v>
      </c>
      <c r="R1605" t="s">
        <v>360</v>
      </c>
      <c r="S1605" t="s">
        <v>830</v>
      </c>
      <c r="T1605" t="s">
        <v>1059</v>
      </c>
      <c r="U1605" t="s">
        <v>447</v>
      </c>
      <c r="V1605" t="s">
        <v>295</v>
      </c>
    </row>
    <row r="1606" spans="1:22" x14ac:dyDescent="0.3">
      <c r="A1606" t="s">
        <v>3289</v>
      </c>
      <c r="B1606">
        <v>1</v>
      </c>
      <c r="C1606" s="1" t="s">
        <v>3286</v>
      </c>
      <c r="D1606" t="s">
        <v>348</v>
      </c>
      <c r="E1606">
        <v>3115330</v>
      </c>
      <c r="F1606" t="s">
        <v>3286</v>
      </c>
      <c r="G1606" t="s">
        <v>352</v>
      </c>
      <c r="H1606" t="s">
        <v>2820</v>
      </c>
      <c r="I1606">
        <v>3</v>
      </c>
      <c r="J1606" t="s">
        <v>3288</v>
      </c>
      <c r="K1606">
        <v>83</v>
      </c>
      <c r="L1606" s="1" t="s">
        <v>348</v>
      </c>
      <c r="M1606" t="s">
        <v>3287</v>
      </c>
      <c r="N1606">
        <v>19006</v>
      </c>
      <c r="O1606">
        <v>3</v>
      </c>
      <c r="P1606">
        <v>24</v>
      </c>
      <c r="Q1606" t="s">
        <v>11846</v>
      </c>
      <c r="R1606" t="s">
        <v>318</v>
      </c>
      <c r="S1606" t="s">
        <v>412</v>
      </c>
      <c r="U1606" t="s">
        <v>447</v>
      </c>
      <c r="V1606" t="s">
        <v>299</v>
      </c>
    </row>
    <row r="1607" spans="1:22" x14ac:dyDescent="0.3">
      <c r="A1607" t="s">
        <v>7187</v>
      </c>
      <c r="B1607">
        <v>1</v>
      </c>
      <c r="C1607" s="1" t="s">
        <v>450</v>
      </c>
      <c r="D1607" t="s">
        <v>311</v>
      </c>
      <c r="E1607">
        <v>3609</v>
      </c>
      <c r="F1607" t="s">
        <v>450</v>
      </c>
      <c r="H1607" t="s">
        <v>7188</v>
      </c>
      <c r="I1607">
        <v>3</v>
      </c>
      <c r="J1607" t="s">
        <v>7186</v>
      </c>
      <c r="L1607" s="1" t="s">
        <v>311</v>
      </c>
      <c r="M1607" t="s">
        <v>7185</v>
      </c>
      <c r="N1607">
        <v>5282</v>
      </c>
      <c r="O1607">
        <v>18</v>
      </c>
      <c r="P1607">
        <v>41</v>
      </c>
      <c r="Q1607" t="s">
        <v>12826</v>
      </c>
      <c r="R1607" t="s">
        <v>424</v>
      </c>
      <c r="S1607" t="s">
        <v>970</v>
      </c>
      <c r="T1607" t="s">
        <v>16316</v>
      </c>
      <c r="U1607" t="s">
        <v>447</v>
      </c>
      <c r="V1607" t="s">
        <v>295</v>
      </c>
    </row>
    <row r="1608" spans="1:22" x14ac:dyDescent="0.3">
      <c r="A1608" t="s">
        <v>712</v>
      </c>
      <c r="B1608">
        <v>1</v>
      </c>
      <c r="C1608" s="1" t="s">
        <v>710</v>
      </c>
      <c r="F1608" t="s">
        <v>710</v>
      </c>
      <c r="K1608">
        <v>0</v>
      </c>
      <c r="L1608" s="1" t="s">
        <v>296</v>
      </c>
      <c r="M1608" t="s">
        <v>711</v>
      </c>
      <c r="N1608">
        <v>17847</v>
      </c>
      <c r="O1608">
        <v>0</v>
      </c>
      <c r="Q1608" t="s">
        <v>11371</v>
      </c>
      <c r="R1608" t="s">
        <v>296</v>
      </c>
      <c r="S1608" t="s">
        <v>296</v>
      </c>
      <c r="U1608" t="s">
        <v>447</v>
      </c>
      <c r="V1608" t="s">
        <v>295</v>
      </c>
    </row>
    <row r="1609" spans="1:22" x14ac:dyDescent="0.3">
      <c r="A1609" t="s">
        <v>1621</v>
      </c>
      <c r="B1609">
        <v>1</v>
      </c>
      <c r="C1609" s="1" t="s">
        <v>375</v>
      </c>
      <c r="D1609" t="s">
        <v>348</v>
      </c>
      <c r="E1609">
        <v>11408</v>
      </c>
      <c r="F1609" t="s">
        <v>375</v>
      </c>
      <c r="H1609" t="s">
        <v>1622</v>
      </c>
      <c r="K1609">
        <v>19</v>
      </c>
      <c r="L1609" s="1" t="s">
        <v>348</v>
      </c>
      <c r="M1609" t="s">
        <v>1620</v>
      </c>
      <c r="N1609">
        <v>5537</v>
      </c>
      <c r="O1609">
        <v>8</v>
      </c>
      <c r="P1609">
        <v>32</v>
      </c>
      <c r="Q1609" t="s">
        <v>11515</v>
      </c>
      <c r="R1609" t="s">
        <v>308</v>
      </c>
      <c r="S1609" t="s">
        <v>762</v>
      </c>
      <c r="U1609" t="s">
        <v>447</v>
      </c>
      <c r="V1609" t="s">
        <v>295</v>
      </c>
    </row>
    <row r="1610" spans="1:22" x14ac:dyDescent="0.3">
      <c r="A1610" t="s">
        <v>9008</v>
      </c>
      <c r="B1610">
        <v>1</v>
      </c>
      <c r="C1610" s="1" t="s">
        <v>9007</v>
      </c>
      <c r="D1610" t="s">
        <v>321</v>
      </c>
      <c r="E1610">
        <v>3921690</v>
      </c>
      <c r="F1610" t="s">
        <v>9007</v>
      </c>
      <c r="G1610" t="s">
        <v>910</v>
      </c>
      <c r="H1610" t="s">
        <v>9009</v>
      </c>
      <c r="I1610">
        <v>2</v>
      </c>
      <c r="J1610" t="s">
        <v>14534</v>
      </c>
      <c r="K1610">
        <v>89</v>
      </c>
      <c r="L1610" s="1" t="s">
        <v>321</v>
      </c>
      <c r="M1610" t="s">
        <v>453</v>
      </c>
      <c r="N1610">
        <v>20899</v>
      </c>
      <c r="O1610">
        <v>1</v>
      </c>
      <c r="P1610">
        <v>23</v>
      </c>
      <c r="Q1610" t="s">
        <v>13345</v>
      </c>
      <c r="R1610" t="s">
        <v>294</v>
      </c>
      <c r="S1610" t="s">
        <v>995</v>
      </c>
      <c r="U1610" t="s">
        <v>447</v>
      </c>
      <c r="V1610" t="s">
        <v>299</v>
      </c>
    </row>
    <row r="1611" spans="1:22" x14ac:dyDescent="0.3">
      <c r="A1611" t="s">
        <v>15134</v>
      </c>
      <c r="B1611">
        <v>1</v>
      </c>
      <c r="C1611" s="1" t="s">
        <v>15135</v>
      </c>
      <c r="D1611" t="s">
        <v>348</v>
      </c>
      <c r="E1611">
        <v>4368796</v>
      </c>
      <c r="F1611" t="s">
        <v>15135</v>
      </c>
      <c r="G1611" t="s">
        <v>1198</v>
      </c>
      <c r="H1611" t="s">
        <v>15136</v>
      </c>
      <c r="K1611">
        <v>89</v>
      </c>
      <c r="L1611" s="1" t="s">
        <v>348</v>
      </c>
      <c r="M1611" t="s">
        <v>1903</v>
      </c>
      <c r="N1611">
        <v>22430</v>
      </c>
      <c r="O1611">
        <v>0</v>
      </c>
      <c r="P1611">
        <v>23</v>
      </c>
      <c r="Q1611" t="s">
        <v>15137</v>
      </c>
      <c r="R1611" t="s">
        <v>424</v>
      </c>
      <c r="S1611" t="s">
        <v>412</v>
      </c>
      <c r="U1611" t="s">
        <v>447</v>
      </c>
      <c r="V1611" t="s">
        <v>299</v>
      </c>
    </row>
    <row r="1612" spans="1:22" x14ac:dyDescent="0.3">
      <c r="A1612" t="s">
        <v>11258</v>
      </c>
      <c r="B1612">
        <v>1</v>
      </c>
      <c r="C1612" s="1" t="s">
        <v>3512</v>
      </c>
      <c r="D1612" t="s">
        <v>321</v>
      </c>
      <c r="E1612">
        <v>2578377</v>
      </c>
      <c r="F1612" t="s">
        <v>3512</v>
      </c>
      <c r="G1612" t="s">
        <v>388</v>
      </c>
      <c r="H1612" t="s">
        <v>3514</v>
      </c>
      <c r="I1612">
        <v>3</v>
      </c>
      <c r="J1612" t="s">
        <v>3513</v>
      </c>
      <c r="K1612">
        <v>81</v>
      </c>
      <c r="L1612" s="1" t="s">
        <v>321</v>
      </c>
      <c r="M1612" t="s">
        <v>647</v>
      </c>
      <c r="N1612">
        <v>18468</v>
      </c>
      <c r="O1612">
        <v>4</v>
      </c>
      <c r="P1612">
        <v>27</v>
      </c>
      <c r="Q1612" t="s">
        <v>14857</v>
      </c>
      <c r="R1612" t="s">
        <v>318</v>
      </c>
      <c r="S1612" t="s">
        <v>214</v>
      </c>
      <c r="U1612" t="s">
        <v>447</v>
      </c>
      <c r="V1612" t="s">
        <v>299</v>
      </c>
    </row>
    <row r="1613" spans="1:22" x14ac:dyDescent="0.3">
      <c r="A1613" t="s">
        <v>9565</v>
      </c>
      <c r="B1613">
        <v>1</v>
      </c>
      <c r="C1613" s="1" t="s">
        <v>9564</v>
      </c>
      <c r="D1613" t="s">
        <v>348</v>
      </c>
      <c r="F1613" t="s">
        <v>9564</v>
      </c>
      <c r="K1613">
        <v>89</v>
      </c>
      <c r="L1613" s="1" t="s">
        <v>348</v>
      </c>
      <c r="M1613" t="s">
        <v>4369</v>
      </c>
      <c r="N1613">
        <v>17373</v>
      </c>
      <c r="O1613">
        <v>0</v>
      </c>
      <c r="Q1613" t="s">
        <v>13514</v>
      </c>
      <c r="R1613" t="s">
        <v>308</v>
      </c>
      <c r="S1613" t="s">
        <v>65</v>
      </c>
      <c r="U1613" t="s">
        <v>447</v>
      </c>
      <c r="V1613" t="s">
        <v>295</v>
      </c>
    </row>
    <row r="1614" spans="1:22" x14ac:dyDescent="0.3">
      <c r="A1614" t="s">
        <v>7784</v>
      </c>
      <c r="B1614">
        <v>1</v>
      </c>
      <c r="C1614" s="1" t="s">
        <v>252</v>
      </c>
      <c r="D1614" t="s">
        <v>348</v>
      </c>
      <c r="E1614">
        <v>3115306</v>
      </c>
      <c r="F1614" t="s">
        <v>252</v>
      </c>
      <c r="G1614" t="s">
        <v>570</v>
      </c>
      <c r="H1614" t="s">
        <v>7785</v>
      </c>
      <c r="I1614">
        <v>1</v>
      </c>
      <c r="J1614" t="s">
        <v>7783</v>
      </c>
      <c r="K1614">
        <v>11</v>
      </c>
      <c r="L1614" s="1" t="s">
        <v>348</v>
      </c>
      <c r="M1614" t="s">
        <v>837</v>
      </c>
      <c r="N1614">
        <v>19017</v>
      </c>
      <c r="O1614">
        <v>3</v>
      </c>
      <c r="P1614">
        <v>25</v>
      </c>
      <c r="Q1614" t="s">
        <v>12991</v>
      </c>
      <c r="R1614" t="s">
        <v>318</v>
      </c>
      <c r="S1614" t="s">
        <v>756</v>
      </c>
      <c r="U1614" t="s">
        <v>447</v>
      </c>
      <c r="V1614" t="s">
        <v>299</v>
      </c>
    </row>
    <row r="1615" spans="1:22" x14ac:dyDescent="0.3">
      <c r="A1615" t="s">
        <v>1236</v>
      </c>
      <c r="B1615">
        <v>1</v>
      </c>
      <c r="C1615" s="1" t="s">
        <v>10519</v>
      </c>
      <c r="D1615" t="s">
        <v>451</v>
      </c>
      <c r="E1615">
        <v>2577419</v>
      </c>
      <c r="F1615" t="s">
        <v>10519</v>
      </c>
      <c r="H1615" t="s">
        <v>10520</v>
      </c>
      <c r="K1615">
        <v>34</v>
      </c>
      <c r="L1615" s="1" t="s">
        <v>451</v>
      </c>
      <c r="M1615" t="s">
        <v>1235</v>
      </c>
      <c r="N1615">
        <v>16965</v>
      </c>
      <c r="O1615">
        <v>0</v>
      </c>
      <c r="P1615">
        <v>25</v>
      </c>
      <c r="Q1615" t="s">
        <v>13802</v>
      </c>
      <c r="R1615" t="s">
        <v>492</v>
      </c>
      <c r="S1615" t="s">
        <v>436</v>
      </c>
      <c r="U1615" t="s">
        <v>447</v>
      </c>
      <c r="V1615" t="s">
        <v>295</v>
      </c>
    </row>
    <row r="1616" spans="1:22" x14ac:dyDescent="0.3">
      <c r="A1616" t="s">
        <v>9394</v>
      </c>
      <c r="B1616">
        <v>1</v>
      </c>
      <c r="C1616" s="1" t="s">
        <v>51</v>
      </c>
      <c r="D1616" t="s">
        <v>311</v>
      </c>
      <c r="E1616">
        <v>3886377</v>
      </c>
      <c r="F1616" t="s">
        <v>51</v>
      </c>
      <c r="G1616" t="s">
        <v>522</v>
      </c>
      <c r="H1616" t="s">
        <v>9351</v>
      </c>
      <c r="I1616">
        <v>3</v>
      </c>
      <c r="J1616" t="s">
        <v>9393</v>
      </c>
      <c r="K1616">
        <v>3</v>
      </c>
      <c r="L1616" s="1" t="s">
        <v>311</v>
      </c>
      <c r="M1616" t="s">
        <v>9392</v>
      </c>
      <c r="N1616">
        <v>19763</v>
      </c>
      <c r="O1616">
        <v>2</v>
      </c>
      <c r="P1616">
        <v>23</v>
      </c>
      <c r="Q1616" t="s">
        <v>13461</v>
      </c>
      <c r="R1616" t="s">
        <v>424</v>
      </c>
      <c r="S1616" t="s">
        <v>611</v>
      </c>
      <c r="U1616" t="s">
        <v>447</v>
      </c>
      <c r="V1616" t="s">
        <v>299</v>
      </c>
    </row>
    <row r="1617" spans="1:22" x14ac:dyDescent="0.3">
      <c r="A1617" t="s">
        <v>8395</v>
      </c>
      <c r="B1617">
        <v>1</v>
      </c>
      <c r="C1617" s="1" t="s">
        <v>8393</v>
      </c>
      <c r="D1617" t="s">
        <v>451</v>
      </c>
      <c r="E1617">
        <v>2972140</v>
      </c>
      <c r="F1617" t="s">
        <v>8393</v>
      </c>
      <c r="H1617" t="s">
        <v>8396</v>
      </c>
      <c r="K1617">
        <v>33</v>
      </c>
      <c r="L1617" s="1" t="s">
        <v>451</v>
      </c>
      <c r="M1617" t="s">
        <v>8394</v>
      </c>
      <c r="N1617">
        <v>19711</v>
      </c>
      <c r="O1617">
        <v>2</v>
      </c>
      <c r="P1617">
        <v>26</v>
      </c>
      <c r="Q1617" t="s">
        <v>13162</v>
      </c>
      <c r="R1617" t="s">
        <v>360</v>
      </c>
      <c r="S1617" t="s">
        <v>430</v>
      </c>
      <c r="U1617" t="s">
        <v>447</v>
      </c>
      <c r="V1617" t="s">
        <v>295</v>
      </c>
    </row>
    <row r="1618" spans="1:22" x14ac:dyDescent="0.3">
      <c r="A1618" t="s">
        <v>8444</v>
      </c>
      <c r="B1618">
        <v>1</v>
      </c>
      <c r="C1618" s="1" t="s">
        <v>797</v>
      </c>
      <c r="D1618" t="s">
        <v>437</v>
      </c>
      <c r="E1618">
        <v>5662</v>
      </c>
      <c r="F1618" t="s">
        <v>797</v>
      </c>
      <c r="H1618" t="s">
        <v>8445</v>
      </c>
      <c r="I1618">
        <v>5</v>
      </c>
      <c r="K1618">
        <v>0</v>
      </c>
      <c r="L1618" s="1" t="s">
        <v>437</v>
      </c>
      <c r="M1618" t="s">
        <v>8443</v>
      </c>
      <c r="N1618">
        <v>6902</v>
      </c>
      <c r="O1618">
        <v>12</v>
      </c>
      <c r="P1618">
        <v>35</v>
      </c>
      <c r="Q1618" t="s">
        <v>13177</v>
      </c>
      <c r="R1618" t="s">
        <v>329</v>
      </c>
      <c r="S1618" t="s">
        <v>317</v>
      </c>
      <c r="U1618" t="s">
        <v>447</v>
      </c>
      <c r="V1618" t="s">
        <v>295</v>
      </c>
    </row>
    <row r="1619" spans="1:22" x14ac:dyDescent="0.3">
      <c r="A1619" t="s">
        <v>2500</v>
      </c>
      <c r="B1619">
        <v>1</v>
      </c>
      <c r="C1619" s="1" t="s">
        <v>2499</v>
      </c>
      <c r="D1619" t="s">
        <v>348</v>
      </c>
      <c r="E1619">
        <v>3044726</v>
      </c>
      <c r="F1619" t="s">
        <v>2499</v>
      </c>
      <c r="G1619" t="s">
        <v>371</v>
      </c>
      <c r="K1619">
        <v>87</v>
      </c>
      <c r="L1619" s="1" t="s">
        <v>348</v>
      </c>
      <c r="M1619" t="s">
        <v>825</v>
      </c>
      <c r="N1619">
        <v>20670</v>
      </c>
      <c r="O1619">
        <v>1</v>
      </c>
      <c r="Q1619" t="s">
        <v>11683</v>
      </c>
      <c r="R1619" t="s">
        <v>329</v>
      </c>
      <c r="S1619" t="s">
        <v>485</v>
      </c>
      <c r="U1619" t="s">
        <v>447</v>
      </c>
      <c r="V1619" t="s">
        <v>299</v>
      </c>
    </row>
    <row r="1620" spans="1:22" x14ac:dyDescent="0.3">
      <c r="A1620" t="s">
        <v>5197</v>
      </c>
      <c r="B1620">
        <v>1</v>
      </c>
      <c r="C1620" s="1" t="s">
        <v>5196</v>
      </c>
      <c r="D1620" t="s">
        <v>348</v>
      </c>
      <c r="E1620">
        <v>17261</v>
      </c>
      <c r="F1620" t="s">
        <v>5196</v>
      </c>
      <c r="H1620" t="s">
        <v>3862</v>
      </c>
      <c r="K1620">
        <v>81</v>
      </c>
      <c r="L1620" s="1" t="s">
        <v>348</v>
      </c>
      <c r="M1620" t="s">
        <v>3798</v>
      </c>
      <c r="N1620">
        <v>16180</v>
      </c>
      <c r="O1620">
        <v>2</v>
      </c>
      <c r="P1620">
        <v>24</v>
      </c>
      <c r="Q1620" t="s">
        <v>12293</v>
      </c>
      <c r="R1620" t="s">
        <v>401</v>
      </c>
      <c r="S1620" t="s">
        <v>541</v>
      </c>
      <c r="U1620" t="s">
        <v>447</v>
      </c>
      <c r="V1620" t="s">
        <v>295</v>
      </c>
    </row>
    <row r="1621" spans="1:22" x14ac:dyDescent="0.3">
      <c r="A1621" t="s">
        <v>6513</v>
      </c>
      <c r="B1621">
        <v>1</v>
      </c>
      <c r="C1621" s="1" t="s">
        <v>2857</v>
      </c>
      <c r="D1621" t="s">
        <v>348</v>
      </c>
      <c r="F1621" t="s">
        <v>2857</v>
      </c>
      <c r="G1621" t="s">
        <v>669</v>
      </c>
      <c r="H1621" t="s">
        <v>6514</v>
      </c>
      <c r="K1621">
        <v>16</v>
      </c>
      <c r="L1621" s="1" t="s">
        <v>348</v>
      </c>
      <c r="M1621" t="s">
        <v>6512</v>
      </c>
      <c r="N1621">
        <v>4291</v>
      </c>
      <c r="O1621">
        <v>11</v>
      </c>
      <c r="P1621">
        <v>34</v>
      </c>
      <c r="Q1621" t="s">
        <v>12643</v>
      </c>
      <c r="R1621" t="s">
        <v>329</v>
      </c>
      <c r="S1621" t="s">
        <v>436</v>
      </c>
      <c r="U1621" t="s">
        <v>839</v>
      </c>
      <c r="V1621" t="s">
        <v>299</v>
      </c>
    </row>
    <row r="1622" spans="1:22" x14ac:dyDescent="0.3">
      <c r="A1622" t="s">
        <v>916</v>
      </c>
      <c r="B1622">
        <v>1</v>
      </c>
      <c r="C1622" s="1" t="s">
        <v>912</v>
      </c>
      <c r="D1622" t="s">
        <v>311</v>
      </c>
      <c r="E1622">
        <v>3044720</v>
      </c>
      <c r="F1622" t="s">
        <v>912</v>
      </c>
      <c r="G1622" t="s">
        <v>910</v>
      </c>
      <c r="H1622" t="s">
        <v>917</v>
      </c>
      <c r="I1622">
        <v>2</v>
      </c>
      <c r="J1622" t="s">
        <v>914</v>
      </c>
      <c r="K1622">
        <v>11</v>
      </c>
      <c r="L1622" s="1" t="s">
        <v>311</v>
      </c>
      <c r="M1622" t="s">
        <v>913</v>
      </c>
      <c r="N1622">
        <v>19025</v>
      </c>
      <c r="O1622">
        <v>3</v>
      </c>
      <c r="P1622">
        <v>25</v>
      </c>
      <c r="Q1622" t="s">
        <v>11398</v>
      </c>
      <c r="R1622" t="s">
        <v>318</v>
      </c>
      <c r="S1622" t="s">
        <v>592</v>
      </c>
      <c r="U1622" t="s">
        <v>839</v>
      </c>
      <c r="V1622" t="s">
        <v>299</v>
      </c>
    </row>
    <row r="1623" spans="1:22" x14ac:dyDescent="0.3">
      <c r="A1623" t="s">
        <v>14759</v>
      </c>
      <c r="B1623">
        <v>1</v>
      </c>
      <c r="C1623" s="1" t="s">
        <v>14760</v>
      </c>
      <c r="D1623" t="s">
        <v>451</v>
      </c>
      <c r="E1623">
        <v>3910544</v>
      </c>
      <c r="F1623" t="s">
        <v>14760</v>
      </c>
      <c r="G1623" t="s">
        <v>298</v>
      </c>
      <c r="H1623" t="s">
        <v>4581</v>
      </c>
      <c r="I1623">
        <v>3</v>
      </c>
      <c r="K1623">
        <v>27</v>
      </c>
      <c r="L1623" s="1" t="s">
        <v>451</v>
      </c>
      <c r="M1623" t="s">
        <v>2998</v>
      </c>
      <c r="N1623">
        <v>21776</v>
      </c>
      <c r="O1623">
        <v>0</v>
      </c>
      <c r="P1623">
        <v>22</v>
      </c>
      <c r="Q1623" t="s">
        <v>14761</v>
      </c>
      <c r="R1623" t="s">
        <v>360</v>
      </c>
      <c r="S1623" t="s">
        <v>779</v>
      </c>
      <c r="U1623" t="s">
        <v>839</v>
      </c>
      <c r="V1623" t="s">
        <v>299</v>
      </c>
    </row>
    <row r="1624" spans="1:22" x14ac:dyDescent="0.3">
      <c r="A1624" t="s">
        <v>10639</v>
      </c>
      <c r="B1624">
        <v>1</v>
      </c>
      <c r="C1624" s="1" t="s">
        <v>10637</v>
      </c>
      <c r="D1624" t="s">
        <v>348</v>
      </c>
      <c r="E1624">
        <v>3893002</v>
      </c>
      <c r="F1624" t="s">
        <v>10637</v>
      </c>
      <c r="H1624" t="s">
        <v>6580</v>
      </c>
      <c r="K1624">
        <v>14</v>
      </c>
      <c r="L1624" s="1" t="s">
        <v>348</v>
      </c>
      <c r="M1624" t="s">
        <v>10638</v>
      </c>
      <c r="N1624">
        <v>17380</v>
      </c>
      <c r="O1624">
        <v>1</v>
      </c>
      <c r="P1624">
        <v>28</v>
      </c>
      <c r="Q1624" t="s">
        <v>13842</v>
      </c>
      <c r="R1624" t="s">
        <v>360</v>
      </c>
      <c r="S1624" t="s">
        <v>568</v>
      </c>
      <c r="U1624" t="s">
        <v>839</v>
      </c>
      <c r="V1624" t="s">
        <v>295</v>
      </c>
    </row>
    <row r="1625" spans="1:22" x14ac:dyDescent="0.3">
      <c r="A1625" t="s">
        <v>10217</v>
      </c>
      <c r="B1625">
        <v>1</v>
      </c>
      <c r="C1625" s="1" t="s">
        <v>10214</v>
      </c>
      <c r="D1625" t="s">
        <v>311</v>
      </c>
      <c r="E1625">
        <v>2575214</v>
      </c>
      <c r="F1625" t="s">
        <v>10214</v>
      </c>
      <c r="H1625" t="s">
        <v>5259</v>
      </c>
      <c r="J1625" t="s">
        <v>10216</v>
      </c>
      <c r="L1625" s="1" t="s">
        <v>311</v>
      </c>
      <c r="M1625" t="s">
        <v>10215</v>
      </c>
      <c r="N1625">
        <v>18204</v>
      </c>
      <c r="O1625">
        <v>4</v>
      </c>
      <c r="P1625">
        <v>27</v>
      </c>
      <c r="Q1625" t="s">
        <v>13707</v>
      </c>
      <c r="R1625" t="s">
        <v>318</v>
      </c>
      <c r="S1625" t="s">
        <v>1827</v>
      </c>
      <c r="T1625" t="s">
        <v>16316</v>
      </c>
      <c r="U1625" t="s">
        <v>447</v>
      </c>
      <c r="V1625" t="s">
        <v>295</v>
      </c>
    </row>
    <row r="1626" spans="1:22" x14ac:dyDescent="0.3">
      <c r="A1626" t="s">
        <v>15120</v>
      </c>
      <c r="B1626">
        <v>1</v>
      </c>
      <c r="C1626" s="1" t="s">
        <v>15121</v>
      </c>
      <c r="D1626" t="s">
        <v>321</v>
      </c>
      <c r="E1626">
        <v>3914151</v>
      </c>
      <c r="F1626" t="s">
        <v>15121</v>
      </c>
      <c r="G1626" t="s">
        <v>365</v>
      </c>
      <c r="H1626" t="s">
        <v>15122</v>
      </c>
      <c r="I1626">
        <v>2</v>
      </c>
      <c r="K1626">
        <v>81</v>
      </c>
      <c r="L1626" s="1" t="s">
        <v>321</v>
      </c>
      <c r="M1626" t="s">
        <v>15123</v>
      </c>
      <c r="N1626">
        <v>21798</v>
      </c>
      <c r="O1626">
        <v>0</v>
      </c>
      <c r="P1626">
        <v>23</v>
      </c>
      <c r="Q1626" t="s">
        <v>15124</v>
      </c>
      <c r="R1626" t="s">
        <v>345</v>
      </c>
      <c r="S1626" t="s">
        <v>733</v>
      </c>
      <c r="U1626" t="s">
        <v>526</v>
      </c>
      <c r="V1626" t="s">
        <v>299</v>
      </c>
    </row>
    <row r="1627" spans="1:22" x14ac:dyDescent="0.3">
      <c r="A1627" t="s">
        <v>6343</v>
      </c>
      <c r="B1627">
        <v>1</v>
      </c>
      <c r="C1627" s="1" t="s">
        <v>6341</v>
      </c>
      <c r="D1627" t="s">
        <v>321</v>
      </c>
      <c r="E1627">
        <v>2979554</v>
      </c>
      <c r="F1627" t="s">
        <v>6341</v>
      </c>
      <c r="H1627" t="s">
        <v>4798</v>
      </c>
      <c r="J1627" t="s">
        <v>6342</v>
      </c>
      <c r="K1627">
        <v>87</v>
      </c>
      <c r="L1627" s="1" t="s">
        <v>321</v>
      </c>
      <c r="M1627" t="s">
        <v>4112</v>
      </c>
      <c r="N1627">
        <v>19269</v>
      </c>
      <c r="O1627">
        <v>3</v>
      </c>
      <c r="P1627">
        <v>27</v>
      </c>
      <c r="Q1627" t="s">
        <v>12595</v>
      </c>
      <c r="R1627" t="s">
        <v>318</v>
      </c>
      <c r="S1627" t="s">
        <v>458</v>
      </c>
      <c r="T1627" t="s">
        <v>16316</v>
      </c>
      <c r="U1627" t="s">
        <v>526</v>
      </c>
      <c r="V1627" t="s">
        <v>295</v>
      </c>
    </row>
    <row r="1628" spans="1:22" x14ac:dyDescent="0.3">
      <c r="A1628" t="s">
        <v>1180</v>
      </c>
      <c r="B1628">
        <v>1</v>
      </c>
      <c r="C1628" s="1" t="s">
        <v>1176</v>
      </c>
      <c r="D1628" t="s">
        <v>348</v>
      </c>
      <c r="F1628" t="s">
        <v>1176</v>
      </c>
      <c r="K1628">
        <v>0</v>
      </c>
      <c r="L1628" s="1" t="s">
        <v>348</v>
      </c>
      <c r="M1628" t="s">
        <v>1179</v>
      </c>
      <c r="N1628">
        <v>21074</v>
      </c>
      <c r="O1628">
        <v>0</v>
      </c>
      <c r="Q1628" t="s">
        <v>11443</v>
      </c>
      <c r="R1628" t="s">
        <v>308</v>
      </c>
      <c r="S1628" t="s">
        <v>1177</v>
      </c>
      <c r="U1628" t="s">
        <v>1178</v>
      </c>
      <c r="V1628" t="s">
        <v>295</v>
      </c>
    </row>
    <row r="1629" spans="1:22" x14ac:dyDescent="0.3">
      <c r="A1629" t="s">
        <v>15064</v>
      </c>
      <c r="B1629">
        <v>1</v>
      </c>
      <c r="C1629" s="1" t="s">
        <v>5030</v>
      </c>
      <c r="D1629" t="s">
        <v>321</v>
      </c>
      <c r="E1629">
        <v>2970262</v>
      </c>
      <c r="F1629" t="s">
        <v>5030</v>
      </c>
      <c r="G1629" t="s">
        <v>895</v>
      </c>
      <c r="H1629" t="s">
        <v>3636</v>
      </c>
      <c r="I1629">
        <v>4</v>
      </c>
      <c r="J1629" t="s">
        <v>5032</v>
      </c>
      <c r="K1629">
        <v>81</v>
      </c>
      <c r="L1629" s="1" t="s">
        <v>321</v>
      </c>
      <c r="M1629" t="s">
        <v>5031</v>
      </c>
      <c r="N1629">
        <v>18498</v>
      </c>
      <c r="O1629">
        <v>4</v>
      </c>
      <c r="P1629">
        <v>26</v>
      </c>
      <c r="Q1629" t="s">
        <v>12250</v>
      </c>
      <c r="R1629" t="s">
        <v>318</v>
      </c>
      <c r="S1629" t="s">
        <v>958</v>
      </c>
      <c r="U1629" t="s">
        <v>15065</v>
      </c>
      <c r="V1629" t="s">
        <v>299</v>
      </c>
    </row>
    <row r="1630" spans="1:22" x14ac:dyDescent="0.3">
      <c r="A1630" t="s">
        <v>7462</v>
      </c>
      <c r="B1630">
        <v>1</v>
      </c>
      <c r="C1630" s="1" t="s">
        <v>7461</v>
      </c>
      <c r="D1630" t="s">
        <v>348</v>
      </c>
      <c r="E1630">
        <v>15518</v>
      </c>
      <c r="F1630" t="s">
        <v>7461</v>
      </c>
      <c r="H1630" t="s">
        <v>4528</v>
      </c>
      <c r="K1630">
        <v>89</v>
      </c>
      <c r="L1630" s="1" t="s">
        <v>348</v>
      </c>
      <c r="M1630" t="s">
        <v>5790</v>
      </c>
      <c r="N1630">
        <v>15836</v>
      </c>
      <c r="O1630">
        <v>1</v>
      </c>
      <c r="P1630">
        <v>28</v>
      </c>
      <c r="Q1630" t="s">
        <v>12902</v>
      </c>
      <c r="R1630" t="s">
        <v>329</v>
      </c>
      <c r="S1630" t="s">
        <v>341</v>
      </c>
      <c r="U1630" t="s">
        <v>3986</v>
      </c>
      <c r="V1630" t="s">
        <v>295</v>
      </c>
    </row>
    <row r="1631" spans="1:22" x14ac:dyDescent="0.3">
      <c r="A1631" t="s">
        <v>2889</v>
      </c>
      <c r="B1631">
        <v>1</v>
      </c>
      <c r="C1631" s="1" t="s">
        <v>2886</v>
      </c>
      <c r="D1631" t="s">
        <v>311</v>
      </c>
      <c r="E1631">
        <v>3040507</v>
      </c>
      <c r="F1631" t="s">
        <v>2886</v>
      </c>
      <c r="H1631" t="s">
        <v>2890</v>
      </c>
      <c r="J1631" t="s">
        <v>2888</v>
      </c>
      <c r="L1631" s="1" t="s">
        <v>311</v>
      </c>
      <c r="M1631" t="s">
        <v>2887</v>
      </c>
      <c r="N1631">
        <v>20142</v>
      </c>
      <c r="O1631">
        <v>2</v>
      </c>
      <c r="P1631">
        <v>25</v>
      </c>
      <c r="Q1631" t="s">
        <v>11762</v>
      </c>
      <c r="R1631" t="s">
        <v>345</v>
      </c>
      <c r="S1631" t="s">
        <v>575</v>
      </c>
      <c r="T1631" t="s">
        <v>16316</v>
      </c>
      <c r="U1631" t="s">
        <v>1547</v>
      </c>
      <c r="V1631" t="s">
        <v>295</v>
      </c>
    </row>
    <row r="1632" spans="1:22" x14ac:dyDescent="0.3">
      <c r="A1632" t="s">
        <v>9880</v>
      </c>
      <c r="B1632">
        <v>1</v>
      </c>
      <c r="C1632" s="1" t="s">
        <v>9877</v>
      </c>
      <c r="D1632" t="s">
        <v>348</v>
      </c>
      <c r="E1632">
        <v>4294247</v>
      </c>
      <c r="F1632" t="s">
        <v>9877</v>
      </c>
      <c r="K1632">
        <v>2</v>
      </c>
      <c r="L1632" s="1" t="s">
        <v>348</v>
      </c>
      <c r="M1632" t="s">
        <v>9879</v>
      </c>
      <c r="N1632">
        <v>20374</v>
      </c>
      <c r="O1632">
        <v>0</v>
      </c>
      <c r="Q1632" t="s">
        <v>13607</v>
      </c>
      <c r="R1632" t="s">
        <v>492</v>
      </c>
      <c r="S1632" t="s">
        <v>830</v>
      </c>
      <c r="U1632" t="s">
        <v>9878</v>
      </c>
      <c r="V1632" t="s">
        <v>295</v>
      </c>
    </row>
    <row r="1633" spans="1:22" x14ac:dyDescent="0.3">
      <c r="A1633" t="s">
        <v>10058</v>
      </c>
      <c r="B1633">
        <v>1</v>
      </c>
      <c r="C1633" s="1" t="s">
        <v>27</v>
      </c>
      <c r="D1633" t="s">
        <v>348</v>
      </c>
      <c r="E1633">
        <v>3120348</v>
      </c>
      <c r="F1633" t="s">
        <v>27</v>
      </c>
      <c r="G1633" t="s">
        <v>915</v>
      </c>
      <c r="H1633" t="s">
        <v>695</v>
      </c>
      <c r="I1633">
        <v>1</v>
      </c>
      <c r="J1633" t="s">
        <v>10057</v>
      </c>
      <c r="K1633">
        <v>19</v>
      </c>
      <c r="L1633" s="1" t="s">
        <v>348</v>
      </c>
      <c r="M1633" t="s">
        <v>10056</v>
      </c>
      <c r="N1633">
        <v>18883</v>
      </c>
      <c r="O1633">
        <v>3</v>
      </c>
      <c r="P1633">
        <v>23</v>
      </c>
      <c r="Q1633" t="s">
        <v>13657</v>
      </c>
      <c r="R1633" t="s">
        <v>329</v>
      </c>
      <c r="S1633" t="s">
        <v>436</v>
      </c>
      <c r="U1633" t="s">
        <v>10055</v>
      </c>
      <c r="V1633" t="s">
        <v>299</v>
      </c>
    </row>
    <row r="1634" spans="1:22" x14ac:dyDescent="0.3">
      <c r="A1634" t="s">
        <v>5079</v>
      </c>
      <c r="B1634">
        <v>1</v>
      </c>
      <c r="C1634" s="1" t="s">
        <v>5078</v>
      </c>
      <c r="D1634" t="s">
        <v>562</v>
      </c>
      <c r="E1634">
        <v>3916334</v>
      </c>
      <c r="F1634" t="s">
        <v>5078</v>
      </c>
      <c r="H1634" t="s">
        <v>5080</v>
      </c>
      <c r="K1634">
        <v>86</v>
      </c>
      <c r="L1634" s="1" t="s">
        <v>451</v>
      </c>
      <c r="M1634" t="s">
        <v>432</v>
      </c>
      <c r="N1634">
        <v>20578</v>
      </c>
      <c r="O1634">
        <v>2</v>
      </c>
      <c r="P1634">
        <v>26</v>
      </c>
      <c r="Q1634" t="s">
        <v>12262</v>
      </c>
      <c r="R1634" t="s">
        <v>345</v>
      </c>
      <c r="S1634" t="s">
        <v>951</v>
      </c>
      <c r="T1634" t="s">
        <v>16316</v>
      </c>
      <c r="U1634" t="s">
        <v>931</v>
      </c>
      <c r="V1634" t="s">
        <v>295</v>
      </c>
    </row>
    <row r="1635" spans="1:22" x14ac:dyDescent="0.3">
      <c r="A1635" t="s">
        <v>7071</v>
      </c>
      <c r="B1635">
        <v>1</v>
      </c>
      <c r="C1635" s="1" t="s">
        <v>221</v>
      </c>
      <c r="D1635" t="s">
        <v>348</v>
      </c>
      <c r="E1635">
        <v>12649</v>
      </c>
      <c r="F1635" t="s">
        <v>221</v>
      </c>
      <c r="G1635" t="s">
        <v>489</v>
      </c>
      <c r="H1635" t="s">
        <v>3639</v>
      </c>
      <c r="I1635">
        <v>1</v>
      </c>
      <c r="J1635" t="s">
        <v>7070</v>
      </c>
      <c r="K1635">
        <v>11</v>
      </c>
      <c r="L1635" s="1" t="s">
        <v>348</v>
      </c>
      <c r="M1635" t="s">
        <v>7069</v>
      </c>
      <c r="N1635">
        <v>8355</v>
      </c>
      <c r="O1635">
        <v>11</v>
      </c>
      <c r="P1635">
        <v>34</v>
      </c>
      <c r="Q1635" t="s">
        <v>12796</v>
      </c>
      <c r="R1635" t="s">
        <v>401</v>
      </c>
      <c r="S1635" t="s">
        <v>791</v>
      </c>
      <c r="U1635" t="s">
        <v>931</v>
      </c>
      <c r="V1635" t="s">
        <v>299</v>
      </c>
    </row>
    <row r="1636" spans="1:22" x14ac:dyDescent="0.3">
      <c r="A1636" t="s">
        <v>5129</v>
      </c>
      <c r="B1636">
        <v>1</v>
      </c>
      <c r="C1636" s="1" t="s">
        <v>5127</v>
      </c>
      <c r="D1636" t="s">
        <v>451</v>
      </c>
      <c r="E1636">
        <v>3124451</v>
      </c>
      <c r="F1636" t="s">
        <v>5127</v>
      </c>
      <c r="H1636" t="s">
        <v>5130</v>
      </c>
      <c r="K1636">
        <v>43</v>
      </c>
      <c r="L1636" s="1" t="s">
        <v>451</v>
      </c>
      <c r="M1636" t="s">
        <v>5128</v>
      </c>
      <c r="N1636">
        <v>17333</v>
      </c>
      <c r="O1636">
        <v>4</v>
      </c>
      <c r="P1636">
        <v>26</v>
      </c>
      <c r="Q1636" t="s">
        <v>12277</v>
      </c>
      <c r="R1636" t="s">
        <v>345</v>
      </c>
      <c r="S1636" t="s">
        <v>699</v>
      </c>
      <c r="T1636" t="s">
        <v>1059</v>
      </c>
      <c r="U1636" t="s">
        <v>931</v>
      </c>
      <c r="V1636" t="s">
        <v>295</v>
      </c>
    </row>
    <row r="1637" spans="1:22" x14ac:dyDescent="0.3">
      <c r="A1637" t="s">
        <v>933</v>
      </c>
      <c r="B1637">
        <v>1</v>
      </c>
      <c r="C1637" s="1" t="s">
        <v>930</v>
      </c>
      <c r="D1637" t="s">
        <v>348</v>
      </c>
      <c r="E1637">
        <v>3921645</v>
      </c>
      <c r="F1637" t="s">
        <v>930</v>
      </c>
      <c r="H1637" t="s">
        <v>934</v>
      </c>
      <c r="I1637">
        <v>3</v>
      </c>
      <c r="J1637" t="s">
        <v>932</v>
      </c>
      <c r="K1637">
        <v>16</v>
      </c>
      <c r="L1637" s="1" t="s">
        <v>348</v>
      </c>
      <c r="M1637" t="s">
        <v>513</v>
      </c>
      <c r="N1637">
        <v>20701</v>
      </c>
      <c r="O1637">
        <v>2</v>
      </c>
      <c r="P1637">
        <v>24</v>
      </c>
      <c r="Q1637" t="s">
        <v>11401</v>
      </c>
      <c r="R1637" t="s">
        <v>360</v>
      </c>
      <c r="S1637" t="s">
        <v>537</v>
      </c>
      <c r="T1637" t="s">
        <v>16316</v>
      </c>
      <c r="U1637" t="s">
        <v>931</v>
      </c>
      <c r="V1637" t="s">
        <v>295</v>
      </c>
    </row>
    <row r="1638" spans="1:22" x14ac:dyDescent="0.3">
      <c r="A1638" t="s">
        <v>4912</v>
      </c>
      <c r="B1638">
        <v>1</v>
      </c>
      <c r="C1638" s="1" t="s">
        <v>184</v>
      </c>
      <c r="D1638" t="s">
        <v>348</v>
      </c>
      <c r="E1638">
        <v>13982</v>
      </c>
      <c r="F1638" t="s">
        <v>184</v>
      </c>
      <c r="G1638" t="s">
        <v>479</v>
      </c>
      <c r="H1638" t="s">
        <v>15050</v>
      </c>
      <c r="I1638">
        <v>1</v>
      </c>
      <c r="J1638" t="s">
        <v>4911</v>
      </c>
      <c r="K1638">
        <v>11</v>
      </c>
      <c r="L1638" s="1" t="s">
        <v>348</v>
      </c>
      <c r="M1638" t="s">
        <v>313</v>
      </c>
      <c r="N1638">
        <v>13291</v>
      </c>
      <c r="O1638">
        <v>9</v>
      </c>
      <c r="P1638">
        <v>31</v>
      </c>
      <c r="Q1638" t="s">
        <v>12220</v>
      </c>
      <c r="R1638" t="s">
        <v>318</v>
      </c>
      <c r="S1638" t="s">
        <v>686</v>
      </c>
      <c r="U1638" t="s">
        <v>4910</v>
      </c>
      <c r="V1638" t="s">
        <v>299</v>
      </c>
    </row>
    <row r="1639" spans="1:22" x14ac:dyDescent="0.3">
      <c r="A1639" t="s">
        <v>9354</v>
      </c>
      <c r="B1639">
        <v>1</v>
      </c>
      <c r="C1639" s="1" t="s">
        <v>9352</v>
      </c>
      <c r="D1639" t="s">
        <v>321</v>
      </c>
      <c r="E1639">
        <v>14204</v>
      </c>
      <c r="F1639" t="s">
        <v>9352</v>
      </c>
      <c r="H1639" t="s">
        <v>9355</v>
      </c>
      <c r="J1639" t="s">
        <v>9353</v>
      </c>
      <c r="K1639">
        <v>89</v>
      </c>
      <c r="L1639" s="1" t="s">
        <v>321</v>
      </c>
      <c r="M1639" t="s">
        <v>369</v>
      </c>
      <c r="N1639">
        <v>13027</v>
      </c>
      <c r="O1639">
        <v>9</v>
      </c>
      <c r="P1639">
        <v>31</v>
      </c>
      <c r="Q1639" t="s">
        <v>13448</v>
      </c>
      <c r="R1639" t="s">
        <v>294</v>
      </c>
      <c r="S1639" t="s">
        <v>561</v>
      </c>
      <c r="U1639" t="s">
        <v>5585</v>
      </c>
      <c r="V1639" t="s">
        <v>295</v>
      </c>
    </row>
    <row r="1640" spans="1:22" x14ac:dyDescent="0.3">
      <c r="A1640" t="s">
        <v>3750</v>
      </c>
      <c r="B1640">
        <v>1</v>
      </c>
      <c r="C1640" s="1" t="s">
        <v>3748</v>
      </c>
      <c r="D1640" t="s">
        <v>348</v>
      </c>
      <c r="E1640">
        <v>15029</v>
      </c>
      <c r="F1640" t="s">
        <v>3748</v>
      </c>
      <c r="H1640" t="s">
        <v>3751</v>
      </c>
      <c r="K1640">
        <v>88</v>
      </c>
      <c r="L1640" s="1" t="s">
        <v>348</v>
      </c>
      <c r="M1640" t="s">
        <v>3749</v>
      </c>
      <c r="N1640">
        <v>14836</v>
      </c>
      <c r="O1640">
        <v>3</v>
      </c>
      <c r="P1640">
        <v>29</v>
      </c>
      <c r="Q1640" t="s">
        <v>11947</v>
      </c>
      <c r="R1640" t="s">
        <v>329</v>
      </c>
      <c r="S1640" t="s">
        <v>375</v>
      </c>
      <c r="U1640" t="s">
        <v>2986</v>
      </c>
      <c r="V1640" t="s">
        <v>295</v>
      </c>
    </row>
    <row r="1641" spans="1:22" x14ac:dyDescent="0.3">
      <c r="A1641" t="s">
        <v>1492</v>
      </c>
      <c r="B1641">
        <v>1</v>
      </c>
      <c r="C1641" s="1" t="s">
        <v>1489</v>
      </c>
      <c r="D1641" t="s">
        <v>348</v>
      </c>
      <c r="E1641">
        <v>15044</v>
      </c>
      <c r="F1641" t="s">
        <v>1489</v>
      </c>
      <c r="H1641" t="s">
        <v>1493</v>
      </c>
      <c r="K1641">
        <v>84</v>
      </c>
      <c r="L1641" s="1" t="s">
        <v>348</v>
      </c>
      <c r="M1641" t="s">
        <v>1491</v>
      </c>
      <c r="N1641">
        <v>14097</v>
      </c>
      <c r="O1641">
        <v>2</v>
      </c>
      <c r="P1641">
        <v>27</v>
      </c>
      <c r="Q1641" t="s">
        <v>11493</v>
      </c>
      <c r="R1641" t="s">
        <v>345</v>
      </c>
      <c r="S1641" t="s">
        <v>686</v>
      </c>
      <c r="U1641" t="s">
        <v>1490</v>
      </c>
      <c r="V1641" t="s">
        <v>295</v>
      </c>
    </row>
    <row r="1642" spans="1:22" x14ac:dyDescent="0.3">
      <c r="A1642" t="s">
        <v>6698</v>
      </c>
      <c r="B1642">
        <v>1</v>
      </c>
      <c r="C1642" s="1" t="s">
        <v>6696</v>
      </c>
      <c r="D1642" t="s">
        <v>321</v>
      </c>
      <c r="E1642">
        <v>15991</v>
      </c>
      <c r="F1642" t="s">
        <v>6696</v>
      </c>
      <c r="H1642" t="s">
        <v>3438</v>
      </c>
      <c r="K1642">
        <v>48</v>
      </c>
      <c r="L1642" s="1" t="s">
        <v>321</v>
      </c>
      <c r="M1642" t="s">
        <v>3956</v>
      </c>
      <c r="N1642">
        <v>15005</v>
      </c>
      <c r="O1642">
        <v>1</v>
      </c>
      <c r="P1642">
        <v>27</v>
      </c>
      <c r="Q1642" t="s">
        <v>12691</v>
      </c>
      <c r="R1642" t="s">
        <v>318</v>
      </c>
      <c r="S1642" t="s">
        <v>699</v>
      </c>
      <c r="U1642" t="s">
        <v>6697</v>
      </c>
      <c r="V1642" t="s">
        <v>295</v>
      </c>
    </row>
    <row r="1643" spans="1:22" x14ac:dyDescent="0.3">
      <c r="A1643" t="s">
        <v>7348</v>
      </c>
      <c r="B1643">
        <v>1</v>
      </c>
      <c r="C1643" s="1" t="s">
        <v>7347</v>
      </c>
      <c r="D1643" t="s">
        <v>451</v>
      </c>
      <c r="E1643">
        <v>4038441</v>
      </c>
      <c r="F1643" t="s">
        <v>7347</v>
      </c>
      <c r="G1643" t="s">
        <v>335</v>
      </c>
      <c r="H1643" t="s">
        <v>7349</v>
      </c>
      <c r="I1643">
        <v>4</v>
      </c>
      <c r="J1643" t="s">
        <v>14476</v>
      </c>
      <c r="K1643">
        <v>43</v>
      </c>
      <c r="L1643" s="1" t="s">
        <v>451</v>
      </c>
      <c r="M1643" t="s">
        <v>2044</v>
      </c>
      <c r="N1643">
        <v>20802</v>
      </c>
      <c r="O1643">
        <v>1</v>
      </c>
      <c r="P1643">
        <v>22</v>
      </c>
      <c r="Q1643" t="s">
        <v>12871</v>
      </c>
      <c r="R1643" t="s">
        <v>401</v>
      </c>
      <c r="S1643" t="s">
        <v>356</v>
      </c>
      <c r="U1643" t="s">
        <v>6697</v>
      </c>
      <c r="V1643" t="s">
        <v>299</v>
      </c>
    </row>
    <row r="1644" spans="1:22" x14ac:dyDescent="0.3">
      <c r="A1644" t="s">
        <v>9940</v>
      </c>
      <c r="B1644">
        <v>1</v>
      </c>
      <c r="C1644" s="1" t="s">
        <v>9938</v>
      </c>
      <c r="D1644" t="s">
        <v>348</v>
      </c>
      <c r="E1644">
        <v>3050824</v>
      </c>
      <c r="F1644" t="s">
        <v>9938</v>
      </c>
      <c r="H1644" t="s">
        <v>708</v>
      </c>
      <c r="I1644">
        <v>4</v>
      </c>
      <c r="J1644" t="s">
        <v>9939</v>
      </c>
      <c r="K1644">
        <v>82</v>
      </c>
      <c r="L1644" s="1" t="s">
        <v>348</v>
      </c>
      <c r="M1644" t="s">
        <v>7812</v>
      </c>
      <c r="N1644">
        <v>19735</v>
      </c>
      <c r="O1644">
        <v>3</v>
      </c>
      <c r="P1644">
        <v>25</v>
      </c>
      <c r="Q1644" t="s">
        <v>13626</v>
      </c>
      <c r="R1644" t="s">
        <v>329</v>
      </c>
      <c r="S1644" t="s">
        <v>347</v>
      </c>
      <c r="T1644" t="s">
        <v>16316</v>
      </c>
      <c r="U1644" t="s">
        <v>6697</v>
      </c>
      <c r="V1644" t="s">
        <v>295</v>
      </c>
    </row>
    <row r="1645" spans="1:22" x14ac:dyDescent="0.3">
      <c r="A1645" t="s">
        <v>15172</v>
      </c>
      <c r="B1645">
        <v>1</v>
      </c>
      <c r="C1645" s="1" t="s">
        <v>15173</v>
      </c>
      <c r="D1645" t="s">
        <v>348</v>
      </c>
      <c r="E1645">
        <v>4051242</v>
      </c>
      <c r="F1645" t="s">
        <v>15173</v>
      </c>
      <c r="G1645" t="s">
        <v>306</v>
      </c>
      <c r="K1645">
        <v>84</v>
      </c>
      <c r="L1645" s="1" t="s">
        <v>348</v>
      </c>
      <c r="M1645" t="s">
        <v>15174</v>
      </c>
      <c r="N1645">
        <v>22293</v>
      </c>
      <c r="O1645">
        <v>0</v>
      </c>
      <c r="Q1645" t="s">
        <v>15175</v>
      </c>
      <c r="R1645" t="s">
        <v>401</v>
      </c>
      <c r="S1645" t="s">
        <v>756</v>
      </c>
      <c r="U1645" t="s">
        <v>6697</v>
      </c>
      <c r="V1645" t="s">
        <v>299</v>
      </c>
    </row>
    <row r="1646" spans="1:22" x14ac:dyDescent="0.3">
      <c r="A1646" t="s">
        <v>3205</v>
      </c>
      <c r="B1646">
        <v>1</v>
      </c>
      <c r="C1646" s="1" t="s">
        <v>3203</v>
      </c>
      <c r="D1646" t="s">
        <v>348</v>
      </c>
      <c r="F1646" t="s">
        <v>3203</v>
      </c>
      <c r="H1646" t="s">
        <v>1645</v>
      </c>
      <c r="K1646">
        <v>8</v>
      </c>
      <c r="L1646" s="1" t="s">
        <v>348</v>
      </c>
      <c r="M1646" t="s">
        <v>3204</v>
      </c>
      <c r="N1646">
        <v>18784</v>
      </c>
      <c r="O1646">
        <v>0</v>
      </c>
      <c r="P1646">
        <v>26</v>
      </c>
      <c r="Q1646" t="s">
        <v>11828</v>
      </c>
      <c r="R1646" t="s">
        <v>345</v>
      </c>
      <c r="S1646" t="s">
        <v>791</v>
      </c>
      <c r="U1646" t="s">
        <v>464</v>
      </c>
      <c r="V1646" t="s">
        <v>295</v>
      </c>
    </row>
    <row r="1647" spans="1:22" x14ac:dyDescent="0.3">
      <c r="A1647" t="s">
        <v>7257</v>
      </c>
      <c r="B1647">
        <v>1</v>
      </c>
      <c r="C1647" s="1" t="s">
        <v>7255</v>
      </c>
      <c r="D1647" t="s">
        <v>348</v>
      </c>
      <c r="E1647">
        <v>14907</v>
      </c>
      <c r="F1647" t="s">
        <v>7255</v>
      </c>
      <c r="H1647" t="s">
        <v>7258</v>
      </c>
      <c r="I1647">
        <v>3</v>
      </c>
      <c r="J1647" t="s">
        <v>7256</v>
      </c>
      <c r="K1647">
        <v>14</v>
      </c>
      <c r="L1647" s="1" t="s">
        <v>348</v>
      </c>
      <c r="M1647" t="s">
        <v>4878</v>
      </c>
      <c r="N1647">
        <v>14019</v>
      </c>
      <c r="O1647">
        <v>7</v>
      </c>
      <c r="P1647">
        <v>29</v>
      </c>
      <c r="Q1647" t="s">
        <v>12844</v>
      </c>
      <c r="R1647" t="s">
        <v>329</v>
      </c>
      <c r="S1647" t="s">
        <v>924</v>
      </c>
      <c r="U1647" t="s">
        <v>464</v>
      </c>
      <c r="V1647" t="s">
        <v>295</v>
      </c>
    </row>
    <row r="1648" spans="1:22" x14ac:dyDescent="0.3">
      <c r="A1648" t="s">
        <v>9108</v>
      </c>
      <c r="B1648">
        <v>1</v>
      </c>
      <c r="C1648" s="1" t="s">
        <v>9107</v>
      </c>
      <c r="D1648" t="s">
        <v>348</v>
      </c>
      <c r="E1648">
        <v>16011</v>
      </c>
      <c r="F1648" t="s">
        <v>9107</v>
      </c>
      <c r="H1648" t="s">
        <v>9109</v>
      </c>
      <c r="K1648">
        <v>15</v>
      </c>
      <c r="L1648" s="1" t="s">
        <v>348</v>
      </c>
      <c r="M1648" t="s">
        <v>781</v>
      </c>
      <c r="N1648">
        <v>14968</v>
      </c>
      <c r="O1648">
        <v>2</v>
      </c>
      <c r="P1648">
        <v>26</v>
      </c>
      <c r="Q1648" t="s">
        <v>13373</v>
      </c>
      <c r="R1648" t="s">
        <v>318</v>
      </c>
      <c r="S1648" t="s">
        <v>924</v>
      </c>
      <c r="U1648" t="s">
        <v>464</v>
      </c>
      <c r="V1648" t="s">
        <v>295</v>
      </c>
    </row>
    <row r="1649" spans="1:22" x14ac:dyDescent="0.3">
      <c r="A1649" t="s">
        <v>3687</v>
      </c>
      <c r="B1649">
        <v>1</v>
      </c>
      <c r="C1649" s="1" t="s">
        <v>3684</v>
      </c>
      <c r="D1649" t="s">
        <v>451</v>
      </c>
      <c r="E1649">
        <v>4039226</v>
      </c>
      <c r="F1649" t="s">
        <v>3684</v>
      </c>
      <c r="H1649" t="s">
        <v>1376</v>
      </c>
      <c r="I1649">
        <v>3</v>
      </c>
      <c r="J1649" t="s">
        <v>3686</v>
      </c>
      <c r="K1649">
        <v>32</v>
      </c>
      <c r="L1649" s="1" t="s">
        <v>451</v>
      </c>
      <c r="M1649" t="s">
        <v>3685</v>
      </c>
      <c r="N1649">
        <v>20521</v>
      </c>
      <c r="O1649">
        <v>2</v>
      </c>
      <c r="P1649">
        <v>25</v>
      </c>
      <c r="Q1649" t="s">
        <v>11932</v>
      </c>
      <c r="R1649" t="s">
        <v>360</v>
      </c>
      <c r="S1649" t="s">
        <v>532</v>
      </c>
      <c r="T1649" t="s">
        <v>16316</v>
      </c>
      <c r="U1649" t="s">
        <v>464</v>
      </c>
      <c r="V1649" t="s">
        <v>295</v>
      </c>
    </row>
    <row r="1650" spans="1:22" x14ac:dyDescent="0.3">
      <c r="A1650" t="s">
        <v>5263</v>
      </c>
      <c r="B1650">
        <v>1</v>
      </c>
      <c r="C1650" s="1" t="s">
        <v>5261</v>
      </c>
      <c r="D1650" t="s">
        <v>451</v>
      </c>
      <c r="E1650">
        <v>3043216</v>
      </c>
      <c r="F1650" t="s">
        <v>5261</v>
      </c>
      <c r="H1650" t="s">
        <v>5264</v>
      </c>
      <c r="I1650">
        <v>5</v>
      </c>
      <c r="J1650" t="s">
        <v>5262</v>
      </c>
      <c r="K1650">
        <v>39</v>
      </c>
      <c r="L1650" s="1" t="s">
        <v>451</v>
      </c>
      <c r="M1650" t="s">
        <v>493</v>
      </c>
      <c r="N1650">
        <v>19529</v>
      </c>
      <c r="O1650">
        <v>3</v>
      </c>
      <c r="P1650">
        <v>24</v>
      </c>
      <c r="Q1650" t="s">
        <v>12311</v>
      </c>
      <c r="R1650" t="s">
        <v>329</v>
      </c>
      <c r="S1650" t="s">
        <v>791</v>
      </c>
      <c r="T1650" t="s">
        <v>16316</v>
      </c>
      <c r="U1650" t="s">
        <v>464</v>
      </c>
      <c r="V1650" t="s">
        <v>295</v>
      </c>
    </row>
    <row r="1651" spans="1:22" x14ac:dyDescent="0.3">
      <c r="A1651" t="s">
        <v>9904</v>
      </c>
      <c r="B1651">
        <v>1</v>
      </c>
      <c r="C1651" s="1" t="s">
        <v>9902</v>
      </c>
      <c r="D1651" t="s">
        <v>451</v>
      </c>
      <c r="E1651">
        <v>11467</v>
      </c>
      <c r="F1651" t="s">
        <v>9902</v>
      </c>
      <c r="H1651" t="s">
        <v>9905</v>
      </c>
      <c r="K1651">
        <v>20</v>
      </c>
      <c r="L1651" s="1" t="s">
        <v>451</v>
      </c>
      <c r="M1651" t="s">
        <v>9903</v>
      </c>
      <c r="N1651">
        <v>9369</v>
      </c>
      <c r="O1651">
        <v>11</v>
      </c>
      <c r="P1651">
        <v>33</v>
      </c>
      <c r="Q1651" t="s">
        <v>13615</v>
      </c>
      <c r="R1651" t="s">
        <v>397</v>
      </c>
      <c r="S1651" t="s">
        <v>791</v>
      </c>
      <c r="U1651" t="s">
        <v>464</v>
      </c>
      <c r="V1651" t="s">
        <v>295</v>
      </c>
    </row>
    <row r="1652" spans="1:22" x14ac:dyDescent="0.3">
      <c r="A1652" t="s">
        <v>10263</v>
      </c>
      <c r="B1652">
        <v>1</v>
      </c>
      <c r="C1652" s="1" t="s">
        <v>10261</v>
      </c>
      <c r="D1652" t="s">
        <v>348</v>
      </c>
      <c r="E1652">
        <v>2518678</v>
      </c>
      <c r="F1652" t="s">
        <v>10261</v>
      </c>
      <c r="H1652" t="s">
        <v>7599</v>
      </c>
      <c r="I1652">
        <v>4</v>
      </c>
      <c r="J1652" t="s">
        <v>10262</v>
      </c>
      <c r="L1652" s="1" t="s">
        <v>348</v>
      </c>
      <c r="M1652" t="s">
        <v>2715</v>
      </c>
      <c r="N1652">
        <v>16868</v>
      </c>
      <c r="O1652">
        <v>5</v>
      </c>
      <c r="P1652">
        <v>28</v>
      </c>
      <c r="Q1652" t="s">
        <v>13721</v>
      </c>
      <c r="R1652" t="s">
        <v>401</v>
      </c>
      <c r="S1652" t="s">
        <v>341</v>
      </c>
      <c r="T1652" t="s">
        <v>16316</v>
      </c>
      <c r="U1652" t="s">
        <v>464</v>
      </c>
      <c r="V1652" t="s">
        <v>295</v>
      </c>
    </row>
    <row r="1653" spans="1:22" x14ac:dyDescent="0.3">
      <c r="A1653" t="s">
        <v>16047</v>
      </c>
      <c r="B1653">
        <v>1</v>
      </c>
      <c r="C1653" s="1" t="s">
        <v>16048</v>
      </c>
      <c r="D1653" t="s">
        <v>311</v>
      </c>
      <c r="E1653">
        <v>4038941</v>
      </c>
      <c r="F1653" t="s">
        <v>16048</v>
      </c>
      <c r="G1653" t="s">
        <v>298</v>
      </c>
      <c r="H1653" t="s">
        <v>16049</v>
      </c>
      <c r="I1653">
        <v>2</v>
      </c>
      <c r="K1653">
        <v>10</v>
      </c>
      <c r="L1653" s="1" t="s">
        <v>311</v>
      </c>
      <c r="M1653" t="s">
        <v>16050</v>
      </c>
      <c r="N1653">
        <v>21681</v>
      </c>
      <c r="O1653">
        <v>0</v>
      </c>
      <c r="P1653">
        <v>22</v>
      </c>
      <c r="Q1653" t="s">
        <v>16051</v>
      </c>
      <c r="R1653" t="s">
        <v>304</v>
      </c>
      <c r="S1653" t="s">
        <v>525</v>
      </c>
      <c r="U1653" t="s">
        <v>464</v>
      </c>
      <c r="V1653" t="s">
        <v>299</v>
      </c>
    </row>
    <row r="1654" spans="1:22" x14ac:dyDescent="0.3">
      <c r="A1654" t="s">
        <v>4354</v>
      </c>
      <c r="B1654">
        <v>1</v>
      </c>
      <c r="C1654" s="1" t="s">
        <v>4352</v>
      </c>
      <c r="D1654" t="s">
        <v>348</v>
      </c>
      <c r="E1654">
        <v>15845</v>
      </c>
      <c r="F1654" t="s">
        <v>4352</v>
      </c>
      <c r="H1654" t="s">
        <v>4355</v>
      </c>
      <c r="J1654" t="s">
        <v>4353</v>
      </c>
      <c r="K1654">
        <v>11</v>
      </c>
      <c r="L1654" s="1" t="s">
        <v>348</v>
      </c>
      <c r="M1654" t="s">
        <v>1706</v>
      </c>
      <c r="N1654">
        <v>14978</v>
      </c>
      <c r="O1654">
        <v>7</v>
      </c>
      <c r="P1654">
        <v>29</v>
      </c>
      <c r="Q1654" t="s">
        <v>12089</v>
      </c>
      <c r="R1654" t="s">
        <v>424</v>
      </c>
      <c r="S1654" t="s">
        <v>756</v>
      </c>
      <c r="T1654" t="s">
        <v>16316</v>
      </c>
      <c r="U1654" t="s">
        <v>464</v>
      </c>
      <c r="V1654" t="s">
        <v>295</v>
      </c>
    </row>
    <row r="1655" spans="1:22" x14ac:dyDescent="0.3">
      <c r="A1655" t="s">
        <v>10347</v>
      </c>
      <c r="B1655">
        <v>1</v>
      </c>
      <c r="C1655" s="1" t="s">
        <v>257</v>
      </c>
      <c r="D1655" t="s">
        <v>451</v>
      </c>
      <c r="E1655">
        <v>3116136</v>
      </c>
      <c r="F1655" t="s">
        <v>257</v>
      </c>
      <c r="G1655" t="s">
        <v>298</v>
      </c>
      <c r="H1655" t="s">
        <v>7398</v>
      </c>
      <c r="I1655">
        <v>2</v>
      </c>
      <c r="J1655" t="s">
        <v>10346</v>
      </c>
      <c r="K1655">
        <v>22</v>
      </c>
      <c r="L1655" s="1" t="s">
        <v>451</v>
      </c>
      <c r="M1655" t="s">
        <v>1558</v>
      </c>
      <c r="N1655">
        <v>20064</v>
      </c>
      <c r="O1655">
        <v>2</v>
      </c>
      <c r="P1655">
        <v>24</v>
      </c>
      <c r="Q1655" t="s">
        <v>13747</v>
      </c>
      <c r="R1655" t="s">
        <v>308</v>
      </c>
      <c r="S1655" t="s">
        <v>532</v>
      </c>
      <c r="U1655" t="s">
        <v>464</v>
      </c>
      <c r="V1655" t="s">
        <v>299</v>
      </c>
    </row>
    <row r="1656" spans="1:22" x14ac:dyDescent="0.3">
      <c r="A1656" t="s">
        <v>15911</v>
      </c>
      <c r="B1656">
        <v>1</v>
      </c>
      <c r="C1656" s="1" t="s">
        <v>15912</v>
      </c>
      <c r="D1656" t="s">
        <v>348</v>
      </c>
      <c r="F1656" t="s">
        <v>15912</v>
      </c>
      <c r="G1656" t="s">
        <v>644</v>
      </c>
      <c r="H1656" t="s">
        <v>15913</v>
      </c>
      <c r="I1656">
        <v>1</v>
      </c>
      <c r="K1656">
        <v>18</v>
      </c>
      <c r="L1656" s="1" t="s">
        <v>348</v>
      </c>
      <c r="M1656" t="s">
        <v>15426</v>
      </c>
      <c r="N1656">
        <v>21685</v>
      </c>
      <c r="O1656">
        <v>0</v>
      </c>
      <c r="P1656">
        <v>21</v>
      </c>
      <c r="Q1656" t="s">
        <v>15914</v>
      </c>
      <c r="R1656" t="s">
        <v>329</v>
      </c>
      <c r="S1656" t="s">
        <v>362</v>
      </c>
      <c r="U1656" t="s">
        <v>464</v>
      </c>
      <c r="V1656" t="s">
        <v>299</v>
      </c>
    </row>
    <row r="1657" spans="1:22" x14ac:dyDescent="0.3">
      <c r="A1657" t="s">
        <v>4426</v>
      </c>
      <c r="B1657">
        <v>1</v>
      </c>
      <c r="C1657" s="1" t="s">
        <v>4425</v>
      </c>
      <c r="D1657" t="s">
        <v>321</v>
      </c>
      <c r="E1657">
        <v>3917292</v>
      </c>
      <c r="F1657" t="s">
        <v>4425</v>
      </c>
      <c r="H1657" t="s">
        <v>4427</v>
      </c>
      <c r="J1657" t="s">
        <v>14401</v>
      </c>
      <c r="L1657" s="1" t="s">
        <v>321</v>
      </c>
      <c r="M1657" t="s">
        <v>1120</v>
      </c>
      <c r="N1657">
        <v>21493</v>
      </c>
      <c r="O1657">
        <v>1</v>
      </c>
      <c r="P1657">
        <v>23</v>
      </c>
      <c r="Q1657" t="s">
        <v>12106</v>
      </c>
      <c r="R1657" t="s">
        <v>318</v>
      </c>
      <c r="S1657" t="s">
        <v>949</v>
      </c>
      <c r="T1657" t="s">
        <v>16316</v>
      </c>
      <c r="U1657" t="s">
        <v>464</v>
      </c>
      <c r="V1657" t="s">
        <v>295</v>
      </c>
    </row>
    <row r="1658" spans="1:22" x14ac:dyDescent="0.3">
      <c r="A1658" t="s">
        <v>4850</v>
      </c>
      <c r="B1658">
        <v>1</v>
      </c>
      <c r="C1658" s="1" t="s">
        <v>4848</v>
      </c>
      <c r="D1658" t="s">
        <v>437</v>
      </c>
      <c r="E1658">
        <v>2574044</v>
      </c>
      <c r="F1658" t="s">
        <v>4848</v>
      </c>
      <c r="H1658" t="s">
        <v>2171</v>
      </c>
      <c r="K1658">
        <v>3</v>
      </c>
      <c r="L1658" s="1" t="s">
        <v>437</v>
      </c>
      <c r="M1658" t="s">
        <v>4849</v>
      </c>
      <c r="N1658">
        <v>17379</v>
      </c>
      <c r="O1658">
        <v>0</v>
      </c>
      <c r="P1658">
        <v>25</v>
      </c>
      <c r="Q1658" t="s">
        <v>12205</v>
      </c>
      <c r="R1658" t="s">
        <v>318</v>
      </c>
      <c r="S1658" t="s">
        <v>756</v>
      </c>
      <c r="U1658" t="s">
        <v>464</v>
      </c>
      <c r="V1658" t="s">
        <v>295</v>
      </c>
    </row>
    <row r="1659" spans="1:22" x14ac:dyDescent="0.3">
      <c r="A1659" t="s">
        <v>9424</v>
      </c>
      <c r="B1659">
        <v>1</v>
      </c>
      <c r="C1659" s="1" t="s">
        <v>9422</v>
      </c>
      <c r="D1659" t="s">
        <v>321</v>
      </c>
      <c r="E1659">
        <v>17231</v>
      </c>
      <c r="F1659" t="s">
        <v>9422</v>
      </c>
      <c r="H1659" t="s">
        <v>4329</v>
      </c>
      <c r="K1659">
        <v>87</v>
      </c>
      <c r="L1659" s="1" t="s">
        <v>321</v>
      </c>
      <c r="M1659" t="s">
        <v>9423</v>
      </c>
      <c r="N1659">
        <v>16487</v>
      </c>
      <c r="O1659">
        <v>4</v>
      </c>
      <c r="P1659">
        <v>28</v>
      </c>
      <c r="Q1659" t="s">
        <v>13470</v>
      </c>
      <c r="R1659" t="s">
        <v>318</v>
      </c>
      <c r="S1659" t="s">
        <v>1989</v>
      </c>
      <c r="U1659" t="s">
        <v>464</v>
      </c>
      <c r="V1659" t="s">
        <v>295</v>
      </c>
    </row>
    <row r="1660" spans="1:22" x14ac:dyDescent="0.3">
      <c r="A1660" t="s">
        <v>14762</v>
      </c>
      <c r="B1660">
        <v>1</v>
      </c>
      <c r="C1660" s="1" t="s">
        <v>14763</v>
      </c>
      <c r="D1660" t="s">
        <v>437</v>
      </c>
      <c r="E1660">
        <v>3913295</v>
      </c>
      <c r="F1660" t="s">
        <v>14763</v>
      </c>
      <c r="G1660" t="s">
        <v>489</v>
      </c>
      <c r="H1660" t="s">
        <v>14764</v>
      </c>
      <c r="I1660">
        <v>1</v>
      </c>
      <c r="K1660">
        <v>16</v>
      </c>
      <c r="L1660" s="1" t="s">
        <v>437</v>
      </c>
      <c r="M1660" t="s">
        <v>14765</v>
      </c>
      <c r="N1660">
        <v>22134</v>
      </c>
      <c r="O1660">
        <v>0</v>
      </c>
      <c r="P1660">
        <v>23</v>
      </c>
      <c r="Q1660" t="s">
        <v>14766</v>
      </c>
      <c r="R1660" t="s">
        <v>318</v>
      </c>
      <c r="S1660" t="s">
        <v>696</v>
      </c>
      <c r="U1660" t="s">
        <v>464</v>
      </c>
      <c r="V1660" t="s">
        <v>299</v>
      </c>
    </row>
    <row r="1661" spans="1:22" x14ac:dyDescent="0.3">
      <c r="A1661" t="s">
        <v>6123</v>
      </c>
      <c r="B1661">
        <v>1</v>
      </c>
      <c r="C1661" s="1" t="s">
        <v>6121</v>
      </c>
      <c r="D1661" t="s">
        <v>321</v>
      </c>
      <c r="E1661">
        <v>2511683</v>
      </c>
      <c r="F1661" t="s">
        <v>6121</v>
      </c>
      <c r="H1661" t="s">
        <v>6124</v>
      </c>
      <c r="K1661">
        <v>44</v>
      </c>
      <c r="L1661" s="1" t="s">
        <v>321</v>
      </c>
      <c r="M1661" t="s">
        <v>6122</v>
      </c>
      <c r="N1661">
        <v>17354</v>
      </c>
      <c r="O1661">
        <v>0</v>
      </c>
      <c r="P1661">
        <v>25</v>
      </c>
      <c r="Q1661" t="s">
        <v>12534</v>
      </c>
      <c r="R1661" t="s">
        <v>318</v>
      </c>
      <c r="S1661" t="s">
        <v>515</v>
      </c>
      <c r="U1661" t="s">
        <v>464</v>
      </c>
      <c r="V1661" t="s">
        <v>295</v>
      </c>
    </row>
    <row r="1662" spans="1:22" x14ac:dyDescent="0.3">
      <c r="A1662" t="s">
        <v>1421</v>
      </c>
      <c r="B1662">
        <v>1</v>
      </c>
      <c r="C1662" s="1" t="s">
        <v>1418</v>
      </c>
      <c r="D1662" t="s">
        <v>451</v>
      </c>
      <c r="E1662">
        <v>3139485</v>
      </c>
      <c r="F1662" t="s">
        <v>1418</v>
      </c>
      <c r="H1662" t="s">
        <v>13956</v>
      </c>
      <c r="I1662">
        <v>6</v>
      </c>
      <c r="J1662" t="s">
        <v>1420</v>
      </c>
      <c r="K1662">
        <v>25</v>
      </c>
      <c r="L1662" s="1" t="s">
        <v>451</v>
      </c>
      <c r="M1662" t="s">
        <v>1419</v>
      </c>
      <c r="N1662">
        <v>20697</v>
      </c>
      <c r="O1662">
        <v>2</v>
      </c>
      <c r="P1662">
        <v>25</v>
      </c>
      <c r="Q1662" t="s">
        <v>11480</v>
      </c>
      <c r="R1662" t="s">
        <v>401</v>
      </c>
      <c r="S1662" t="s">
        <v>356</v>
      </c>
      <c r="T1662" t="s">
        <v>16316</v>
      </c>
      <c r="U1662" t="s">
        <v>464</v>
      </c>
      <c r="V1662" t="s">
        <v>295</v>
      </c>
    </row>
    <row r="1663" spans="1:22" x14ac:dyDescent="0.3">
      <c r="A1663" t="s">
        <v>7961</v>
      </c>
      <c r="B1663">
        <v>1</v>
      </c>
      <c r="C1663" s="1" t="s">
        <v>7959</v>
      </c>
      <c r="D1663" t="s">
        <v>348</v>
      </c>
      <c r="E1663">
        <v>3911927</v>
      </c>
      <c r="F1663" t="s">
        <v>7959</v>
      </c>
      <c r="G1663" t="s">
        <v>570</v>
      </c>
      <c r="K1663">
        <v>13</v>
      </c>
      <c r="L1663" s="1" t="s">
        <v>348</v>
      </c>
      <c r="M1663" t="s">
        <v>7960</v>
      </c>
      <c r="N1663">
        <v>21335</v>
      </c>
      <c r="O1663">
        <v>1</v>
      </c>
      <c r="Q1663" t="s">
        <v>13038</v>
      </c>
      <c r="R1663" t="s">
        <v>329</v>
      </c>
      <c r="S1663" t="s">
        <v>310</v>
      </c>
      <c r="T1663" t="s">
        <v>409</v>
      </c>
      <c r="U1663" t="s">
        <v>464</v>
      </c>
      <c r="V1663" t="s">
        <v>299</v>
      </c>
    </row>
    <row r="1664" spans="1:22" x14ac:dyDescent="0.3">
      <c r="A1664" t="s">
        <v>9646</v>
      </c>
      <c r="B1664">
        <v>1</v>
      </c>
      <c r="C1664" s="1" t="s">
        <v>9645</v>
      </c>
      <c r="D1664" t="s">
        <v>348</v>
      </c>
      <c r="E1664">
        <v>2971471</v>
      </c>
      <c r="F1664" t="s">
        <v>9645</v>
      </c>
      <c r="H1664" t="s">
        <v>2759</v>
      </c>
      <c r="K1664">
        <v>13</v>
      </c>
      <c r="L1664" s="1" t="s">
        <v>8308</v>
      </c>
      <c r="M1664" t="s">
        <v>369</v>
      </c>
      <c r="N1664">
        <v>19633</v>
      </c>
      <c r="O1664">
        <v>3</v>
      </c>
      <c r="P1664">
        <v>26</v>
      </c>
      <c r="Q1664" t="s">
        <v>13539</v>
      </c>
      <c r="R1664" t="s">
        <v>360</v>
      </c>
      <c r="S1664" t="s">
        <v>568</v>
      </c>
      <c r="T1664" t="s">
        <v>16316</v>
      </c>
      <c r="U1664" t="s">
        <v>464</v>
      </c>
      <c r="V1664" t="s">
        <v>295</v>
      </c>
    </row>
    <row r="1665" spans="1:22" x14ac:dyDescent="0.3">
      <c r="A1665" t="s">
        <v>3258</v>
      </c>
      <c r="B1665">
        <v>1</v>
      </c>
      <c r="C1665" s="1" t="s">
        <v>139</v>
      </c>
      <c r="D1665" t="s">
        <v>437</v>
      </c>
      <c r="E1665">
        <v>15683</v>
      </c>
      <c r="F1665" t="s">
        <v>139</v>
      </c>
      <c r="G1665" t="s">
        <v>335</v>
      </c>
      <c r="H1665" t="s">
        <v>3259</v>
      </c>
      <c r="I1665">
        <v>1</v>
      </c>
      <c r="J1665" t="s">
        <v>3257</v>
      </c>
      <c r="K1665">
        <v>9</v>
      </c>
      <c r="L1665" s="1" t="s">
        <v>437</v>
      </c>
      <c r="M1665" t="s">
        <v>3256</v>
      </c>
      <c r="N1665">
        <v>14688</v>
      </c>
      <c r="O1665">
        <v>8</v>
      </c>
      <c r="P1665">
        <v>30</v>
      </c>
      <c r="Q1665" t="s">
        <v>11839</v>
      </c>
      <c r="R1665" t="s">
        <v>329</v>
      </c>
      <c r="S1665" t="s">
        <v>485</v>
      </c>
      <c r="U1665" t="s">
        <v>464</v>
      </c>
      <c r="V1665" t="s">
        <v>299</v>
      </c>
    </row>
    <row r="1666" spans="1:22" x14ac:dyDescent="0.3">
      <c r="A1666" t="s">
        <v>1798</v>
      </c>
      <c r="B1666">
        <v>1</v>
      </c>
      <c r="C1666" s="1" t="s">
        <v>1796</v>
      </c>
      <c r="D1666" t="s">
        <v>321</v>
      </c>
      <c r="F1666" t="s">
        <v>1796</v>
      </c>
      <c r="K1666">
        <v>82</v>
      </c>
      <c r="L1666" s="1" t="s">
        <v>321</v>
      </c>
      <c r="M1666" t="s">
        <v>1797</v>
      </c>
      <c r="N1666">
        <v>17399</v>
      </c>
      <c r="O1666">
        <v>0</v>
      </c>
      <c r="Q1666" t="s">
        <v>11550</v>
      </c>
      <c r="R1666" t="s">
        <v>294</v>
      </c>
      <c r="S1666" t="s">
        <v>389</v>
      </c>
      <c r="U1666" t="s">
        <v>464</v>
      </c>
      <c r="V1666" t="s">
        <v>295</v>
      </c>
    </row>
    <row r="1667" spans="1:22" x14ac:dyDescent="0.3">
      <c r="A1667" t="s">
        <v>16500</v>
      </c>
      <c r="B1667">
        <v>1</v>
      </c>
      <c r="C1667" s="1" t="s">
        <v>16501</v>
      </c>
      <c r="D1667" t="s">
        <v>16327</v>
      </c>
      <c r="E1667">
        <v>2980123</v>
      </c>
      <c r="F1667" t="s">
        <v>16501</v>
      </c>
      <c r="H1667" t="s">
        <v>16502</v>
      </c>
      <c r="J1667" t="s">
        <v>16503</v>
      </c>
      <c r="K1667">
        <v>1</v>
      </c>
      <c r="L1667" s="1" t="s">
        <v>16327</v>
      </c>
      <c r="M1667" t="s">
        <v>14716</v>
      </c>
      <c r="N1667">
        <v>19245</v>
      </c>
      <c r="O1667">
        <v>3</v>
      </c>
      <c r="P1667">
        <v>26</v>
      </c>
      <c r="Q1667" t="s">
        <v>16504</v>
      </c>
      <c r="R1667" t="s">
        <v>424</v>
      </c>
      <c r="S1667" t="s">
        <v>724</v>
      </c>
      <c r="T1667" t="s">
        <v>16316</v>
      </c>
      <c r="U1667" t="s">
        <v>464</v>
      </c>
      <c r="V1667" t="s">
        <v>295</v>
      </c>
    </row>
    <row r="1668" spans="1:22" x14ac:dyDescent="0.3">
      <c r="A1668" t="s">
        <v>10623</v>
      </c>
      <c r="B1668">
        <v>1</v>
      </c>
      <c r="C1668" s="1" t="s">
        <v>10621</v>
      </c>
      <c r="D1668" t="s">
        <v>348</v>
      </c>
      <c r="E1668">
        <v>3118892</v>
      </c>
      <c r="F1668" t="s">
        <v>10621</v>
      </c>
      <c r="G1668" t="s">
        <v>1198</v>
      </c>
      <c r="H1668" t="s">
        <v>7488</v>
      </c>
      <c r="I1668">
        <v>3</v>
      </c>
      <c r="J1668" t="s">
        <v>10622</v>
      </c>
      <c r="K1668">
        <v>17</v>
      </c>
      <c r="L1668" s="1" t="s">
        <v>348</v>
      </c>
      <c r="M1668" t="s">
        <v>3521</v>
      </c>
      <c r="N1668">
        <v>19922</v>
      </c>
      <c r="O1668">
        <v>2</v>
      </c>
      <c r="P1668">
        <v>25</v>
      </c>
      <c r="Q1668" t="s">
        <v>13836</v>
      </c>
      <c r="R1668" t="s">
        <v>318</v>
      </c>
      <c r="S1668" t="s">
        <v>436</v>
      </c>
      <c r="U1668" t="s">
        <v>464</v>
      </c>
      <c r="V1668" t="s">
        <v>299</v>
      </c>
    </row>
    <row r="1669" spans="1:22" x14ac:dyDescent="0.3">
      <c r="A1669" t="s">
        <v>14911</v>
      </c>
      <c r="B1669">
        <v>1</v>
      </c>
      <c r="C1669" s="1" t="s">
        <v>14912</v>
      </c>
      <c r="D1669" t="s">
        <v>348</v>
      </c>
      <c r="E1669">
        <v>4366710</v>
      </c>
      <c r="F1669" t="s">
        <v>14912</v>
      </c>
      <c r="G1669" t="s">
        <v>479</v>
      </c>
      <c r="H1669" t="s">
        <v>14913</v>
      </c>
      <c r="K1669">
        <v>12</v>
      </c>
      <c r="L1669" s="1" t="s">
        <v>348</v>
      </c>
      <c r="M1669" t="s">
        <v>984</v>
      </c>
      <c r="N1669">
        <v>22176</v>
      </c>
      <c r="O1669">
        <v>0</v>
      </c>
      <c r="P1669">
        <v>22</v>
      </c>
      <c r="Q1669" t="s">
        <v>14914</v>
      </c>
      <c r="R1669" t="s">
        <v>308</v>
      </c>
      <c r="S1669" t="s">
        <v>824</v>
      </c>
      <c r="U1669" t="s">
        <v>1441</v>
      </c>
      <c r="V1669" t="s">
        <v>299</v>
      </c>
    </row>
    <row r="1670" spans="1:22" x14ac:dyDescent="0.3">
      <c r="A1670" t="s">
        <v>15560</v>
      </c>
      <c r="B1670">
        <v>1</v>
      </c>
      <c r="C1670" s="1" t="s">
        <v>15561</v>
      </c>
      <c r="D1670" t="s">
        <v>348</v>
      </c>
      <c r="E1670">
        <v>3929645</v>
      </c>
      <c r="F1670" t="s">
        <v>15561</v>
      </c>
      <c r="G1670" t="s">
        <v>371</v>
      </c>
      <c r="H1670" t="s">
        <v>15562</v>
      </c>
      <c r="K1670">
        <v>83</v>
      </c>
      <c r="L1670" s="1" t="s">
        <v>348</v>
      </c>
      <c r="M1670" t="s">
        <v>1120</v>
      </c>
      <c r="N1670">
        <v>21738</v>
      </c>
      <c r="O1670">
        <v>0</v>
      </c>
      <c r="P1670">
        <v>23</v>
      </c>
      <c r="Q1670" t="s">
        <v>15563</v>
      </c>
      <c r="R1670" t="s">
        <v>424</v>
      </c>
      <c r="S1670" t="s">
        <v>1188</v>
      </c>
      <c r="U1670" t="s">
        <v>1441</v>
      </c>
      <c r="V1670" t="s">
        <v>299</v>
      </c>
    </row>
    <row r="1671" spans="1:22" x14ac:dyDescent="0.3">
      <c r="A1671" t="s">
        <v>8517</v>
      </c>
      <c r="B1671">
        <v>1</v>
      </c>
      <c r="C1671" s="1" t="s">
        <v>8515</v>
      </c>
      <c r="D1671" t="s">
        <v>348</v>
      </c>
      <c r="E1671">
        <v>3128317</v>
      </c>
      <c r="F1671" t="s">
        <v>8515</v>
      </c>
      <c r="G1671" t="s">
        <v>1379</v>
      </c>
      <c r="H1671" t="s">
        <v>4356</v>
      </c>
      <c r="I1671">
        <v>3</v>
      </c>
      <c r="J1671" t="s">
        <v>14516</v>
      </c>
      <c r="K1671">
        <v>15</v>
      </c>
      <c r="L1671" s="1" t="s">
        <v>348</v>
      </c>
      <c r="M1671" t="s">
        <v>8516</v>
      </c>
      <c r="N1671">
        <v>21115</v>
      </c>
      <c r="O1671">
        <v>1</v>
      </c>
      <c r="P1671">
        <v>23</v>
      </c>
      <c r="Q1671" t="s">
        <v>13198</v>
      </c>
      <c r="R1671" t="s">
        <v>318</v>
      </c>
      <c r="S1671" t="s">
        <v>436</v>
      </c>
      <c r="U1671" t="s">
        <v>7377</v>
      </c>
      <c r="V1671" t="s">
        <v>299</v>
      </c>
    </row>
    <row r="1672" spans="1:22" x14ac:dyDescent="0.3">
      <c r="A1672" t="s">
        <v>1442</v>
      </c>
      <c r="B1672">
        <v>1</v>
      </c>
      <c r="C1672" s="1" t="s">
        <v>1440</v>
      </c>
      <c r="D1672" t="s">
        <v>451</v>
      </c>
      <c r="E1672">
        <v>17045</v>
      </c>
      <c r="F1672" t="s">
        <v>1440</v>
      </c>
      <c r="H1672" t="s">
        <v>1443</v>
      </c>
      <c r="K1672">
        <v>40</v>
      </c>
      <c r="L1672" s="1" t="s">
        <v>451</v>
      </c>
      <c r="M1672" t="s">
        <v>1242</v>
      </c>
      <c r="N1672">
        <v>16287</v>
      </c>
      <c r="O1672">
        <v>5</v>
      </c>
      <c r="P1672">
        <v>27</v>
      </c>
      <c r="Q1672" t="s">
        <v>11484</v>
      </c>
      <c r="R1672" t="s">
        <v>360</v>
      </c>
      <c r="S1672" t="s">
        <v>575</v>
      </c>
      <c r="T1672" t="s">
        <v>1059</v>
      </c>
      <c r="U1672" t="s">
        <v>1441</v>
      </c>
      <c r="V1672" t="s">
        <v>295</v>
      </c>
    </row>
    <row r="1673" spans="1:22" x14ac:dyDescent="0.3">
      <c r="A1673" t="s">
        <v>14017</v>
      </c>
      <c r="B1673">
        <v>1</v>
      </c>
      <c r="C1673" s="1" t="s">
        <v>14016</v>
      </c>
      <c r="D1673" t="s">
        <v>437</v>
      </c>
      <c r="E1673">
        <v>3068715</v>
      </c>
      <c r="F1673" t="s">
        <v>14016</v>
      </c>
      <c r="G1673" t="s">
        <v>707</v>
      </c>
      <c r="H1673" t="s">
        <v>5616</v>
      </c>
      <c r="I1673">
        <v>3</v>
      </c>
      <c r="J1673" t="s">
        <v>14018</v>
      </c>
      <c r="K1673">
        <v>6</v>
      </c>
      <c r="L1673" s="1" t="s">
        <v>14019</v>
      </c>
      <c r="M1673" t="s">
        <v>14020</v>
      </c>
      <c r="N1673">
        <v>20248</v>
      </c>
      <c r="O1673">
        <v>2</v>
      </c>
      <c r="P1673">
        <v>26</v>
      </c>
      <c r="Q1673" t="s">
        <v>14021</v>
      </c>
      <c r="R1673" t="s">
        <v>318</v>
      </c>
      <c r="S1673" t="s">
        <v>317</v>
      </c>
      <c r="U1673" t="s">
        <v>14022</v>
      </c>
      <c r="V1673" t="s">
        <v>299</v>
      </c>
    </row>
    <row r="1674" spans="1:22" x14ac:dyDescent="0.3">
      <c r="A1674" t="s">
        <v>10492</v>
      </c>
      <c r="B1674">
        <v>1</v>
      </c>
      <c r="C1674" s="1" t="s">
        <v>10490</v>
      </c>
      <c r="D1674" t="s">
        <v>451</v>
      </c>
      <c r="E1674">
        <v>16942</v>
      </c>
      <c r="F1674" t="s">
        <v>10490</v>
      </c>
      <c r="H1674" t="s">
        <v>2913</v>
      </c>
      <c r="L1674" s="1" t="s">
        <v>451</v>
      </c>
      <c r="M1674" t="s">
        <v>1277</v>
      </c>
      <c r="N1674">
        <v>16427</v>
      </c>
      <c r="O1674">
        <v>6</v>
      </c>
      <c r="P1674">
        <v>27</v>
      </c>
      <c r="Q1674" t="s">
        <v>13792</v>
      </c>
      <c r="R1674" t="s">
        <v>401</v>
      </c>
      <c r="S1674" t="s">
        <v>436</v>
      </c>
      <c r="T1674" t="s">
        <v>509</v>
      </c>
      <c r="U1674" t="s">
        <v>10491</v>
      </c>
      <c r="V1674" t="s">
        <v>295</v>
      </c>
    </row>
    <row r="1675" spans="1:22" x14ac:dyDescent="0.3">
      <c r="A1675" t="s">
        <v>6954</v>
      </c>
      <c r="B1675">
        <v>1</v>
      </c>
      <c r="C1675" s="1" t="s">
        <v>6952</v>
      </c>
      <c r="D1675" t="s">
        <v>321</v>
      </c>
      <c r="E1675">
        <v>4044452</v>
      </c>
      <c r="F1675" t="s">
        <v>6952</v>
      </c>
      <c r="G1675" t="s">
        <v>314</v>
      </c>
      <c r="H1675" t="s">
        <v>925</v>
      </c>
      <c r="I1675">
        <v>2</v>
      </c>
      <c r="J1675" t="s">
        <v>14457</v>
      </c>
      <c r="K1675">
        <v>82</v>
      </c>
      <c r="L1675" s="1" t="s">
        <v>321</v>
      </c>
      <c r="M1675" t="s">
        <v>825</v>
      </c>
      <c r="N1675">
        <v>20946</v>
      </c>
      <c r="O1675">
        <v>1</v>
      </c>
      <c r="P1675">
        <v>23</v>
      </c>
      <c r="Q1675" t="s">
        <v>12763</v>
      </c>
      <c r="R1675" t="s">
        <v>294</v>
      </c>
      <c r="S1675" t="s">
        <v>995</v>
      </c>
      <c r="U1675" t="s">
        <v>6953</v>
      </c>
      <c r="V1675" t="s">
        <v>299</v>
      </c>
    </row>
    <row r="1676" spans="1:22" x14ac:dyDescent="0.3">
      <c r="A1676" t="s">
        <v>1472</v>
      </c>
      <c r="B1676">
        <v>1</v>
      </c>
      <c r="C1676" s="1" t="s">
        <v>1469</v>
      </c>
      <c r="D1676" t="s">
        <v>348</v>
      </c>
      <c r="E1676">
        <v>16970</v>
      </c>
      <c r="F1676" t="s">
        <v>1469</v>
      </c>
      <c r="H1676" t="s">
        <v>861</v>
      </c>
      <c r="K1676">
        <v>83</v>
      </c>
      <c r="L1676" s="1" t="s">
        <v>348</v>
      </c>
      <c r="M1676" t="s">
        <v>1471</v>
      </c>
      <c r="N1676">
        <v>15964</v>
      </c>
      <c r="O1676">
        <v>1</v>
      </c>
      <c r="P1676">
        <v>27</v>
      </c>
      <c r="Q1676" t="s">
        <v>11490</v>
      </c>
      <c r="R1676" t="s">
        <v>308</v>
      </c>
      <c r="S1676" t="s">
        <v>362</v>
      </c>
      <c r="U1676" t="s">
        <v>1470</v>
      </c>
      <c r="V1676" t="s">
        <v>295</v>
      </c>
    </row>
    <row r="1677" spans="1:22" x14ac:dyDescent="0.3">
      <c r="A1677" t="s">
        <v>1681</v>
      </c>
      <c r="B1677">
        <v>1</v>
      </c>
      <c r="C1677" s="1" t="s">
        <v>1677</v>
      </c>
      <c r="D1677" t="s">
        <v>348</v>
      </c>
      <c r="E1677">
        <v>2516957</v>
      </c>
      <c r="F1677" t="s">
        <v>1677</v>
      </c>
      <c r="H1677" t="s">
        <v>1682</v>
      </c>
      <c r="J1677" t="s">
        <v>1680</v>
      </c>
      <c r="K1677">
        <v>15</v>
      </c>
      <c r="L1677" s="1" t="s">
        <v>348</v>
      </c>
      <c r="M1677" t="s">
        <v>1679</v>
      </c>
      <c r="N1677">
        <v>16944</v>
      </c>
      <c r="O1677">
        <v>5</v>
      </c>
      <c r="P1677">
        <v>28</v>
      </c>
      <c r="Q1677" t="s">
        <v>11528</v>
      </c>
      <c r="R1677" t="s">
        <v>401</v>
      </c>
      <c r="S1677" t="s">
        <v>537</v>
      </c>
      <c r="T1677" t="s">
        <v>16316</v>
      </c>
      <c r="U1677" t="s">
        <v>1678</v>
      </c>
      <c r="V1677" t="s">
        <v>295</v>
      </c>
    </row>
    <row r="1678" spans="1:22" x14ac:dyDescent="0.3">
      <c r="A1678" t="s">
        <v>10456</v>
      </c>
      <c r="B1678">
        <v>1</v>
      </c>
      <c r="C1678" s="1" t="s">
        <v>10453</v>
      </c>
      <c r="D1678" t="s">
        <v>321</v>
      </c>
      <c r="E1678">
        <v>3933327</v>
      </c>
      <c r="F1678" t="s">
        <v>10453</v>
      </c>
      <c r="G1678" t="s">
        <v>694</v>
      </c>
      <c r="H1678" t="s">
        <v>10457</v>
      </c>
      <c r="I1678">
        <v>3</v>
      </c>
      <c r="J1678" t="s">
        <v>14580</v>
      </c>
      <c r="K1678">
        <v>81</v>
      </c>
      <c r="L1678" s="1" t="s">
        <v>321</v>
      </c>
      <c r="M1678" t="s">
        <v>10455</v>
      </c>
      <c r="N1678">
        <v>20974</v>
      </c>
      <c r="O1678">
        <v>1</v>
      </c>
      <c r="P1678">
        <v>23</v>
      </c>
      <c r="Q1678" t="s">
        <v>13781</v>
      </c>
      <c r="R1678" t="s">
        <v>294</v>
      </c>
      <c r="S1678" t="s">
        <v>1989</v>
      </c>
      <c r="U1678" t="s">
        <v>10454</v>
      </c>
      <c r="V1678" t="s">
        <v>299</v>
      </c>
    </row>
    <row r="1679" spans="1:22" x14ac:dyDescent="0.3">
      <c r="A1679" t="s">
        <v>9930</v>
      </c>
      <c r="B1679">
        <v>1</v>
      </c>
      <c r="C1679" s="1" t="s">
        <v>9929</v>
      </c>
      <c r="D1679" t="s">
        <v>348</v>
      </c>
      <c r="E1679">
        <v>3914158</v>
      </c>
      <c r="F1679" t="s">
        <v>9929</v>
      </c>
      <c r="H1679" t="s">
        <v>14015</v>
      </c>
      <c r="I1679">
        <v>5</v>
      </c>
      <c r="J1679" t="s">
        <v>15964</v>
      </c>
      <c r="K1679">
        <v>13</v>
      </c>
      <c r="L1679" s="1" t="s">
        <v>348</v>
      </c>
      <c r="M1679" t="s">
        <v>799</v>
      </c>
      <c r="N1679">
        <v>21290</v>
      </c>
      <c r="O1679">
        <v>1</v>
      </c>
      <c r="P1679">
        <v>22</v>
      </c>
      <c r="Q1679" t="s">
        <v>13623</v>
      </c>
      <c r="R1679" t="s">
        <v>401</v>
      </c>
      <c r="S1679" t="s">
        <v>791</v>
      </c>
      <c r="T1679" t="s">
        <v>16316</v>
      </c>
      <c r="U1679" t="s">
        <v>7853</v>
      </c>
      <c r="V1679" t="s">
        <v>295</v>
      </c>
    </row>
    <row r="1680" spans="1:22" x14ac:dyDescent="0.3">
      <c r="A1680" t="s">
        <v>6997</v>
      </c>
      <c r="B1680">
        <v>1</v>
      </c>
      <c r="C1680" s="1" t="s">
        <v>6995</v>
      </c>
      <c r="D1680" t="s">
        <v>348</v>
      </c>
      <c r="F1680" t="s">
        <v>6995</v>
      </c>
      <c r="K1680">
        <v>0</v>
      </c>
      <c r="L1680" s="1" t="s">
        <v>348</v>
      </c>
      <c r="M1680" t="s">
        <v>6996</v>
      </c>
      <c r="N1680">
        <v>17717</v>
      </c>
      <c r="Q1680" t="s">
        <v>12774</v>
      </c>
      <c r="R1680" t="s">
        <v>296</v>
      </c>
      <c r="S1680" t="s">
        <v>296</v>
      </c>
      <c r="U1680" t="s">
        <v>4695</v>
      </c>
      <c r="V1680" t="s">
        <v>295</v>
      </c>
    </row>
    <row r="1681" spans="1:22" x14ac:dyDescent="0.3">
      <c r="A1681" t="s">
        <v>4698</v>
      </c>
      <c r="B1681">
        <v>1</v>
      </c>
      <c r="C1681" s="1" t="s">
        <v>4694</v>
      </c>
      <c r="D1681" t="s">
        <v>437</v>
      </c>
      <c r="E1681">
        <v>14816</v>
      </c>
      <c r="F1681" t="s">
        <v>4694</v>
      </c>
      <c r="H1681" t="s">
        <v>4699</v>
      </c>
      <c r="I1681">
        <v>2</v>
      </c>
      <c r="J1681" t="s">
        <v>4697</v>
      </c>
      <c r="L1681" s="1" t="s">
        <v>437</v>
      </c>
      <c r="M1681" t="s">
        <v>4696</v>
      </c>
      <c r="N1681">
        <v>14740</v>
      </c>
      <c r="O1681">
        <v>9</v>
      </c>
      <c r="P1681">
        <v>32</v>
      </c>
      <c r="Q1681" t="s">
        <v>12168</v>
      </c>
      <c r="R1681" t="s">
        <v>360</v>
      </c>
      <c r="S1681" t="s">
        <v>579</v>
      </c>
      <c r="T1681" t="s">
        <v>16316</v>
      </c>
      <c r="U1681" t="s">
        <v>4695</v>
      </c>
      <c r="V1681" t="s">
        <v>295</v>
      </c>
    </row>
    <row r="1682" spans="1:22" x14ac:dyDescent="0.3">
      <c r="A1682" t="s">
        <v>4803</v>
      </c>
      <c r="B1682">
        <v>1</v>
      </c>
      <c r="C1682" s="1" t="s">
        <v>245</v>
      </c>
      <c r="D1682" t="s">
        <v>437</v>
      </c>
      <c r="E1682">
        <v>2971573</v>
      </c>
      <c r="F1682" t="s">
        <v>245</v>
      </c>
      <c r="G1682" t="s">
        <v>694</v>
      </c>
      <c r="H1682" t="s">
        <v>1830</v>
      </c>
      <c r="I1682">
        <v>1</v>
      </c>
      <c r="J1682" t="s">
        <v>4802</v>
      </c>
      <c r="K1682">
        <v>7</v>
      </c>
      <c r="L1682" s="1" t="s">
        <v>437</v>
      </c>
      <c r="M1682" t="s">
        <v>4801</v>
      </c>
      <c r="N1682">
        <v>18215</v>
      </c>
      <c r="O1682">
        <v>4</v>
      </c>
      <c r="P1682">
        <v>26</v>
      </c>
      <c r="Q1682" t="s">
        <v>12191</v>
      </c>
      <c r="R1682" t="s">
        <v>308</v>
      </c>
      <c r="S1682" t="s">
        <v>485</v>
      </c>
      <c r="U1682" t="s">
        <v>4800</v>
      </c>
      <c r="V1682" t="s">
        <v>299</v>
      </c>
    </row>
    <row r="1683" spans="1:22" x14ac:dyDescent="0.3">
      <c r="A1683" t="s">
        <v>5062</v>
      </c>
      <c r="B1683">
        <v>1</v>
      </c>
      <c r="C1683" s="1" t="s">
        <v>5059</v>
      </c>
      <c r="D1683" t="s">
        <v>348</v>
      </c>
      <c r="E1683">
        <v>17055</v>
      </c>
      <c r="F1683" t="s">
        <v>5059</v>
      </c>
      <c r="H1683" t="s">
        <v>5063</v>
      </c>
      <c r="K1683">
        <v>16</v>
      </c>
      <c r="L1683" s="1" t="s">
        <v>348</v>
      </c>
      <c r="M1683" t="s">
        <v>5061</v>
      </c>
      <c r="N1683">
        <v>16499</v>
      </c>
      <c r="O1683">
        <v>1</v>
      </c>
      <c r="P1683">
        <v>27</v>
      </c>
      <c r="Q1683" t="s">
        <v>12257</v>
      </c>
      <c r="R1683" t="s">
        <v>401</v>
      </c>
      <c r="S1683" t="s">
        <v>791</v>
      </c>
      <c r="U1683" t="s">
        <v>5060</v>
      </c>
      <c r="V1683" t="s">
        <v>295</v>
      </c>
    </row>
    <row r="1684" spans="1:22" x14ac:dyDescent="0.3">
      <c r="A1684" t="s">
        <v>15834</v>
      </c>
      <c r="B1684">
        <v>1</v>
      </c>
      <c r="C1684" s="1" t="s">
        <v>15835</v>
      </c>
      <c r="D1684" t="s">
        <v>311</v>
      </c>
      <c r="F1684" t="s">
        <v>15835</v>
      </c>
      <c r="H1684" t="s">
        <v>9525</v>
      </c>
      <c r="L1684" s="1" t="s">
        <v>311</v>
      </c>
      <c r="M1684" t="s">
        <v>15836</v>
      </c>
      <c r="N1684">
        <v>22124</v>
      </c>
      <c r="O1684">
        <v>0</v>
      </c>
      <c r="P1684">
        <v>23</v>
      </c>
      <c r="Q1684" t="s">
        <v>15837</v>
      </c>
      <c r="R1684" t="s">
        <v>329</v>
      </c>
      <c r="S1684" t="s">
        <v>814</v>
      </c>
      <c r="T1684" t="s">
        <v>16316</v>
      </c>
      <c r="U1684" t="s">
        <v>15838</v>
      </c>
      <c r="V1684" t="s">
        <v>295</v>
      </c>
    </row>
    <row r="1685" spans="1:22" x14ac:dyDescent="0.3">
      <c r="A1685" t="s">
        <v>8031</v>
      </c>
      <c r="B1685">
        <v>1</v>
      </c>
      <c r="C1685" s="1" t="s">
        <v>255</v>
      </c>
      <c r="D1685" t="s">
        <v>451</v>
      </c>
      <c r="E1685">
        <v>3128774</v>
      </c>
      <c r="F1685" t="s">
        <v>255</v>
      </c>
      <c r="G1685" t="s">
        <v>522</v>
      </c>
      <c r="H1685" t="s">
        <v>6023</v>
      </c>
      <c r="I1685">
        <v>5</v>
      </c>
      <c r="J1685" t="s">
        <v>8030</v>
      </c>
      <c r="K1685">
        <v>27</v>
      </c>
      <c r="L1685" s="1" t="s">
        <v>451</v>
      </c>
      <c r="M1685" t="s">
        <v>8029</v>
      </c>
      <c r="N1685">
        <v>19824</v>
      </c>
      <c r="O1685">
        <v>2</v>
      </c>
      <c r="P1685">
        <v>24</v>
      </c>
      <c r="Q1685" t="s">
        <v>13060</v>
      </c>
      <c r="R1685" t="s">
        <v>345</v>
      </c>
      <c r="S1685" t="s">
        <v>1188</v>
      </c>
      <c r="U1685" t="s">
        <v>8028</v>
      </c>
      <c r="V1685" t="s">
        <v>299</v>
      </c>
    </row>
    <row r="1686" spans="1:22" x14ac:dyDescent="0.3">
      <c r="A1686" t="s">
        <v>8294</v>
      </c>
      <c r="B1686">
        <v>1</v>
      </c>
      <c r="C1686" s="1" t="s">
        <v>8292</v>
      </c>
      <c r="D1686" t="s">
        <v>451</v>
      </c>
      <c r="E1686">
        <v>3059488</v>
      </c>
      <c r="F1686" t="s">
        <v>8292</v>
      </c>
      <c r="H1686" t="s">
        <v>6142</v>
      </c>
      <c r="I1686">
        <v>7</v>
      </c>
      <c r="K1686">
        <v>34</v>
      </c>
      <c r="L1686" s="1" t="s">
        <v>451</v>
      </c>
      <c r="M1686" t="s">
        <v>2101</v>
      </c>
      <c r="N1686">
        <v>19242</v>
      </c>
      <c r="O1686">
        <v>2</v>
      </c>
      <c r="P1686">
        <v>25</v>
      </c>
      <c r="Q1686" t="s">
        <v>13135</v>
      </c>
      <c r="R1686" t="s">
        <v>492</v>
      </c>
      <c r="S1686" t="s">
        <v>970</v>
      </c>
      <c r="T1686" t="s">
        <v>1059</v>
      </c>
      <c r="U1686" t="s">
        <v>8293</v>
      </c>
      <c r="V1686" t="s">
        <v>295</v>
      </c>
    </row>
    <row r="1687" spans="1:22" x14ac:dyDescent="0.3">
      <c r="A1687" t="s">
        <v>11266</v>
      </c>
      <c r="B1687">
        <v>1</v>
      </c>
      <c r="C1687" s="1" t="s">
        <v>7962</v>
      </c>
      <c r="D1687" t="s">
        <v>348</v>
      </c>
      <c r="E1687">
        <v>2973405</v>
      </c>
      <c r="F1687" t="s">
        <v>7962</v>
      </c>
      <c r="G1687" t="s">
        <v>552</v>
      </c>
      <c r="H1687" t="s">
        <v>810</v>
      </c>
      <c r="I1687">
        <v>2</v>
      </c>
      <c r="J1687" t="s">
        <v>7963</v>
      </c>
      <c r="K1687">
        <v>14</v>
      </c>
      <c r="L1687" s="1" t="s">
        <v>348</v>
      </c>
      <c r="M1687" t="s">
        <v>4939</v>
      </c>
      <c r="N1687">
        <v>18422</v>
      </c>
      <c r="O1687">
        <v>4</v>
      </c>
      <c r="P1687">
        <v>26</v>
      </c>
      <c r="Q1687" t="s">
        <v>15611</v>
      </c>
      <c r="R1687" t="s">
        <v>397</v>
      </c>
      <c r="S1687" t="s">
        <v>730</v>
      </c>
      <c r="U1687" t="s">
        <v>8293</v>
      </c>
      <c r="V1687" t="s">
        <v>299</v>
      </c>
    </row>
    <row r="1688" spans="1:22" x14ac:dyDescent="0.3">
      <c r="A1688" t="s">
        <v>15391</v>
      </c>
      <c r="B1688">
        <v>1</v>
      </c>
      <c r="C1688" s="1" t="s">
        <v>15392</v>
      </c>
      <c r="D1688" t="s">
        <v>348</v>
      </c>
      <c r="E1688">
        <v>4035277</v>
      </c>
      <c r="F1688" t="s">
        <v>15392</v>
      </c>
      <c r="G1688" t="s">
        <v>306</v>
      </c>
      <c r="H1688" t="s">
        <v>15393</v>
      </c>
      <c r="K1688">
        <v>19</v>
      </c>
      <c r="L1688" s="1" t="s">
        <v>348</v>
      </c>
      <c r="M1688" t="s">
        <v>15394</v>
      </c>
      <c r="N1688">
        <v>21716</v>
      </c>
      <c r="O1688">
        <v>0</v>
      </c>
      <c r="P1688">
        <v>22</v>
      </c>
      <c r="Q1688" t="s">
        <v>15395</v>
      </c>
      <c r="R1688" t="s">
        <v>308</v>
      </c>
      <c r="S1688" t="s">
        <v>924</v>
      </c>
      <c r="U1688" t="s">
        <v>15396</v>
      </c>
      <c r="V1688" t="s">
        <v>299</v>
      </c>
    </row>
    <row r="1689" spans="1:22" x14ac:dyDescent="0.3">
      <c r="A1689" t="s">
        <v>3267</v>
      </c>
      <c r="B1689">
        <v>1</v>
      </c>
      <c r="C1689" s="1" t="s">
        <v>3263</v>
      </c>
      <c r="D1689" t="s">
        <v>348</v>
      </c>
      <c r="E1689">
        <v>14583</v>
      </c>
      <c r="F1689" t="s">
        <v>3263</v>
      </c>
      <c r="H1689" t="s">
        <v>3268</v>
      </c>
      <c r="J1689" t="s">
        <v>3266</v>
      </c>
      <c r="K1689">
        <v>81</v>
      </c>
      <c r="L1689" s="1" t="s">
        <v>348</v>
      </c>
      <c r="M1689" t="s">
        <v>3265</v>
      </c>
      <c r="N1689">
        <v>12722</v>
      </c>
      <c r="O1689">
        <v>9</v>
      </c>
      <c r="P1689">
        <v>31</v>
      </c>
      <c r="Q1689" t="s">
        <v>11841</v>
      </c>
      <c r="R1689" t="s">
        <v>345</v>
      </c>
      <c r="S1689" t="s">
        <v>367</v>
      </c>
      <c r="T1689" t="s">
        <v>16316</v>
      </c>
      <c r="U1689" t="s">
        <v>3264</v>
      </c>
      <c r="V1689" t="s">
        <v>295</v>
      </c>
    </row>
    <row r="1690" spans="1:22" x14ac:dyDescent="0.3">
      <c r="A1690" t="s">
        <v>2443</v>
      </c>
      <c r="B1690">
        <v>1</v>
      </c>
      <c r="C1690" s="1" t="s">
        <v>2440</v>
      </c>
      <c r="D1690" t="s">
        <v>451</v>
      </c>
      <c r="E1690">
        <v>3121597</v>
      </c>
      <c r="F1690" t="s">
        <v>2440</v>
      </c>
      <c r="G1690" t="s">
        <v>644</v>
      </c>
      <c r="K1690">
        <v>36</v>
      </c>
      <c r="L1690" s="1" t="s">
        <v>451</v>
      </c>
      <c r="M1690" t="s">
        <v>2442</v>
      </c>
      <c r="N1690">
        <v>20326</v>
      </c>
      <c r="O1690">
        <v>1</v>
      </c>
      <c r="Q1690" t="s">
        <v>11670</v>
      </c>
      <c r="R1690" t="s">
        <v>308</v>
      </c>
      <c r="S1690" t="s">
        <v>459</v>
      </c>
      <c r="U1690" t="s">
        <v>2441</v>
      </c>
      <c r="V1690" t="s">
        <v>299</v>
      </c>
    </row>
    <row r="1691" spans="1:22" x14ac:dyDescent="0.3">
      <c r="A1691" t="s">
        <v>6102</v>
      </c>
      <c r="B1691">
        <v>1</v>
      </c>
      <c r="C1691" s="1" t="s">
        <v>6100</v>
      </c>
      <c r="D1691" t="s">
        <v>321</v>
      </c>
      <c r="F1691" t="s">
        <v>6100</v>
      </c>
      <c r="G1691" t="s">
        <v>444</v>
      </c>
      <c r="K1691">
        <v>0</v>
      </c>
      <c r="L1691" s="1" t="s">
        <v>321</v>
      </c>
      <c r="M1691" t="s">
        <v>768</v>
      </c>
      <c r="N1691">
        <v>21405</v>
      </c>
      <c r="O1691">
        <v>1</v>
      </c>
      <c r="Q1691" t="s">
        <v>12528</v>
      </c>
      <c r="R1691" t="s">
        <v>294</v>
      </c>
      <c r="S1691" t="s">
        <v>1507</v>
      </c>
      <c r="T1691" t="s">
        <v>409</v>
      </c>
      <c r="U1691" t="s">
        <v>6101</v>
      </c>
      <c r="V1691" t="s">
        <v>299</v>
      </c>
    </row>
    <row r="1692" spans="1:22" x14ac:dyDescent="0.3">
      <c r="A1692" t="s">
        <v>6931</v>
      </c>
      <c r="B1692">
        <v>1</v>
      </c>
      <c r="C1692" s="1" t="s">
        <v>6928</v>
      </c>
      <c r="D1692" t="s">
        <v>451</v>
      </c>
      <c r="E1692">
        <v>16969</v>
      </c>
      <c r="F1692" t="s">
        <v>6928</v>
      </c>
      <c r="H1692" t="s">
        <v>3884</v>
      </c>
      <c r="J1692" t="s">
        <v>6930</v>
      </c>
      <c r="K1692">
        <v>22</v>
      </c>
      <c r="L1692" s="1" t="s">
        <v>451</v>
      </c>
      <c r="M1692" t="s">
        <v>3195</v>
      </c>
      <c r="N1692">
        <v>16273</v>
      </c>
      <c r="O1692">
        <v>6</v>
      </c>
      <c r="P1692">
        <v>27</v>
      </c>
      <c r="Q1692" t="s">
        <v>12757</v>
      </c>
      <c r="R1692" t="s">
        <v>492</v>
      </c>
      <c r="S1692" t="s">
        <v>367</v>
      </c>
      <c r="T1692" t="s">
        <v>16316</v>
      </c>
      <c r="U1692" t="s">
        <v>6929</v>
      </c>
      <c r="V1692" t="s">
        <v>295</v>
      </c>
    </row>
    <row r="1693" spans="1:22" x14ac:dyDescent="0.3">
      <c r="A1693" t="s">
        <v>15621</v>
      </c>
      <c r="B1693">
        <v>1</v>
      </c>
      <c r="C1693" s="1" t="s">
        <v>8048</v>
      </c>
      <c r="D1693" t="s">
        <v>451</v>
      </c>
      <c r="E1693">
        <v>3929927</v>
      </c>
      <c r="F1693" t="s">
        <v>8048</v>
      </c>
      <c r="G1693" t="s">
        <v>694</v>
      </c>
      <c r="H1693" t="s">
        <v>6828</v>
      </c>
      <c r="I1693">
        <v>3</v>
      </c>
      <c r="J1693" t="s">
        <v>14498</v>
      </c>
      <c r="K1693">
        <v>24</v>
      </c>
      <c r="L1693" s="1" t="s">
        <v>451</v>
      </c>
      <c r="M1693" t="s">
        <v>15622</v>
      </c>
      <c r="N1693">
        <v>20801</v>
      </c>
      <c r="O1693">
        <v>1</v>
      </c>
      <c r="P1693">
        <v>23</v>
      </c>
      <c r="Q1693" t="s">
        <v>15623</v>
      </c>
      <c r="R1693" t="s">
        <v>401</v>
      </c>
      <c r="S1693" t="s">
        <v>362</v>
      </c>
      <c r="U1693" t="s">
        <v>8049</v>
      </c>
      <c r="V1693" t="s">
        <v>299</v>
      </c>
    </row>
    <row r="1694" spans="1:22" x14ac:dyDescent="0.3">
      <c r="A1694" t="s">
        <v>6236</v>
      </c>
      <c r="B1694">
        <v>1</v>
      </c>
      <c r="C1694" s="1" t="s">
        <v>6233</v>
      </c>
      <c r="D1694" t="s">
        <v>348</v>
      </c>
      <c r="E1694">
        <v>3916085</v>
      </c>
      <c r="F1694" t="s">
        <v>6233</v>
      </c>
      <c r="H1694" t="s">
        <v>4829</v>
      </c>
      <c r="J1694" t="s">
        <v>6235</v>
      </c>
      <c r="K1694">
        <v>12</v>
      </c>
      <c r="L1694" s="1" t="s">
        <v>348</v>
      </c>
      <c r="M1694" t="s">
        <v>496</v>
      </c>
      <c r="N1694">
        <v>20352</v>
      </c>
      <c r="O1694">
        <v>2</v>
      </c>
      <c r="P1694">
        <v>27</v>
      </c>
      <c r="Q1694" t="s">
        <v>12565</v>
      </c>
      <c r="R1694" t="s">
        <v>329</v>
      </c>
      <c r="S1694" t="s">
        <v>814</v>
      </c>
      <c r="T1694" t="s">
        <v>16316</v>
      </c>
      <c r="U1694" t="s">
        <v>6234</v>
      </c>
      <c r="V1694" t="s">
        <v>295</v>
      </c>
    </row>
    <row r="1695" spans="1:22" x14ac:dyDescent="0.3">
      <c r="A1695" t="s">
        <v>8761</v>
      </c>
      <c r="B1695">
        <v>1</v>
      </c>
      <c r="C1695" s="1" t="s">
        <v>172</v>
      </c>
      <c r="D1695" t="s">
        <v>451</v>
      </c>
      <c r="E1695">
        <v>3059915</v>
      </c>
      <c r="F1695" t="s">
        <v>172</v>
      </c>
      <c r="G1695" t="s">
        <v>669</v>
      </c>
      <c r="H1695" t="s">
        <v>3843</v>
      </c>
      <c r="I1695">
        <v>2</v>
      </c>
      <c r="J1695" t="s">
        <v>8760</v>
      </c>
      <c r="K1695">
        <v>27</v>
      </c>
      <c r="L1695" s="1" t="s">
        <v>451</v>
      </c>
      <c r="M1695" t="s">
        <v>3235</v>
      </c>
      <c r="N1695">
        <v>18944</v>
      </c>
      <c r="O1695">
        <v>3</v>
      </c>
      <c r="P1695">
        <v>25</v>
      </c>
      <c r="Q1695" t="s">
        <v>13273</v>
      </c>
      <c r="R1695" t="s">
        <v>360</v>
      </c>
      <c r="S1695" t="s">
        <v>592</v>
      </c>
      <c r="U1695" t="s">
        <v>6453</v>
      </c>
      <c r="V1695" t="s">
        <v>299</v>
      </c>
    </row>
    <row r="1696" spans="1:22" x14ac:dyDescent="0.3">
      <c r="A1696" t="s">
        <v>10181</v>
      </c>
      <c r="B1696">
        <v>1</v>
      </c>
      <c r="C1696" s="1" t="s">
        <v>10179</v>
      </c>
      <c r="D1696" t="s">
        <v>348</v>
      </c>
      <c r="E1696">
        <v>3060377</v>
      </c>
      <c r="F1696" t="s">
        <v>10179</v>
      </c>
      <c r="H1696" t="s">
        <v>2880</v>
      </c>
      <c r="K1696">
        <v>13</v>
      </c>
      <c r="L1696" s="1" t="s">
        <v>348</v>
      </c>
      <c r="M1696" t="s">
        <v>1523</v>
      </c>
      <c r="N1696">
        <v>19221</v>
      </c>
      <c r="O1696">
        <v>2</v>
      </c>
      <c r="P1696">
        <v>24</v>
      </c>
      <c r="Q1696" t="s">
        <v>13695</v>
      </c>
      <c r="R1696" t="s">
        <v>329</v>
      </c>
      <c r="S1696" t="s">
        <v>532</v>
      </c>
      <c r="T1696" t="s">
        <v>1059</v>
      </c>
      <c r="U1696" t="s">
        <v>10180</v>
      </c>
      <c r="V1696" t="s">
        <v>295</v>
      </c>
    </row>
    <row r="1697" spans="1:22" x14ac:dyDescent="0.3">
      <c r="A1697" t="s">
        <v>5301</v>
      </c>
      <c r="B1697">
        <v>1</v>
      </c>
      <c r="C1697" s="1" t="s">
        <v>5300</v>
      </c>
      <c r="D1697" t="s">
        <v>451</v>
      </c>
      <c r="E1697">
        <v>2576817</v>
      </c>
      <c r="F1697" t="s">
        <v>5300</v>
      </c>
      <c r="G1697" t="s">
        <v>915</v>
      </c>
      <c r="H1697" t="s">
        <v>956</v>
      </c>
      <c r="K1697">
        <v>30</v>
      </c>
      <c r="L1697" s="1" t="s">
        <v>451</v>
      </c>
      <c r="M1697" t="s">
        <v>513</v>
      </c>
      <c r="N1697">
        <v>16915</v>
      </c>
      <c r="O1697">
        <v>5</v>
      </c>
      <c r="P1697">
        <v>26</v>
      </c>
      <c r="Q1697" t="s">
        <v>12321</v>
      </c>
      <c r="R1697" t="s">
        <v>329</v>
      </c>
      <c r="S1697" t="s">
        <v>696</v>
      </c>
      <c r="U1697" t="s">
        <v>3623</v>
      </c>
      <c r="V1697" t="s">
        <v>299</v>
      </c>
    </row>
    <row r="1698" spans="1:22" x14ac:dyDescent="0.3">
      <c r="A1698" t="s">
        <v>16531</v>
      </c>
      <c r="B1698">
        <v>1</v>
      </c>
      <c r="C1698" s="1" t="s">
        <v>16532</v>
      </c>
      <c r="D1698" t="s">
        <v>16327</v>
      </c>
      <c r="E1698">
        <v>2316853</v>
      </c>
      <c r="F1698" t="s">
        <v>16532</v>
      </c>
      <c r="K1698">
        <v>6</v>
      </c>
      <c r="L1698" s="1" t="s">
        <v>16327</v>
      </c>
      <c r="M1698" t="s">
        <v>16533</v>
      </c>
      <c r="N1698">
        <v>17557</v>
      </c>
      <c r="O1698">
        <v>0</v>
      </c>
      <c r="Q1698" t="s">
        <v>16534</v>
      </c>
      <c r="R1698" t="s">
        <v>424</v>
      </c>
      <c r="S1698" t="s">
        <v>317</v>
      </c>
      <c r="U1698" t="s">
        <v>16535</v>
      </c>
      <c r="V1698" t="s">
        <v>295</v>
      </c>
    </row>
    <row r="1699" spans="1:22" x14ac:dyDescent="0.3">
      <c r="A1699" t="s">
        <v>10025</v>
      </c>
      <c r="B1699">
        <v>1</v>
      </c>
      <c r="C1699" s="1" t="s">
        <v>10022</v>
      </c>
      <c r="D1699" t="s">
        <v>348</v>
      </c>
      <c r="E1699">
        <v>2578394</v>
      </c>
      <c r="F1699" t="s">
        <v>10022</v>
      </c>
      <c r="H1699" t="s">
        <v>1771</v>
      </c>
      <c r="J1699" t="s">
        <v>10024</v>
      </c>
      <c r="K1699">
        <v>6</v>
      </c>
      <c r="L1699" s="1" t="s">
        <v>348</v>
      </c>
      <c r="M1699" t="s">
        <v>513</v>
      </c>
      <c r="N1699">
        <v>17079</v>
      </c>
      <c r="O1699">
        <v>5</v>
      </c>
      <c r="P1699">
        <v>28</v>
      </c>
      <c r="Q1699" t="s">
        <v>13650</v>
      </c>
      <c r="R1699" t="s">
        <v>329</v>
      </c>
      <c r="S1699" t="s">
        <v>317</v>
      </c>
      <c r="T1699" t="s">
        <v>16316</v>
      </c>
      <c r="U1699" t="s">
        <v>10023</v>
      </c>
      <c r="V1699" t="s">
        <v>295</v>
      </c>
    </row>
    <row r="1700" spans="1:22" x14ac:dyDescent="0.3">
      <c r="A1700" t="s">
        <v>2512</v>
      </c>
      <c r="B1700">
        <v>1</v>
      </c>
      <c r="C1700" s="1" t="s">
        <v>2509</v>
      </c>
      <c r="D1700" t="s">
        <v>348</v>
      </c>
      <c r="E1700">
        <v>2967895</v>
      </c>
      <c r="F1700" t="s">
        <v>2509</v>
      </c>
      <c r="H1700" t="s">
        <v>2513</v>
      </c>
      <c r="K1700">
        <v>3</v>
      </c>
      <c r="L1700" s="1" t="s">
        <v>348</v>
      </c>
      <c r="M1700" t="s">
        <v>2511</v>
      </c>
      <c r="N1700">
        <v>17201</v>
      </c>
      <c r="O1700">
        <v>0</v>
      </c>
      <c r="P1700">
        <v>25</v>
      </c>
      <c r="Q1700" t="s">
        <v>11685</v>
      </c>
      <c r="R1700" t="s">
        <v>318</v>
      </c>
      <c r="S1700" t="s">
        <v>412</v>
      </c>
      <c r="U1700" t="s">
        <v>2510</v>
      </c>
      <c r="V1700" t="s">
        <v>295</v>
      </c>
    </row>
    <row r="1701" spans="1:22" x14ac:dyDescent="0.3">
      <c r="A1701" t="s">
        <v>6994</v>
      </c>
      <c r="B1701">
        <v>1</v>
      </c>
      <c r="C1701" s="1" t="s">
        <v>16545</v>
      </c>
      <c r="D1701" t="s">
        <v>16327</v>
      </c>
      <c r="E1701">
        <v>17495</v>
      </c>
      <c r="F1701" t="s">
        <v>16545</v>
      </c>
      <c r="H1701" t="s">
        <v>818</v>
      </c>
      <c r="J1701" t="s">
        <v>16546</v>
      </c>
      <c r="K1701">
        <v>1</v>
      </c>
      <c r="L1701" s="1" t="s">
        <v>16327</v>
      </c>
      <c r="M1701" t="s">
        <v>16547</v>
      </c>
      <c r="N1701">
        <v>17501</v>
      </c>
      <c r="O1701">
        <v>6</v>
      </c>
      <c r="P1701">
        <v>28</v>
      </c>
      <c r="Q1701" t="s">
        <v>16548</v>
      </c>
      <c r="R1701" t="s">
        <v>345</v>
      </c>
      <c r="S1701" t="s">
        <v>436</v>
      </c>
      <c r="T1701" t="s">
        <v>16316</v>
      </c>
      <c r="U1701" t="s">
        <v>2510</v>
      </c>
      <c r="V1701" t="s">
        <v>295</v>
      </c>
    </row>
    <row r="1702" spans="1:22" x14ac:dyDescent="0.3">
      <c r="A1702" t="s">
        <v>6843</v>
      </c>
      <c r="B1702">
        <v>1</v>
      </c>
      <c r="C1702" s="1" t="s">
        <v>6841</v>
      </c>
      <c r="D1702" t="s">
        <v>348</v>
      </c>
      <c r="E1702">
        <v>15180</v>
      </c>
      <c r="F1702" t="s">
        <v>6841</v>
      </c>
      <c r="H1702" t="s">
        <v>5198</v>
      </c>
      <c r="K1702">
        <v>89</v>
      </c>
      <c r="L1702" s="1" t="s">
        <v>348</v>
      </c>
      <c r="M1702" t="s">
        <v>2713</v>
      </c>
      <c r="N1702">
        <v>15779</v>
      </c>
      <c r="O1702">
        <v>1</v>
      </c>
      <c r="P1702">
        <v>29</v>
      </c>
      <c r="Q1702" t="s">
        <v>12732</v>
      </c>
      <c r="R1702" t="s">
        <v>492</v>
      </c>
      <c r="S1702" t="s">
        <v>393</v>
      </c>
      <c r="U1702" t="s">
        <v>6842</v>
      </c>
      <c r="V1702" t="s">
        <v>295</v>
      </c>
    </row>
    <row r="1703" spans="1:22" x14ac:dyDescent="0.3">
      <c r="A1703" t="s">
        <v>788</v>
      </c>
      <c r="B1703">
        <v>1</v>
      </c>
      <c r="C1703" s="1" t="s">
        <v>785</v>
      </c>
      <c r="D1703" t="s">
        <v>348</v>
      </c>
      <c r="E1703">
        <v>5437</v>
      </c>
      <c r="F1703" t="s">
        <v>785</v>
      </c>
      <c r="H1703" t="s">
        <v>789</v>
      </c>
      <c r="K1703">
        <v>14</v>
      </c>
      <c r="L1703" s="1" t="s">
        <v>348</v>
      </c>
      <c r="M1703" t="s">
        <v>787</v>
      </c>
      <c r="N1703">
        <v>11821</v>
      </c>
      <c r="O1703">
        <v>12</v>
      </c>
      <c r="P1703">
        <v>37</v>
      </c>
      <c r="Q1703" t="s">
        <v>11382</v>
      </c>
      <c r="R1703" t="s">
        <v>294</v>
      </c>
      <c r="S1703" t="s">
        <v>686</v>
      </c>
      <c r="U1703" t="s">
        <v>786</v>
      </c>
      <c r="V1703" t="s">
        <v>295</v>
      </c>
    </row>
    <row r="1704" spans="1:22" x14ac:dyDescent="0.3">
      <c r="A1704" t="s">
        <v>6476</v>
      </c>
      <c r="B1704">
        <v>1</v>
      </c>
      <c r="C1704" s="1" t="s">
        <v>6474</v>
      </c>
      <c r="F1704" t="s">
        <v>6474</v>
      </c>
      <c r="K1704">
        <v>0</v>
      </c>
      <c r="L1704" s="1" t="s">
        <v>296</v>
      </c>
      <c r="M1704" t="s">
        <v>825</v>
      </c>
      <c r="N1704">
        <v>17887</v>
      </c>
      <c r="Q1704" t="s">
        <v>12632</v>
      </c>
      <c r="R1704" t="s">
        <v>296</v>
      </c>
      <c r="S1704" t="s">
        <v>296</v>
      </c>
      <c r="U1704" t="s">
        <v>6475</v>
      </c>
      <c r="V1704" t="s">
        <v>295</v>
      </c>
    </row>
    <row r="1705" spans="1:22" x14ac:dyDescent="0.3">
      <c r="A1705" t="s">
        <v>8937</v>
      </c>
      <c r="B1705">
        <v>1</v>
      </c>
      <c r="C1705" s="1" t="s">
        <v>8934</v>
      </c>
      <c r="D1705" t="s">
        <v>348</v>
      </c>
      <c r="E1705">
        <v>4035069</v>
      </c>
      <c r="F1705" t="s">
        <v>8934</v>
      </c>
      <c r="H1705" t="s">
        <v>1482</v>
      </c>
      <c r="J1705" t="s">
        <v>8936</v>
      </c>
      <c r="K1705">
        <v>15</v>
      </c>
      <c r="L1705" s="1" t="s">
        <v>348</v>
      </c>
      <c r="M1705" t="s">
        <v>1182</v>
      </c>
      <c r="N1705">
        <v>20656</v>
      </c>
      <c r="O1705">
        <v>2</v>
      </c>
      <c r="P1705">
        <v>26</v>
      </c>
      <c r="Q1705" t="s">
        <v>13324</v>
      </c>
      <c r="R1705" t="s">
        <v>304</v>
      </c>
      <c r="S1705" t="s">
        <v>499</v>
      </c>
      <c r="T1705" t="s">
        <v>16316</v>
      </c>
      <c r="U1705" t="s">
        <v>8935</v>
      </c>
      <c r="V1705" t="s">
        <v>295</v>
      </c>
    </row>
    <row r="1706" spans="1:22" x14ac:dyDescent="0.3">
      <c r="A1706" t="s">
        <v>3361</v>
      </c>
      <c r="B1706">
        <v>1</v>
      </c>
      <c r="C1706" s="1" t="s">
        <v>3357</v>
      </c>
      <c r="D1706" t="s">
        <v>348</v>
      </c>
      <c r="E1706">
        <v>3128348</v>
      </c>
      <c r="F1706" t="s">
        <v>3357</v>
      </c>
      <c r="H1706" t="s">
        <v>3362</v>
      </c>
      <c r="J1706" t="s">
        <v>3360</v>
      </c>
      <c r="K1706">
        <v>81</v>
      </c>
      <c r="L1706" s="1" t="s">
        <v>348</v>
      </c>
      <c r="M1706" t="s">
        <v>3359</v>
      </c>
      <c r="N1706">
        <v>19320</v>
      </c>
      <c r="O1706">
        <v>3</v>
      </c>
      <c r="P1706">
        <v>24</v>
      </c>
      <c r="Q1706" t="s">
        <v>11862</v>
      </c>
      <c r="R1706" t="s">
        <v>360</v>
      </c>
      <c r="S1706" t="s">
        <v>730</v>
      </c>
      <c r="T1706" t="s">
        <v>16316</v>
      </c>
      <c r="U1706" t="s">
        <v>3358</v>
      </c>
      <c r="V1706" t="s">
        <v>295</v>
      </c>
    </row>
    <row r="1707" spans="1:22" x14ac:dyDescent="0.3">
      <c r="A1707" t="s">
        <v>8830</v>
      </c>
      <c r="B1707">
        <v>1</v>
      </c>
      <c r="C1707" s="1" t="s">
        <v>8828</v>
      </c>
      <c r="D1707" t="s">
        <v>321</v>
      </c>
      <c r="E1707">
        <v>16095</v>
      </c>
      <c r="F1707" t="s">
        <v>8828</v>
      </c>
      <c r="H1707" t="s">
        <v>3464</v>
      </c>
      <c r="I1707">
        <v>5</v>
      </c>
      <c r="K1707">
        <v>76</v>
      </c>
      <c r="L1707" s="1" t="s">
        <v>321</v>
      </c>
      <c r="M1707" t="s">
        <v>3453</v>
      </c>
      <c r="N1707">
        <v>15772</v>
      </c>
      <c r="O1707">
        <v>6</v>
      </c>
      <c r="P1707">
        <v>29</v>
      </c>
      <c r="Q1707" t="s">
        <v>13293</v>
      </c>
      <c r="R1707" t="s">
        <v>424</v>
      </c>
      <c r="S1707" t="s">
        <v>300</v>
      </c>
      <c r="T1707" t="s">
        <v>1059</v>
      </c>
      <c r="U1707" t="s">
        <v>8829</v>
      </c>
      <c r="V1707" t="s">
        <v>295</v>
      </c>
    </row>
    <row r="1708" spans="1:22" x14ac:dyDescent="0.3">
      <c r="A1708" t="s">
        <v>2289</v>
      </c>
      <c r="B1708">
        <v>1</v>
      </c>
      <c r="C1708" s="1" t="s">
        <v>34</v>
      </c>
      <c r="D1708" t="s">
        <v>348</v>
      </c>
      <c r="E1708">
        <v>3071572</v>
      </c>
      <c r="F1708" t="s">
        <v>34</v>
      </c>
      <c r="G1708" t="s">
        <v>910</v>
      </c>
      <c r="H1708" t="s">
        <v>2290</v>
      </c>
      <c r="I1708">
        <v>2</v>
      </c>
      <c r="J1708" t="s">
        <v>2288</v>
      </c>
      <c r="K1708">
        <v>84</v>
      </c>
      <c r="L1708" s="1" t="s">
        <v>348</v>
      </c>
      <c r="M1708" t="s">
        <v>950</v>
      </c>
      <c r="N1708">
        <v>19514</v>
      </c>
      <c r="O1708">
        <v>3</v>
      </c>
      <c r="P1708">
        <v>27</v>
      </c>
      <c r="Q1708" t="s">
        <v>11639</v>
      </c>
      <c r="R1708" t="s">
        <v>329</v>
      </c>
      <c r="S1708" t="s">
        <v>385</v>
      </c>
      <c r="U1708" t="s">
        <v>2287</v>
      </c>
      <c r="V1708" t="s">
        <v>299</v>
      </c>
    </row>
    <row r="1709" spans="1:22" x14ac:dyDescent="0.3">
      <c r="A1709" t="s">
        <v>9548</v>
      </c>
      <c r="B1709">
        <v>1</v>
      </c>
      <c r="C1709" s="1" t="s">
        <v>9547</v>
      </c>
      <c r="D1709" t="s">
        <v>348</v>
      </c>
      <c r="E1709">
        <v>3120980</v>
      </c>
      <c r="F1709" t="s">
        <v>9547</v>
      </c>
      <c r="G1709" t="s">
        <v>14642</v>
      </c>
      <c r="H1709" t="s">
        <v>2820</v>
      </c>
      <c r="I1709">
        <v>3</v>
      </c>
      <c r="J1709" t="s">
        <v>14548</v>
      </c>
      <c r="K1709">
        <v>18</v>
      </c>
      <c r="L1709" s="1" t="s">
        <v>348</v>
      </c>
      <c r="M1709" t="s">
        <v>2836</v>
      </c>
      <c r="N1709">
        <v>21072</v>
      </c>
      <c r="O1709">
        <v>1</v>
      </c>
      <c r="P1709">
        <v>24</v>
      </c>
      <c r="Q1709" t="s">
        <v>13508</v>
      </c>
      <c r="R1709" t="s">
        <v>318</v>
      </c>
      <c r="S1709" t="s">
        <v>436</v>
      </c>
      <c r="U1709" t="s">
        <v>2287</v>
      </c>
      <c r="V1709" t="s">
        <v>299</v>
      </c>
    </row>
    <row r="1710" spans="1:22" x14ac:dyDescent="0.3">
      <c r="A1710" t="s">
        <v>2754</v>
      </c>
      <c r="B1710">
        <v>1</v>
      </c>
      <c r="C1710" s="1" t="s">
        <v>116</v>
      </c>
      <c r="D1710" t="s">
        <v>348</v>
      </c>
      <c r="E1710">
        <v>15818</v>
      </c>
      <c r="F1710" t="s">
        <v>116</v>
      </c>
      <c r="G1710" t="s">
        <v>298</v>
      </c>
      <c r="H1710" t="s">
        <v>2755</v>
      </c>
      <c r="I1710">
        <v>1</v>
      </c>
      <c r="J1710" t="s">
        <v>2753</v>
      </c>
      <c r="K1710">
        <v>13</v>
      </c>
      <c r="L1710" s="1" t="s">
        <v>348</v>
      </c>
      <c r="M1710" t="s">
        <v>432</v>
      </c>
      <c r="N1710">
        <v>15076</v>
      </c>
      <c r="O1710">
        <v>7</v>
      </c>
      <c r="P1710">
        <v>28</v>
      </c>
      <c r="Q1710" t="s">
        <v>11737</v>
      </c>
      <c r="R1710" t="s">
        <v>345</v>
      </c>
      <c r="S1710" t="s">
        <v>724</v>
      </c>
      <c r="U1710" t="s">
        <v>2498</v>
      </c>
      <c r="V1710" t="s">
        <v>299</v>
      </c>
    </row>
    <row r="1711" spans="1:22" x14ac:dyDescent="0.3">
      <c r="A1711" t="s">
        <v>9080</v>
      </c>
      <c r="B1711">
        <v>1</v>
      </c>
      <c r="C1711" s="1" t="s">
        <v>9079</v>
      </c>
      <c r="D1711" t="s">
        <v>321</v>
      </c>
      <c r="E1711">
        <v>3122421</v>
      </c>
      <c r="F1711" t="s">
        <v>9079</v>
      </c>
      <c r="H1711" t="s">
        <v>6023</v>
      </c>
      <c r="I1711">
        <v>6</v>
      </c>
      <c r="J1711" t="s">
        <v>14537</v>
      </c>
      <c r="K1711">
        <v>84</v>
      </c>
      <c r="L1711" s="1" t="s">
        <v>321</v>
      </c>
      <c r="M1711" t="s">
        <v>781</v>
      </c>
      <c r="N1711">
        <v>21297</v>
      </c>
      <c r="O1711">
        <v>1</v>
      </c>
      <c r="P1711">
        <v>24</v>
      </c>
      <c r="Q1711" t="s">
        <v>13365</v>
      </c>
      <c r="R1711" t="s">
        <v>345</v>
      </c>
      <c r="S1711" t="s">
        <v>515</v>
      </c>
      <c r="T1711" t="s">
        <v>16316</v>
      </c>
      <c r="U1711" t="s">
        <v>2498</v>
      </c>
      <c r="V1711" t="s">
        <v>295</v>
      </c>
    </row>
    <row r="1712" spans="1:22" x14ac:dyDescent="0.3">
      <c r="A1712" t="s">
        <v>8081</v>
      </c>
      <c r="B1712">
        <v>1</v>
      </c>
      <c r="C1712" s="1" t="s">
        <v>8079</v>
      </c>
      <c r="D1712" t="s">
        <v>348</v>
      </c>
      <c r="E1712">
        <v>2970457</v>
      </c>
      <c r="F1712" t="s">
        <v>8079</v>
      </c>
      <c r="H1712" t="s">
        <v>574</v>
      </c>
      <c r="I1712">
        <v>3</v>
      </c>
      <c r="J1712" t="s">
        <v>8080</v>
      </c>
      <c r="K1712">
        <v>19</v>
      </c>
      <c r="L1712" s="1" t="s">
        <v>348</v>
      </c>
      <c r="M1712" t="s">
        <v>837</v>
      </c>
      <c r="N1712">
        <v>18099</v>
      </c>
      <c r="O1712">
        <v>4</v>
      </c>
      <c r="P1712">
        <v>25</v>
      </c>
      <c r="Q1712" t="s">
        <v>13074</v>
      </c>
      <c r="R1712" t="s">
        <v>401</v>
      </c>
      <c r="S1712" t="s">
        <v>706</v>
      </c>
      <c r="T1712" t="s">
        <v>16316</v>
      </c>
      <c r="U1712" t="s">
        <v>2498</v>
      </c>
      <c r="V1712" t="s">
        <v>295</v>
      </c>
    </row>
    <row r="1713" spans="1:22" x14ac:dyDescent="0.3">
      <c r="A1713" t="s">
        <v>10161</v>
      </c>
      <c r="B1713">
        <v>1</v>
      </c>
      <c r="C1713" s="1" t="s">
        <v>10159</v>
      </c>
      <c r="D1713" t="s">
        <v>348</v>
      </c>
      <c r="E1713">
        <v>3048701</v>
      </c>
      <c r="F1713" t="s">
        <v>10159</v>
      </c>
      <c r="H1713" t="s">
        <v>3618</v>
      </c>
      <c r="K1713">
        <v>82</v>
      </c>
      <c r="L1713" s="1" t="s">
        <v>348</v>
      </c>
      <c r="M1713" t="s">
        <v>1120</v>
      </c>
      <c r="N1713">
        <v>19536</v>
      </c>
      <c r="O1713">
        <v>2</v>
      </c>
      <c r="P1713">
        <v>25</v>
      </c>
      <c r="Q1713" t="s">
        <v>13688</v>
      </c>
      <c r="R1713" t="s">
        <v>318</v>
      </c>
      <c r="S1713" t="s">
        <v>650</v>
      </c>
      <c r="U1713" t="s">
        <v>10160</v>
      </c>
      <c r="V1713" t="s">
        <v>295</v>
      </c>
    </row>
    <row r="1714" spans="1:22" x14ac:dyDescent="0.3">
      <c r="A1714" t="s">
        <v>14242</v>
      </c>
      <c r="B1714">
        <v>1</v>
      </c>
      <c r="C1714" s="1" t="s">
        <v>3173</v>
      </c>
      <c r="D1714" t="s">
        <v>348</v>
      </c>
      <c r="E1714">
        <v>3124537</v>
      </c>
      <c r="F1714" t="s">
        <v>3173</v>
      </c>
      <c r="G1714" t="s">
        <v>340</v>
      </c>
      <c r="H1714" t="s">
        <v>3176</v>
      </c>
      <c r="I1714">
        <v>2</v>
      </c>
      <c r="J1714" t="s">
        <v>14379</v>
      </c>
      <c r="K1714">
        <v>19</v>
      </c>
      <c r="L1714" s="1" t="s">
        <v>348</v>
      </c>
      <c r="M1714" t="s">
        <v>1120</v>
      </c>
      <c r="N1714">
        <v>20835</v>
      </c>
      <c r="O1714">
        <v>1</v>
      </c>
      <c r="P1714">
        <v>23</v>
      </c>
      <c r="Q1714" t="s">
        <v>11821</v>
      </c>
      <c r="R1714" t="s">
        <v>329</v>
      </c>
      <c r="S1714" t="s">
        <v>650</v>
      </c>
      <c r="U1714" t="s">
        <v>14810</v>
      </c>
      <c r="V1714" t="s">
        <v>299</v>
      </c>
    </row>
    <row r="1715" spans="1:22" x14ac:dyDescent="0.3">
      <c r="A1715" t="s">
        <v>2446</v>
      </c>
      <c r="B1715">
        <v>1</v>
      </c>
      <c r="C1715" s="1" t="s">
        <v>2444</v>
      </c>
      <c r="D1715" t="s">
        <v>348</v>
      </c>
      <c r="E1715">
        <v>3052797</v>
      </c>
      <c r="F1715" t="s">
        <v>2444</v>
      </c>
      <c r="H1715" t="s">
        <v>2447</v>
      </c>
      <c r="K1715">
        <v>81</v>
      </c>
      <c r="L1715" s="1" t="s">
        <v>348</v>
      </c>
      <c r="M1715" t="s">
        <v>1102</v>
      </c>
      <c r="N1715">
        <v>19729</v>
      </c>
      <c r="O1715">
        <v>2</v>
      </c>
      <c r="P1715">
        <v>24</v>
      </c>
      <c r="Q1715" t="s">
        <v>11671</v>
      </c>
      <c r="R1715" t="s">
        <v>492</v>
      </c>
      <c r="S1715" t="s">
        <v>341</v>
      </c>
      <c r="T1715" t="s">
        <v>1059</v>
      </c>
      <c r="U1715" t="s">
        <v>2445</v>
      </c>
      <c r="V1715" t="s">
        <v>295</v>
      </c>
    </row>
    <row r="1716" spans="1:22" x14ac:dyDescent="0.3">
      <c r="A1716" t="s">
        <v>1695</v>
      </c>
      <c r="B1716">
        <v>1</v>
      </c>
      <c r="C1716" s="1" t="s">
        <v>1692</v>
      </c>
      <c r="D1716" t="s">
        <v>451</v>
      </c>
      <c r="E1716">
        <v>3052662</v>
      </c>
      <c r="F1716" t="s">
        <v>1692</v>
      </c>
      <c r="H1716" t="s">
        <v>1696</v>
      </c>
      <c r="I1716">
        <v>9</v>
      </c>
      <c r="J1716" t="s">
        <v>1694</v>
      </c>
      <c r="K1716">
        <v>27</v>
      </c>
      <c r="L1716" s="1" t="s">
        <v>451</v>
      </c>
      <c r="M1716" t="s">
        <v>1693</v>
      </c>
      <c r="N1716">
        <v>20598</v>
      </c>
      <c r="O1716">
        <v>2</v>
      </c>
      <c r="P1716">
        <v>26</v>
      </c>
      <c r="Q1716" t="s">
        <v>11531</v>
      </c>
      <c r="R1716" t="s">
        <v>401</v>
      </c>
      <c r="S1716" t="s">
        <v>367</v>
      </c>
      <c r="T1716" t="s">
        <v>16316</v>
      </c>
      <c r="U1716" t="s">
        <v>609</v>
      </c>
      <c r="V1716" t="s">
        <v>295</v>
      </c>
    </row>
    <row r="1717" spans="1:22" x14ac:dyDescent="0.3">
      <c r="A1717" t="s">
        <v>9737</v>
      </c>
      <c r="B1717">
        <v>1</v>
      </c>
      <c r="C1717" s="1" t="s">
        <v>9734</v>
      </c>
      <c r="D1717" t="s">
        <v>348</v>
      </c>
      <c r="E1717">
        <v>3046401</v>
      </c>
      <c r="F1717" t="s">
        <v>9734</v>
      </c>
      <c r="G1717" t="s">
        <v>875</v>
      </c>
      <c r="H1717" t="s">
        <v>3787</v>
      </c>
      <c r="I1717">
        <v>3</v>
      </c>
      <c r="J1717" t="s">
        <v>9736</v>
      </c>
      <c r="K1717">
        <v>19</v>
      </c>
      <c r="L1717" s="1" t="s">
        <v>348</v>
      </c>
      <c r="M1717" t="s">
        <v>9735</v>
      </c>
      <c r="N1717">
        <v>20071</v>
      </c>
      <c r="O1717">
        <v>2</v>
      </c>
      <c r="P1717">
        <v>25</v>
      </c>
      <c r="Q1717" t="s">
        <v>13564</v>
      </c>
      <c r="R1717" t="s">
        <v>318</v>
      </c>
      <c r="S1717" t="s">
        <v>317</v>
      </c>
      <c r="U1717" t="s">
        <v>609</v>
      </c>
      <c r="V1717" t="s">
        <v>299</v>
      </c>
    </row>
    <row r="1718" spans="1:22" x14ac:dyDescent="0.3">
      <c r="A1718" t="s">
        <v>10391</v>
      </c>
      <c r="B1718">
        <v>1</v>
      </c>
      <c r="C1718" s="1" t="s">
        <v>10390</v>
      </c>
      <c r="D1718" t="s">
        <v>451</v>
      </c>
      <c r="E1718">
        <v>2971062</v>
      </c>
      <c r="F1718" t="s">
        <v>10390</v>
      </c>
      <c r="H1718" t="s">
        <v>1439</v>
      </c>
      <c r="K1718">
        <v>39</v>
      </c>
      <c r="L1718" s="1" t="s">
        <v>451</v>
      </c>
      <c r="M1718" t="s">
        <v>2407</v>
      </c>
      <c r="N1718">
        <v>18158</v>
      </c>
      <c r="O1718">
        <v>3</v>
      </c>
      <c r="P1718">
        <v>25</v>
      </c>
      <c r="Q1718" t="s">
        <v>13760</v>
      </c>
      <c r="R1718" t="s">
        <v>360</v>
      </c>
      <c r="S1718" t="s">
        <v>762</v>
      </c>
      <c r="U1718" t="s">
        <v>609</v>
      </c>
      <c r="V1718" t="s">
        <v>295</v>
      </c>
    </row>
    <row r="1719" spans="1:22" x14ac:dyDescent="0.3">
      <c r="A1719" t="s">
        <v>2706</v>
      </c>
      <c r="B1719">
        <v>1</v>
      </c>
      <c r="C1719" s="1" t="s">
        <v>2704</v>
      </c>
      <c r="D1719" t="s">
        <v>348</v>
      </c>
      <c r="E1719">
        <v>2515420</v>
      </c>
      <c r="F1719" t="s">
        <v>2704</v>
      </c>
      <c r="H1719" t="s">
        <v>2707</v>
      </c>
      <c r="K1719">
        <v>12</v>
      </c>
      <c r="L1719" s="1" t="s">
        <v>348</v>
      </c>
      <c r="M1719" t="s">
        <v>2705</v>
      </c>
      <c r="N1719">
        <v>16935</v>
      </c>
      <c r="O1719">
        <v>3</v>
      </c>
      <c r="P1719">
        <v>26</v>
      </c>
      <c r="Q1719" t="s">
        <v>11725</v>
      </c>
      <c r="R1719" t="s">
        <v>308</v>
      </c>
      <c r="S1719" t="s">
        <v>436</v>
      </c>
      <c r="U1719" t="s">
        <v>609</v>
      </c>
      <c r="V1719" t="s">
        <v>295</v>
      </c>
    </row>
    <row r="1720" spans="1:22" x14ac:dyDescent="0.3">
      <c r="A1720" t="s">
        <v>9716</v>
      </c>
      <c r="B1720">
        <v>1</v>
      </c>
      <c r="C1720" s="1" t="s">
        <v>9714</v>
      </c>
      <c r="D1720" t="s">
        <v>562</v>
      </c>
      <c r="E1720">
        <v>17315</v>
      </c>
      <c r="F1720" t="s">
        <v>9714</v>
      </c>
      <c r="G1720" t="s">
        <v>479</v>
      </c>
      <c r="H1720" t="s">
        <v>8295</v>
      </c>
      <c r="I1720">
        <v>5</v>
      </c>
      <c r="J1720" t="s">
        <v>9715</v>
      </c>
      <c r="K1720">
        <v>40</v>
      </c>
      <c r="L1720" s="1" t="s">
        <v>451</v>
      </c>
      <c r="M1720" t="s">
        <v>825</v>
      </c>
      <c r="N1720">
        <v>16378</v>
      </c>
      <c r="O1720">
        <v>6</v>
      </c>
      <c r="P1720">
        <v>28</v>
      </c>
      <c r="Q1720" t="s">
        <v>13558</v>
      </c>
      <c r="R1720" t="s">
        <v>308</v>
      </c>
      <c r="S1720" t="s">
        <v>525</v>
      </c>
      <c r="T1720" t="s">
        <v>16320</v>
      </c>
      <c r="U1720" t="s">
        <v>609</v>
      </c>
      <c r="V1720" t="s">
        <v>16321</v>
      </c>
    </row>
    <row r="1721" spans="1:22" x14ac:dyDescent="0.3">
      <c r="A1721" t="s">
        <v>9669</v>
      </c>
      <c r="B1721">
        <v>1</v>
      </c>
      <c r="C1721" s="1" t="s">
        <v>9666</v>
      </c>
      <c r="D1721" t="s">
        <v>321</v>
      </c>
      <c r="E1721">
        <v>3040071</v>
      </c>
      <c r="F1721" t="s">
        <v>9666</v>
      </c>
      <c r="H1721" t="s">
        <v>9670</v>
      </c>
      <c r="J1721" t="s">
        <v>9668</v>
      </c>
      <c r="K1721">
        <v>82</v>
      </c>
      <c r="L1721" s="1" t="s">
        <v>321</v>
      </c>
      <c r="M1721" t="s">
        <v>9667</v>
      </c>
      <c r="N1721">
        <v>19424</v>
      </c>
      <c r="O1721">
        <v>3</v>
      </c>
      <c r="P1721">
        <v>25</v>
      </c>
      <c r="Q1721" t="s">
        <v>13545</v>
      </c>
      <c r="R1721" t="s">
        <v>424</v>
      </c>
      <c r="S1721" t="s">
        <v>196</v>
      </c>
      <c r="T1721" t="s">
        <v>16316</v>
      </c>
      <c r="U1721" t="s">
        <v>609</v>
      </c>
      <c r="V1721" t="s">
        <v>295</v>
      </c>
    </row>
    <row r="1722" spans="1:22" x14ac:dyDescent="0.3">
      <c r="A1722" t="s">
        <v>9358</v>
      </c>
      <c r="B1722">
        <v>1</v>
      </c>
      <c r="C1722" s="1" t="s">
        <v>9356</v>
      </c>
      <c r="D1722" t="s">
        <v>311</v>
      </c>
      <c r="E1722">
        <v>16915</v>
      </c>
      <c r="F1722" t="s">
        <v>9356</v>
      </c>
      <c r="H1722" t="s">
        <v>3444</v>
      </c>
      <c r="K1722">
        <v>3</v>
      </c>
      <c r="L1722" s="1" t="s">
        <v>311</v>
      </c>
      <c r="M1722" t="s">
        <v>9357</v>
      </c>
      <c r="N1722">
        <v>16103</v>
      </c>
      <c r="O1722">
        <v>5</v>
      </c>
      <c r="P1722">
        <v>28</v>
      </c>
      <c r="Q1722" t="s">
        <v>13449</v>
      </c>
      <c r="R1722" t="s">
        <v>318</v>
      </c>
      <c r="S1722" t="s">
        <v>970</v>
      </c>
      <c r="T1722" t="s">
        <v>1059</v>
      </c>
      <c r="U1722" t="s">
        <v>609</v>
      </c>
      <c r="V1722" t="s">
        <v>295</v>
      </c>
    </row>
    <row r="1723" spans="1:22" x14ac:dyDescent="0.3">
      <c r="A1723" t="s">
        <v>3727</v>
      </c>
      <c r="B1723">
        <v>1</v>
      </c>
      <c r="C1723" s="1" t="s">
        <v>204</v>
      </c>
      <c r="D1723" t="s">
        <v>348</v>
      </c>
      <c r="E1723">
        <v>3915823</v>
      </c>
      <c r="F1723" t="s">
        <v>204</v>
      </c>
      <c r="G1723" t="s">
        <v>694</v>
      </c>
      <c r="H1723" t="s">
        <v>3728</v>
      </c>
      <c r="I1723">
        <v>2</v>
      </c>
      <c r="J1723" t="s">
        <v>3726</v>
      </c>
      <c r="K1723">
        <v>16</v>
      </c>
      <c r="L1723" s="1" t="s">
        <v>348</v>
      </c>
      <c r="M1723" t="s">
        <v>3725</v>
      </c>
      <c r="N1723">
        <v>19937</v>
      </c>
      <c r="O1723">
        <v>2</v>
      </c>
      <c r="P1723">
        <v>23</v>
      </c>
      <c r="Q1723" t="s">
        <v>11941</v>
      </c>
      <c r="R1723" t="s">
        <v>360</v>
      </c>
      <c r="S1723" t="s">
        <v>393</v>
      </c>
      <c r="U1723" t="s">
        <v>3724</v>
      </c>
      <c r="V1723" t="s">
        <v>299</v>
      </c>
    </row>
    <row r="1724" spans="1:22" x14ac:dyDescent="0.3">
      <c r="A1724" t="s">
        <v>5316</v>
      </c>
      <c r="B1724">
        <v>1</v>
      </c>
      <c r="C1724" s="1" t="s">
        <v>791</v>
      </c>
      <c r="D1724" t="s">
        <v>311</v>
      </c>
      <c r="E1724">
        <v>9635</v>
      </c>
      <c r="F1724" t="s">
        <v>791</v>
      </c>
      <c r="H1724" t="s">
        <v>5317</v>
      </c>
      <c r="K1724">
        <v>10</v>
      </c>
      <c r="L1724" s="1" t="s">
        <v>311</v>
      </c>
      <c r="M1724" t="s">
        <v>5315</v>
      </c>
      <c r="N1724">
        <v>5054</v>
      </c>
      <c r="O1724">
        <v>13</v>
      </c>
      <c r="P1724">
        <v>36</v>
      </c>
      <c r="Q1724" t="s">
        <v>12325</v>
      </c>
      <c r="R1724" t="s">
        <v>345</v>
      </c>
      <c r="S1724" t="s">
        <v>686</v>
      </c>
      <c r="U1724" t="s">
        <v>4410</v>
      </c>
      <c r="V1724" t="s">
        <v>295</v>
      </c>
    </row>
    <row r="1725" spans="1:22" x14ac:dyDescent="0.3">
      <c r="A1725" t="s">
        <v>8816</v>
      </c>
      <c r="B1725">
        <v>1</v>
      </c>
      <c r="C1725" s="1" t="s">
        <v>2148</v>
      </c>
      <c r="D1725" t="s">
        <v>321</v>
      </c>
      <c r="E1725">
        <v>11392</v>
      </c>
      <c r="F1725" t="s">
        <v>2148</v>
      </c>
      <c r="H1725" t="s">
        <v>8559</v>
      </c>
      <c r="K1725">
        <v>47</v>
      </c>
      <c r="L1725" s="1" t="s">
        <v>321</v>
      </c>
      <c r="M1725" t="s">
        <v>493</v>
      </c>
      <c r="N1725">
        <v>8142</v>
      </c>
      <c r="O1725">
        <v>8</v>
      </c>
      <c r="P1725">
        <v>33</v>
      </c>
      <c r="Q1725" t="s">
        <v>13289</v>
      </c>
      <c r="R1725" t="s">
        <v>304</v>
      </c>
      <c r="S1725" t="s">
        <v>1507</v>
      </c>
      <c r="U1725" t="s">
        <v>4410</v>
      </c>
      <c r="V1725" t="s">
        <v>295</v>
      </c>
    </row>
    <row r="1726" spans="1:22" x14ac:dyDescent="0.3">
      <c r="A1726" t="s">
        <v>4411</v>
      </c>
      <c r="B1726">
        <v>1</v>
      </c>
      <c r="C1726" s="1" t="s">
        <v>4409</v>
      </c>
      <c r="D1726" t="s">
        <v>311</v>
      </c>
      <c r="E1726">
        <v>14882</v>
      </c>
      <c r="F1726" t="s">
        <v>4409</v>
      </c>
      <c r="H1726" t="s">
        <v>4064</v>
      </c>
      <c r="K1726">
        <v>17</v>
      </c>
      <c r="L1726" s="1" t="s">
        <v>311</v>
      </c>
      <c r="M1726" t="s">
        <v>2713</v>
      </c>
      <c r="N1726">
        <v>14219</v>
      </c>
      <c r="O1726">
        <v>8</v>
      </c>
      <c r="P1726">
        <v>30</v>
      </c>
      <c r="Q1726" t="s">
        <v>12102</v>
      </c>
      <c r="R1726" t="s">
        <v>308</v>
      </c>
      <c r="S1726" t="s">
        <v>579</v>
      </c>
      <c r="U1726" t="s">
        <v>4410</v>
      </c>
      <c r="V1726" t="s">
        <v>295</v>
      </c>
    </row>
    <row r="1727" spans="1:22" x14ac:dyDescent="0.3">
      <c r="A1727" t="s">
        <v>5056</v>
      </c>
      <c r="B1727">
        <v>1</v>
      </c>
      <c r="C1727" s="1" t="s">
        <v>5055</v>
      </c>
      <c r="D1727" t="s">
        <v>321</v>
      </c>
      <c r="F1727" t="s">
        <v>5055</v>
      </c>
      <c r="H1727" t="s">
        <v>5057</v>
      </c>
      <c r="K1727">
        <v>81</v>
      </c>
      <c r="L1727" s="1" t="s">
        <v>321</v>
      </c>
      <c r="M1727" t="s">
        <v>4648</v>
      </c>
      <c r="N1727">
        <v>9249</v>
      </c>
      <c r="O1727">
        <v>9</v>
      </c>
      <c r="P1727">
        <v>35</v>
      </c>
      <c r="Q1727" t="s">
        <v>12256</v>
      </c>
      <c r="R1727" t="s">
        <v>424</v>
      </c>
      <c r="S1727" t="s">
        <v>525</v>
      </c>
      <c r="U1727" t="s">
        <v>4410</v>
      </c>
      <c r="V1727" t="s">
        <v>295</v>
      </c>
    </row>
    <row r="1728" spans="1:22" x14ac:dyDescent="0.3">
      <c r="A1728" t="s">
        <v>16058</v>
      </c>
      <c r="B1728">
        <v>1</v>
      </c>
      <c r="C1728" s="1" t="s">
        <v>16059</v>
      </c>
      <c r="D1728" t="s">
        <v>311</v>
      </c>
      <c r="F1728" t="s">
        <v>16059</v>
      </c>
      <c r="H1728" t="s">
        <v>16060</v>
      </c>
      <c r="L1728" s="1" t="s">
        <v>311</v>
      </c>
      <c r="M1728" t="s">
        <v>297</v>
      </c>
      <c r="N1728">
        <v>21972</v>
      </c>
      <c r="O1728">
        <v>0</v>
      </c>
      <c r="P1728">
        <v>23</v>
      </c>
      <c r="Q1728" t="s">
        <v>16061</v>
      </c>
      <c r="R1728" t="s">
        <v>318</v>
      </c>
      <c r="S1728" t="s">
        <v>742</v>
      </c>
      <c r="T1728" t="s">
        <v>16316</v>
      </c>
      <c r="U1728" t="s">
        <v>593</v>
      </c>
      <c r="V1728" t="s">
        <v>295</v>
      </c>
    </row>
    <row r="1729" spans="1:22" x14ac:dyDescent="0.3">
      <c r="A1729" t="s">
        <v>955</v>
      </c>
      <c r="B1729">
        <v>1</v>
      </c>
      <c r="C1729" s="1" t="s">
        <v>953</v>
      </c>
      <c r="D1729" t="s">
        <v>451</v>
      </c>
      <c r="F1729" t="s">
        <v>953</v>
      </c>
      <c r="H1729" t="s">
        <v>956</v>
      </c>
      <c r="K1729">
        <v>32</v>
      </c>
      <c r="L1729" s="1" t="s">
        <v>451</v>
      </c>
      <c r="M1729" t="s">
        <v>334</v>
      </c>
      <c r="N1729">
        <v>18699</v>
      </c>
      <c r="O1729">
        <v>0</v>
      </c>
      <c r="P1729">
        <v>25</v>
      </c>
      <c r="Q1729" t="s">
        <v>11404</v>
      </c>
      <c r="R1729" t="s">
        <v>401</v>
      </c>
      <c r="S1729" t="s">
        <v>791</v>
      </c>
      <c r="U1729" t="s">
        <v>954</v>
      </c>
      <c r="V1729" t="s">
        <v>295</v>
      </c>
    </row>
    <row r="1730" spans="1:22" x14ac:dyDescent="0.3">
      <c r="A1730" t="s">
        <v>10606</v>
      </c>
      <c r="B1730">
        <v>1</v>
      </c>
      <c r="C1730" s="1" t="s">
        <v>10604</v>
      </c>
      <c r="D1730" t="s">
        <v>348</v>
      </c>
      <c r="E1730">
        <v>16730</v>
      </c>
      <c r="F1730" t="s">
        <v>10604</v>
      </c>
      <c r="H1730" t="s">
        <v>6276</v>
      </c>
      <c r="J1730" t="s">
        <v>10605</v>
      </c>
      <c r="K1730">
        <v>81</v>
      </c>
      <c r="L1730" s="1" t="s">
        <v>348</v>
      </c>
      <c r="M1730" t="s">
        <v>3955</v>
      </c>
      <c r="N1730">
        <v>16550</v>
      </c>
      <c r="O1730">
        <v>6</v>
      </c>
      <c r="P1730">
        <v>29</v>
      </c>
      <c r="Q1730" t="s">
        <v>13830</v>
      </c>
      <c r="R1730" t="s">
        <v>294</v>
      </c>
      <c r="S1730" t="s">
        <v>525</v>
      </c>
      <c r="T1730" t="s">
        <v>16316</v>
      </c>
      <c r="U1730" t="s">
        <v>357</v>
      </c>
      <c r="V1730" t="s">
        <v>295</v>
      </c>
    </row>
    <row r="1731" spans="1:22" x14ac:dyDescent="0.3">
      <c r="A1731" t="s">
        <v>359</v>
      </c>
      <c r="B1731">
        <v>1</v>
      </c>
      <c r="C1731" s="1" t="s">
        <v>355</v>
      </c>
      <c r="E1731">
        <v>2574518</v>
      </c>
      <c r="F1731" t="s">
        <v>355</v>
      </c>
      <c r="K1731">
        <v>8</v>
      </c>
      <c r="L1731" s="1" t="s">
        <v>296</v>
      </c>
      <c r="M1731" t="s">
        <v>358</v>
      </c>
      <c r="N1731">
        <v>18789</v>
      </c>
      <c r="O1731">
        <v>0</v>
      </c>
      <c r="Q1731" t="s">
        <v>11331</v>
      </c>
      <c r="R1731" t="s">
        <v>360</v>
      </c>
      <c r="S1731" t="s">
        <v>356</v>
      </c>
      <c r="U1731" t="s">
        <v>357</v>
      </c>
      <c r="V1731" t="s">
        <v>295</v>
      </c>
    </row>
    <row r="1732" spans="1:22" x14ac:dyDescent="0.3">
      <c r="A1732" t="s">
        <v>7214</v>
      </c>
      <c r="B1732">
        <v>1</v>
      </c>
      <c r="C1732" s="1" t="s">
        <v>7213</v>
      </c>
      <c r="D1732" t="s">
        <v>348</v>
      </c>
      <c r="E1732">
        <v>4036163</v>
      </c>
      <c r="F1732" t="s">
        <v>7213</v>
      </c>
      <c r="G1732" t="s">
        <v>444</v>
      </c>
      <c r="H1732" t="s">
        <v>7215</v>
      </c>
      <c r="I1732">
        <v>4</v>
      </c>
      <c r="J1732" t="s">
        <v>14474</v>
      </c>
      <c r="K1732">
        <v>13</v>
      </c>
      <c r="L1732" s="1" t="s">
        <v>348</v>
      </c>
      <c r="M1732" t="s">
        <v>4720</v>
      </c>
      <c r="N1732">
        <v>20789</v>
      </c>
      <c r="O1732">
        <v>1</v>
      </c>
      <c r="P1732">
        <v>23</v>
      </c>
      <c r="Q1732" t="s">
        <v>12834</v>
      </c>
      <c r="R1732" t="s">
        <v>345</v>
      </c>
      <c r="S1732" t="s">
        <v>436</v>
      </c>
      <c r="T1732" t="s">
        <v>13941</v>
      </c>
      <c r="U1732" t="s">
        <v>357</v>
      </c>
      <c r="V1732" t="s">
        <v>2517</v>
      </c>
    </row>
    <row r="1733" spans="1:22" x14ac:dyDescent="0.3">
      <c r="A1733" t="s">
        <v>8168</v>
      </c>
      <c r="B1733">
        <v>1</v>
      </c>
      <c r="C1733" s="1" t="s">
        <v>8167</v>
      </c>
      <c r="D1733" t="s">
        <v>348</v>
      </c>
      <c r="E1733">
        <v>3915575</v>
      </c>
      <c r="F1733" t="s">
        <v>8167</v>
      </c>
      <c r="H1733" t="s">
        <v>8169</v>
      </c>
      <c r="J1733" t="s">
        <v>14502</v>
      </c>
      <c r="L1733" s="1" t="s">
        <v>348</v>
      </c>
      <c r="M1733" t="s">
        <v>7190</v>
      </c>
      <c r="N1733">
        <v>21363</v>
      </c>
      <c r="O1733">
        <v>1</v>
      </c>
      <c r="P1733">
        <v>23</v>
      </c>
      <c r="Q1733" t="s">
        <v>13099</v>
      </c>
      <c r="R1733" t="s">
        <v>397</v>
      </c>
      <c r="S1733" t="s">
        <v>643</v>
      </c>
      <c r="T1733" t="s">
        <v>16316</v>
      </c>
      <c r="U1733" t="s">
        <v>357</v>
      </c>
      <c r="V1733" t="s">
        <v>295</v>
      </c>
    </row>
    <row r="1734" spans="1:22" x14ac:dyDescent="0.3">
      <c r="A1734" t="s">
        <v>3398</v>
      </c>
      <c r="B1734">
        <v>1</v>
      </c>
      <c r="C1734" s="1" t="s">
        <v>3397</v>
      </c>
      <c r="D1734" t="s">
        <v>451</v>
      </c>
      <c r="E1734">
        <v>3043120</v>
      </c>
      <c r="F1734" t="s">
        <v>3397</v>
      </c>
      <c r="H1734" t="s">
        <v>3399</v>
      </c>
      <c r="K1734">
        <v>38</v>
      </c>
      <c r="L1734" s="1" t="s">
        <v>451</v>
      </c>
      <c r="M1734" t="s">
        <v>543</v>
      </c>
      <c r="N1734">
        <v>18127</v>
      </c>
      <c r="O1734">
        <v>3</v>
      </c>
      <c r="P1734">
        <v>25</v>
      </c>
      <c r="Q1734" t="s">
        <v>11870</v>
      </c>
      <c r="R1734" t="s">
        <v>401</v>
      </c>
      <c r="S1734" t="s">
        <v>924</v>
      </c>
      <c r="T1734" t="s">
        <v>1059</v>
      </c>
      <c r="U1734" t="s">
        <v>357</v>
      </c>
      <c r="V1734" t="s">
        <v>295</v>
      </c>
    </row>
    <row r="1735" spans="1:22" x14ac:dyDescent="0.3">
      <c r="A1735" t="s">
        <v>5866</v>
      </c>
      <c r="B1735">
        <v>1</v>
      </c>
      <c r="C1735" s="1" t="s">
        <v>5864</v>
      </c>
      <c r="D1735" t="s">
        <v>348</v>
      </c>
      <c r="E1735">
        <v>16381</v>
      </c>
      <c r="F1735" t="s">
        <v>5864</v>
      </c>
      <c r="H1735" t="s">
        <v>5867</v>
      </c>
      <c r="K1735">
        <v>84</v>
      </c>
      <c r="L1735" s="1" t="s">
        <v>348</v>
      </c>
      <c r="M1735" t="s">
        <v>3924</v>
      </c>
      <c r="N1735">
        <v>15417</v>
      </c>
      <c r="O1735">
        <v>6</v>
      </c>
      <c r="P1735">
        <v>31</v>
      </c>
      <c r="Q1735" t="s">
        <v>12466</v>
      </c>
      <c r="R1735" t="s">
        <v>329</v>
      </c>
      <c r="S1735" t="s">
        <v>430</v>
      </c>
      <c r="T1735" t="s">
        <v>1059</v>
      </c>
      <c r="U1735" t="s">
        <v>5865</v>
      </c>
      <c r="V1735" t="s">
        <v>295</v>
      </c>
    </row>
    <row r="1736" spans="1:22" x14ac:dyDescent="0.3">
      <c r="A1736" t="s">
        <v>10294</v>
      </c>
      <c r="B1736">
        <v>1</v>
      </c>
      <c r="C1736" s="1" t="s">
        <v>10293</v>
      </c>
      <c r="D1736" t="s">
        <v>321</v>
      </c>
      <c r="E1736">
        <v>3122103</v>
      </c>
      <c r="F1736" t="s">
        <v>10293</v>
      </c>
      <c r="G1736" t="s">
        <v>570</v>
      </c>
      <c r="H1736" t="s">
        <v>14023</v>
      </c>
      <c r="I1736">
        <v>5</v>
      </c>
      <c r="J1736" t="s">
        <v>14572</v>
      </c>
      <c r="K1736">
        <v>86</v>
      </c>
      <c r="L1736" s="1" t="s">
        <v>321</v>
      </c>
      <c r="M1736" t="s">
        <v>9616</v>
      </c>
      <c r="N1736">
        <v>21032</v>
      </c>
      <c r="O1736">
        <v>1</v>
      </c>
      <c r="P1736">
        <v>24</v>
      </c>
      <c r="Q1736" t="s">
        <v>13731</v>
      </c>
      <c r="R1736" t="s">
        <v>304</v>
      </c>
      <c r="S1736" t="s">
        <v>1507</v>
      </c>
      <c r="U1736" t="s">
        <v>2123</v>
      </c>
      <c r="V1736" t="s">
        <v>299</v>
      </c>
    </row>
    <row r="1737" spans="1:22" x14ac:dyDescent="0.3">
      <c r="A1737" t="s">
        <v>8404</v>
      </c>
      <c r="B1737">
        <v>1</v>
      </c>
      <c r="C1737" s="1" t="s">
        <v>8402</v>
      </c>
      <c r="D1737" t="s">
        <v>562</v>
      </c>
      <c r="E1737">
        <v>16066</v>
      </c>
      <c r="F1737" t="s">
        <v>8402</v>
      </c>
      <c r="H1737" t="s">
        <v>3125</v>
      </c>
      <c r="K1737">
        <v>30</v>
      </c>
      <c r="L1737" s="1" t="s">
        <v>451</v>
      </c>
      <c r="M1737" t="s">
        <v>8403</v>
      </c>
      <c r="N1737">
        <v>15467</v>
      </c>
      <c r="O1737">
        <v>1</v>
      </c>
      <c r="P1737">
        <v>27</v>
      </c>
      <c r="Q1737" t="s">
        <v>13165</v>
      </c>
      <c r="R1737" t="s">
        <v>329</v>
      </c>
      <c r="S1737" t="s">
        <v>828</v>
      </c>
      <c r="U1737" t="s">
        <v>2123</v>
      </c>
      <c r="V1737" t="s">
        <v>295</v>
      </c>
    </row>
    <row r="1738" spans="1:22" x14ac:dyDescent="0.3">
      <c r="A1738" t="s">
        <v>15484</v>
      </c>
      <c r="B1738">
        <v>1</v>
      </c>
      <c r="C1738" s="1" t="s">
        <v>15485</v>
      </c>
      <c r="D1738" t="s">
        <v>348</v>
      </c>
      <c r="E1738">
        <v>3700815</v>
      </c>
      <c r="F1738" t="s">
        <v>15485</v>
      </c>
      <c r="G1738" t="s">
        <v>1379</v>
      </c>
      <c r="H1738" t="s">
        <v>15486</v>
      </c>
      <c r="K1738">
        <v>2</v>
      </c>
      <c r="L1738" s="1" t="s">
        <v>348</v>
      </c>
      <c r="M1738" t="s">
        <v>15487</v>
      </c>
      <c r="N1738">
        <v>22213</v>
      </c>
      <c r="O1738">
        <v>0</v>
      </c>
      <c r="P1738">
        <v>23</v>
      </c>
      <c r="Q1738" t="s">
        <v>15488</v>
      </c>
      <c r="R1738" t="s">
        <v>308</v>
      </c>
      <c r="S1738" t="s">
        <v>537</v>
      </c>
      <c r="U1738" t="s">
        <v>2123</v>
      </c>
      <c r="V1738" t="s">
        <v>299</v>
      </c>
    </row>
    <row r="1739" spans="1:22" x14ac:dyDescent="0.3">
      <c r="A1739" t="s">
        <v>8616</v>
      </c>
      <c r="B1739">
        <v>1</v>
      </c>
      <c r="C1739" s="1" t="s">
        <v>8615</v>
      </c>
      <c r="D1739" t="s">
        <v>451</v>
      </c>
      <c r="E1739">
        <v>14159</v>
      </c>
      <c r="F1739" t="s">
        <v>8615</v>
      </c>
      <c r="H1739" t="s">
        <v>4072</v>
      </c>
      <c r="K1739">
        <v>48</v>
      </c>
      <c r="L1739" s="1" t="s">
        <v>451</v>
      </c>
      <c r="M1739" t="s">
        <v>1706</v>
      </c>
      <c r="N1739">
        <v>13440</v>
      </c>
      <c r="O1739">
        <v>5</v>
      </c>
      <c r="P1739">
        <v>29</v>
      </c>
      <c r="Q1739" t="s">
        <v>13228</v>
      </c>
      <c r="R1739" t="s">
        <v>636</v>
      </c>
      <c r="S1739" t="s">
        <v>532</v>
      </c>
      <c r="U1739" t="s">
        <v>2123</v>
      </c>
      <c r="V1739" t="s">
        <v>295</v>
      </c>
    </row>
    <row r="1740" spans="1:22" x14ac:dyDescent="0.3">
      <c r="A1740" t="s">
        <v>4768</v>
      </c>
      <c r="B1740">
        <v>1</v>
      </c>
      <c r="C1740" s="1" t="s">
        <v>4766</v>
      </c>
      <c r="D1740" t="s">
        <v>348</v>
      </c>
      <c r="E1740">
        <v>14909</v>
      </c>
      <c r="F1740" t="s">
        <v>4766</v>
      </c>
      <c r="H1740" t="s">
        <v>4769</v>
      </c>
      <c r="J1740" t="s">
        <v>4767</v>
      </c>
      <c r="K1740">
        <v>12</v>
      </c>
      <c r="L1740" s="1" t="s">
        <v>348</v>
      </c>
      <c r="M1740" t="s">
        <v>760</v>
      </c>
      <c r="N1740">
        <v>13957</v>
      </c>
      <c r="O1740">
        <v>8</v>
      </c>
      <c r="P1740">
        <v>30</v>
      </c>
      <c r="Q1740" t="s">
        <v>12184</v>
      </c>
      <c r="R1740" t="s">
        <v>401</v>
      </c>
      <c r="S1740" t="s">
        <v>756</v>
      </c>
      <c r="T1740" t="s">
        <v>16316</v>
      </c>
      <c r="U1740" t="s">
        <v>2123</v>
      </c>
      <c r="V1740" t="s">
        <v>295</v>
      </c>
    </row>
    <row r="1741" spans="1:22" x14ac:dyDescent="0.3">
      <c r="A1741" t="s">
        <v>8586</v>
      </c>
      <c r="B1741">
        <v>1</v>
      </c>
      <c r="C1741" s="1" t="s">
        <v>8583</v>
      </c>
      <c r="D1741" t="s">
        <v>348</v>
      </c>
      <c r="E1741">
        <v>2577473</v>
      </c>
      <c r="F1741" t="s">
        <v>8583</v>
      </c>
      <c r="H1741" t="s">
        <v>5050</v>
      </c>
      <c r="J1741" t="s">
        <v>8585</v>
      </c>
      <c r="K1741">
        <v>15</v>
      </c>
      <c r="L1741" s="1" t="s">
        <v>348</v>
      </c>
      <c r="M1741" t="s">
        <v>1242</v>
      </c>
      <c r="N1741">
        <v>18744</v>
      </c>
      <c r="O1741">
        <v>4</v>
      </c>
      <c r="P1741">
        <v>28</v>
      </c>
      <c r="Q1741" t="s">
        <v>13219</v>
      </c>
      <c r="R1741" t="s">
        <v>345</v>
      </c>
      <c r="S1741" t="s">
        <v>791</v>
      </c>
      <c r="T1741" t="s">
        <v>16316</v>
      </c>
      <c r="U1741" t="s">
        <v>8584</v>
      </c>
      <c r="V1741" t="s">
        <v>295</v>
      </c>
    </row>
    <row r="1742" spans="1:22" x14ac:dyDescent="0.3">
      <c r="A1742" t="s">
        <v>2933</v>
      </c>
      <c r="B1742">
        <v>1</v>
      </c>
      <c r="C1742" s="1" t="s">
        <v>2929</v>
      </c>
      <c r="D1742" t="s">
        <v>348</v>
      </c>
      <c r="E1742">
        <v>3045523</v>
      </c>
      <c r="F1742" t="s">
        <v>2929</v>
      </c>
      <c r="G1742" t="s">
        <v>536</v>
      </c>
      <c r="H1742" t="s">
        <v>2934</v>
      </c>
      <c r="I1742">
        <v>2</v>
      </c>
      <c r="J1742" t="s">
        <v>2932</v>
      </c>
      <c r="K1742">
        <v>84</v>
      </c>
      <c r="L1742" s="1" t="s">
        <v>348</v>
      </c>
      <c r="M1742" t="s">
        <v>2931</v>
      </c>
      <c r="N1742">
        <v>19318</v>
      </c>
      <c r="O1742">
        <v>3</v>
      </c>
      <c r="P1742">
        <v>25</v>
      </c>
      <c r="Q1742" t="s">
        <v>11771</v>
      </c>
      <c r="R1742" t="s">
        <v>329</v>
      </c>
      <c r="S1742" t="s">
        <v>838</v>
      </c>
      <c r="U1742" t="s">
        <v>2930</v>
      </c>
      <c r="V1742" t="s">
        <v>299</v>
      </c>
    </row>
    <row r="1743" spans="1:22" x14ac:dyDescent="0.3">
      <c r="A1743" t="s">
        <v>6352</v>
      </c>
      <c r="B1743">
        <v>1</v>
      </c>
      <c r="C1743" s="1" t="s">
        <v>6350</v>
      </c>
      <c r="D1743" t="s">
        <v>348</v>
      </c>
      <c r="F1743" t="s">
        <v>6350</v>
      </c>
      <c r="H1743" t="s">
        <v>465</v>
      </c>
      <c r="K1743">
        <v>14</v>
      </c>
      <c r="L1743" s="1" t="s">
        <v>348</v>
      </c>
      <c r="M1743" t="s">
        <v>6351</v>
      </c>
      <c r="N1743">
        <v>17767</v>
      </c>
      <c r="O1743">
        <v>0</v>
      </c>
      <c r="P1743">
        <v>28</v>
      </c>
      <c r="Q1743" t="s">
        <v>12598</v>
      </c>
      <c r="R1743" t="s">
        <v>401</v>
      </c>
      <c r="S1743" t="s">
        <v>830</v>
      </c>
      <c r="U1743" t="s">
        <v>2930</v>
      </c>
      <c r="V1743" t="s">
        <v>295</v>
      </c>
    </row>
    <row r="1744" spans="1:22" x14ac:dyDescent="0.3">
      <c r="A1744" t="s">
        <v>15692</v>
      </c>
      <c r="B1744">
        <v>1</v>
      </c>
      <c r="C1744" s="1" t="s">
        <v>15693</v>
      </c>
      <c r="D1744" t="s">
        <v>348</v>
      </c>
      <c r="F1744" t="s">
        <v>15693</v>
      </c>
      <c r="H1744" t="s">
        <v>5648</v>
      </c>
      <c r="L1744" s="1" t="s">
        <v>348</v>
      </c>
      <c r="M1744" t="s">
        <v>3110</v>
      </c>
      <c r="N1744">
        <v>21757</v>
      </c>
      <c r="O1744">
        <v>0</v>
      </c>
      <c r="P1744">
        <v>23</v>
      </c>
      <c r="Q1744" t="s">
        <v>15694</v>
      </c>
      <c r="R1744" t="s">
        <v>424</v>
      </c>
      <c r="S1744" t="s">
        <v>390</v>
      </c>
      <c r="T1744" t="s">
        <v>16316</v>
      </c>
      <c r="U1744" t="s">
        <v>2930</v>
      </c>
      <c r="V1744" t="s">
        <v>295</v>
      </c>
    </row>
    <row r="1745" spans="1:22" x14ac:dyDescent="0.3">
      <c r="A1745" t="s">
        <v>8566</v>
      </c>
      <c r="B1745">
        <v>1</v>
      </c>
      <c r="C1745" s="1" t="s">
        <v>8562</v>
      </c>
      <c r="D1745" t="s">
        <v>451</v>
      </c>
      <c r="E1745">
        <v>15921</v>
      </c>
      <c r="F1745" t="s">
        <v>8562</v>
      </c>
      <c r="G1745" t="s">
        <v>335</v>
      </c>
      <c r="H1745" t="s">
        <v>8567</v>
      </c>
      <c r="I1745">
        <v>6</v>
      </c>
      <c r="J1745" t="s">
        <v>8565</v>
      </c>
      <c r="L1745" s="1" t="s">
        <v>451</v>
      </c>
      <c r="M1745" t="s">
        <v>8564</v>
      </c>
      <c r="N1745">
        <v>15185</v>
      </c>
      <c r="O1745">
        <v>7</v>
      </c>
      <c r="P1745">
        <v>31</v>
      </c>
      <c r="Q1745" t="s">
        <v>13213</v>
      </c>
      <c r="R1745" t="s">
        <v>492</v>
      </c>
      <c r="S1745" t="s">
        <v>537</v>
      </c>
      <c r="U1745" t="s">
        <v>8563</v>
      </c>
      <c r="V1745" t="s">
        <v>299</v>
      </c>
    </row>
    <row r="1746" spans="1:22" x14ac:dyDescent="0.3">
      <c r="A1746" t="s">
        <v>10581</v>
      </c>
      <c r="B1746">
        <v>1</v>
      </c>
      <c r="C1746" s="1" t="s">
        <v>10579</v>
      </c>
      <c r="D1746" t="s">
        <v>321</v>
      </c>
      <c r="E1746">
        <v>2582311</v>
      </c>
      <c r="F1746" t="s">
        <v>10579</v>
      </c>
      <c r="H1746" t="s">
        <v>8351</v>
      </c>
      <c r="K1746">
        <v>49</v>
      </c>
      <c r="L1746" s="1" t="s">
        <v>321</v>
      </c>
      <c r="M1746" t="s">
        <v>10580</v>
      </c>
      <c r="N1746">
        <v>16973</v>
      </c>
      <c r="O1746">
        <v>2</v>
      </c>
      <c r="P1746">
        <v>25</v>
      </c>
      <c r="Q1746" t="s">
        <v>13822</v>
      </c>
      <c r="R1746" t="s">
        <v>318</v>
      </c>
      <c r="S1746" t="s">
        <v>699</v>
      </c>
      <c r="U1746" t="s">
        <v>1445</v>
      </c>
      <c r="V1746" t="s">
        <v>295</v>
      </c>
    </row>
    <row r="1747" spans="1:22" x14ac:dyDescent="0.3">
      <c r="A1747" t="s">
        <v>10517</v>
      </c>
      <c r="B1747">
        <v>1</v>
      </c>
      <c r="C1747" s="1" t="s">
        <v>243</v>
      </c>
      <c r="D1747" t="s">
        <v>451</v>
      </c>
      <c r="E1747">
        <v>2971888</v>
      </c>
      <c r="F1747" t="s">
        <v>243</v>
      </c>
      <c r="G1747" t="s">
        <v>352</v>
      </c>
      <c r="H1747" t="s">
        <v>10518</v>
      </c>
      <c r="I1747">
        <v>4</v>
      </c>
      <c r="J1747" t="s">
        <v>10516</v>
      </c>
      <c r="K1747">
        <v>38</v>
      </c>
      <c r="L1747" s="1" t="s">
        <v>451</v>
      </c>
      <c r="M1747" t="s">
        <v>3006</v>
      </c>
      <c r="N1747">
        <v>17969</v>
      </c>
      <c r="O1747">
        <v>4</v>
      </c>
      <c r="P1747">
        <v>26</v>
      </c>
      <c r="Q1747" t="s">
        <v>13801</v>
      </c>
      <c r="R1747" t="s">
        <v>401</v>
      </c>
      <c r="S1747" t="s">
        <v>1827</v>
      </c>
      <c r="U1747" t="s">
        <v>3384</v>
      </c>
      <c r="V1747" t="s">
        <v>299</v>
      </c>
    </row>
    <row r="1748" spans="1:22" x14ac:dyDescent="0.3">
      <c r="A1748" t="s">
        <v>4642</v>
      </c>
      <c r="B1748">
        <v>1</v>
      </c>
      <c r="C1748" s="1" t="s">
        <v>4639</v>
      </c>
      <c r="D1748" t="s">
        <v>451</v>
      </c>
      <c r="E1748">
        <v>2575553</v>
      </c>
      <c r="F1748" t="s">
        <v>4639</v>
      </c>
      <c r="H1748" t="s">
        <v>4643</v>
      </c>
      <c r="J1748" t="s">
        <v>4641</v>
      </c>
      <c r="K1748">
        <v>34</v>
      </c>
      <c r="L1748" s="1" t="s">
        <v>451</v>
      </c>
      <c r="M1748" t="s">
        <v>4640</v>
      </c>
      <c r="N1748">
        <v>18299</v>
      </c>
      <c r="O1748">
        <v>4</v>
      </c>
      <c r="P1748">
        <v>27</v>
      </c>
      <c r="Q1748" t="s">
        <v>12156</v>
      </c>
      <c r="R1748" t="s">
        <v>401</v>
      </c>
      <c r="S1748" t="s">
        <v>686</v>
      </c>
      <c r="T1748" t="s">
        <v>16316</v>
      </c>
      <c r="U1748" t="s">
        <v>3384</v>
      </c>
      <c r="V1748" t="s">
        <v>295</v>
      </c>
    </row>
    <row r="1749" spans="1:22" x14ac:dyDescent="0.3">
      <c r="A1749" t="s">
        <v>5610</v>
      </c>
      <c r="B1749">
        <v>1</v>
      </c>
      <c r="C1749" s="1" t="s">
        <v>5609</v>
      </c>
      <c r="D1749" t="s">
        <v>451</v>
      </c>
      <c r="E1749">
        <v>2574812</v>
      </c>
      <c r="F1749" t="s">
        <v>5609</v>
      </c>
      <c r="H1749" t="s">
        <v>3290</v>
      </c>
      <c r="K1749">
        <v>33</v>
      </c>
      <c r="L1749" s="1" t="s">
        <v>451</v>
      </c>
      <c r="M1749" t="s">
        <v>2912</v>
      </c>
      <c r="N1749">
        <v>17198</v>
      </c>
      <c r="O1749">
        <v>0</v>
      </c>
      <c r="P1749">
        <v>24</v>
      </c>
      <c r="Q1749" t="s">
        <v>12403</v>
      </c>
      <c r="R1749" t="s">
        <v>401</v>
      </c>
      <c r="S1749" t="s">
        <v>499</v>
      </c>
      <c r="U1749" t="s">
        <v>3384</v>
      </c>
      <c r="V1749" t="s">
        <v>295</v>
      </c>
    </row>
    <row r="1750" spans="1:22" x14ac:dyDescent="0.3">
      <c r="A1750" t="s">
        <v>7757</v>
      </c>
      <c r="B1750">
        <v>1</v>
      </c>
      <c r="C1750" s="1" t="s">
        <v>7756</v>
      </c>
      <c r="D1750" t="s">
        <v>348</v>
      </c>
      <c r="E1750">
        <v>2971595</v>
      </c>
      <c r="F1750" t="s">
        <v>7756</v>
      </c>
      <c r="H1750" t="s">
        <v>7758</v>
      </c>
      <c r="K1750">
        <v>86</v>
      </c>
      <c r="L1750" s="1" t="s">
        <v>348</v>
      </c>
      <c r="M1750" t="s">
        <v>2345</v>
      </c>
      <c r="N1750">
        <v>19528</v>
      </c>
      <c r="O1750">
        <v>2</v>
      </c>
      <c r="P1750">
        <v>25</v>
      </c>
      <c r="Q1750" t="s">
        <v>12983</v>
      </c>
      <c r="R1750" t="s">
        <v>492</v>
      </c>
      <c r="S1750" t="s">
        <v>398</v>
      </c>
      <c r="U1750" t="s">
        <v>3384</v>
      </c>
      <c r="V1750" t="s">
        <v>295</v>
      </c>
    </row>
    <row r="1751" spans="1:22" x14ac:dyDescent="0.3">
      <c r="A1751" t="s">
        <v>2928</v>
      </c>
      <c r="B1751">
        <v>1</v>
      </c>
      <c r="C1751" s="1" t="s">
        <v>2926</v>
      </c>
      <c r="F1751" t="s">
        <v>2926</v>
      </c>
      <c r="K1751">
        <v>0</v>
      </c>
      <c r="L1751" s="1" t="s">
        <v>296</v>
      </c>
      <c r="M1751" t="s">
        <v>2927</v>
      </c>
      <c r="N1751">
        <v>19759</v>
      </c>
      <c r="O1751">
        <v>0</v>
      </c>
      <c r="Q1751" t="s">
        <v>11770</v>
      </c>
      <c r="R1751" t="s">
        <v>296</v>
      </c>
      <c r="S1751" t="s">
        <v>296</v>
      </c>
      <c r="U1751" t="s">
        <v>1823</v>
      </c>
      <c r="V1751" t="s">
        <v>295</v>
      </c>
    </row>
    <row r="1752" spans="1:22" x14ac:dyDescent="0.3">
      <c r="A1752" t="s">
        <v>16366</v>
      </c>
      <c r="B1752">
        <v>1</v>
      </c>
      <c r="C1752" s="1" t="s">
        <v>16367</v>
      </c>
      <c r="D1752" t="s">
        <v>16327</v>
      </c>
      <c r="E1752">
        <v>3045226</v>
      </c>
      <c r="F1752" t="s">
        <v>16367</v>
      </c>
      <c r="H1752" t="s">
        <v>1482</v>
      </c>
      <c r="I1752">
        <v>2</v>
      </c>
      <c r="K1752">
        <v>3</v>
      </c>
      <c r="L1752" s="1" t="s">
        <v>16327</v>
      </c>
      <c r="M1752" t="s">
        <v>432</v>
      </c>
      <c r="N1752">
        <v>19199</v>
      </c>
      <c r="O1752">
        <v>2</v>
      </c>
      <c r="P1752">
        <v>25</v>
      </c>
      <c r="Q1752" t="s">
        <v>16368</v>
      </c>
      <c r="R1752" t="s">
        <v>424</v>
      </c>
      <c r="S1752" t="s">
        <v>214</v>
      </c>
      <c r="T1752" t="s">
        <v>1059</v>
      </c>
      <c r="U1752" t="s">
        <v>333</v>
      </c>
      <c r="V1752" t="s">
        <v>295</v>
      </c>
    </row>
    <row r="1753" spans="1:22" x14ac:dyDescent="0.3">
      <c r="A1753" t="s">
        <v>7084</v>
      </c>
      <c r="B1753">
        <v>1</v>
      </c>
      <c r="C1753" s="1" t="s">
        <v>7082</v>
      </c>
      <c r="D1753" t="s">
        <v>348</v>
      </c>
      <c r="E1753">
        <v>2514150</v>
      </c>
      <c r="F1753" t="s">
        <v>7082</v>
      </c>
      <c r="H1753" t="s">
        <v>7085</v>
      </c>
      <c r="J1753" t="s">
        <v>7083</v>
      </c>
      <c r="K1753">
        <v>13</v>
      </c>
      <c r="L1753" s="1" t="s">
        <v>348</v>
      </c>
      <c r="M1753" t="s">
        <v>1955</v>
      </c>
      <c r="N1753">
        <v>16922</v>
      </c>
      <c r="O1753">
        <v>4</v>
      </c>
      <c r="P1753">
        <v>27</v>
      </c>
      <c r="Q1753" t="s">
        <v>12800</v>
      </c>
      <c r="R1753" t="s">
        <v>329</v>
      </c>
      <c r="S1753" t="s">
        <v>579</v>
      </c>
      <c r="U1753" t="s">
        <v>333</v>
      </c>
      <c r="V1753" t="s">
        <v>295</v>
      </c>
    </row>
    <row r="1754" spans="1:22" x14ac:dyDescent="0.3">
      <c r="A1754" t="s">
        <v>10366</v>
      </c>
      <c r="B1754">
        <v>1</v>
      </c>
      <c r="C1754" s="1" t="s">
        <v>10364</v>
      </c>
      <c r="D1754" t="s">
        <v>348</v>
      </c>
      <c r="E1754">
        <v>12556</v>
      </c>
      <c r="F1754" t="s">
        <v>10364</v>
      </c>
      <c r="H1754" t="s">
        <v>3804</v>
      </c>
      <c r="J1754" t="s">
        <v>10365</v>
      </c>
      <c r="K1754">
        <v>88</v>
      </c>
      <c r="L1754" s="1" t="s">
        <v>348</v>
      </c>
      <c r="M1754" t="s">
        <v>3860</v>
      </c>
      <c r="N1754">
        <v>8532</v>
      </c>
      <c r="O1754">
        <v>11</v>
      </c>
      <c r="P1754">
        <v>31</v>
      </c>
      <c r="Q1754" t="s">
        <v>13752</v>
      </c>
      <c r="R1754" t="s">
        <v>318</v>
      </c>
      <c r="S1754" t="s">
        <v>436</v>
      </c>
      <c r="T1754" t="s">
        <v>16316</v>
      </c>
      <c r="U1754" t="s">
        <v>333</v>
      </c>
      <c r="V1754" t="s">
        <v>295</v>
      </c>
    </row>
    <row r="1755" spans="1:22" x14ac:dyDescent="0.3">
      <c r="A1755" t="s">
        <v>8842</v>
      </c>
      <c r="B1755">
        <v>1</v>
      </c>
      <c r="C1755" s="1" t="s">
        <v>8841</v>
      </c>
      <c r="D1755" t="s">
        <v>348</v>
      </c>
      <c r="E1755">
        <v>2987210</v>
      </c>
      <c r="F1755" t="s">
        <v>8841</v>
      </c>
      <c r="H1755" t="s">
        <v>1771</v>
      </c>
      <c r="K1755">
        <v>6</v>
      </c>
      <c r="L1755" s="1" t="s">
        <v>348</v>
      </c>
      <c r="M1755" t="s">
        <v>7846</v>
      </c>
      <c r="N1755">
        <v>17304</v>
      </c>
      <c r="O1755">
        <v>4</v>
      </c>
      <c r="P1755">
        <v>27</v>
      </c>
      <c r="Q1755" t="s">
        <v>13297</v>
      </c>
      <c r="R1755" t="s">
        <v>318</v>
      </c>
      <c r="S1755" t="s">
        <v>367</v>
      </c>
      <c r="T1755" t="s">
        <v>1059</v>
      </c>
      <c r="U1755" t="s">
        <v>333</v>
      </c>
      <c r="V1755" t="s">
        <v>295</v>
      </c>
    </row>
    <row r="1756" spans="1:22" x14ac:dyDescent="0.3">
      <c r="A1756" t="s">
        <v>10207</v>
      </c>
      <c r="B1756">
        <v>1</v>
      </c>
      <c r="C1756" s="1" t="s">
        <v>250</v>
      </c>
      <c r="D1756" t="s">
        <v>348</v>
      </c>
      <c r="E1756">
        <v>2974858</v>
      </c>
      <c r="F1756" t="s">
        <v>250</v>
      </c>
      <c r="G1756" t="s">
        <v>721</v>
      </c>
      <c r="H1756" t="s">
        <v>7739</v>
      </c>
      <c r="I1756">
        <v>1</v>
      </c>
      <c r="J1756" t="s">
        <v>10206</v>
      </c>
      <c r="K1756">
        <v>19</v>
      </c>
      <c r="L1756" s="1" t="s">
        <v>348</v>
      </c>
      <c r="M1756" t="s">
        <v>10205</v>
      </c>
      <c r="N1756">
        <v>18977</v>
      </c>
      <c r="O1756">
        <v>3</v>
      </c>
      <c r="P1756">
        <v>26</v>
      </c>
      <c r="Q1756" t="s">
        <v>13704</v>
      </c>
      <c r="R1756" t="s">
        <v>424</v>
      </c>
      <c r="S1756" t="s">
        <v>1230</v>
      </c>
      <c r="U1756" t="s">
        <v>333</v>
      </c>
      <c r="V1756" t="s">
        <v>299</v>
      </c>
    </row>
    <row r="1757" spans="1:22" x14ac:dyDescent="0.3">
      <c r="A1757" t="s">
        <v>8016</v>
      </c>
      <c r="B1757">
        <v>1</v>
      </c>
      <c r="C1757" s="1" t="s">
        <v>8015</v>
      </c>
      <c r="D1757" t="s">
        <v>451</v>
      </c>
      <c r="E1757">
        <v>2577288</v>
      </c>
      <c r="F1757" t="s">
        <v>8015</v>
      </c>
      <c r="H1757" t="s">
        <v>4481</v>
      </c>
      <c r="K1757">
        <v>30</v>
      </c>
      <c r="L1757" s="1" t="s">
        <v>451</v>
      </c>
      <c r="M1757" t="s">
        <v>1152</v>
      </c>
      <c r="N1757">
        <v>16994</v>
      </c>
      <c r="O1757">
        <v>4</v>
      </c>
      <c r="P1757">
        <v>28</v>
      </c>
      <c r="Q1757" t="s">
        <v>13055</v>
      </c>
      <c r="R1757" t="s">
        <v>308</v>
      </c>
      <c r="S1757" t="s">
        <v>611</v>
      </c>
      <c r="U1757" t="s">
        <v>333</v>
      </c>
      <c r="V1757" t="s">
        <v>295</v>
      </c>
    </row>
    <row r="1758" spans="1:22" x14ac:dyDescent="0.3">
      <c r="A1758" t="s">
        <v>6970</v>
      </c>
      <c r="B1758">
        <v>1</v>
      </c>
      <c r="C1758" s="1" t="s">
        <v>6968</v>
      </c>
      <c r="D1758" t="s">
        <v>348</v>
      </c>
      <c r="E1758">
        <v>2978201</v>
      </c>
      <c r="F1758" t="s">
        <v>6968</v>
      </c>
      <c r="H1758" t="s">
        <v>738</v>
      </c>
      <c r="I1758">
        <v>3</v>
      </c>
      <c r="K1758">
        <v>11</v>
      </c>
      <c r="L1758" s="1" t="s">
        <v>348</v>
      </c>
      <c r="M1758" t="s">
        <v>6969</v>
      </c>
      <c r="N1758">
        <v>18159</v>
      </c>
      <c r="O1758">
        <v>3</v>
      </c>
      <c r="P1758">
        <v>25</v>
      </c>
      <c r="Q1758" t="s">
        <v>12767</v>
      </c>
      <c r="R1758" t="s">
        <v>345</v>
      </c>
      <c r="S1758" t="s">
        <v>838</v>
      </c>
      <c r="U1758" t="s">
        <v>333</v>
      </c>
      <c r="V1758" t="s">
        <v>295</v>
      </c>
    </row>
    <row r="1759" spans="1:22" x14ac:dyDescent="0.3">
      <c r="A1759" t="s">
        <v>7686</v>
      </c>
      <c r="B1759">
        <v>1</v>
      </c>
      <c r="C1759" s="1" t="s">
        <v>7683</v>
      </c>
      <c r="D1759" t="s">
        <v>348</v>
      </c>
      <c r="E1759">
        <v>16016</v>
      </c>
      <c r="F1759" t="s">
        <v>7683</v>
      </c>
      <c r="G1759" t="s">
        <v>694</v>
      </c>
      <c r="H1759" t="s">
        <v>4889</v>
      </c>
      <c r="I1759">
        <v>2</v>
      </c>
      <c r="J1759" t="s">
        <v>7685</v>
      </c>
      <c r="K1759">
        <v>12</v>
      </c>
      <c r="L1759" s="1" t="s">
        <v>348</v>
      </c>
      <c r="M1759" t="s">
        <v>7684</v>
      </c>
      <c r="N1759">
        <v>15196</v>
      </c>
      <c r="O1759">
        <v>7</v>
      </c>
      <c r="P1759">
        <v>28</v>
      </c>
      <c r="Q1759" t="s">
        <v>12963</v>
      </c>
      <c r="R1759" t="s">
        <v>329</v>
      </c>
      <c r="S1759" t="s">
        <v>362</v>
      </c>
      <c r="T1759" t="s">
        <v>13941</v>
      </c>
      <c r="U1759" t="s">
        <v>333</v>
      </c>
      <c r="V1759" t="s">
        <v>16323</v>
      </c>
    </row>
    <row r="1760" spans="1:22" x14ac:dyDescent="0.3">
      <c r="A1760" t="s">
        <v>6254</v>
      </c>
      <c r="B1760">
        <v>1</v>
      </c>
      <c r="C1760" s="1" t="s">
        <v>6253</v>
      </c>
      <c r="D1760" t="s">
        <v>348</v>
      </c>
      <c r="E1760">
        <v>3050301</v>
      </c>
      <c r="F1760" t="s">
        <v>6253</v>
      </c>
      <c r="H1760" t="s">
        <v>6255</v>
      </c>
      <c r="I1760">
        <v>4</v>
      </c>
      <c r="K1760">
        <v>1</v>
      </c>
      <c r="L1760" s="1" t="s">
        <v>348</v>
      </c>
      <c r="M1760" t="s">
        <v>4115</v>
      </c>
      <c r="N1760">
        <v>20423</v>
      </c>
      <c r="O1760">
        <v>0</v>
      </c>
      <c r="P1760">
        <v>22</v>
      </c>
      <c r="Q1760" t="s">
        <v>12571</v>
      </c>
      <c r="R1760" t="s">
        <v>345</v>
      </c>
      <c r="S1760" t="s">
        <v>924</v>
      </c>
      <c r="U1760" t="s">
        <v>590</v>
      </c>
      <c r="V1760" t="s">
        <v>295</v>
      </c>
    </row>
    <row r="1761" spans="1:22" x14ac:dyDescent="0.3">
      <c r="A1761" t="s">
        <v>591</v>
      </c>
      <c r="B1761">
        <v>1</v>
      </c>
      <c r="C1761" s="1" t="s">
        <v>589</v>
      </c>
      <c r="D1761" t="s">
        <v>321</v>
      </c>
      <c r="E1761">
        <v>2980119</v>
      </c>
      <c r="F1761" t="s">
        <v>589</v>
      </c>
      <c r="K1761">
        <v>86</v>
      </c>
      <c r="L1761" s="1" t="s">
        <v>321</v>
      </c>
      <c r="M1761" t="s">
        <v>543</v>
      </c>
      <c r="N1761">
        <v>19761</v>
      </c>
      <c r="O1761">
        <v>3</v>
      </c>
      <c r="Q1761" t="s">
        <v>11358</v>
      </c>
      <c r="R1761" t="s">
        <v>304</v>
      </c>
      <c r="S1761" t="s">
        <v>525</v>
      </c>
      <c r="U1761" t="s">
        <v>590</v>
      </c>
      <c r="V1761" t="s">
        <v>295</v>
      </c>
    </row>
    <row r="1762" spans="1:22" x14ac:dyDescent="0.3">
      <c r="A1762" t="s">
        <v>9309</v>
      </c>
      <c r="B1762">
        <v>1</v>
      </c>
      <c r="C1762" s="1" t="s">
        <v>9307</v>
      </c>
      <c r="F1762" t="s">
        <v>9307</v>
      </c>
      <c r="K1762">
        <v>0</v>
      </c>
      <c r="L1762" s="1" t="s">
        <v>296</v>
      </c>
      <c r="M1762" t="s">
        <v>9308</v>
      </c>
      <c r="N1762">
        <v>17805</v>
      </c>
      <c r="O1762">
        <v>0</v>
      </c>
      <c r="Q1762" t="s">
        <v>13433</v>
      </c>
      <c r="R1762" t="s">
        <v>296</v>
      </c>
      <c r="S1762" t="s">
        <v>296</v>
      </c>
      <c r="U1762" t="s">
        <v>1823</v>
      </c>
      <c r="V1762" t="s">
        <v>295</v>
      </c>
    </row>
    <row r="1763" spans="1:22" x14ac:dyDescent="0.3">
      <c r="A1763" t="s">
        <v>3223</v>
      </c>
      <c r="B1763">
        <v>1</v>
      </c>
      <c r="C1763" s="1" t="s">
        <v>167</v>
      </c>
      <c r="D1763" t="s">
        <v>451</v>
      </c>
      <c r="E1763">
        <v>2979843</v>
      </c>
      <c r="F1763" t="s">
        <v>167</v>
      </c>
      <c r="G1763" t="s">
        <v>340</v>
      </c>
      <c r="H1763" t="s">
        <v>3224</v>
      </c>
      <c r="I1763">
        <v>1</v>
      </c>
      <c r="J1763" t="s">
        <v>3222</v>
      </c>
      <c r="K1763">
        <v>41</v>
      </c>
      <c r="L1763" s="1" t="s">
        <v>451</v>
      </c>
      <c r="M1763" t="s">
        <v>3221</v>
      </c>
      <c r="N1763">
        <v>18003</v>
      </c>
      <c r="O1763">
        <v>4</v>
      </c>
      <c r="P1763">
        <v>26</v>
      </c>
      <c r="Q1763" t="s">
        <v>11832</v>
      </c>
      <c r="R1763" t="s">
        <v>329</v>
      </c>
      <c r="S1763" t="s">
        <v>724</v>
      </c>
      <c r="U1763" t="s">
        <v>3220</v>
      </c>
      <c r="V1763" t="s">
        <v>299</v>
      </c>
    </row>
    <row r="1764" spans="1:22" x14ac:dyDescent="0.3">
      <c r="A1764" t="s">
        <v>2372</v>
      </c>
      <c r="B1764">
        <v>1</v>
      </c>
      <c r="C1764" s="1" t="s">
        <v>2370</v>
      </c>
      <c r="F1764" t="s">
        <v>2370</v>
      </c>
      <c r="K1764">
        <v>0</v>
      </c>
      <c r="L1764" s="1" t="s">
        <v>296</v>
      </c>
      <c r="M1764" t="s">
        <v>2371</v>
      </c>
      <c r="N1764">
        <v>17876</v>
      </c>
      <c r="O1764">
        <v>0</v>
      </c>
      <c r="Q1764" t="s">
        <v>11656</v>
      </c>
      <c r="R1764" t="s">
        <v>296</v>
      </c>
      <c r="S1764" t="s">
        <v>296</v>
      </c>
      <c r="U1764" t="s">
        <v>1823</v>
      </c>
      <c r="V1764" t="s">
        <v>295</v>
      </c>
    </row>
    <row r="1765" spans="1:22" x14ac:dyDescent="0.3">
      <c r="A1765" t="s">
        <v>8392</v>
      </c>
      <c r="B1765">
        <v>1</v>
      </c>
      <c r="C1765" s="1" t="s">
        <v>8389</v>
      </c>
      <c r="D1765" t="s">
        <v>348</v>
      </c>
      <c r="E1765">
        <v>2576430</v>
      </c>
      <c r="F1765" t="s">
        <v>8389</v>
      </c>
      <c r="K1765">
        <v>82</v>
      </c>
      <c r="L1765" s="1" t="s">
        <v>348</v>
      </c>
      <c r="M1765" t="s">
        <v>8391</v>
      </c>
      <c r="N1765">
        <v>17251</v>
      </c>
      <c r="O1765">
        <v>0</v>
      </c>
      <c r="Q1765" t="s">
        <v>13161</v>
      </c>
      <c r="R1765" t="s">
        <v>397</v>
      </c>
      <c r="S1765" t="s">
        <v>1587</v>
      </c>
      <c r="U1765" t="s">
        <v>8390</v>
      </c>
      <c r="V1765" t="s">
        <v>295</v>
      </c>
    </row>
    <row r="1766" spans="1:22" x14ac:dyDescent="0.3">
      <c r="A1766" t="s">
        <v>2844</v>
      </c>
      <c r="B1766">
        <v>1</v>
      </c>
      <c r="C1766" s="1" t="s">
        <v>2840</v>
      </c>
      <c r="D1766" t="s">
        <v>348</v>
      </c>
      <c r="E1766">
        <v>2980061</v>
      </c>
      <c r="F1766" t="s">
        <v>2840</v>
      </c>
      <c r="H1766" t="s">
        <v>2845</v>
      </c>
      <c r="J1766" t="s">
        <v>2843</v>
      </c>
      <c r="L1766" s="1" t="s">
        <v>348</v>
      </c>
      <c r="M1766" t="s">
        <v>2842</v>
      </c>
      <c r="N1766">
        <v>19306</v>
      </c>
      <c r="O1766">
        <v>3</v>
      </c>
      <c r="P1766">
        <v>25</v>
      </c>
      <c r="Q1766" t="s">
        <v>11754</v>
      </c>
      <c r="R1766" t="s">
        <v>329</v>
      </c>
      <c r="S1766" t="s">
        <v>436</v>
      </c>
      <c r="T1766" t="s">
        <v>16316</v>
      </c>
      <c r="U1766" t="s">
        <v>2841</v>
      </c>
      <c r="V1766" t="s">
        <v>295</v>
      </c>
    </row>
    <row r="1767" spans="1:22" x14ac:dyDescent="0.3">
      <c r="A1767" t="s">
        <v>8722</v>
      </c>
      <c r="B1767">
        <v>1</v>
      </c>
      <c r="C1767" s="1" t="s">
        <v>8718</v>
      </c>
      <c r="D1767" t="s">
        <v>348</v>
      </c>
      <c r="F1767" t="s">
        <v>8718</v>
      </c>
      <c r="H1767" t="s">
        <v>8723</v>
      </c>
      <c r="I1767">
        <v>3</v>
      </c>
      <c r="J1767" t="s">
        <v>8721</v>
      </c>
      <c r="K1767">
        <v>17</v>
      </c>
      <c r="L1767" s="1" t="s">
        <v>348</v>
      </c>
      <c r="M1767" t="s">
        <v>8720</v>
      </c>
      <c r="N1767">
        <v>19440</v>
      </c>
      <c r="O1767">
        <v>3</v>
      </c>
      <c r="P1767">
        <v>26</v>
      </c>
      <c r="Q1767" t="s">
        <v>13263</v>
      </c>
      <c r="R1767" t="s">
        <v>397</v>
      </c>
      <c r="S1767" t="s">
        <v>568</v>
      </c>
      <c r="T1767" t="s">
        <v>16316</v>
      </c>
      <c r="U1767" t="s">
        <v>8719</v>
      </c>
      <c r="V1767" t="s">
        <v>295</v>
      </c>
    </row>
    <row r="1768" spans="1:22" x14ac:dyDescent="0.3">
      <c r="A1768" t="s">
        <v>15189</v>
      </c>
      <c r="B1768">
        <v>1</v>
      </c>
      <c r="C1768" s="1" t="s">
        <v>5706</v>
      </c>
      <c r="D1768" t="s">
        <v>451</v>
      </c>
      <c r="E1768">
        <v>3919104</v>
      </c>
      <c r="F1768" t="s">
        <v>5706</v>
      </c>
      <c r="G1768" t="s">
        <v>915</v>
      </c>
      <c r="H1768" t="s">
        <v>5708</v>
      </c>
      <c r="I1768">
        <v>5</v>
      </c>
      <c r="J1768" t="s">
        <v>14428</v>
      </c>
      <c r="K1768">
        <v>40</v>
      </c>
      <c r="L1768" s="1" t="s">
        <v>451</v>
      </c>
      <c r="M1768" t="s">
        <v>15190</v>
      </c>
      <c r="N1768">
        <v>20982</v>
      </c>
      <c r="O1768">
        <v>1</v>
      </c>
      <c r="P1768">
        <v>23</v>
      </c>
      <c r="Q1768" t="s">
        <v>15191</v>
      </c>
      <c r="R1768" t="s">
        <v>401</v>
      </c>
      <c r="S1768" t="s">
        <v>390</v>
      </c>
      <c r="U1768" t="s">
        <v>5707</v>
      </c>
      <c r="V1768" t="s">
        <v>299</v>
      </c>
    </row>
    <row r="1769" spans="1:22" x14ac:dyDescent="0.3">
      <c r="A1769" t="s">
        <v>2019</v>
      </c>
      <c r="B1769">
        <v>1</v>
      </c>
      <c r="C1769" s="1" t="s">
        <v>181</v>
      </c>
      <c r="D1769" t="s">
        <v>451</v>
      </c>
      <c r="E1769">
        <v>3916925</v>
      </c>
      <c r="F1769" t="s">
        <v>181</v>
      </c>
      <c r="G1769" t="s">
        <v>721</v>
      </c>
      <c r="H1769" t="s">
        <v>2020</v>
      </c>
      <c r="I1769">
        <v>2</v>
      </c>
      <c r="J1769" t="s">
        <v>2018</v>
      </c>
      <c r="K1769">
        <v>33</v>
      </c>
      <c r="L1769" s="1" t="s">
        <v>451</v>
      </c>
      <c r="M1769" t="s">
        <v>1120</v>
      </c>
      <c r="N1769">
        <v>19822</v>
      </c>
      <c r="O1769">
        <v>2</v>
      </c>
      <c r="P1769">
        <v>23</v>
      </c>
      <c r="Q1769" t="s">
        <v>11589</v>
      </c>
      <c r="R1769" t="s">
        <v>360</v>
      </c>
      <c r="S1769" t="s">
        <v>724</v>
      </c>
      <c r="U1769" t="s">
        <v>2017</v>
      </c>
      <c r="V1769" t="s">
        <v>299</v>
      </c>
    </row>
    <row r="1770" spans="1:22" x14ac:dyDescent="0.3">
      <c r="A1770" t="s">
        <v>6159</v>
      </c>
      <c r="B1770">
        <v>1</v>
      </c>
      <c r="C1770" s="1" t="s">
        <v>6156</v>
      </c>
      <c r="D1770" t="s">
        <v>451</v>
      </c>
      <c r="E1770">
        <v>16024</v>
      </c>
      <c r="F1770" t="s">
        <v>6156</v>
      </c>
      <c r="H1770" t="s">
        <v>4921</v>
      </c>
      <c r="J1770" t="s">
        <v>6158</v>
      </c>
      <c r="K1770">
        <v>30</v>
      </c>
      <c r="L1770" s="1" t="s">
        <v>451</v>
      </c>
      <c r="M1770" t="s">
        <v>513</v>
      </c>
      <c r="N1770">
        <v>15010</v>
      </c>
      <c r="O1770">
        <v>7</v>
      </c>
      <c r="P1770">
        <v>29</v>
      </c>
      <c r="Q1770" t="s">
        <v>12544</v>
      </c>
      <c r="R1770" t="s">
        <v>397</v>
      </c>
      <c r="S1770" t="s">
        <v>537</v>
      </c>
      <c r="T1770" t="s">
        <v>16316</v>
      </c>
      <c r="U1770" t="s">
        <v>6157</v>
      </c>
      <c r="V1770" t="s">
        <v>295</v>
      </c>
    </row>
    <row r="1771" spans="1:22" x14ac:dyDescent="0.3">
      <c r="A1771" t="s">
        <v>5207</v>
      </c>
      <c r="B1771">
        <v>1</v>
      </c>
      <c r="C1771" s="1" t="s">
        <v>5205</v>
      </c>
      <c r="D1771" t="s">
        <v>451</v>
      </c>
      <c r="F1771" t="s">
        <v>5205</v>
      </c>
      <c r="K1771">
        <v>0</v>
      </c>
      <c r="L1771" s="1" t="s">
        <v>451</v>
      </c>
      <c r="M1771" t="s">
        <v>2044</v>
      </c>
      <c r="N1771">
        <v>17396</v>
      </c>
      <c r="Q1771" t="s">
        <v>12295</v>
      </c>
      <c r="R1771" t="s">
        <v>296</v>
      </c>
      <c r="S1771" t="s">
        <v>296</v>
      </c>
      <c r="U1771" t="s">
        <v>5206</v>
      </c>
      <c r="V1771" t="s">
        <v>295</v>
      </c>
    </row>
    <row r="1772" spans="1:22" x14ac:dyDescent="0.3">
      <c r="A1772" t="s">
        <v>9863</v>
      </c>
      <c r="B1772">
        <v>1</v>
      </c>
      <c r="C1772" s="1" t="s">
        <v>9862</v>
      </c>
      <c r="D1772" t="s">
        <v>348</v>
      </c>
      <c r="E1772">
        <v>14916</v>
      </c>
      <c r="F1772" t="s">
        <v>9862</v>
      </c>
      <c r="H1772" t="s">
        <v>6986</v>
      </c>
      <c r="K1772">
        <v>17</v>
      </c>
      <c r="L1772" s="1" t="s">
        <v>348</v>
      </c>
      <c r="M1772" t="s">
        <v>1112</v>
      </c>
      <c r="N1772">
        <v>13974</v>
      </c>
      <c r="O1772">
        <v>7</v>
      </c>
      <c r="P1772">
        <v>29</v>
      </c>
      <c r="Q1772" t="s">
        <v>13602</v>
      </c>
      <c r="R1772" t="s">
        <v>360</v>
      </c>
      <c r="S1772" t="s">
        <v>475</v>
      </c>
      <c r="T1772" t="s">
        <v>1059</v>
      </c>
      <c r="U1772" t="s">
        <v>5206</v>
      </c>
      <c r="V1772" t="s">
        <v>295</v>
      </c>
    </row>
    <row r="1773" spans="1:22" x14ac:dyDescent="0.3">
      <c r="A1773" t="s">
        <v>15354</v>
      </c>
      <c r="B1773">
        <v>1</v>
      </c>
      <c r="C1773" s="1" t="s">
        <v>15355</v>
      </c>
      <c r="D1773" t="s">
        <v>451</v>
      </c>
      <c r="E1773">
        <v>3917612</v>
      </c>
      <c r="F1773" t="s">
        <v>15355</v>
      </c>
      <c r="G1773" t="s">
        <v>1198</v>
      </c>
      <c r="H1773" t="s">
        <v>15356</v>
      </c>
      <c r="I1773">
        <v>2</v>
      </c>
      <c r="K1773">
        <v>30</v>
      </c>
      <c r="L1773" s="1" t="s">
        <v>451</v>
      </c>
      <c r="M1773" t="s">
        <v>15357</v>
      </c>
      <c r="N1773">
        <v>21788</v>
      </c>
      <c r="O1773">
        <v>0</v>
      </c>
      <c r="P1773">
        <v>23</v>
      </c>
      <c r="Q1773" t="s">
        <v>15358</v>
      </c>
      <c r="R1773" t="s">
        <v>401</v>
      </c>
      <c r="S1773" t="s">
        <v>1230</v>
      </c>
      <c r="U1773" t="s">
        <v>15359</v>
      </c>
      <c r="V1773" t="s">
        <v>299</v>
      </c>
    </row>
    <row r="1774" spans="1:22" x14ac:dyDescent="0.3">
      <c r="A1774" t="s">
        <v>10203</v>
      </c>
      <c r="B1774">
        <v>1</v>
      </c>
      <c r="C1774" s="1" t="s">
        <v>10202</v>
      </c>
      <c r="D1774" t="s">
        <v>321</v>
      </c>
      <c r="E1774">
        <v>12874</v>
      </c>
      <c r="F1774" t="s">
        <v>10202</v>
      </c>
      <c r="H1774" t="s">
        <v>10204</v>
      </c>
      <c r="K1774">
        <v>85</v>
      </c>
      <c r="L1774" s="1" t="s">
        <v>321</v>
      </c>
      <c r="M1774" t="s">
        <v>1332</v>
      </c>
      <c r="N1774">
        <v>13586</v>
      </c>
      <c r="O1774">
        <v>3</v>
      </c>
      <c r="P1774">
        <v>31</v>
      </c>
      <c r="Q1774" t="s">
        <v>13703</v>
      </c>
      <c r="R1774" t="s">
        <v>294</v>
      </c>
      <c r="S1774" t="s">
        <v>995</v>
      </c>
      <c r="U1774" t="s">
        <v>673</v>
      </c>
      <c r="V1774" t="s">
        <v>295</v>
      </c>
    </row>
    <row r="1775" spans="1:22" x14ac:dyDescent="0.3">
      <c r="A1775" t="s">
        <v>981</v>
      </c>
      <c r="B1775">
        <v>1</v>
      </c>
      <c r="C1775" s="1" t="s">
        <v>979</v>
      </c>
      <c r="D1775" t="s">
        <v>348</v>
      </c>
      <c r="E1775">
        <v>14818</v>
      </c>
      <c r="F1775" t="s">
        <v>979</v>
      </c>
      <c r="H1775" t="s">
        <v>982</v>
      </c>
      <c r="K1775">
        <v>14</v>
      </c>
      <c r="L1775" s="1" t="s">
        <v>348</v>
      </c>
      <c r="M1775" t="s">
        <v>980</v>
      </c>
      <c r="N1775">
        <v>13282</v>
      </c>
      <c r="O1775">
        <v>3</v>
      </c>
      <c r="P1775">
        <v>29</v>
      </c>
      <c r="Q1775" t="s">
        <v>11408</v>
      </c>
      <c r="R1775" t="s">
        <v>345</v>
      </c>
      <c r="S1775" t="s">
        <v>592</v>
      </c>
      <c r="U1775" t="s">
        <v>673</v>
      </c>
      <c r="V1775" t="s">
        <v>295</v>
      </c>
    </row>
    <row r="1776" spans="1:22" x14ac:dyDescent="0.3">
      <c r="A1776" t="s">
        <v>1175</v>
      </c>
      <c r="B1776">
        <v>1</v>
      </c>
      <c r="C1776" s="1" t="s">
        <v>1173</v>
      </c>
      <c r="F1776" t="s">
        <v>1173</v>
      </c>
      <c r="K1776">
        <v>0</v>
      </c>
      <c r="L1776" s="1" t="s">
        <v>296</v>
      </c>
      <c r="M1776" t="s">
        <v>1174</v>
      </c>
      <c r="N1776">
        <v>17793</v>
      </c>
      <c r="Q1776" t="s">
        <v>11442</v>
      </c>
      <c r="R1776" t="s">
        <v>296</v>
      </c>
      <c r="S1776" t="s">
        <v>296</v>
      </c>
      <c r="U1776" t="s">
        <v>673</v>
      </c>
      <c r="V1776" t="s">
        <v>295</v>
      </c>
    </row>
    <row r="1777" spans="1:22" x14ac:dyDescent="0.3">
      <c r="A1777" t="s">
        <v>15248</v>
      </c>
      <c r="B1777">
        <v>1</v>
      </c>
      <c r="C1777" s="1" t="s">
        <v>15249</v>
      </c>
      <c r="D1777" t="s">
        <v>311</v>
      </c>
      <c r="E1777">
        <v>4031232</v>
      </c>
      <c r="F1777" t="s">
        <v>15249</v>
      </c>
      <c r="G1777" t="s">
        <v>669</v>
      </c>
      <c r="H1777" t="s">
        <v>9525</v>
      </c>
      <c r="K1777">
        <v>9</v>
      </c>
      <c r="L1777" s="1" t="s">
        <v>311</v>
      </c>
      <c r="M1777" t="s">
        <v>15250</v>
      </c>
      <c r="N1777">
        <v>21968</v>
      </c>
      <c r="O1777">
        <v>0</v>
      </c>
      <c r="P1777">
        <v>23</v>
      </c>
      <c r="Q1777" t="s">
        <v>15251</v>
      </c>
      <c r="R1777" t="s">
        <v>424</v>
      </c>
      <c r="S1777" t="s">
        <v>575</v>
      </c>
      <c r="U1777" t="s">
        <v>673</v>
      </c>
      <c r="V1777" t="s">
        <v>299</v>
      </c>
    </row>
    <row r="1778" spans="1:22" x14ac:dyDescent="0.3">
      <c r="A1778" t="s">
        <v>7650</v>
      </c>
      <c r="B1778">
        <v>1</v>
      </c>
      <c r="C1778" s="1" t="s">
        <v>7648</v>
      </c>
      <c r="D1778" t="s">
        <v>348</v>
      </c>
      <c r="E1778">
        <v>15907</v>
      </c>
      <c r="F1778" t="s">
        <v>7648</v>
      </c>
      <c r="H1778" t="s">
        <v>7651</v>
      </c>
      <c r="K1778">
        <v>6</v>
      </c>
      <c r="L1778" s="1" t="s">
        <v>348</v>
      </c>
      <c r="M1778" t="s">
        <v>7649</v>
      </c>
      <c r="N1778">
        <v>15134</v>
      </c>
      <c r="O1778">
        <v>2</v>
      </c>
      <c r="P1778">
        <v>27</v>
      </c>
      <c r="Q1778" t="s">
        <v>12954</v>
      </c>
      <c r="R1778" t="s">
        <v>329</v>
      </c>
      <c r="S1778" t="s">
        <v>924</v>
      </c>
      <c r="U1778" t="s">
        <v>673</v>
      </c>
      <c r="V1778" t="s">
        <v>295</v>
      </c>
    </row>
    <row r="1779" spans="1:22" x14ac:dyDescent="0.3">
      <c r="A1779" t="s">
        <v>6887</v>
      </c>
      <c r="B1779">
        <v>1</v>
      </c>
      <c r="C1779" s="1" t="s">
        <v>6885</v>
      </c>
      <c r="D1779" t="s">
        <v>311</v>
      </c>
      <c r="E1779">
        <v>2577128</v>
      </c>
      <c r="F1779" t="s">
        <v>6885</v>
      </c>
      <c r="H1779" t="s">
        <v>3627</v>
      </c>
      <c r="J1779" t="s">
        <v>6886</v>
      </c>
      <c r="K1779">
        <v>9</v>
      </c>
      <c r="L1779" s="1" t="s">
        <v>311</v>
      </c>
      <c r="M1779" t="s">
        <v>2543</v>
      </c>
      <c r="N1779">
        <v>18079</v>
      </c>
      <c r="O1779">
        <v>4</v>
      </c>
      <c r="P1779">
        <v>27</v>
      </c>
      <c r="Q1779" t="s">
        <v>12743</v>
      </c>
      <c r="R1779" t="s">
        <v>318</v>
      </c>
      <c r="S1779" t="s">
        <v>970</v>
      </c>
      <c r="T1779" t="s">
        <v>16316</v>
      </c>
      <c r="U1779" t="s">
        <v>673</v>
      </c>
      <c r="V1779" t="s">
        <v>295</v>
      </c>
    </row>
    <row r="1780" spans="1:22" x14ac:dyDescent="0.3">
      <c r="A1780" t="s">
        <v>16709</v>
      </c>
      <c r="B1780">
        <v>1</v>
      </c>
      <c r="C1780" s="1" t="s">
        <v>16710</v>
      </c>
      <c r="D1780" t="s">
        <v>16327</v>
      </c>
      <c r="E1780">
        <v>12669</v>
      </c>
      <c r="F1780" t="s">
        <v>16710</v>
      </c>
      <c r="G1780" t="s">
        <v>410</v>
      </c>
      <c r="H1780" t="s">
        <v>16711</v>
      </c>
      <c r="J1780" t="s">
        <v>16712</v>
      </c>
      <c r="K1780">
        <v>10</v>
      </c>
      <c r="L1780" s="1" t="s">
        <v>16327</v>
      </c>
      <c r="M1780" t="s">
        <v>16713</v>
      </c>
      <c r="N1780">
        <v>8433</v>
      </c>
      <c r="O1780">
        <v>11</v>
      </c>
      <c r="P1780">
        <v>35</v>
      </c>
      <c r="Q1780" t="s">
        <v>16714</v>
      </c>
      <c r="R1780" t="s">
        <v>329</v>
      </c>
      <c r="S1780" t="s">
        <v>317</v>
      </c>
      <c r="U1780" t="s">
        <v>673</v>
      </c>
      <c r="V1780" t="s">
        <v>299</v>
      </c>
    </row>
    <row r="1781" spans="1:22" x14ac:dyDescent="0.3">
      <c r="A1781" t="s">
        <v>3961</v>
      </c>
      <c r="B1781">
        <v>1</v>
      </c>
      <c r="C1781" s="1" t="s">
        <v>1400</v>
      </c>
      <c r="D1781" t="s">
        <v>311</v>
      </c>
      <c r="F1781" t="s">
        <v>1400</v>
      </c>
      <c r="H1781" t="s">
        <v>3962</v>
      </c>
      <c r="K1781">
        <v>4</v>
      </c>
      <c r="L1781" s="1" t="s">
        <v>311</v>
      </c>
      <c r="M1781" t="s">
        <v>3960</v>
      </c>
      <c r="N1781">
        <v>7034</v>
      </c>
      <c r="O1781">
        <v>7</v>
      </c>
      <c r="P1781">
        <v>33</v>
      </c>
      <c r="Q1781" t="s">
        <v>11995</v>
      </c>
      <c r="R1781" t="s">
        <v>318</v>
      </c>
      <c r="S1781" t="s">
        <v>970</v>
      </c>
      <c r="U1781" t="s">
        <v>673</v>
      </c>
      <c r="V1781" t="s">
        <v>295</v>
      </c>
    </row>
    <row r="1782" spans="1:22" x14ac:dyDescent="0.3">
      <c r="A1782" t="s">
        <v>7281</v>
      </c>
      <c r="B1782">
        <v>1</v>
      </c>
      <c r="C1782" s="1" t="s">
        <v>7279</v>
      </c>
      <c r="D1782" t="s">
        <v>451</v>
      </c>
      <c r="E1782">
        <v>2565602</v>
      </c>
      <c r="F1782" t="s">
        <v>7279</v>
      </c>
      <c r="H1782" t="s">
        <v>6014</v>
      </c>
      <c r="K1782">
        <v>39</v>
      </c>
      <c r="L1782" s="1" t="s">
        <v>451</v>
      </c>
      <c r="M1782" t="s">
        <v>7280</v>
      </c>
      <c r="N1782">
        <v>17216</v>
      </c>
      <c r="O1782">
        <v>1</v>
      </c>
      <c r="P1782">
        <v>25</v>
      </c>
      <c r="Q1782" t="s">
        <v>12851</v>
      </c>
      <c r="R1782" t="s">
        <v>397</v>
      </c>
      <c r="S1782" t="s">
        <v>347</v>
      </c>
      <c r="U1782" t="s">
        <v>673</v>
      </c>
      <c r="V1782" t="s">
        <v>295</v>
      </c>
    </row>
    <row r="1783" spans="1:22" x14ac:dyDescent="0.3">
      <c r="A1783" t="s">
        <v>10632</v>
      </c>
      <c r="B1783">
        <v>1</v>
      </c>
      <c r="C1783" s="1" t="s">
        <v>10631</v>
      </c>
      <c r="D1783" t="s">
        <v>348</v>
      </c>
      <c r="E1783">
        <v>16841</v>
      </c>
      <c r="F1783" t="s">
        <v>10631</v>
      </c>
      <c r="H1783" t="s">
        <v>5850</v>
      </c>
      <c r="I1783">
        <v>3</v>
      </c>
      <c r="L1783" s="1" t="s">
        <v>348</v>
      </c>
      <c r="M1783" t="s">
        <v>1012</v>
      </c>
      <c r="N1783">
        <v>16689</v>
      </c>
      <c r="O1783">
        <v>6</v>
      </c>
      <c r="P1783">
        <v>30</v>
      </c>
      <c r="Q1783" t="s">
        <v>13839</v>
      </c>
      <c r="R1783" t="s">
        <v>345</v>
      </c>
      <c r="S1783" t="s">
        <v>791</v>
      </c>
      <c r="T1783" t="s">
        <v>509</v>
      </c>
      <c r="U1783" t="s">
        <v>673</v>
      </c>
      <c r="V1783" t="s">
        <v>295</v>
      </c>
    </row>
    <row r="1784" spans="1:22" x14ac:dyDescent="0.3">
      <c r="A1784" t="s">
        <v>1585</v>
      </c>
      <c r="B1784">
        <v>1</v>
      </c>
      <c r="C1784" s="1" t="s">
        <v>1583</v>
      </c>
      <c r="D1784" t="s">
        <v>311</v>
      </c>
      <c r="F1784" t="s">
        <v>1583</v>
      </c>
      <c r="H1784" t="s">
        <v>1586</v>
      </c>
      <c r="K1784">
        <v>8</v>
      </c>
      <c r="L1784" s="1" t="s">
        <v>311</v>
      </c>
      <c r="M1784" t="s">
        <v>1584</v>
      </c>
      <c r="N1784">
        <v>9672</v>
      </c>
      <c r="O1784">
        <v>0</v>
      </c>
      <c r="P1784">
        <v>34</v>
      </c>
      <c r="Q1784" t="s">
        <v>11510</v>
      </c>
      <c r="R1784" t="s">
        <v>294</v>
      </c>
      <c r="S1784" t="s">
        <v>575</v>
      </c>
      <c r="U1784" t="s">
        <v>673</v>
      </c>
      <c r="V1784" t="s">
        <v>295</v>
      </c>
    </row>
    <row r="1785" spans="1:22" x14ac:dyDescent="0.3">
      <c r="A1785" t="s">
        <v>6340</v>
      </c>
      <c r="B1785">
        <v>1</v>
      </c>
      <c r="C1785" s="1" t="s">
        <v>6339</v>
      </c>
      <c r="D1785" t="s">
        <v>348</v>
      </c>
      <c r="E1785">
        <v>12588</v>
      </c>
      <c r="F1785" t="s">
        <v>6339</v>
      </c>
      <c r="H1785" t="s">
        <v>3172</v>
      </c>
      <c r="K1785">
        <v>11</v>
      </c>
      <c r="L1785" s="1" t="s">
        <v>348</v>
      </c>
      <c r="M1785" t="s">
        <v>705</v>
      </c>
      <c r="N1785">
        <v>8846</v>
      </c>
      <c r="O1785">
        <v>5</v>
      </c>
      <c r="P1785">
        <v>30</v>
      </c>
      <c r="Q1785" t="s">
        <v>12594</v>
      </c>
      <c r="R1785" t="s">
        <v>329</v>
      </c>
      <c r="S1785" t="s">
        <v>791</v>
      </c>
      <c r="U1785" t="s">
        <v>673</v>
      </c>
      <c r="V1785" t="s">
        <v>295</v>
      </c>
    </row>
    <row r="1786" spans="1:22" x14ac:dyDescent="0.3">
      <c r="A1786" t="s">
        <v>4439</v>
      </c>
      <c r="B1786">
        <v>1</v>
      </c>
      <c r="C1786" s="1" t="s">
        <v>4436</v>
      </c>
      <c r="D1786" t="s">
        <v>321</v>
      </c>
      <c r="E1786">
        <v>3049290</v>
      </c>
      <c r="F1786" t="s">
        <v>4436</v>
      </c>
      <c r="G1786" t="s">
        <v>915</v>
      </c>
      <c r="H1786" t="s">
        <v>1051</v>
      </c>
      <c r="J1786" t="s">
        <v>4438</v>
      </c>
      <c r="K1786">
        <v>87</v>
      </c>
      <c r="L1786" s="1" t="s">
        <v>321</v>
      </c>
      <c r="M1786" t="s">
        <v>4437</v>
      </c>
      <c r="N1786">
        <v>20134</v>
      </c>
      <c r="O1786">
        <v>2</v>
      </c>
      <c r="P1786">
        <v>25</v>
      </c>
      <c r="Q1786" t="s">
        <v>12109</v>
      </c>
      <c r="R1786" t="s">
        <v>424</v>
      </c>
      <c r="S1786" t="s">
        <v>515</v>
      </c>
      <c r="U1786" t="s">
        <v>673</v>
      </c>
      <c r="V1786" t="s">
        <v>299</v>
      </c>
    </row>
    <row r="1787" spans="1:22" x14ac:dyDescent="0.3">
      <c r="A1787" t="s">
        <v>2739</v>
      </c>
      <c r="B1787">
        <v>1</v>
      </c>
      <c r="C1787" s="1" t="s">
        <v>2738</v>
      </c>
      <c r="D1787" t="s">
        <v>348</v>
      </c>
      <c r="E1787">
        <v>17257</v>
      </c>
      <c r="F1787" t="s">
        <v>2738</v>
      </c>
      <c r="H1787" t="s">
        <v>2740</v>
      </c>
      <c r="K1787">
        <v>17</v>
      </c>
      <c r="L1787" s="1" t="s">
        <v>348</v>
      </c>
      <c r="M1787" t="s">
        <v>825</v>
      </c>
      <c r="N1787">
        <v>16734</v>
      </c>
      <c r="O1787">
        <v>2</v>
      </c>
      <c r="P1787">
        <v>27</v>
      </c>
      <c r="Q1787" t="s">
        <v>11733</v>
      </c>
      <c r="R1787" t="s">
        <v>360</v>
      </c>
      <c r="S1787" t="s">
        <v>1230</v>
      </c>
      <c r="U1787" t="s">
        <v>673</v>
      </c>
      <c r="V1787" t="s">
        <v>295</v>
      </c>
    </row>
    <row r="1788" spans="1:22" x14ac:dyDescent="0.3">
      <c r="A1788" t="s">
        <v>1644</v>
      </c>
      <c r="B1788">
        <v>1</v>
      </c>
      <c r="C1788" s="1" t="s">
        <v>1642</v>
      </c>
      <c r="D1788" t="s">
        <v>348</v>
      </c>
      <c r="E1788">
        <v>3949031</v>
      </c>
      <c r="F1788" t="s">
        <v>1642</v>
      </c>
      <c r="H1788" t="s">
        <v>1645</v>
      </c>
      <c r="K1788">
        <v>84</v>
      </c>
      <c r="L1788" s="1" t="s">
        <v>348</v>
      </c>
      <c r="M1788" t="s">
        <v>1643</v>
      </c>
      <c r="N1788">
        <v>19602</v>
      </c>
      <c r="O1788">
        <v>2</v>
      </c>
      <c r="P1788">
        <v>27</v>
      </c>
      <c r="Q1788" t="s">
        <v>11520</v>
      </c>
      <c r="R1788" t="s">
        <v>308</v>
      </c>
      <c r="S1788" t="s">
        <v>430</v>
      </c>
      <c r="T1788" t="s">
        <v>1059</v>
      </c>
      <c r="U1788" t="s">
        <v>673</v>
      </c>
      <c r="V1788" t="s">
        <v>295</v>
      </c>
    </row>
    <row r="1789" spans="1:22" x14ac:dyDescent="0.3">
      <c r="A1789" t="s">
        <v>8027</v>
      </c>
      <c r="B1789">
        <v>1</v>
      </c>
      <c r="C1789" s="1" t="s">
        <v>8025</v>
      </c>
      <c r="F1789" t="s">
        <v>8025</v>
      </c>
      <c r="K1789">
        <v>0</v>
      </c>
      <c r="L1789" s="1" t="s">
        <v>296</v>
      </c>
      <c r="M1789" t="s">
        <v>8026</v>
      </c>
      <c r="N1789">
        <v>19806</v>
      </c>
      <c r="O1789">
        <v>0</v>
      </c>
      <c r="Q1789" t="s">
        <v>13059</v>
      </c>
      <c r="R1789" t="s">
        <v>296</v>
      </c>
      <c r="S1789" t="s">
        <v>296</v>
      </c>
      <c r="U1789" t="s">
        <v>673</v>
      </c>
      <c r="V1789" t="s">
        <v>295</v>
      </c>
    </row>
    <row r="1790" spans="1:22" x14ac:dyDescent="0.3">
      <c r="A1790" t="s">
        <v>7824</v>
      </c>
      <c r="B1790">
        <v>1</v>
      </c>
      <c r="C1790" s="1" t="s">
        <v>7823</v>
      </c>
      <c r="D1790" t="s">
        <v>348</v>
      </c>
      <c r="F1790" t="s">
        <v>7823</v>
      </c>
      <c r="H1790" t="s">
        <v>7825</v>
      </c>
      <c r="K1790">
        <v>87</v>
      </c>
      <c r="L1790" s="1" t="s">
        <v>348</v>
      </c>
      <c r="M1790" t="s">
        <v>2588</v>
      </c>
      <c r="N1790">
        <v>2065</v>
      </c>
      <c r="O1790">
        <v>11</v>
      </c>
      <c r="P1790">
        <v>36</v>
      </c>
      <c r="Q1790" t="s">
        <v>13000</v>
      </c>
      <c r="R1790" t="s">
        <v>318</v>
      </c>
      <c r="S1790" t="s">
        <v>970</v>
      </c>
      <c r="U1790" t="s">
        <v>673</v>
      </c>
      <c r="V1790" t="s">
        <v>295</v>
      </c>
    </row>
    <row r="1791" spans="1:22" x14ac:dyDescent="0.3">
      <c r="A1791" t="s">
        <v>4999</v>
      </c>
      <c r="B1791">
        <v>1</v>
      </c>
      <c r="C1791" s="1" t="s">
        <v>4997</v>
      </c>
      <c r="D1791" t="s">
        <v>348</v>
      </c>
      <c r="E1791">
        <v>3042435</v>
      </c>
      <c r="F1791" t="s">
        <v>4997</v>
      </c>
      <c r="H1791" t="s">
        <v>5000</v>
      </c>
      <c r="J1791" t="s">
        <v>4998</v>
      </c>
      <c r="K1791">
        <v>18</v>
      </c>
      <c r="L1791" s="1" t="s">
        <v>348</v>
      </c>
      <c r="M1791" t="s">
        <v>496</v>
      </c>
      <c r="N1791">
        <v>16768</v>
      </c>
      <c r="O1791">
        <v>5</v>
      </c>
      <c r="P1791">
        <v>27</v>
      </c>
      <c r="Q1791" t="s">
        <v>12242</v>
      </c>
      <c r="R1791" t="s">
        <v>318</v>
      </c>
      <c r="S1791" t="s">
        <v>436</v>
      </c>
      <c r="T1791" t="s">
        <v>16316</v>
      </c>
      <c r="U1791" t="s">
        <v>673</v>
      </c>
      <c r="V1791" t="s">
        <v>295</v>
      </c>
    </row>
    <row r="1792" spans="1:22" x14ac:dyDescent="0.3">
      <c r="A1792" t="s">
        <v>3015</v>
      </c>
      <c r="B1792">
        <v>1</v>
      </c>
      <c r="C1792" s="1" t="s">
        <v>3012</v>
      </c>
      <c r="D1792" t="s">
        <v>348</v>
      </c>
      <c r="E1792">
        <v>2972052</v>
      </c>
      <c r="F1792" t="s">
        <v>3012</v>
      </c>
      <c r="H1792" t="s">
        <v>2388</v>
      </c>
      <c r="I1792">
        <v>3</v>
      </c>
      <c r="K1792">
        <v>80</v>
      </c>
      <c r="L1792" s="1" t="s">
        <v>348</v>
      </c>
      <c r="M1792" t="s">
        <v>3014</v>
      </c>
      <c r="N1792">
        <v>19615</v>
      </c>
      <c r="O1792">
        <v>2</v>
      </c>
      <c r="P1792">
        <v>26</v>
      </c>
      <c r="Q1792" t="s">
        <v>11786</v>
      </c>
      <c r="R1792" t="s">
        <v>329</v>
      </c>
      <c r="S1792" t="s">
        <v>665</v>
      </c>
      <c r="U1792" t="s">
        <v>3013</v>
      </c>
      <c r="V1792" t="s">
        <v>295</v>
      </c>
    </row>
    <row r="1793" spans="1:22" x14ac:dyDescent="0.3">
      <c r="A1793" t="s">
        <v>1467</v>
      </c>
      <c r="B1793">
        <v>1</v>
      </c>
      <c r="C1793" s="1" t="s">
        <v>1465</v>
      </c>
      <c r="D1793" t="s">
        <v>348</v>
      </c>
      <c r="E1793">
        <v>2575381</v>
      </c>
      <c r="F1793" t="s">
        <v>1465</v>
      </c>
      <c r="H1793" t="s">
        <v>1468</v>
      </c>
      <c r="I1793">
        <v>3</v>
      </c>
      <c r="L1793" s="1" t="s">
        <v>348</v>
      </c>
      <c r="M1793" t="s">
        <v>974</v>
      </c>
      <c r="N1793">
        <v>18240</v>
      </c>
      <c r="O1793">
        <v>4</v>
      </c>
      <c r="P1793">
        <v>27</v>
      </c>
      <c r="Q1793" t="s">
        <v>11489</v>
      </c>
      <c r="R1793" t="s">
        <v>318</v>
      </c>
      <c r="S1793" t="s">
        <v>686</v>
      </c>
      <c r="T1793" t="s">
        <v>509</v>
      </c>
      <c r="U1793" t="s">
        <v>1466</v>
      </c>
      <c r="V1793" t="s">
        <v>295</v>
      </c>
    </row>
    <row r="1794" spans="1:22" x14ac:dyDescent="0.3">
      <c r="A1794" t="s">
        <v>15385</v>
      </c>
      <c r="B1794">
        <v>1</v>
      </c>
      <c r="C1794" s="1" t="s">
        <v>6882</v>
      </c>
      <c r="D1794" t="s">
        <v>348</v>
      </c>
      <c r="E1794">
        <v>3047876</v>
      </c>
      <c r="F1794" t="s">
        <v>6882</v>
      </c>
      <c r="G1794" t="s">
        <v>669</v>
      </c>
      <c r="H1794" t="s">
        <v>6190</v>
      </c>
      <c r="I1794">
        <v>2</v>
      </c>
      <c r="J1794" t="s">
        <v>6883</v>
      </c>
      <c r="K1794">
        <v>12</v>
      </c>
      <c r="L1794" s="1" t="s">
        <v>348</v>
      </c>
      <c r="M1794" t="s">
        <v>4277</v>
      </c>
      <c r="N1794">
        <v>20679</v>
      </c>
      <c r="O1794">
        <v>2</v>
      </c>
      <c r="P1794">
        <v>25</v>
      </c>
      <c r="Q1794" t="s">
        <v>12742</v>
      </c>
      <c r="R1794" t="s">
        <v>345</v>
      </c>
      <c r="S1794" t="s">
        <v>412</v>
      </c>
      <c r="U1794" t="s">
        <v>15386</v>
      </c>
      <c r="V1794" t="s">
        <v>299</v>
      </c>
    </row>
    <row r="1795" spans="1:22" x14ac:dyDescent="0.3">
      <c r="A1795" t="s">
        <v>6147</v>
      </c>
      <c r="B1795">
        <v>1</v>
      </c>
      <c r="C1795" s="1" t="s">
        <v>6143</v>
      </c>
      <c r="D1795" t="s">
        <v>451</v>
      </c>
      <c r="E1795">
        <v>3052143</v>
      </c>
      <c r="F1795" t="s">
        <v>6143</v>
      </c>
      <c r="H1795" t="s">
        <v>5883</v>
      </c>
      <c r="I1795">
        <v>2</v>
      </c>
      <c r="J1795" t="s">
        <v>6146</v>
      </c>
      <c r="L1795" s="1" t="s">
        <v>451</v>
      </c>
      <c r="M1795" t="s">
        <v>6145</v>
      </c>
      <c r="N1795">
        <v>19129</v>
      </c>
      <c r="O1795">
        <v>3</v>
      </c>
      <c r="P1795">
        <v>25</v>
      </c>
      <c r="Q1795" t="s">
        <v>12539</v>
      </c>
      <c r="R1795" t="s">
        <v>636</v>
      </c>
      <c r="S1795" t="s">
        <v>1310</v>
      </c>
      <c r="T1795" t="s">
        <v>16316</v>
      </c>
      <c r="U1795" t="s">
        <v>6144</v>
      </c>
      <c r="V1795" t="s">
        <v>295</v>
      </c>
    </row>
    <row r="1796" spans="1:22" x14ac:dyDescent="0.3">
      <c r="A1796" t="s">
        <v>8033</v>
      </c>
      <c r="B1796">
        <v>1</v>
      </c>
      <c r="C1796" s="1" t="s">
        <v>8032</v>
      </c>
      <c r="D1796" t="s">
        <v>451</v>
      </c>
      <c r="E1796">
        <v>3049325</v>
      </c>
      <c r="F1796" t="s">
        <v>8032</v>
      </c>
      <c r="H1796" t="s">
        <v>8034</v>
      </c>
      <c r="I1796">
        <v>7</v>
      </c>
      <c r="K1796">
        <v>31</v>
      </c>
      <c r="L1796" s="1" t="s">
        <v>451</v>
      </c>
      <c r="M1796" t="s">
        <v>391</v>
      </c>
      <c r="N1796">
        <v>19600</v>
      </c>
      <c r="O1796">
        <v>2</v>
      </c>
      <c r="P1796">
        <v>24</v>
      </c>
      <c r="Q1796" t="s">
        <v>13061</v>
      </c>
      <c r="R1796" t="s">
        <v>401</v>
      </c>
      <c r="S1796" t="s">
        <v>686</v>
      </c>
      <c r="T1796" t="s">
        <v>1059</v>
      </c>
      <c r="U1796" t="s">
        <v>5326</v>
      </c>
      <c r="V1796" t="s">
        <v>295</v>
      </c>
    </row>
    <row r="1797" spans="1:22" x14ac:dyDescent="0.3">
      <c r="A1797" t="s">
        <v>5328</v>
      </c>
      <c r="B1797">
        <v>1</v>
      </c>
      <c r="C1797" s="1" t="s">
        <v>5325</v>
      </c>
      <c r="D1797" t="s">
        <v>562</v>
      </c>
      <c r="E1797">
        <v>3045222</v>
      </c>
      <c r="F1797" t="s">
        <v>5325</v>
      </c>
      <c r="H1797" t="s">
        <v>5329</v>
      </c>
      <c r="J1797" t="s">
        <v>5327</v>
      </c>
      <c r="K1797">
        <v>40</v>
      </c>
      <c r="L1797" s="1" t="s">
        <v>451</v>
      </c>
      <c r="M1797" t="s">
        <v>2044</v>
      </c>
      <c r="N1797">
        <v>20568</v>
      </c>
      <c r="O1797">
        <v>2</v>
      </c>
      <c r="P1797">
        <v>25</v>
      </c>
      <c r="Q1797" t="s">
        <v>12328</v>
      </c>
      <c r="R1797" t="s">
        <v>345</v>
      </c>
      <c r="S1797" t="s">
        <v>2150</v>
      </c>
      <c r="T1797" t="s">
        <v>16316</v>
      </c>
      <c r="U1797" t="s">
        <v>5326</v>
      </c>
      <c r="V1797" t="s">
        <v>295</v>
      </c>
    </row>
    <row r="1798" spans="1:22" x14ac:dyDescent="0.3">
      <c r="A1798" t="s">
        <v>14996</v>
      </c>
      <c r="B1798">
        <v>1</v>
      </c>
      <c r="C1798" s="1" t="s">
        <v>14997</v>
      </c>
      <c r="D1798" t="s">
        <v>348</v>
      </c>
      <c r="F1798" t="s">
        <v>14997</v>
      </c>
      <c r="H1798" t="s">
        <v>14998</v>
      </c>
      <c r="L1798" s="1" t="s">
        <v>14940</v>
      </c>
      <c r="M1798" t="s">
        <v>2637</v>
      </c>
      <c r="N1798">
        <v>22386</v>
      </c>
      <c r="O1798">
        <v>0</v>
      </c>
      <c r="P1798">
        <v>21</v>
      </c>
      <c r="Q1798" t="s">
        <v>14999</v>
      </c>
      <c r="R1798" t="s">
        <v>308</v>
      </c>
      <c r="S1798" t="s">
        <v>592</v>
      </c>
      <c r="T1798" t="s">
        <v>16316</v>
      </c>
      <c r="U1798" t="s">
        <v>15000</v>
      </c>
      <c r="V1798" t="s">
        <v>295</v>
      </c>
    </row>
    <row r="1799" spans="1:22" x14ac:dyDescent="0.3">
      <c r="A1799" t="s">
        <v>6442</v>
      </c>
      <c r="B1799">
        <v>1</v>
      </c>
      <c r="C1799" s="1" t="s">
        <v>6440</v>
      </c>
      <c r="D1799" t="s">
        <v>451</v>
      </c>
      <c r="E1799">
        <v>3122154</v>
      </c>
      <c r="F1799" t="s">
        <v>6440</v>
      </c>
      <c r="G1799" t="s">
        <v>552</v>
      </c>
      <c r="H1799" t="s">
        <v>4592</v>
      </c>
      <c r="I1799">
        <v>4</v>
      </c>
      <c r="J1799" t="s">
        <v>14441</v>
      </c>
      <c r="K1799">
        <v>41</v>
      </c>
      <c r="L1799" s="1" t="s">
        <v>451</v>
      </c>
      <c r="M1799" t="s">
        <v>6441</v>
      </c>
      <c r="N1799">
        <v>21310</v>
      </c>
      <c r="O1799">
        <v>1</v>
      </c>
      <c r="P1799">
        <v>24</v>
      </c>
      <c r="Q1799" t="s">
        <v>12622</v>
      </c>
      <c r="R1799" t="s">
        <v>308</v>
      </c>
      <c r="S1799" t="s">
        <v>459</v>
      </c>
      <c r="U1799" t="s">
        <v>1071</v>
      </c>
      <c r="V1799" t="s">
        <v>299</v>
      </c>
    </row>
    <row r="1800" spans="1:22" x14ac:dyDescent="0.3">
      <c r="A1800" t="s">
        <v>1073</v>
      </c>
      <c r="B1800">
        <v>1</v>
      </c>
      <c r="C1800" s="1" t="s">
        <v>1069</v>
      </c>
      <c r="D1800" t="s">
        <v>321</v>
      </c>
      <c r="E1800">
        <v>3144062</v>
      </c>
      <c r="F1800" t="s">
        <v>1069</v>
      </c>
      <c r="G1800" t="s">
        <v>479</v>
      </c>
      <c r="H1800" t="s">
        <v>1074</v>
      </c>
      <c r="I1800">
        <v>3</v>
      </c>
      <c r="J1800" t="s">
        <v>1072</v>
      </c>
      <c r="K1800">
        <v>86</v>
      </c>
      <c r="L1800" s="1" t="s">
        <v>321</v>
      </c>
      <c r="M1800" t="s">
        <v>342</v>
      </c>
      <c r="N1800">
        <v>17154</v>
      </c>
      <c r="O1800">
        <v>5</v>
      </c>
      <c r="P1800">
        <v>28</v>
      </c>
      <c r="Q1800" t="s">
        <v>11423</v>
      </c>
      <c r="R1800" t="s">
        <v>424</v>
      </c>
      <c r="S1800" t="s">
        <v>403</v>
      </c>
      <c r="U1800" t="s">
        <v>1071</v>
      </c>
      <c r="V1800" t="s">
        <v>299</v>
      </c>
    </row>
    <row r="1801" spans="1:22" x14ac:dyDescent="0.3">
      <c r="A1801" t="s">
        <v>9451</v>
      </c>
      <c r="B1801">
        <v>1</v>
      </c>
      <c r="C1801" s="1" t="s">
        <v>9449</v>
      </c>
      <c r="D1801" t="s">
        <v>451</v>
      </c>
      <c r="E1801">
        <v>16530</v>
      </c>
      <c r="F1801" t="s">
        <v>9449</v>
      </c>
      <c r="H1801" t="s">
        <v>9146</v>
      </c>
      <c r="K1801">
        <v>33</v>
      </c>
      <c r="L1801" s="1" t="s">
        <v>451</v>
      </c>
      <c r="M1801" t="s">
        <v>1235</v>
      </c>
      <c r="N1801">
        <v>15645</v>
      </c>
      <c r="O1801">
        <v>5</v>
      </c>
      <c r="P1801">
        <v>29</v>
      </c>
      <c r="Q1801" t="s">
        <v>13478</v>
      </c>
      <c r="R1801" t="s">
        <v>308</v>
      </c>
      <c r="S1801" t="s">
        <v>686</v>
      </c>
      <c r="U1801" t="s">
        <v>9450</v>
      </c>
      <c r="V1801" t="s">
        <v>295</v>
      </c>
    </row>
    <row r="1802" spans="1:22" x14ac:dyDescent="0.3">
      <c r="A1802" t="s">
        <v>9090</v>
      </c>
      <c r="B1802">
        <v>1</v>
      </c>
      <c r="C1802" s="1" t="s">
        <v>9088</v>
      </c>
      <c r="D1802" t="s">
        <v>348</v>
      </c>
      <c r="E1802">
        <v>3059552</v>
      </c>
      <c r="F1802" t="s">
        <v>9088</v>
      </c>
      <c r="H1802" t="s">
        <v>4514</v>
      </c>
      <c r="K1802">
        <v>85</v>
      </c>
      <c r="L1802" s="1" t="s">
        <v>348</v>
      </c>
      <c r="M1802" t="s">
        <v>4872</v>
      </c>
      <c r="N1802">
        <v>18682</v>
      </c>
      <c r="O1802">
        <v>0</v>
      </c>
      <c r="P1802">
        <v>24</v>
      </c>
      <c r="Q1802" t="s">
        <v>13368</v>
      </c>
      <c r="R1802" t="s">
        <v>360</v>
      </c>
      <c r="S1802" t="s">
        <v>1098</v>
      </c>
      <c r="U1802" t="s">
        <v>9089</v>
      </c>
      <c r="V1802" t="s">
        <v>295</v>
      </c>
    </row>
    <row r="1803" spans="1:22" x14ac:dyDescent="0.3">
      <c r="A1803" t="s">
        <v>9407</v>
      </c>
      <c r="B1803">
        <v>1</v>
      </c>
      <c r="C1803" s="1" t="s">
        <v>9404</v>
      </c>
      <c r="D1803" t="s">
        <v>562</v>
      </c>
      <c r="E1803">
        <v>16939</v>
      </c>
      <c r="F1803" t="s">
        <v>9404</v>
      </c>
      <c r="H1803" t="s">
        <v>9408</v>
      </c>
      <c r="K1803">
        <v>37</v>
      </c>
      <c r="L1803" s="1" t="s">
        <v>451</v>
      </c>
      <c r="M1803" t="s">
        <v>9406</v>
      </c>
      <c r="N1803">
        <v>16696</v>
      </c>
      <c r="O1803">
        <v>1</v>
      </c>
      <c r="P1803">
        <v>28</v>
      </c>
      <c r="Q1803" t="s">
        <v>13465</v>
      </c>
      <c r="R1803" t="s">
        <v>397</v>
      </c>
      <c r="S1803" t="s">
        <v>320</v>
      </c>
      <c r="U1803" t="s">
        <v>9405</v>
      </c>
      <c r="V1803" t="s">
        <v>295</v>
      </c>
    </row>
    <row r="1804" spans="1:22" x14ac:dyDescent="0.3">
      <c r="A1804" t="s">
        <v>16633</v>
      </c>
      <c r="B1804">
        <v>1</v>
      </c>
      <c r="C1804" s="1" t="s">
        <v>16634</v>
      </c>
      <c r="D1804" t="s">
        <v>16327</v>
      </c>
      <c r="E1804">
        <v>2510870</v>
      </c>
      <c r="F1804" t="s">
        <v>16634</v>
      </c>
      <c r="H1804" t="s">
        <v>16635</v>
      </c>
      <c r="K1804">
        <v>6</v>
      </c>
      <c r="L1804" s="1" t="s">
        <v>16327</v>
      </c>
      <c r="M1804" t="s">
        <v>825</v>
      </c>
      <c r="N1804">
        <v>17233</v>
      </c>
      <c r="O1804">
        <v>0</v>
      </c>
      <c r="P1804">
        <v>25</v>
      </c>
      <c r="Q1804" t="s">
        <v>16636</v>
      </c>
      <c r="R1804" t="s">
        <v>329</v>
      </c>
      <c r="S1804" t="s">
        <v>949</v>
      </c>
      <c r="U1804" t="s">
        <v>16637</v>
      </c>
      <c r="V1804" t="s">
        <v>295</v>
      </c>
    </row>
    <row r="1805" spans="1:22" x14ac:dyDescent="0.3">
      <c r="A1805" t="s">
        <v>1463</v>
      </c>
      <c r="B1805">
        <v>1</v>
      </c>
      <c r="C1805" s="1" t="s">
        <v>113</v>
      </c>
      <c r="D1805" t="s">
        <v>311</v>
      </c>
      <c r="E1805">
        <v>14880</v>
      </c>
      <c r="F1805" t="s">
        <v>113</v>
      </c>
      <c r="G1805" t="s">
        <v>644</v>
      </c>
      <c r="H1805" t="s">
        <v>1464</v>
      </c>
      <c r="I1805">
        <v>1</v>
      </c>
      <c r="J1805" t="s">
        <v>1462</v>
      </c>
      <c r="K1805">
        <v>8</v>
      </c>
      <c r="L1805" s="1" t="s">
        <v>311</v>
      </c>
      <c r="M1805" t="s">
        <v>1461</v>
      </c>
      <c r="N1805">
        <v>14252</v>
      </c>
      <c r="O1805">
        <v>8</v>
      </c>
      <c r="P1805">
        <v>32</v>
      </c>
      <c r="Q1805" t="s">
        <v>11488</v>
      </c>
      <c r="R1805" t="s">
        <v>318</v>
      </c>
      <c r="S1805" t="s">
        <v>362</v>
      </c>
      <c r="U1805" t="s">
        <v>1460</v>
      </c>
      <c r="V1805" t="s">
        <v>299</v>
      </c>
    </row>
    <row r="1806" spans="1:22" x14ac:dyDescent="0.3">
      <c r="A1806" t="s">
        <v>14618</v>
      </c>
      <c r="B1806">
        <v>1</v>
      </c>
      <c r="C1806" s="1" t="s">
        <v>14619</v>
      </c>
      <c r="D1806" t="s">
        <v>348</v>
      </c>
      <c r="E1806">
        <v>3915145</v>
      </c>
      <c r="F1806" t="s">
        <v>14619</v>
      </c>
      <c r="G1806" t="s">
        <v>522</v>
      </c>
      <c r="H1806" t="s">
        <v>14620</v>
      </c>
      <c r="I1806">
        <v>4</v>
      </c>
      <c r="K1806">
        <v>83</v>
      </c>
      <c r="L1806" s="1" t="s">
        <v>348</v>
      </c>
      <c r="M1806" t="s">
        <v>14621</v>
      </c>
      <c r="N1806">
        <v>22339</v>
      </c>
      <c r="O1806">
        <v>0</v>
      </c>
      <c r="P1806">
        <v>23</v>
      </c>
      <c r="Q1806" t="s">
        <v>14622</v>
      </c>
      <c r="R1806" t="s">
        <v>308</v>
      </c>
      <c r="S1806" t="s">
        <v>450</v>
      </c>
      <c r="U1806" t="s">
        <v>1460</v>
      </c>
      <c r="V1806" t="s">
        <v>299</v>
      </c>
    </row>
    <row r="1807" spans="1:22" x14ac:dyDescent="0.3">
      <c r="A1807" t="s">
        <v>2015</v>
      </c>
      <c r="B1807">
        <v>1</v>
      </c>
      <c r="C1807" s="1" t="s">
        <v>2012</v>
      </c>
      <c r="D1807" t="s">
        <v>321</v>
      </c>
      <c r="E1807">
        <v>2514375</v>
      </c>
      <c r="F1807" t="s">
        <v>2012</v>
      </c>
      <c r="H1807" t="s">
        <v>2016</v>
      </c>
      <c r="K1807">
        <v>86</v>
      </c>
      <c r="L1807" s="1" t="s">
        <v>321</v>
      </c>
      <c r="M1807" t="s">
        <v>2014</v>
      </c>
      <c r="N1807">
        <v>18377</v>
      </c>
      <c r="O1807">
        <v>1</v>
      </c>
      <c r="P1807">
        <v>26</v>
      </c>
      <c r="Q1807" t="s">
        <v>11588</v>
      </c>
      <c r="R1807" t="s">
        <v>424</v>
      </c>
      <c r="S1807" t="s">
        <v>836</v>
      </c>
      <c r="U1807" t="s">
        <v>2013</v>
      </c>
      <c r="V1807" t="s">
        <v>295</v>
      </c>
    </row>
    <row r="1808" spans="1:22" x14ac:dyDescent="0.3">
      <c r="A1808" t="s">
        <v>10429</v>
      </c>
      <c r="B1808">
        <v>1</v>
      </c>
      <c r="C1808" s="1" t="s">
        <v>10427</v>
      </c>
      <c r="D1808" t="s">
        <v>348</v>
      </c>
      <c r="E1808">
        <v>2577664</v>
      </c>
      <c r="F1808" t="s">
        <v>10427</v>
      </c>
      <c r="H1808" t="s">
        <v>4192</v>
      </c>
      <c r="J1808" t="s">
        <v>10428</v>
      </c>
      <c r="K1808">
        <v>15</v>
      </c>
      <c r="L1808" s="1" t="s">
        <v>348</v>
      </c>
      <c r="M1808" t="s">
        <v>888</v>
      </c>
      <c r="N1808">
        <v>18654</v>
      </c>
      <c r="O1808">
        <v>4</v>
      </c>
      <c r="P1808">
        <v>27</v>
      </c>
      <c r="Q1808" t="s">
        <v>13772</v>
      </c>
      <c r="R1808" t="s">
        <v>424</v>
      </c>
      <c r="S1808" t="s">
        <v>430</v>
      </c>
      <c r="T1808" t="s">
        <v>16316</v>
      </c>
      <c r="U1808" t="s">
        <v>1111</v>
      </c>
      <c r="V1808" t="s">
        <v>295</v>
      </c>
    </row>
    <row r="1809" spans="1:22" x14ac:dyDescent="0.3">
      <c r="A1809" t="s">
        <v>15790</v>
      </c>
      <c r="B1809">
        <v>1</v>
      </c>
      <c r="C1809" s="1" t="s">
        <v>15791</v>
      </c>
      <c r="D1809" t="s">
        <v>348</v>
      </c>
      <c r="E1809">
        <v>4240380</v>
      </c>
      <c r="F1809" t="s">
        <v>15791</v>
      </c>
      <c r="G1809" t="s">
        <v>1379</v>
      </c>
      <c r="H1809" t="s">
        <v>15792</v>
      </c>
      <c r="I1809">
        <v>1</v>
      </c>
      <c r="K1809">
        <v>13</v>
      </c>
      <c r="L1809" s="1" t="s">
        <v>348</v>
      </c>
      <c r="M1809" t="s">
        <v>15793</v>
      </c>
      <c r="N1809">
        <v>21759</v>
      </c>
      <c r="O1809">
        <v>0</v>
      </c>
      <c r="P1809">
        <v>21</v>
      </c>
      <c r="Q1809" t="s">
        <v>15794</v>
      </c>
      <c r="R1809" t="s">
        <v>492</v>
      </c>
      <c r="S1809" t="s">
        <v>541</v>
      </c>
      <c r="U1809" t="s">
        <v>14791</v>
      </c>
      <c r="V1809" t="s">
        <v>299</v>
      </c>
    </row>
    <row r="1810" spans="1:22" x14ac:dyDescent="0.3">
      <c r="A1810" t="s">
        <v>14787</v>
      </c>
      <c r="B1810">
        <v>1</v>
      </c>
      <c r="C1810" s="1" t="s">
        <v>14788</v>
      </c>
      <c r="D1810" t="s">
        <v>348</v>
      </c>
      <c r="E1810">
        <v>3915522</v>
      </c>
      <c r="F1810" t="s">
        <v>14788</v>
      </c>
      <c r="G1810" t="s">
        <v>298</v>
      </c>
      <c r="H1810" t="s">
        <v>14789</v>
      </c>
      <c r="I1810">
        <v>2</v>
      </c>
      <c r="K1810">
        <v>84</v>
      </c>
      <c r="L1810" s="1" t="s">
        <v>348</v>
      </c>
      <c r="M1810" t="s">
        <v>2044</v>
      </c>
      <c r="N1810">
        <v>21758</v>
      </c>
      <c r="O1810">
        <v>0</v>
      </c>
      <c r="P1810">
        <v>22</v>
      </c>
      <c r="Q1810" t="s">
        <v>14790</v>
      </c>
      <c r="R1810" t="s">
        <v>308</v>
      </c>
      <c r="S1810" t="s">
        <v>791</v>
      </c>
      <c r="U1810" t="s">
        <v>14791</v>
      </c>
      <c r="V1810" t="s">
        <v>299</v>
      </c>
    </row>
    <row r="1811" spans="1:22" x14ac:dyDescent="0.3">
      <c r="A1811" t="s">
        <v>10531</v>
      </c>
      <c r="B1811">
        <v>1</v>
      </c>
      <c r="C1811" s="1" t="s">
        <v>10529</v>
      </c>
      <c r="D1811" t="s">
        <v>348</v>
      </c>
      <c r="E1811">
        <v>2970712</v>
      </c>
      <c r="F1811" t="s">
        <v>10529</v>
      </c>
      <c r="H1811" t="s">
        <v>2427</v>
      </c>
      <c r="J1811" t="s">
        <v>10530</v>
      </c>
      <c r="K1811">
        <v>16</v>
      </c>
      <c r="L1811" s="1" t="s">
        <v>348</v>
      </c>
      <c r="M1811" t="s">
        <v>7199</v>
      </c>
      <c r="N1811">
        <v>18281</v>
      </c>
      <c r="O1811">
        <v>4</v>
      </c>
      <c r="P1811">
        <v>26</v>
      </c>
      <c r="Q1811" t="s">
        <v>13805</v>
      </c>
      <c r="R1811" t="s">
        <v>397</v>
      </c>
      <c r="S1811" t="s">
        <v>385</v>
      </c>
      <c r="T1811" t="s">
        <v>16316</v>
      </c>
      <c r="U1811" t="s">
        <v>1111</v>
      </c>
      <c r="V1811" t="s">
        <v>295</v>
      </c>
    </row>
    <row r="1812" spans="1:22" x14ac:dyDescent="0.3">
      <c r="A1812" t="s">
        <v>15334</v>
      </c>
      <c r="B1812">
        <v>1</v>
      </c>
      <c r="C1812" s="1" t="s">
        <v>15335</v>
      </c>
      <c r="D1812" t="s">
        <v>348</v>
      </c>
      <c r="E1812">
        <v>3916566</v>
      </c>
      <c r="F1812" t="s">
        <v>15335</v>
      </c>
      <c r="G1812" t="s">
        <v>644</v>
      </c>
      <c r="H1812" t="s">
        <v>15336</v>
      </c>
      <c r="I1812">
        <v>2</v>
      </c>
      <c r="K1812">
        <v>17</v>
      </c>
      <c r="L1812" s="1" t="s">
        <v>348</v>
      </c>
      <c r="M1812" t="s">
        <v>15337</v>
      </c>
      <c r="N1812">
        <v>21714</v>
      </c>
      <c r="O1812">
        <v>0</v>
      </c>
      <c r="P1812">
        <v>23</v>
      </c>
      <c r="Q1812" t="s">
        <v>15338</v>
      </c>
      <c r="R1812" t="s">
        <v>308</v>
      </c>
      <c r="S1812" t="s">
        <v>412</v>
      </c>
      <c r="U1812" t="s">
        <v>14791</v>
      </c>
      <c r="V1812" t="s">
        <v>299</v>
      </c>
    </row>
    <row r="1813" spans="1:22" x14ac:dyDescent="0.3">
      <c r="A1813" t="s">
        <v>9541</v>
      </c>
      <c r="B1813">
        <v>1</v>
      </c>
      <c r="C1813" s="1" t="s">
        <v>9538</v>
      </c>
      <c r="D1813" t="s">
        <v>451</v>
      </c>
      <c r="E1813">
        <v>15832</v>
      </c>
      <c r="F1813" t="s">
        <v>9538</v>
      </c>
      <c r="H1813" t="s">
        <v>2552</v>
      </c>
      <c r="J1813" t="s">
        <v>9540</v>
      </c>
      <c r="K1813">
        <v>43</v>
      </c>
      <c r="L1813" s="1" t="s">
        <v>451</v>
      </c>
      <c r="M1813" t="s">
        <v>493</v>
      </c>
      <c r="N1813">
        <v>15045</v>
      </c>
      <c r="O1813">
        <v>7</v>
      </c>
      <c r="P1813">
        <v>28</v>
      </c>
      <c r="Q1813" t="s">
        <v>13506</v>
      </c>
      <c r="R1813" t="s">
        <v>360</v>
      </c>
      <c r="S1813" t="s">
        <v>499</v>
      </c>
      <c r="T1813" t="s">
        <v>16316</v>
      </c>
      <c r="U1813" t="s">
        <v>9539</v>
      </c>
      <c r="V1813" t="s">
        <v>295</v>
      </c>
    </row>
    <row r="1814" spans="1:22" x14ac:dyDescent="0.3">
      <c r="A1814" t="s">
        <v>3151</v>
      </c>
      <c r="B1814">
        <v>1</v>
      </c>
      <c r="C1814" s="1" t="s">
        <v>3148</v>
      </c>
      <c r="D1814" t="s">
        <v>451</v>
      </c>
      <c r="E1814">
        <v>12516</v>
      </c>
      <c r="F1814" t="s">
        <v>3148</v>
      </c>
      <c r="H1814" t="s">
        <v>3152</v>
      </c>
      <c r="K1814">
        <v>28</v>
      </c>
      <c r="L1814" s="1" t="s">
        <v>451</v>
      </c>
      <c r="M1814" t="s">
        <v>3150</v>
      </c>
      <c r="N1814">
        <v>8699</v>
      </c>
      <c r="O1814">
        <v>6</v>
      </c>
      <c r="P1814">
        <v>30</v>
      </c>
      <c r="Q1814" t="s">
        <v>11815</v>
      </c>
      <c r="R1814" t="s">
        <v>360</v>
      </c>
      <c r="S1814" t="s">
        <v>317</v>
      </c>
      <c r="U1814" t="s">
        <v>3149</v>
      </c>
      <c r="V1814" t="s">
        <v>295</v>
      </c>
    </row>
    <row r="1815" spans="1:22" x14ac:dyDescent="0.3">
      <c r="A1815" t="s">
        <v>4673</v>
      </c>
      <c r="B1815">
        <v>1</v>
      </c>
      <c r="C1815" s="1" t="s">
        <v>4669</v>
      </c>
      <c r="D1815" t="s">
        <v>451</v>
      </c>
      <c r="E1815">
        <v>4034782</v>
      </c>
      <c r="F1815" t="s">
        <v>4669</v>
      </c>
      <c r="H1815" t="s">
        <v>4674</v>
      </c>
      <c r="J1815" t="s">
        <v>4672</v>
      </c>
      <c r="K1815">
        <v>48</v>
      </c>
      <c r="L1815" s="1" t="s">
        <v>451</v>
      </c>
      <c r="M1815" t="s">
        <v>4671</v>
      </c>
      <c r="N1815">
        <v>20700</v>
      </c>
      <c r="O1815">
        <v>2</v>
      </c>
      <c r="P1815">
        <v>26</v>
      </c>
      <c r="Q1815" t="s">
        <v>12162</v>
      </c>
      <c r="R1815" t="s">
        <v>360</v>
      </c>
      <c r="S1815" t="s">
        <v>1161</v>
      </c>
      <c r="T1815" t="s">
        <v>16316</v>
      </c>
      <c r="U1815" t="s">
        <v>4670</v>
      </c>
      <c r="V1815" t="s">
        <v>295</v>
      </c>
    </row>
    <row r="1816" spans="1:22" x14ac:dyDescent="0.3">
      <c r="A1816" t="s">
        <v>8687</v>
      </c>
      <c r="B1816">
        <v>1</v>
      </c>
      <c r="C1816" s="1" t="s">
        <v>8684</v>
      </c>
      <c r="D1816" t="s">
        <v>348</v>
      </c>
      <c r="E1816">
        <v>2971544</v>
      </c>
      <c r="F1816" t="s">
        <v>8684</v>
      </c>
      <c r="H1816" t="s">
        <v>1958</v>
      </c>
      <c r="K1816">
        <v>14</v>
      </c>
      <c r="L1816" s="1" t="s">
        <v>348</v>
      </c>
      <c r="M1816" t="s">
        <v>8686</v>
      </c>
      <c r="N1816">
        <v>18109</v>
      </c>
      <c r="O1816">
        <v>3</v>
      </c>
      <c r="P1816">
        <v>25</v>
      </c>
      <c r="Q1816" t="s">
        <v>13252</v>
      </c>
      <c r="R1816" t="s">
        <v>308</v>
      </c>
      <c r="S1816" t="s">
        <v>579</v>
      </c>
      <c r="U1816" t="s">
        <v>8685</v>
      </c>
      <c r="V1816" t="s">
        <v>295</v>
      </c>
    </row>
    <row r="1817" spans="1:22" x14ac:dyDescent="0.3">
      <c r="A1817" t="s">
        <v>9723</v>
      </c>
      <c r="B1817">
        <v>1</v>
      </c>
      <c r="C1817" s="1" t="s">
        <v>9720</v>
      </c>
      <c r="D1817" t="s">
        <v>321</v>
      </c>
      <c r="E1817">
        <v>14434</v>
      </c>
      <c r="F1817" t="s">
        <v>9720</v>
      </c>
      <c r="H1817" t="s">
        <v>9724</v>
      </c>
      <c r="K1817">
        <v>49</v>
      </c>
      <c r="L1817" s="1" t="s">
        <v>321</v>
      </c>
      <c r="M1817" t="s">
        <v>9722</v>
      </c>
      <c r="N1817">
        <v>13449</v>
      </c>
      <c r="O1817">
        <v>3</v>
      </c>
      <c r="P1817">
        <v>31</v>
      </c>
      <c r="Q1817" t="s">
        <v>13560</v>
      </c>
      <c r="R1817" t="s">
        <v>424</v>
      </c>
      <c r="S1817" t="s">
        <v>511</v>
      </c>
      <c r="U1817" t="s">
        <v>9721</v>
      </c>
      <c r="V1817" t="s">
        <v>295</v>
      </c>
    </row>
    <row r="1818" spans="1:22" x14ac:dyDescent="0.3">
      <c r="A1818" t="s">
        <v>6741</v>
      </c>
      <c r="B1818">
        <v>1</v>
      </c>
      <c r="C1818" s="1" t="s">
        <v>6739</v>
      </c>
      <c r="D1818" t="s">
        <v>348</v>
      </c>
      <c r="E1818">
        <v>3123968</v>
      </c>
      <c r="F1818" t="s">
        <v>6739</v>
      </c>
      <c r="H1818" t="s">
        <v>1591</v>
      </c>
      <c r="J1818" t="s">
        <v>6740</v>
      </c>
      <c r="K1818">
        <v>18</v>
      </c>
      <c r="L1818" s="1" t="s">
        <v>348</v>
      </c>
      <c r="M1818" t="s">
        <v>2819</v>
      </c>
      <c r="N1818">
        <v>20160</v>
      </c>
      <c r="O1818">
        <v>2</v>
      </c>
      <c r="P1818">
        <v>25</v>
      </c>
      <c r="Q1818" t="s">
        <v>12705</v>
      </c>
      <c r="R1818" t="s">
        <v>329</v>
      </c>
      <c r="S1818" t="s">
        <v>367</v>
      </c>
      <c r="T1818" t="s">
        <v>16316</v>
      </c>
      <c r="U1818" t="s">
        <v>3707</v>
      </c>
      <c r="V1818" t="s">
        <v>295</v>
      </c>
    </row>
    <row r="1819" spans="1:22" x14ac:dyDescent="0.3">
      <c r="A1819" t="s">
        <v>7457</v>
      </c>
      <c r="B1819">
        <v>1</v>
      </c>
      <c r="C1819" s="1" t="s">
        <v>7456</v>
      </c>
      <c r="D1819" t="s">
        <v>348</v>
      </c>
      <c r="E1819">
        <v>14095</v>
      </c>
      <c r="F1819" t="s">
        <v>7456</v>
      </c>
      <c r="H1819" t="s">
        <v>5871</v>
      </c>
      <c r="K1819">
        <v>17</v>
      </c>
      <c r="L1819" s="1" t="s">
        <v>348</v>
      </c>
      <c r="M1819" t="s">
        <v>4684</v>
      </c>
      <c r="N1819">
        <v>13463</v>
      </c>
      <c r="O1819">
        <v>5</v>
      </c>
      <c r="P1819">
        <v>29</v>
      </c>
      <c r="Q1819" t="s">
        <v>12900</v>
      </c>
      <c r="R1819" t="s">
        <v>304</v>
      </c>
      <c r="S1819" t="s">
        <v>592</v>
      </c>
      <c r="U1819" t="s">
        <v>1657</v>
      </c>
      <c r="V1819" t="s">
        <v>295</v>
      </c>
    </row>
    <row r="1820" spans="1:22" x14ac:dyDescent="0.3">
      <c r="A1820" t="s">
        <v>2545</v>
      </c>
      <c r="B1820">
        <v>1</v>
      </c>
      <c r="C1820" s="1" t="s">
        <v>2541</v>
      </c>
      <c r="D1820" t="s">
        <v>348</v>
      </c>
      <c r="E1820">
        <v>4198679</v>
      </c>
      <c r="F1820" t="s">
        <v>2541</v>
      </c>
      <c r="H1820" t="s">
        <v>821</v>
      </c>
      <c r="I1820">
        <v>6</v>
      </c>
      <c r="J1820" t="s">
        <v>2544</v>
      </c>
      <c r="L1820" s="1" t="s">
        <v>348</v>
      </c>
      <c r="M1820" t="s">
        <v>2543</v>
      </c>
      <c r="N1820">
        <v>19403</v>
      </c>
      <c r="O1820">
        <v>3</v>
      </c>
      <c r="P1820">
        <v>25</v>
      </c>
      <c r="Q1820" t="s">
        <v>11692</v>
      </c>
      <c r="R1820" t="s">
        <v>318</v>
      </c>
      <c r="S1820" t="s">
        <v>603</v>
      </c>
      <c r="T1820" t="s">
        <v>16316</v>
      </c>
      <c r="U1820" t="s">
        <v>2542</v>
      </c>
      <c r="V1820" t="s">
        <v>295</v>
      </c>
    </row>
    <row r="1821" spans="1:22" x14ac:dyDescent="0.3">
      <c r="A1821" t="s">
        <v>1659</v>
      </c>
      <c r="B1821">
        <v>1</v>
      </c>
      <c r="C1821" s="1" t="s">
        <v>1656</v>
      </c>
      <c r="F1821" t="s">
        <v>1656</v>
      </c>
      <c r="K1821">
        <v>0</v>
      </c>
      <c r="L1821" s="1" t="s">
        <v>296</v>
      </c>
      <c r="M1821" t="s">
        <v>1658</v>
      </c>
      <c r="N1821">
        <v>19774</v>
      </c>
      <c r="O1821">
        <v>0</v>
      </c>
      <c r="Q1821" t="s">
        <v>11523</v>
      </c>
      <c r="R1821" t="s">
        <v>296</v>
      </c>
      <c r="S1821" t="s">
        <v>296</v>
      </c>
      <c r="U1821" t="s">
        <v>1657</v>
      </c>
      <c r="V1821" t="s">
        <v>295</v>
      </c>
    </row>
    <row r="1822" spans="1:22" x14ac:dyDescent="0.3">
      <c r="A1822" t="s">
        <v>15769</v>
      </c>
      <c r="B1822">
        <v>1</v>
      </c>
      <c r="C1822" s="1" t="s">
        <v>15770</v>
      </c>
      <c r="D1822" t="s">
        <v>348</v>
      </c>
      <c r="E1822">
        <v>3910176</v>
      </c>
      <c r="F1822" t="s">
        <v>15770</v>
      </c>
      <c r="G1822" t="s">
        <v>552</v>
      </c>
      <c r="H1822" t="s">
        <v>2035</v>
      </c>
      <c r="K1822">
        <v>18</v>
      </c>
      <c r="L1822" s="1" t="s">
        <v>348</v>
      </c>
      <c r="M1822" t="s">
        <v>15771</v>
      </c>
      <c r="N1822">
        <v>22417</v>
      </c>
      <c r="O1822">
        <v>0</v>
      </c>
      <c r="P1822">
        <v>23</v>
      </c>
      <c r="Q1822" t="s">
        <v>15772</v>
      </c>
      <c r="R1822" t="s">
        <v>329</v>
      </c>
      <c r="S1822" t="s">
        <v>650</v>
      </c>
      <c r="U1822" t="s">
        <v>15773</v>
      </c>
      <c r="V1822" t="s">
        <v>299</v>
      </c>
    </row>
    <row r="1823" spans="1:22" x14ac:dyDescent="0.3">
      <c r="A1823" t="s">
        <v>7368</v>
      </c>
      <c r="B1823">
        <v>1</v>
      </c>
      <c r="C1823" s="1" t="s">
        <v>7365</v>
      </c>
      <c r="D1823" t="s">
        <v>311</v>
      </c>
      <c r="E1823">
        <v>3040535</v>
      </c>
      <c r="F1823" t="s">
        <v>7365</v>
      </c>
      <c r="G1823" t="s">
        <v>479</v>
      </c>
      <c r="H1823" t="s">
        <v>1273</v>
      </c>
      <c r="I1823">
        <v>4</v>
      </c>
      <c r="J1823" t="s">
        <v>7367</v>
      </c>
      <c r="K1823">
        <v>6</v>
      </c>
      <c r="L1823" s="1" t="s">
        <v>311</v>
      </c>
      <c r="M1823" t="s">
        <v>7366</v>
      </c>
      <c r="N1823">
        <v>20089</v>
      </c>
      <c r="O1823">
        <v>2</v>
      </c>
      <c r="P1823">
        <v>25</v>
      </c>
      <c r="Q1823" t="s">
        <v>12876</v>
      </c>
      <c r="R1823" t="s">
        <v>424</v>
      </c>
      <c r="S1823" t="s">
        <v>436</v>
      </c>
      <c r="U1823" t="s">
        <v>4141</v>
      </c>
      <c r="V1823" t="s">
        <v>299</v>
      </c>
    </row>
    <row r="1824" spans="1:22" x14ac:dyDescent="0.3">
      <c r="A1824" t="s">
        <v>4442</v>
      </c>
      <c r="B1824">
        <v>1</v>
      </c>
      <c r="C1824" s="1" t="s">
        <v>4440</v>
      </c>
      <c r="D1824" t="s">
        <v>311</v>
      </c>
      <c r="F1824" t="s">
        <v>4440</v>
      </c>
      <c r="H1824" t="s">
        <v>4443</v>
      </c>
      <c r="K1824">
        <v>13</v>
      </c>
      <c r="L1824" s="1" t="s">
        <v>311</v>
      </c>
      <c r="M1824" t="s">
        <v>4441</v>
      </c>
      <c r="N1824">
        <v>297</v>
      </c>
      <c r="O1824">
        <v>0</v>
      </c>
      <c r="P1824">
        <v>47</v>
      </c>
      <c r="Q1824" t="s">
        <v>12110</v>
      </c>
      <c r="R1824" t="s">
        <v>345</v>
      </c>
      <c r="S1824" t="s">
        <v>1230</v>
      </c>
      <c r="U1824" t="s">
        <v>4141</v>
      </c>
      <c r="V1824" t="s">
        <v>295</v>
      </c>
    </row>
    <row r="1825" spans="1:22" x14ac:dyDescent="0.3">
      <c r="A1825" t="s">
        <v>2827</v>
      </c>
      <c r="B1825">
        <v>1</v>
      </c>
      <c r="C1825" s="1" t="s">
        <v>2825</v>
      </c>
      <c r="D1825" t="s">
        <v>311</v>
      </c>
      <c r="E1825">
        <v>3115293</v>
      </c>
      <c r="F1825" t="s">
        <v>2825</v>
      </c>
      <c r="G1825" t="s">
        <v>444</v>
      </c>
      <c r="H1825" t="s">
        <v>2828</v>
      </c>
      <c r="I1825">
        <v>3</v>
      </c>
      <c r="J1825" t="s">
        <v>2826</v>
      </c>
      <c r="K1825">
        <v>8</v>
      </c>
      <c r="L1825" s="1" t="s">
        <v>311</v>
      </c>
      <c r="M1825" t="s">
        <v>432</v>
      </c>
      <c r="N1825">
        <v>20053</v>
      </c>
      <c r="O1825">
        <v>2</v>
      </c>
      <c r="P1825">
        <v>24</v>
      </c>
      <c r="Q1825" t="s">
        <v>11751</v>
      </c>
      <c r="R1825" t="s">
        <v>318</v>
      </c>
      <c r="S1825" t="s">
        <v>317</v>
      </c>
      <c r="U1825" t="s">
        <v>687</v>
      </c>
      <c r="V1825" t="s">
        <v>299</v>
      </c>
    </row>
    <row r="1826" spans="1:22" x14ac:dyDescent="0.3">
      <c r="A1826" t="s">
        <v>9284</v>
      </c>
      <c r="B1826">
        <v>1</v>
      </c>
      <c r="C1826" s="1" t="s">
        <v>9282</v>
      </c>
      <c r="D1826" t="s">
        <v>437</v>
      </c>
      <c r="E1826">
        <v>2576045</v>
      </c>
      <c r="F1826" t="s">
        <v>9282</v>
      </c>
      <c r="H1826" t="s">
        <v>648</v>
      </c>
      <c r="K1826">
        <v>2</v>
      </c>
      <c r="L1826" s="1" t="s">
        <v>437</v>
      </c>
      <c r="M1826" t="s">
        <v>9283</v>
      </c>
      <c r="N1826">
        <v>17117</v>
      </c>
      <c r="O1826">
        <v>0</v>
      </c>
      <c r="P1826">
        <v>24</v>
      </c>
      <c r="Q1826" t="s">
        <v>13426</v>
      </c>
      <c r="R1826" t="s">
        <v>329</v>
      </c>
      <c r="S1826" t="s">
        <v>332</v>
      </c>
      <c r="U1826" t="s">
        <v>687</v>
      </c>
      <c r="V1826" t="s">
        <v>295</v>
      </c>
    </row>
    <row r="1827" spans="1:22" x14ac:dyDescent="0.3">
      <c r="A1827" t="s">
        <v>9578</v>
      </c>
      <c r="B1827">
        <v>1</v>
      </c>
      <c r="C1827" s="1" t="s">
        <v>9576</v>
      </c>
      <c r="D1827" t="s">
        <v>321</v>
      </c>
      <c r="E1827">
        <v>2582138</v>
      </c>
      <c r="F1827" t="s">
        <v>9576</v>
      </c>
      <c r="H1827" t="s">
        <v>9579</v>
      </c>
      <c r="J1827" t="s">
        <v>9577</v>
      </c>
      <c r="K1827">
        <v>48</v>
      </c>
      <c r="L1827" s="1" t="s">
        <v>321</v>
      </c>
      <c r="M1827" t="s">
        <v>889</v>
      </c>
      <c r="N1827">
        <v>18246</v>
      </c>
      <c r="O1827">
        <v>4</v>
      </c>
      <c r="P1827">
        <v>27</v>
      </c>
      <c r="Q1827" t="s">
        <v>13518</v>
      </c>
      <c r="R1827" t="s">
        <v>318</v>
      </c>
      <c r="S1827" t="s">
        <v>320</v>
      </c>
      <c r="T1827" t="s">
        <v>16316</v>
      </c>
      <c r="U1827" t="s">
        <v>687</v>
      </c>
      <c r="V1827" t="s">
        <v>295</v>
      </c>
    </row>
    <row r="1828" spans="1:22" x14ac:dyDescent="0.3">
      <c r="A1828" t="s">
        <v>690</v>
      </c>
      <c r="B1828">
        <v>1</v>
      </c>
      <c r="C1828" s="1" t="s">
        <v>685</v>
      </c>
      <c r="D1828" t="s">
        <v>562</v>
      </c>
      <c r="E1828">
        <v>2572846</v>
      </c>
      <c r="F1828" t="s">
        <v>685</v>
      </c>
      <c r="H1828" t="s">
        <v>691</v>
      </c>
      <c r="J1828" t="s">
        <v>689</v>
      </c>
      <c r="K1828">
        <v>96</v>
      </c>
      <c r="L1828" s="1" t="s">
        <v>451</v>
      </c>
      <c r="M1828" t="s">
        <v>688</v>
      </c>
      <c r="N1828">
        <v>18713</v>
      </c>
      <c r="O1828">
        <v>4</v>
      </c>
      <c r="P1828">
        <v>26</v>
      </c>
      <c r="Q1828" t="s">
        <v>11370</v>
      </c>
      <c r="R1828" t="s">
        <v>345</v>
      </c>
      <c r="S1828" t="s">
        <v>686</v>
      </c>
      <c r="T1828" t="s">
        <v>16316</v>
      </c>
      <c r="U1828" t="s">
        <v>687</v>
      </c>
      <c r="V1828" t="s">
        <v>295</v>
      </c>
    </row>
    <row r="1829" spans="1:22" x14ac:dyDescent="0.3">
      <c r="A1829" t="s">
        <v>5848</v>
      </c>
      <c r="B1829">
        <v>1</v>
      </c>
      <c r="C1829" s="1" t="s">
        <v>5845</v>
      </c>
      <c r="D1829" t="s">
        <v>562</v>
      </c>
      <c r="E1829">
        <v>16002</v>
      </c>
      <c r="F1829" t="s">
        <v>5845</v>
      </c>
      <c r="G1829" t="s">
        <v>536</v>
      </c>
      <c r="H1829" t="s">
        <v>3975</v>
      </c>
      <c r="I1829">
        <v>4</v>
      </c>
      <c r="J1829" t="s">
        <v>5847</v>
      </c>
      <c r="K1829">
        <v>44</v>
      </c>
      <c r="L1829" s="1" t="s">
        <v>451</v>
      </c>
      <c r="M1829" t="s">
        <v>5846</v>
      </c>
      <c r="N1829">
        <v>14901</v>
      </c>
      <c r="O1829">
        <v>7</v>
      </c>
      <c r="P1829">
        <v>29</v>
      </c>
      <c r="Q1829" t="s">
        <v>12461</v>
      </c>
      <c r="R1829" t="s">
        <v>329</v>
      </c>
      <c r="S1829" t="s">
        <v>525</v>
      </c>
      <c r="U1829" t="s">
        <v>687</v>
      </c>
      <c r="V1829" t="s">
        <v>299</v>
      </c>
    </row>
    <row r="1830" spans="1:22" x14ac:dyDescent="0.3">
      <c r="A1830" t="s">
        <v>4265</v>
      </c>
      <c r="B1830">
        <v>1</v>
      </c>
      <c r="C1830" s="1" t="s">
        <v>4262</v>
      </c>
      <c r="D1830" t="s">
        <v>311</v>
      </c>
      <c r="E1830">
        <v>3049872</v>
      </c>
      <c r="F1830" t="s">
        <v>4262</v>
      </c>
      <c r="G1830" t="s">
        <v>388</v>
      </c>
      <c r="H1830" t="s">
        <v>3826</v>
      </c>
      <c r="I1830">
        <v>4</v>
      </c>
      <c r="J1830" t="s">
        <v>4264</v>
      </c>
      <c r="K1830">
        <v>8</v>
      </c>
      <c r="L1830" s="1" t="s">
        <v>311</v>
      </c>
      <c r="M1830" t="s">
        <v>4263</v>
      </c>
      <c r="N1830">
        <v>19913</v>
      </c>
      <c r="O1830">
        <v>2</v>
      </c>
      <c r="P1830">
        <v>25</v>
      </c>
      <c r="Q1830" t="s">
        <v>12067</v>
      </c>
      <c r="R1830" t="s">
        <v>345</v>
      </c>
      <c r="S1830" t="s">
        <v>762</v>
      </c>
      <c r="U1830" t="s">
        <v>687</v>
      </c>
      <c r="V1830" t="s">
        <v>299</v>
      </c>
    </row>
    <row r="1831" spans="1:22" x14ac:dyDescent="0.3">
      <c r="A1831" t="s">
        <v>8059</v>
      </c>
      <c r="B1831">
        <v>1</v>
      </c>
      <c r="C1831" s="1" t="s">
        <v>8057</v>
      </c>
      <c r="D1831" t="s">
        <v>348</v>
      </c>
      <c r="E1831">
        <v>3119232</v>
      </c>
      <c r="F1831" t="s">
        <v>8057</v>
      </c>
      <c r="H1831" t="s">
        <v>7200</v>
      </c>
      <c r="J1831" t="s">
        <v>8058</v>
      </c>
      <c r="K1831">
        <v>1</v>
      </c>
      <c r="L1831" s="1" t="s">
        <v>348</v>
      </c>
      <c r="M1831" t="s">
        <v>799</v>
      </c>
      <c r="N1831">
        <v>20206</v>
      </c>
      <c r="O1831">
        <v>2</v>
      </c>
      <c r="P1831">
        <v>25</v>
      </c>
      <c r="Q1831" t="s">
        <v>13067</v>
      </c>
      <c r="R1831" t="s">
        <v>360</v>
      </c>
      <c r="S1831" t="s">
        <v>838</v>
      </c>
      <c r="T1831" t="s">
        <v>16316</v>
      </c>
      <c r="U1831" t="s">
        <v>687</v>
      </c>
      <c r="V1831" t="s">
        <v>295</v>
      </c>
    </row>
    <row r="1832" spans="1:22" x14ac:dyDescent="0.3">
      <c r="A1832" t="s">
        <v>15951</v>
      </c>
      <c r="B1832">
        <v>1</v>
      </c>
      <c r="C1832" s="1" t="s">
        <v>15952</v>
      </c>
      <c r="D1832" t="s">
        <v>321</v>
      </c>
      <c r="F1832" t="s">
        <v>15952</v>
      </c>
      <c r="H1832" t="s">
        <v>15953</v>
      </c>
      <c r="L1832" s="1" t="s">
        <v>321</v>
      </c>
      <c r="M1832" t="s">
        <v>15954</v>
      </c>
      <c r="N1832">
        <v>21770</v>
      </c>
      <c r="O1832">
        <v>0</v>
      </c>
      <c r="P1832">
        <v>23</v>
      </c>
      <c r="Q1832" t="s">
        <v>15955</v>
      </c>
      <c r="R1832" t="s">
        <v>424</v>
      </c>
      <c r="S1832" t="s">
        <v>515</v>
      </c>
      <c r="T1832" t="s">
        <v>16316</v>
      </c>
      <c r="U1832" t="s">
        <v>687</v>
      </c>
      <c r="V1832" t="s">
        <v>295</v>
      </c>
    </row>
    <row r="1833" spans="1:22" x14ac:dyDescent="0.3">
      <c r="A1833" t="s">
        <v>1550</v>
      </c>
      <c r="B1833">
        <v>1</v>
      </c>
      <c r="C1833" s="1" t="s">
        <v>1549</v>
      </c>
      <c r="D1833" t="s">
        <v>321</v>
      </c>
      <c r="E1833">
        <v>14289</v>
      </c>
      <c r="F1833" t="s">
        <v>1549</v>
      </c>
      <c r="H1833" t="s">
        <v>1551</v>
      </c>
      <c r="K1833">
        <v>85</v>
      </c>
      <c r="L1833" s="1" t="s">
        <v>321</v>
      </c>
      <c r="M1833" t="s">
        <v>936</v>
      </c>
      <c r="N1833">
        <v>14768</v>
      </c>
      <c r="O1833">
        <v>2</v>
      </c>
      <c r="P1833">
        <v>29</v>
      </c>
      <c r="Q1833" t="s">
        <v>11503</v>
      </c>
      <c r="R1833" t="s">
        <v>294</v>
      </c>
      <c r="S1833" t="s">
        <v>389</v>
      </c>
      <c r="U1833" t="s">
        <v>687</v>
      </c>
      <c r="V1833" t="s">
        <v>295</v>
      </c>
    </row>
    <row r="1834" spans="1:22" x14ac:dyDescent="0.3">
      <c r="A1834" t="s">
        <v>8922</v>
      </c>
      <c r="B1834">
        <v>1</v>
      </c>
      <c r="C1834" s="1" t="s">
        <v>8921</v>
      </c>
      <c r="D1834" t="s">
        <v>311</v>
      </c>
      <c r="E1834">
        <v>8520</v>
      </c>
      <c r="F1834" t="s">
        <v>8921</v>
      </c>
      <c r="H1834" t="s">
        <v>8923</v>
      </c>
      <c r="K1834">
        <v>18</v>
      </c>
      <c r="L1834" s="1" t="s">
        <v>311</v>
      </c>
      <c r="M1834" t="s">
        <v>7986</v>
      </c>
      <c r="N1834">
        <v>8703</v>
      </c>
      <c r="O1834">
        <v>10</v>
      </c>
      <c r="P1834">
        <v>34</v>
      </c>
      <c r="Q1834" t="s">
        <v>13320</v>
      </c>
      <c r="R1834" t="s">
        <v>424</v>
      </c>
      <c r="S1834" t="s">
        <v>575</v>
      </c>
      <c r="U1834" t="s">
        <v>687</v>
      </c>
      <c r="V1834" t="s">
        <v>295</v>
      </c>
    </row>
    <row r="1835" spans="1:22" x14ac:dyDescent="0.3">
      <c r="A1835" t="s">
        <v>6068</v>
      </c>
      <c r="B1835">
        <v>1</v>
      </c>
      <c r="C1835" s="1" t="s">
        <v>6067</v>
      </c>
      <c r="D1835" t="s">
        <v>348</v>
      </c>
      <c r="E1835">
        <v>2510612</v>
      </c>
      <c r="F1835" t="s">
        <v>6067</v>
      </c>
      <c r="H1835" t="s">
        <v>6069</v>
      </c>
      <c r="K1835">
        <v>86</v>
      </c>
      <c r="L1835" s="1" t="s">
        <v>348</v>
      </c>
      <c r="M1835" t="s">
        <v>1975</v>
      </c>
      <c r="N1835">
        <v>17316</v>
      </c>
      <c r="O1835">
        <v>1</v>
      </c>
      <c r="P1835">
        <v>26</v>
      </c>
      <c r="Q1835" t="s">
        <v>12519</v>
      </c>
      <c r="R1835" t="s">
        <v>294</v>
      </c>
      <c r="S1835" t="s">
        <v>949</v>
      </c>
      <c r="U1835" t="s">
        <v>687</v>
      </c>
      <c r="V1835" t="s">
        <v>295</v>
      </c>
    </row>
    <row r="1836" spans="1:22" x14ac:dyDescent="0.3">
      <c r="A1836" t="s">
        <v>5647</v>
      </c>
      <c r="B1836">
        <v>1</v>
      </c>
      <c r="C1836" s="1" t="s">
        <v>5645</v>
      </c>
      <c r="D1836" t="s">
        <v>311</v>
      </c>
      <c r="E1836">
        <v>3917315</v>
      </c>
      <c r="F1836" t="s">
        <v>5645</v>
      </c>
      <c r="G1836" t="s">
        <v>340</v>
      </c>
      <c r="H1836" t="s">
        <v>5648</v>
      </c>
      <c r="I1836">
        <v>1</v>
      </c>
      <c r="J1836" t="s">
        <v>14426</v>
      </c>
      <c r="K1836">
        <v>1</v>
      </c>
      <c r="L1836" s="1" t="s">
        <v>311</v>
      </c>
      <c r="M1836" t="s">
        <v>1092</v>
      </c>
      <c r="N1836">
        <v>20889</v>
      </c>
      <c r="O1836">
        <v>1</v>
      </c>
      <c r="P1836">
        <v>23</v>
      </c>
      <c r="Q1836" t="s">
        <v>12412</v>
      </c>
      <c r="R1836" t="s">
        <v>401</v>
      </c>
      <c r="S1836" t="s">
        <v>924</v>
      </c>
      <c r="U1836" t="s">
        <v>5646</v>
      </c>
      <c r="V1836" t="s">
        <v>299</v>
      </c>
    </row>
    <row r="1837" spans="1:22" x14ac:dyDescent="0.3">
      <c r="A1837" t="s">
        <v>5426</v>
      </c>
      <c r="B1837">
        <v>1</v>
      </c>
      <c r="C1837" s="1" t="s">
        <v>210</v>
      </c>
      <c r="D1837" t="s">
        <v>321</v>
      </c>
      <c r="E1837">
        <v>14054</v>
      </c>
      <c r="F1837" t="s">
        <v>210</v>
      </c>
      <c r="G1837" t="s">
        <v>644</v>
      </c>
      <c r="H1837" t="s">
        <v>5427</v>
      </c>
      <c r="I1837">
        <v>2</v>
      </c>
      <c r="J1837" t="s">
        <v>5425</v>
      </c>
      <c r="K1837">
        <v>82</v>
      </c>
      <c r="L1837" s="1" t="s">
        <v>321</v>
      </c>
      <c r="M1837" t="s">
        <v>5424</v>
      </c>
      <c r="N1837">
        <v>13275</v>
      </c>
      <c r="O1837">
        <v>9</v>
      </c>
      <c r="P1837">
        <v>30</v>
      </c>
      <c r="Q1837" t="s">
        <v>12354</v>
      </c>
      <c r="R1837" t="s">
        <v>304</v>
      </c>
      <c r="S1837" t="s">
        <v>1605</v>
      </c>
      <c r="U1837" t="s">
        <v>687</v>
      </c>
      <c r="V1837" t="s">
        <v>299</v>
      </c>
    </row>
    <row r="1838" spans="1:22" x14ac:dyDescent="0.3">
      <c r="A1838" t="s">
        <v>9595</v>
      </c>
      <c r="B1838">
        <v>1</v>
      </c>
      <c r="C1838" s="1" t="s">
        <v>9593</v>
      </c>
      <c r="F1838" t="s">
        <v>9593</v>
      </c>
      <c r="K1838">
        <v>0</v>
      </c>
      <c r="L1838" s="1" t="s">
        <v>296</v>
      </c>
      <c r="M1838" t="s">
        <v>9594</v>
      </c>
      <c r="N1838">
        <v>18812</v>
      </c>
      <c r="O1838">
        <v>0</v>
      </c>
      <c r="Q1838" t="s">
        <v>13522</v>
      </c>
      <c r="R1838" t="s">
        <v>296</v>
      </c>
      <c r="S1838" t="s">
        <v>296</v>
      </c>
      <c r="U1838" t="s">
        <v>687</v>
      </c>
      <c r="V1838" t="s">
        <v>295</v>
      </c>
    </row>
    <row r="1839" spans="1:22" x14ac:dyDescent="0.3">
      <c r="A1839" t="s">
        <v>1158</v>
      </c>
      <c r="B1839">
        <v>1</v>
      </c>
      <c r="C1839" s="1" t="s">
        <v>1156</v>
      </c>
      <c r="D1839" t="s">
        <v>311</v>
      </c>
      <c r="E1839">
        <v>3915776</v>
      </c>
      <c r="F1839" t="s">
        <v>1156</v>
      </c>
      <c r="H1839" t="s">
        <v>1159</v>
      </c>
      <c r="J1839" t="s">
        <v>14340</v>
      </c>
      <c r="L1839" s="1" t="s">
        <v>311</v>
      </c>
      <c r="M1839" t="s">
        <v>1157</v>
      </c>
      <c r="N1839">
        <v>21143</v>
      </c>
      <c r="O1839">
        <v>1</v>
      </c>
      <c r="P1839">
        <v>23</v>
      </c>
      <c r="Q1839" t="s">
        <v>11438</v>
      </c>
      <c r="R1839" t="s">
        <v>424</v>
      </c>
      <c r="S1839" t="s">
        <v>575</v>
      </c>
      <c r="T1839" t="s">
        <v>16316</v>
      </c>
      <c r="U1839" t="s">
        <v>687</v>
      </c>
      <c r="V1839" t="s">
        <v>295</v>
      </c>
    </row>
    <row r="1840" spans="1:22" x14ac:dyDescent="0.3">
      <c r="A1840" t="s">
        <v>9230</v>
      </c>
      <c r="B1840">
        <v>1</v>
      </c>
      <c r="C1840" s="1" t="s">
        <v>9227</v>
      </c>
      <c r="D1840" t="s">
        <v>311</v>
      </c>
      <c r="E1840">
        <v>2972092</v>
      </c>
      <c r="F1840" t="s">
        <v>9227</v>
      </c>
      <c r="H1840" t="s">
        <v>2635</v>
      </c>
      <c r="J1840" t="s">
        <v>9229</v>
      </c>
      <c r="L1840" s="1" t="s">
        <v>311</v>
      </c>
      <c r="M1840" t="s">
        <v>9228</v>
      </c>
      <c r="N1840">
        <v>19475</v>
      </c>
      <c r="O1840">
        <v>3</v>
      </c>
      <c r="P1840">
        <v>26</v>
      </c>
      <c r="Q1840" t="s">
        <v>13408</v>
      </c>
      <c r="R1840" t="s">
        <v>294</v>
      </c>
      <c r="S1840" t="s">
        <v>970</v>
      </c>
      <c r="T1840" t="s">
        <v>16316</v>
      </c>
      <c r="U1840" t="s">
        <v>687</v>
      </c>
      <c r="V1840" t="s">
        <v>295</v>
      </c>
    </row>
    <row r="1841" spans="1:22" x14ac:dyDescent="0.3">
      <c r="A1841" t="s">
        <v>4838</v>
      </c>
      <c r="B1841">
        <v>2</v>
      </c>
      <c r="C1841" s="1" t="s">
        <v>15530</v>
      </c>
      <c r="D1841" t="s">
        <v>348</v>
      </c>
      <c r="E1841">
        <v>4252364</v>
      </c>
      <c r="F1841" t="s">
        <v>15530</v>
      </c>
      <c r="G1841" t="s">
        <v>552</v>
      </c>
      <c r="H1841" t="s">
        <v>15531</v>
      </c>
      <c r="K1841">
        <v>80</v>
      </c>
      <c r="L1841" s="1" t="s">
        <v>348</v>
      </c>
      <c r="M1841" t="s">
        <v>513</v>
      </c>
      <c r="N1841">
        <v>22416</v>
      </c>
      <c r="O1841">
        <v>0</v>
      </c>
      <c r="P1841">
        <v>21</v>
      </c>
      <c r="Q1841" t="s">
        <v>13690</v>
      </c>
      <c r="R1841" t="s">
        <v>401</v>
      </c>
      <c r="S1841" t="s">
        <v>341</v>
      </c>
      <c r="U1841" t="s">
        <v>687</v>
      </c>
      <c r="V1841" t="s">
        <v>299</v>
      </c>
    </row>
    <row r="1842" spans="1:22" x14ac:dyDescent="0.3">
      <c r="A1842" t="s">
        <v>4838</v>
      </c>
      <c r="B1842">
        <v>2</v>
      </c>
      <c r="C1842" s="1" t="s">
        <v>10164</v>
      </c>
      <c r="D1842" t="s">
        <v>348</v>
      </c>
      <c r="E1842">
        <v>13488</v>
      </c>
      <c r="F1842" t="s">
        <v>10164</v>
      </c>
      <c r="H1842" t="s">
        <v>10165</v>
      </c>
      <c r="K1842">
        <v>18</v>
      </c>
      <c r="L1842" s="1" t="s">
        <v>348</v>
      </c>
      <c r="M1842" t="s">
        <v>513</v>
      </c>
      <c r="N1842">
        <v>11594</v>
      </c>
      <c r="O1842">
        <v>5</v>
      </c>
      <c r="P1842">
        <v>30</v>
      </c>
      <c r="Q1842" t="s">
        <v>13690</v>
      </c>
      <c r="R1842" t="s">
        <v>401</v>
      </c>
      <c r="S1842" t="s">
        <v>643</v>
      </c>
      <c r="U1842" t="s">
        <v>687</v>
      </c>
      <c r="V1842" t="s">
        <v>295</v>
      </c>
    </row>
    <row r="1843" spans="1:22" x14ac:dyDescent="0.3">
      <c r="A1843" t="s">
        <v>7308</v>
      </c>
      <c r="B1843">
        <v>1</v>
      </c>
      <c r="C1843" s="1" t="s">
        <v>7305</v>
      </c>
      <c r="D1843" t="s">
        <v>451</v>
      </c>
      <c r="E1843">
        <v>16885</v>
      </c>
      <c r="F1843" t="s">
        <v>7305</v>
      </c>
      <c r="H1843" t="s">
        <v>7309</v>
      </c>
      <c r="I1843">
        <v>6</v>
      </c>
      <c r="K1843">
        <v>36</v>
      </c>
      <c r="L1843" s="1" t="s">
        <v>451</v>
      </c>
      <c r="M1843" t="s">
        <v>7307</v>
      </c>
      <c r="N1843">
        <v>16423</v>
      </c>
      <c r="O1843">
        <v>1</v>
      </c>
      <c r="P1843">
        <v>27</v>
      </c>
      <c r="Q1843" t="s">
        <v>12859</v>
      </c>
      <c r="R1843" t="s">
        <v>492</v>
      </c>
      <c r="S1843" t="s">
        <v>650</v>
      </c>
      <c r="U1843" t="s">
        <v>7306</v>
      </c>
      <c r="V1843" t="s">
        <v>295</v>
      </c>
    </row>
    <row r="1844" spans="1:22" x14ac:dyDescent="0.3">
      <c r="A1844" t="s">
        <v>16484</v>
      </c>
      <c r="B1844">
        <v>1</v>
      </c>
      <c r="C1844" s="1" t="s">
        <v>16485</v>
      </c>
      <c r="D1844" t="s">
        <v>16327</v>
      </c>
      <c r="E1844">
        <v>3061740</v>
      </c>
      <c r="F1844" t="s">
        <v>16485</v>
      </c>
      <c r="H1844" t="s">
        <v>2755</v>
      </c>
      <c r="J1844" t="s">
        <v>16486</v>
      </c>
      <c r="L1844" s="1" t="s">
        <v>16327</v>
      </c>
      <c r="M1844" t="s">
        <v>793</v>
      </c>
      <c r="N1844">
        <v>18151</v>
      </c>
      <c r="O1844">
        <v>4</v>
      </c>
      <c r="P1844">
        <v>28</v>
      </c>
      <c r="Q1844" t="s">
        <v>16487</v>
      </c>
      <c r="R1844" t="s">
        <v>424</v>
      </c>
      <c r="S1844" t="s">
        <v>347</v>
      </c>
      <c r="T1844" t="s">
        <v>16316</v>
      </c>
      <c r="U1844" t="s">
        <v>16488</v>
      </c>
      <c r="V1844" t="s">
        <v>295</v>
      </c>
    </row>
    <row r="1845" spans="1:22" x14ac:dyDescent="0.3">
      <c r="A1845" t="s">
        <v>6446</v>
      </c>
      <c r="B1845">
        <v>1</v>
      </c>
      <c r="C1845" s="1" t="s">
        <v>6443</v>
      </c>
      <c r="D1845" t="s">
        <v>348</v>
      </c>
      <c r="F1845" t="s">
        <v>6443</v>
      </c>
      <c r="K1845">
        <v>12</v>
      </c>
      <c r="L1845" s="1" t="s">
        <v>348</v>
      </c>
      <c r="M1845" t="s">
        <v>6445</v>
      </c>
      <c r="N1845">
        <v>16188</v>
      </c>
      <c r="O1845">
        <v>0</v>
      </c>
      <c r="Q1845" t="s">
        <v>12623</v>
      </c>
      <c r="R1845" t="s">
        <v>424</v>
      </c>
      <c r="S1845" t="s">
        <v>537</v>
      </c>
      <c r="U1845" t="s">
        <v>6444</v>
      </c>
      <c r="V1845" t="s">
        <v>295</v>
      </c>
    </row>
    <row r="1846" spans="1:22" x14ac:dyDescent="0.3">
      <c r="A1846" t="s">
        <v>9434</v>
      </c>
      <c r="B1846">
        <v>1</v>
      </c>
      <c r="C1846" s="1" t="s">
        <v>9432</v>
      </c>
      <c r="D1846" t="s">
        <v>451</v>
      </c>
      <c r="F1846" t="s">
        <v>9432</v>
      </c>
      <c r="H1846" t="s">
        <v>9435</v>
      </c>
      <c r="K1846">
        <v>21</v>
      </c>
      <c r="L1846" s="1" t="s">
        <v>451</v>
      </c>
      <c r="M1846" t="s">
        <v>535</v>
      </c>
      <c r="N1846">
        <v>11708</v>
      </c>
      <c r="O1846">
        <v>11</v>
      </c>
      <c r="P1846">
        <v>39</v>
      </c>
      <c r="Q1846" t="s">
        <v>13473</v>
      </c>
      <c r="R1846" t="s">
        <v>401</v>
      </c>
      <c r="S1846" t="s">
        <v>436</v>
      </c>
      <c r="U1846" t="s">
        <v>9433</v>
      </c>
      <c r="V1846" t="s">
        <v>295</v>
      </c>
    </row>
    <row r="1847" spans="1:22" x14ac:dyDescent="0.3">
      <c r="A1847" t="s">
        <v>9837</v>
      </c>
      <c r="B1847">
        <v>1</v>
      </c>
      <c r="C1847" s="1" t="s">
        <v>9835</v>
      </c>
      <c r="D1847" t="s">
        <v>321</v>
      </c>
      <c r="E1847">
        <v>14904</v>
      </c>
      <c r="F1847" t="s">
        <v>9835</v>
      </c>
      <c r="H1847" t="s">
        <v>7615</v>
      </c>
      <c r="J1847" t="s">
        <v>9836</v>
      </c>
      <c r="K1847">
        <v>80</v>
      </c>
      <c r="L1847" s="1" t="s">
        <v>321</v>
      </c>
      <c r="M1847" t="s">
        <v>984</v>
      </c>
      <c r="N1847">
        <v>14122</v>
      </c>
      <c r="O1847">
        <v>7</v>
      </c>
      <c r="P1847">
        <v>28</v>
      </c>
      <c r="Q1847" t="s">
        <v>13594</v>
      </c>
      <c r="R1847" t="s">
        <v>304</v>
      </c>
      <c r="S1847" t="s">
        <v>525</v>
      </c>
      <c r="U1847" t="s">
        <v>7504</v>
      </c>
      <c r="V1847" t="s">
        <v>295</v>
      </c>
    </row>
    <row r="1848" spans="1:22" x14ac:dyDescent="0.3">
      <c r="A1848" t="s">
        <v>3370</v>
      </c>
      <c r="B1848">
        <v>1</v>
      </c>
      <c r="C1848" s="1" t="s">
        <v>3368</v>
      </c>
      <c r="F1848" t="s">
        <v>3368</v>
      </c>
      <c r="K1848">
        <v>0</v>
      </c>
      <c r="L1848" s="1" t="s">
        <v>296</v>
      </c>
      <c r="M1848" t="s">
        <v>2005</v>
      </c>
      <c r="N1848">
        <v>19807</v>
      </c>
      <c r="O1848">
        <v>0</v>
      </c>
      <c r="Q1848" t="s">
        <v>11864</v>
      </c>
      <c r="R1848" t="s">
        <v>296</v>
      </c>
      <c r="S1848" t="s">
        <v>296</v>
      </c>
      <c r="U1848" t="s">
        <v>3369</v>
      </c>
      <c r="V1848" t="s">
        <v>295</v>
      </c>
    </row>
    <row r="1849" spans="1:22" x14ac:dyDescent="0.3">
      <c r="A1849" t="s">
        <v>5324</v>
      </c>
      <c r="B1849">
        <v>1</v>
      </c>
      <c r="C1849" s="1" t="s">
        <v>5323</v>
      </c>
      <c r="D1849" t="s">
        <v>348</v>
      </c>
      <c r="E1849">
        <v>2970192</v>
      </c>
      <c r="F1849" t="s">
        <v>5323</v>
      </c>
      <c r="G1849" t="s">
        <v>910</v>
      </c>
      <c r="H1849" t="s">
        <v>2427</v>
      </c>
      <c r="K1849">
        <v>45</v>
      </c>
      <c r="L1849" s="1" t="s">
        <v>348</v>
      </c>
      <c r="M1849" t="s">
        <v>2936</v>
      </c>
      <c r="N1849">
        <v>19793</v>
      </c>
      <c r="O1849">
        <v>1</v>
      </c>
      <c r="P1849">
        <v>25</v>
      </c>
      <c r="Q1849" t="s">
        <v>12327</v>
      </c>
      <c r="R1849" t="s">
        <v>360</v>
      </c>
      <c r="S1849" t="s">
        <v>592</v>
      </c>
      <c r="U1849" t="s">
        <v>2365</v>
      </c>
      <c r="V1849" t="s">
        <v>299</v>
      </c>
    </row>
    <row r="1850" spans="1:22" x14ac:dyDescent="0.3">
      <c r="A1850" t="s">
        <v>5093</v>
      </c>
      <c r="B1850">
        <v>1</v>
      </c>
      <c r="C1850" s="1" t="s">
        <v>203</v>
      </c>
      <c r="D1850" t="s">
        <v>311</v>
      </c>
      <c r="E1850">
        <v>3916387</v>
      </c>
      <c r="F1850" t="s">
        <v>203</v>
      </c>
      <c r="G1850" t="s">
        <v>335</v>
      </c>
      <c r="H1850" t="s">
        <v>5094</v>
      </c>
      <c r="I1850">
        <v>1</v>
      </c>
      <c r="J1850" t="s">
        <v>5092</v>
      </c>
      <c r="K1850">
        <v>8</v>
      </c>
      <c r="L1850" s="1" t="s">
        <v>311</v>
      </c>
      <c r="M1850" t="s">
        <v>1558</v>
      </c>
      <c r="N1850">
        <v>19781</v>
      </c>
      <c r="O1850">
        <v>2</v>
      </c>
      <c r="P1850">
        <v>23</v>
      </c>
      <c r="Q1850" t="s">
        <v>12267</v>
      </c>
      <c r="R1850" t="s">
        <v>345</v>
      </c>
      <c r="S1850" t="s">
        <v>367</v>
      </c>
      <c r="U1850" t="s">
        <v>2365</v>
      </c>
      <c r="V1850" t="s">
        <v>299</v>
      </c>
    </row>
    <row r="1851" spans="1:22" x14ac:dyDescent="0.3">
      <c r="A1851" t="s">
        <v>8460</v>
      </c>
      <c r="B1851">
        <v>1</v>
      </c>
      <c r="C1851" s="1" t="s">
        <v>8458</v>
      </c>
      <c r="D1851" t="s">
        <v>311</v>
      </c>
      <c r="E1851">
        <v>3053315</v>
      </c>
      <c r="F1851" t="s">
        <v>8458</v>
      </c>
      <c r="H1851" t="s">
        <v>2431</v>
      </c>
      <c r="I1851">
        <v>1</v>
      </c>
      <c r="J1851" t="s">
        <v>8459</v>
      </c>
      <c r="K1851">
        <v>66</v>
      </c>
      <c r="L1851" s="1" t="s">
        <v>311</v>
      </c>
      <c r="M1851" t="s">
        <v>601</v>
      </c>
      <c r="N1851">
        <v>20222</v>
      </c>
      <c r="O1851">
        <v>2</v>
      </c>
      <c r="P1851">
        <v>25</v>
      </c>
      <c r="Q1851" t="s">
        <v>13181</v>
      </c>
      <c r="R1851" t="s">
        <v>308</v>
      </c>
      <c r="S1851" t="s">
        <v>341</v>
      </c>
      <c r="T1851" t="s">
        <v>16316</v>
      </c>
      <c r="U1851" t="s">
        <v>2365</v>
      </c>
      <c r="V1851" t="s">
        <v>295</v>
      </c>
    </row>
    <row r="1852" spans="1:22" x14ac:dyDescent="0.3">
      <c r="A1852" t="s">
        <v>2367</v>
      </c>
      <c r="B1852">
        <v>1</v>
      </c>
      <c r="C1852" s="1" t="s">
        <v>160</v>
      </c>
      <c r="D1852" t="s">
        <v>451</v>
      </c>
      <c r="E1852">
        <v>14886</v>
      </c>
      <c r="F1852" t="s">
        <v>160</v>
      </c>
      <c r="G1852" t="s">
        <v>489</v>
      </c>
      <c r="H1852" t="s">
        <v>2368</v>
      </c>
      <c r="I1852">
        <v>1</v>
      </c>
      <c r="J1852" t="s">
        <v>2366</v>
      </c>
      <c r="L1852" s="1" t="s">
        <v>451</v>
      </c>
      <c r="M1852" t="s">
        <v>936</v>
      </c>
      <c r="N1852">
        <v>13791</v>
      </c>
      <c r="O1852">
        <v>8</v>
      </c>
      <c r="P1852">
        <v>29</v>
      </c>
      <c r="Q1852" t="s">
        <v>11655</v>
      </c>
      <c r="R1852" t="s">
        <v>401</v>
      </c>
      <c r="S1852" t="s">
        <v>310</v>
      </c>
      <c r="T1852" t="s">
        <v>13941</v>
      </c>
      <c r="U1852" t="s">
        <v>2365</v>
      </c>
      <c r="V1852" t="s">
        <v>13942</v>
      </c>
    </row>
    <row r="1853" spans="1:22" x14ac:dyDescent="0.3">
      <c r="A1853" t="s">
        <v>15497</v>
      </c>
      <c r="B1853">
        <v>1</v>
      </c>
      <c r="C1853" s="1" t="s">
        <v>15498</v>
      </c>
      <c r="D1853" t="s">
        <v>451</v>
      </c>
      <c r="E1853">
        <v>4034952</v>
      </c>
      <c r="F1853" t="s">
        <v>15498</v>
      </c>
      <c r="G1853" t="s">
        <v>352</v>
      </c>
      <c r="H1853" t="s">
        <v>15499</v>
      </c>
      <c r="I1853">
        <v>3</v>
      </c>
      <c r="K1853">
        <v>22</v>
      </c>
      <c r="L1853" s="1" t="s">
        <v>451</v>
      </c>
      <c r="M1853" t="s">
        <v>5556</v>
      </c>
      <c r="N1853">
        <v>21797</v>
      </c>
      <c r="O1853">
        <v>0</v>
      </c>
      <c r="P1853">
        <v>22</v>
      </c>
      <c r="Q1853" t="s">
        <v>15500</v>
      </c>
      <c r="R1853" t="s">
        <v>360</v>
      </c>
      <c r="S1853" t="s">
        <v>592</v>
      </c>
      <c r="U1853" t="s">
        <v>15501</v>
      </c>
      <c r="V1853" t="s">
        <v>299</v>
      </c>
    </row>
    <row r="1854" spans="1:22" x14ac:dyDescent="0.3">
      <c r="A1854" t="s">
        <v>7476</v>
      </c>
      <c r="B1854">
        <v>1</v>
      </c>
      <c r="C1854" s="1" t="s">
        <v>7474</v>
      </c>
      <c r="D1854" t="s">
        <v>451</v>
      </c>
      <c r="E1854">
        <v>14890</v>
      </c>
      <c r="F1854" t="s">
        <v>7474</v>
      </c>
      <c r="H1854" t="s">
        <v>7477</v>
      </c>
      <c r="K1854">
        <v>33</v>
      </c>
      <c r="L1854" s="1" t="s">
        <v>451</v>
      </c>
      <c r="M1854" t="s">
        <v>938</v>
      </c>
      <c r="N1854">
        <v>14501</v>
      </c>
      <c r="O1854">
        <v>4</v>
      </c>
      <c r="P1854">
        <v>28</v>
      </c>
      <c r="Q1854" t="s">
        <v>12905</v>
      </c>
      <c r="R1854" t="s">
        <v>397</v>
      </c>
      <c r="S1854" t="s">
        <v>537</v>
      </c>
      <c r="U1854" t="s">
        <v>7475</v>
      </c>
      <c r="V1854" t="s">
        <v>295</v>
      </c>
    </row>
    <row r="1855" spans="1:22" x14ac:dyDescent="0.3">
      <c r="A1855" t="s">
        <v>3143</v>
      </c>
      <c r="B1855">
        <v>1</v>
      </c>
      <c r="C1855" s="1" t="s">
        <v>3141</v>
      </c>
      <c r="D1855" t="s">
        <v>451</v>
      </c>
      <c r="E1855">
        <v>15369</v>
      </c>
      <c r="F1855" t="s">
        <v>3141</v>
      </c>
      <c r="H1855" t="s">
        <v>3144</v>
      </c>
      <c r="K1855">
        <v>25</v>
      </c>
      <c r="L1855" s="1" t="s">
        <v>451</v>
      </c>
      <c r="M1855" t="s">
        <v>1751</v>
      </c>
      <c r="N1855">
        <v>14731</v>
      </c>
      <c r="O1855">
        <v>8</v>
      </c>
      <c r="P1855">
        <v>29</v>
      </c>
      <c r="Q1855" t="s">
        <v>11813</v>
      </c>
      <c r="R1855" t="s">
        <v>397</v>
      </c>
      <c r="S1855" t="s">
        <v>706</v>
      </c>
      <c r="U1855" t="s">
        <v>3142</v>
      </c>
      <c r="V1855" t="s">
        <v>295</v>
      </c>
    </row>
    <row r="1856" spans="1:22" x14ac:dyDescent="0.3">
      <c r="A1856" t="s">
        <v>9967</v>
      </c>
      <c r="B1856">
        <v>1</v>
      </c>
      <c r="C1856" s="1" t="s">
        <v>9965</v>
      </c>
      <c r="D1856" t="s">
        <v>321</v>
      </c>
      <c r="E1856">
        <v>14007</v>
      </c>
      <c r="F1856" t="s">
        <v>9965</v>
      </c>
      <c r="H1856" t="s">
        <v>9968</v>
      </c>
      <c r="I1856">
        <v>3</v>
      </c>
      <c r="J1856" t="s">
        <v>9966</v>
      </c>
      <c r="L1856" s="1" t="s">
        <v>321</v>
      </c>
      <c r="M1856" t="s">
        <v>4303</v>
      </c>
      <c r="N1856">
        <v>13386</v>
      </c>
      <c r="O1856">
        <v>9</v>
      </c>
      <c r="P1856">
        <v>32</v>
      </c>
      <c r="Q1856" t="s">
        <v>13635</v>
      </c>
      <c r="R1856" t="s">
        <v>318</v>
      </c>
      <c r="S1856" t="s">
        <v>515</v>
      </c>
      <c r="T1856" t="s">
        <v>16316</v>
      </c>
      <c r="U1856" t="s">
        <v>3142</v>
      </c>
      <c r="V1856" t="s">
        <v>295</v>
      </c>
    </row>
    <row r="1857" spans="1:22" x14ac:dyDescent="0.3">
      <c r="A1857" t="s">
        <v>6853</v>
      </c>
      <c r="B1857">
        <v>1</v>
      </c>
      <c r="C1857" s="1" t="s">
        <v>6850</v>
      </c>
      <c r="D1857" t="s">
        <v>348</v>
      </c>
      <c r="E1857">
        <v>3049249</v>
      </c>
      <c r="F1857" t="s">
        <v>6850</v>
      </c>
      <c r="H1857" t="s">
        <v>6854</v>
      </c>
      <c r="J1857" t="s">
        <v>6852</v>
      </c>
      <c r="L1857" s="1" t="s">
        <v>348</v>
      </c>
      <c r="M1857" t="s">
        <v>6851</v>
      </c>
      <c r="N1857">
        <v>19668</v>
      </c>
      <c r="O1857">
        <v>3</v>
      </c>
      <c r="P1857">
        <v>25</v>
      </c>
      <c r="Q1857" t="s">
        <v>12734</v>
      </c>
      <c r="R1857" t="s">
        <v>308</v>
      </c>
      <c r="S1857" t="s">
        <v>450</v>
      </c>
      <c r="T1857" t="s">
        <v>16316</v>
      </c>
      <c r="U1857" t="s">
        <v>3142</v>
      </c>
      <c r="V1857" t="s">
        <v>295</v>
      </c>
    </row>
    <row r="1858" spans="1:22" x14ac:dyDescent="0.3">
      <c r="A1858" t="s">
        <v>4808</v>
      </c>
      <c r="B1858">
        <v>1</v>
      </c>
      <c r="C1858" s="1" t="s">
        <v>4807</v>
      </c>
      <c r="D1858" t="s">
        <v>348</v>
      </c>
      <c r="E1858">
        <v>15741</v>
      </c>
      <c r="F1858" t="s">
        <v>4807</v>
      </c>
      <c r="H1858" t="s">
        <v>4809</v>
      </c>
      <c r="K1858">
        <v>18</v>
      </c>
      <c r="L1858" s="1" t="s">
        <v>348</v>
      </c>
      <c r="M1858" t="s">
        <v>799</v>
      </c>
      <c r="N1858">
        <v>15922</v>
      </c>
      <c r="O1858">
        <v>1</v>
      </c>
      <c r="P1858">
        <v>28</v>
      </c>
      <c r="Q1858" t="s">
        <v>12193</v>
      </c>
      <c r="R1858" t="s">
        <v>318</v>
      </c>
      <c r="S1858" t="s">
        <v>347</v>
      </c>
      <c r="U1858" t="s">
        <v>3142</v>
      </c>
      <c r="V1858" t="s">
        <v>295</v>
      </c>
    </row>
    <row r="1859" spans="1:22" x14ac:dyDescent="0.3">
      <c r="A1859" t="s">
        <v>9186</v>
      </c>
      <c r="B1859">
        <v>1</v>
      </c>
      <c r="C1859" s="1" t="s">
        <v>803</v>
      </c>
      <c r="D1859" t="s">
        <v>348</v>
      </c>
      <c r="E1859">
        <v>9400</v>
      </c>
      <c r="F1859" t="s">
        <v>803</v>
      </c>
      <c r="H1859" t="s">
        <v>9187</v>
      </c>
      <c r="I1859">
        <v>3</v>
      </c>
      <c r="K1859">
        <v>0</v>
      </c>
      <c r="L1859" s="1" t="s">
        <v>348</v>
      </c>
      <c r="M1859" t="s">
        <v>2713</v>
      </c>
      <c r="N1859">
        <v>6768</v>
      </c>
      <c r="O1859">
        <v>10</v>
      </c>
      <c r="P1859">
        <v>35</v>
      </c>
      <c r="Q1859" t="s">
        <v>13396</v>
      </c>
      <c r="R1859" t="s">
        <v>492</v>
      </c>
      <c r="S1859" t="s">
        <v>430</v>
      </c>
      <c r="U1859" t="s">
        <v>3142</v>
      </c>
      <c r="V1859" t="s">
        <v>295</v>
      </c>
    </row>
    <row r="1860" spans="1:22" x14ac:dyDescent="0.3">
      <c r="A1860" t="s">
        <v>1819</v>
      </c>
      <c r="B1860">
        <v>1</v>
      </c>
      <c r="C1860" s="1" t="s">
        <v>1816</v>
      </c>
      <c r="D1860" t="s">
        <v>311</v>
      </c>
      <c r="E1860">
        <v>15904</v>
      </c>
      <c r="F1860" t="s">
        <v>1816</v>
      </c>
      <c r="H1860" t="s">
        <v>1820</v>
      </c>
      <c r="J1860" t="s">
        <v>1818</v>
      </c>
      <c r="K1860">
        <v>2</v>
      </c>
      <c r="L1860" s="1" t="s">
        <v>311</v>
      </c>
      <c r="M1860" t="s">
        <v>313</v>
      </c>
      <c r="N1860">
        <v>14971</v>
      </c>
      <c r="O1860">
        <v>7</v>
      </c>
      <c r="P1860">
        <v>31</v>
      </c>
      <c r="Q1860" t="s">
        <v>11554</v>
      </c>
      <c r="R1860" t="s">
        <v>424</v>
      </c>
      <c r="S1860" t="s">
        <v>575</v>
      </c>
      <c r="T1860" t="s">
        <v>16316</v>
      </c>
      <c r="U1860" t="s">
        <v>1817</v>
      </c>
      <c r="V1860" t="s">
        <v>295</v>
      </c>
    </row>
    <row r="1861" spans="1:22" x14ac:dyDescent="0.3">
      <c r="A1861" t="s">
        <v>8008</v>
      </c>
      <c r="B1861">
        <v>1</v>
      </c>
      <c r="C1861" s="1" t="s">
        <v>20</v>
      </c>
      <c r="D1861" t="s">
        <v>348</v>
      </c>
      <c r="E1861">
        <v>3051889</v>
      </c>
      <c r="F1861" t="s">
        <v>20</v>
      </c>
      <c r="G1861" t="s">
        <v>479</v>
      </c>
      <c r="H1861" t="s">
        <v>3654</v>
      </c>
      <c r="I1861">
        <v>2</v>
      </c>
      <c r="J1861" t="s">
        <v>8007</v>
      </c>
      <c r="K1861">
        <v>80</v>
      </c>
      <c r="L1861" s="1" t="s">
        <v>348</v>
      </c>
      <c r="M1861" t="s">
        <v>8006</v>
      </c>
      <c r="N1861">
        <v>17914</v>
      </c>
      <c r="O1861">
        <v>4</v>
      </c>
      <c r="P1861">
        <v>25</v>
      </c>
      <c r="Q1861" t="s">
        <v>13052</v>
      </c>
      <c r="R1861" t="s">
        <v>345</v>
      </c>
      <c r="S1861" t="s">
        <v>436</v>
      </c>
      <c r="U1861" t="s">
        <v>8005</v>
      </c>
      <c r="V1861" t="s">
        <v>299</v>
      </c>
    </row>
    <row r="1862" spans="1:22" x14ac:dyDescent="0.3">
      <c r="A1862" t="s">
        <v>4606</v>
      </c>
      <c r="B1862">
        <v>1</v>
      </c>
      <c r="C1862" s="1" t="s">
        <v>4603</v>
      </c>
      <c r="D1862" t="s">
        <v>348</v>
      </c>
      <c r="E1862">
        <v>3051813</v>
      </c>
      <c r="F1862" t="s">
        <v>4603</v>
      </c>
      <c r="G1862" t="s">
        <v>570</v>
      </c>
      <c r="K1862">
        <v>11</v>
      </c>
      <c r="L1862" s="1" t="s">
        <v>348</v>
      </c>
      <c r="M1862" t="s">
        <v>4605</v>
      </c>
      <c r="N1862">
        <v>20525</v>
      </c>
      <c r="O1862">
        <v>1</v>
      </c>
      <c r="Q1862" t="s">
        <v>12148</v>
      </c>
      <c r="R1862" t="s">
        <v>401</v>
      </c>
      <c r="S1862" t="s">
        <v>1587</v>
      </c>
      <c r="U1862" t="s">
        <v>4604</v>
      </c>
      <c r="V1862" t="s">
        <v>299</v>
      </c>
    </row>
    <row r="1863" spans="1:22" x14ac:dyDescent="0.3">
      <c r="A1863" t="s">
        <v>6784</v>
      </c>
      <c r="B1863">
        <v>1</v>
      </c>
      <c r="C1863" s="1" t="s">
        <v>6782</v>
      </c>
      <c r="D1863" t="s">
        <v>348</v>
      </c>
      <c r="E1863">
        <v>15536</v>
      </c>
      <c r="F1863" t="s">
        <v>6782</v>
      </c>
      <c r="H1863" t="s">
        <v>6785</v>
      </c>
      <c r="I1863">
        <v>2</v>
      </c>
      <c r="K1863">
        <v>86</v>
      </c>
      <c r="L1863" s="1" t="s">
        <v>348</v>
      </c>
      <c r="M1863" t="s">
        <v>2438</v>
      </c>
      <c r="N1863">
        <v>14471</v>
      </c>
      <c r="O1863">
        <v>3</v>
      </c>
      <c r="P1863">
        <v>29</v>
      </c>
      <c r="Q1863" t="s">
        <v>12717</v>
      </c>
      <c r="R1863" t="s">
        <v>424</v>
      </c>
      <c r="S1863" t="s">
        <v>686</v>
      </c>
      <c r="U1863" t="s">
        <v>6783</v>
      </c>
      <c r="V1863" t="s">
        <v>295</v>
      </c>
    </row>
    <row r="1864" spans="1:22" x14ac:dyDescent="0.3">
      <c r="A1864" t="s">
        <v>3040</v>
      </c>
      <c r="B1864">
        <v>1</v>
      </c>
      <c r="C1864" s="1" t="s">
        <v>3038</v>
      </c>
      <c r="D1864" t="s">
        <v>348</v>
      </c>
      <c r="E1864">
        <v>2581999</v>
      </c>
      <c r="F1864" t="s">
        <v>3038</v>
      </c>
      <c r="K1864">
        <v>17</v>
      </c>
      <c r="L1864" s="1" t="s">
        <v>348</v>
      </c>
      <c r="M1864" t="s">
        <v>677</v>
      </c>
      <c r="N1864">
        <v>19581</v>
      </c>
      <c r="O1864">
        <v>2</v>
      </c>
      <c r="Q1864" t="s">
        <v>11791</v>
      </c>
      <c r="R1864" t="s">
        <v>318</v>
      </c>
      <c r="S1864" t="s">
        <v>730</v>
      </c>
      <c r="U1864" t="s">
        <v>3039</v>
      </c>
      <c r="V1864" t="s">
        <v>295</v>
      </c>
    </row>
    <row r="1865" spans="1:22" x14ac:dyDescent="0.3">
      <c r="A1865" t="s">
        <v>6525</v>
      </c>
      <c r="B1865">
        <v>1</v>
      </c>
      <c r="C1865" s="1" t="s">
        <v>6524</v>
      </c>
      <c r="D1865" t="s">
        <v>321</v>
      </c>
      <c r="E1865">
        <v>15707</v>
      </c>
      <c r="F1865" t="s">
        <v>6524</v>
      </c>
      <c r="H1865" t="s">
        <v>4809</v>
      </c>
      <c r="K1865">
        <v>84</v>
      </c>
      <c r="L1865" s="1" t="s">
        <v>321</v>
      </c>
      <c r="M1865" t="s">
        <v>2285</v>
      </c>
      <c r="N1865">
        <v>15782</v>
      </c>
      <c r="O1865">
        <v>7</v>
      </c>
      <c r="P1865">
        <v>30</v>
      </c>
      <c r="Q1865" t="s">
        <v>12646</v>
      </c>
      <c r="R1865" t="s">
        <v>304</v>
      </c>
      <c r="S1865" t="s">
        <v>196</v>
      </c>
      <c r="T1865" t="s">
        <v>1059</v>
      </c>
      <c r="U1865" t="s">
        <v>3039</v>
      </c>
      <c r="V1865" t="s">
        <v>295</v>
      </c>
    </row>
    <row r="1866" spans="1:22" x14ac:dyDescent="0.3">
      <c r="A1866" t="s">
        <v>9676</v>
      </c>
      <c r="B1866">
        <v>1</v>
      </c>
      <c r="C1866" s="1" t="s">
        <v>214</v>
      </c>
      <c r="D1866" t="s">
        <v>348</v>
      </c>
      <c r="E1866">
        <v>5528</v>
      </c>
      <c r="F1866" t="s">
        <v>214</v>
      </c>
      <c r="G1866" t="s">
        <v>340</v>
      </c>
      <c r="H1866" t="s">
        <v>9187</v>
      </c>
      <c r="I1866">
        <v>1</v>
      </c>
      <c r="J1866" t="s">
        <v>9675</v>
      </c>
      <c r="K1866">
        <v>11</v>
      </c>
      <c r="L1866" s="1" t="s">
        <v>348</v>
      </c>
      <c r="M1866" t="s">
        <v>2359</v>
      </c>
      <c r="N1866">
        <v>5571</v>
      </c>
      <c r="O1866">
        <v>16</v>
      </c>
      <c r="P1866">
        <v>36</v>
      </c>
      <c r="Q1866" t="s">
        <v>13547</v>
      </c>
      <c r="R1866" t="s">
        <v>318</v>
      </c>
      <c r="S1866" t="s">
        <v>970</v>
      </c>
      <c r="U1866" t="s">
        <v>3039</v>
      </c>
      <c r="V1866" t="s">
        <v>299</v>
      </c>
    </row>
    <row r="1867" spans="1:22" x14ac:dyDescent="0.3">
      <c r="A1867" t="s">
        <v>8100</v>
      </c>
      <c r="B1867">
        <v>1</v>
      </c>
      <c r="C1867" s="1" t="s">
        <v>8098</v>
      </c>
      <c r="D1867" t="s">
        <v>348</v>
      </c>
      <c r="E1867">
        <v>2512892</v>
      </c>
      <c r="F1867" t="s">
        <v>8098</v>
      </c>
      <c r="H1867" t="s">
        <v>7085</v>
      </c>
      <c r="K1867">
        <v>18</v>
      </c>
      <c r="L1867" s="1" t="s">
        <v>348</v>
      </c>
      <c r="M1867" t="s">
        <v>8099</v>
      </c>
      <c r="N1867">
        <v>17237</v>
      </c>
      <c r="O1867">
        <v>5</v>
      </c>
      <c r="P1867">
        <v>27</v>
      </c>
      <c r="Q1867" t="s">
        <v>13080</v>
      </c>
      <c r="R1867" t="s">
        <v>308</v>
      </c>
      <c r="S1867" t="s">
        <v>475</v>
      </c>
      <c r="U1867" t="s">
        <v>3039</v>
      </c>
      <c r="V1867" t="s">
        <v>295</v>
      </c>
    </row>
    <row r="1868" spans="1:22" x14ac:dyDescent="0.3">
      <c r="A1868" t="s">
        <v>4932</v>
      </c>
      <c r="B1868">
        <v>1</v>
      </c>
      <c r="C1868" s="1" t="s">
        <v>4930</v>
      </c>
      <c r="D1868" t="s">
        <v>451</v>
      </c>
      <c r="E1868">
        <v>3124979</v>
      </c>
      <c r="F1868" t="s">
        <v>4930</v>
      </c>
      <c r="H1868" t="s">
        <v>4933</v>
      </c>
      <c r="J1868" t="s">
        <v>4931</v>
      </c>
      <c r="K1868">
        <v>41</v>
      </c>
      <c r="L1868" s="1" t="s">
        <v>451</v>
      </c>
      <c r="M1868" t="s">
        <v>1292</v>
      </c>
      <c r="N1868">
        <v>20552</v>
      </c>
      <c r="O1868">
        <v>2</v>
      </c>
      <c r="P1868">
        <v>24</v>
      </c>
      <c r="Q1868" t="s">
        <v>12226</v>
      </c>
      <c r="R1868" t="s">
        <v>360</v>
      </c>
      <c r="S1868" t="s">
        <v>65</v>
      </c>
      <c r="T1868" t="s">
        <v>16316</v>
      </c>
      <c r="U1868" t="s">
        <v>3039</v>
      </c>
      <c r="V1868" t="s">
        <v>295</v>
      </c>
    </row>
    <row r="1869" spans="1:22" x14ac:dyDescent="0.3">
      <c r="A1869" t="s">
        <v>9124</v>
      </c>
      <c r="B1869">
        <v>1</v>
      </c>
      <c r="C1869" s="1" t="s">
        <v>63</v>
      </c>
      <c r="D1869" t="s">
        <v>451</v>
      </c>
      <c r="E1869">
        <v>15920</v>
      </c>
      <c r="F1869" t="s">
        <v>63</v>
      </c>
      <c r="G1869" t="s">
        <v>371</v>
      </c>
      <c r="H1869" t="s">
        <v>15842</v>
      </c>
      <c r="I1869">
        <v>2</v>
      </c>
      <c r="J1869" t="s">
        <v>9123</v>
      </c>
      <c r="K1869">
        <v>28</v>
      </c>
      <c r="L1869" s="1" t="s">
        <v>451</v>
      </c>
      <c r="M1869" t="s">
        <v>1092</v>
      </c>
      <c r="N1869">
        <v>15071</v>
      </c>
      <c r="O1869">
        <v>7</v>
      </c>
      <c r="P1869">
        <v>30</v>
      </c>
      <c r="Q1869" t="s">
        <v>13377</v>
      </c>
      <c r="R1869" t="s">
        <v>318</v>
      </c>
      <c r="S1869" t="s">
        <v>696</v>
      </c>
      <c r="U1869" t="s">
        <v>9122</v>
      </c>
      <c r="V1869" t="s">
        <v>299</v>
      </c>
    </row>
    <row r="1870" spans="1:22" x14ac:dyDescent="0.3">
      <c r="A1870" t="s">
        <v>2971</v>
      </c>
      <c r="B1870">
        <v>1</v>
      </c>
      <c r="C1870" s="1" t="s">
        <v>2969</v>
      </c>
      <c r="D1870" t="s">
        <v>451</v>
      </c>
      <c r="F1870" t="s">
        <v>2969</v>
      </c>
      <c r="K1870">
        <v>0</v>
      </c>
      <c r="L1870" s="1" t="s">
        <v>451</v>
      </c>
      <c r="M1870" t="s">
        <v>543</v>
      </c>
      <c r="N1870">
        <v>17719</v>
      </c>
      <c r="Q1870" t="s">
        <v>11778</v>
      </c>
      <c r="R1870" t="s">
        <v>296</v>
      </c>
      <c r="S1870" t="s">
        <v>296</v>
      </c>
      <c r="U1870" t="s">
        <v>2970</v>
      </c>
      <c r="V1870" t="s">
        <v>295</v>
      </c>
    </row>
    <row r="1871" spans="1:22" x14ac:dyDescent="0.3">
      <c r="A1871" t="s">
        <v>2974</v>
      </c>
      <c r="B1871">
        <v>1</v>
      </c>
      <c r="C1871" s="1" t="s">
        <v>2972</v>
      </c>
      <c r="D1871" t="s">
        <v>348</v>
      </c>
      <c r="F1871" t="s">
        <v>2972</v>
      </c>
      <c r="H1871" t="s">
        <v>2975</v>
      </c>
      <c r="K1871">
        <v>15</v>
      </c>
      <c r="L1871" s="1" t="s">
        <v>348</v>
      </c>
      <c r="M1871" t="s">
        <v>2373</v>
      </c>
      <c r="N1871">
        <v>4075</v>
      </c>
      <c r="O1871">
        <v>7</v>
      </c>
      <c r="P1871">
        <v>31</v>
      </c>
      <c r="Q1871" t="s">
        <v>11779</v>
      </c>
      <c r="R1871" t="s">
        <v>360</v>
      </c>
      <c r="S1871" t="s">
        <v>385</v>
      </c>
      <c r="U1871" t="s">
        <v>2973</v>
      </c>
      <c r="V1871" t="s">
        <v>295</v>
      </c>
    </row>
    <row r="1872" spans="1:22" x14ac:dyDescent="0.3">
      <c r="A1872" t="s">
        <v>3642</v>
      </c>
      <c r="B1872">
        <v>1</v>
      </c>
      <c r="C1872" s="1" t="s">
        <v>3640</v>
      </c>
      <c r="D1872" t="s">
        <v>348</v>
      </c>
      <c r="E1872">
        <v>2976222</v>
      </c>
      <c r="F1872" t="s">
        <v>3640</v>
      </c>
      <c r="H1872" t="s">
        <v>1185</v>
      </c>
      <c r="I1872">
        <v>4</v>
      </c>
      <c r="K1872">
        <v>88</v>
      </c>
      <c r="L1872" s="1" t="s">
        <v>348</v>
      </c>
      <c r="M1872" t="s">
        <v>2735</v>
      </c>
      <c r="N1872">
        <v>19194</v>
      </c>
      <c r="O1872">
        <v>2</v>
      </c>
      <c r="P1872">
        <v>26</v>
      </c>
      <c r="Q1872" t="s">
        <v>11922</v>
      </c>
      <c r="R1872" t="s">
        <v>360</v>
      </c>
      <c r="S1872" t="s">
        <v>749</v>
      </c>
      <c r="T1872" t="s">
        <v>1059</v>
      </c>
      <c r="U1872" t="s">
        <v>3641</v>
      </c>
      <c r="V1872" t="s">
        <v>295</v>
      </c>
    </row>
    <row r="1873" spans="1:22" x14ac:dyDescent="0.3">
      <c r="A1873" t="s">
        <v>15624</v>
      </c>
      <c r="B1873">
        <v>1</v>
      </c>
      <c r="C1873" s="1" t="s">
        <v>15625</v>
      </c>
      <c r="D1873" t="s">
        <v>348</v>
      </c>
      <c r="E1873">
        <v>4243160</v>
      </c>
      <c r="F1873" t="s">
        <v>15625</v>
      </c>
      <c r="G1873" t="s">
        <v>910</v>
      </c>
      <c r="H1873" t="s">
        <v>15626</v>
      </c>
      <c r="I1873">
        <v>2</v>
      </c>
      <c r="K1873">
        <v>10</v>
      </c>
      <c r="L1873" s="1" t="s">
        <v>348</v>
      </c>
      <c r="M1873" t="s">
        <v>15627</v>
      </c>
      <c r="N1873">
        <v>21697</v>
      </c>
      <c r="O1873">
        <v>0</v>
      </c>
      <c r="P1873">
        <v>21</v>
      </c>
      <c r="Q1873" t="s">
        <v>15628</v>
      </c>
      <c r="R1873" t="s">
        <v>329</v>
      </c>
      <c r="S1873" t="s">
        <v>499</v>
      </c>
      <c r="U1873" t="s">
        <v>15629</v>
      </c>
      <c r="V1873" t="s">
        <v>299</v>
      </c>
    </row>
    <row r="1874" spans="1:22" x14ac:dyDescent="0.3">
      <c r="A1874" t="s">
        <v>6384</v>
      </c>
      <c r="B1874">
        <v>1</v>
      </c>
      <c r="C1874" s="1" t="s">
        <v>6381</v>
      </c>
      <c r="D1874" t="s">
        <v>451</v>
      </c>
      <c r="E1874">
        <v>3052163</v>
      </c>
      <c r="F1874" t="s">
        <v>6381</v>
      </c>
      <c r="H1874" t="s">
        <v>1368</v>
      </c>
      <c r="I1874">
        <v>8</v>
      </c>
      <c r="J1874" t="s">
        <v>6383</v>
      </c>
      <c r="K1874">
        <v>24</v>
      </c>
      <c r="L1874" s="1" t="s">
        <v>451</v>
      </c>
      <c r="M1874" t="s">
        <v>688</v>
      </c>
      <c r="N1874">
        <v>20294</v>
      </c>
      <c r="O1874">
        <v>2</v>
      </c>
      <c r="P1874">
        <v>25</v>
      </c>
      <c r="Q1874" t="s">
        <v>12606</v>
      </c>
      <c r="R1874" t="s">
        <v>360</v>
      </c>
      <c r="S1874" t="s">
        <v>436</v>
      </c>
      <c r="T1874" t="s">
        <v>16316</v>
      </c>
      <c r="U1874" t="s">
        <v>6382</v>
      </c>
      <c r="V1874" t="s">
        <v>295</v>
      </c>
    </row>
    <row r="1875" spans="1:22" x14ac:dyDescent="0.3">
      <c r="A1875" t="s">
        <v>15309</v>
      </c>
      <c r="B1875">
        <v>1</v>
      </c>
      <c r="C1875" s="1" t="s">
        <v>15310</v>
      </c>
      <c r="D1875" t="s">
        <v>348</v>
      </c>
      <c r="E1875">
        <v>3917849</v>
      </c>
      <c r="F1875" t="s">
        <v>15310</v>
      </c>
      <c r="G1875" t="s">
        <v>352</v>
      </c>
      <c r="H1875" t="s">
        <v>15311</v>
      </c>
      <c r="K1875">
        <v>1</v>
      </c>
      <c r="L1875" s="1" t="s">
        <v>348</v>
      </c>
      <c r="M1875" t="s">
        <v>15312</v>
      </c>
      <c r="N1875">
        <v>21728</v>
      </c>
      <c r="O1875">
        <v>0</v>
      </c>
      <c r="P1875">
        <v>23</v>
      </c>
      <c r="Q1875" t="s">
        <v>15313</v>
      </c>
      <c r="R1875" t="s">
        <v>294</v>
      </c>
      <c r="S1875" t="s">
        <v>686</v>
      </c>
      <c r="U1875" t="s">
        <v>1511</v>
      </c>
      <c r="V1875" t="s">
        <v>299</v>
      </c>
    </row>
    <row r="1876" spans="1:22" x14ac:dyDescent="0.3">
      <c r="A1876" t="s">
        <v>1514</v>
      </c>
      <c r="B1876">
        <v>1</v>
      </c>
      <c r="C1876" s="1" t="s">
        <v>1509</v>
      </c>
      <c r="D1876" t="s">
        <v>451</v>
      </c>
      <c r="E1876">
        <v>2576280</v>
      </c>
      <c r="F1876" t="s">
        <v>1509</v>
      </c>
      <c r="H1876" t="s">
        <v>1515</v>
      </c>
      <c r="J1876" t="s">
        <v>1512</v>
      </c>
      <c r="K1876">
        <v>44</v>
      </c>
      <c r="L1876" s="1" t="s">
        <v>1513</v>
      </c>
      <c r="M1876" t="s">
        <v>369</v>
      </c>
      <c r="N1876">
        <v>18435</v>
      </c>
      <c r="O1876">
        <v>4</v>
      </c>
      <c r="P1876">
        <v>27</v>
      </c>
      <c r="Q1876" t="s">
        <v>11496</v>
      </c>
      <c r="R1876" t="s">
        <v>424</v>
      </c>
      <c r="S1876" t="s">
        <v>1510</v>
      </c>
      <c r="T1876" t="s">
        <v>16316</v>
      </c>
      <c r="U1876" t="s">
        <v>1511</v>
      </c>
      <c r="V1876" t="s">
        <v>295</v>
      </c>
    </row>
    <row r="1877" spans="1:22" x14ac:dyDescent="0.3">
      <c r="A1877" t="s">
        <v>7933</v>
      </c>
      <c r="B1877">
        <v>1</v>
      </c>
      <c r="C1877" s="1" t="s">
        <v>7931</v>
      </c>
      <c r="D1877" t="s">
        <v>348</v>
      </c>
      <c r="E1877">
        <v>17307</v>
      </c>
      <c r="F1877" t="s">
        <v>7931</v>
      </c>
      <c r="H1877" t="s">
        <v>7934</v>
      </c>
      <c r="K1877">
        <v>82</v>
      </c>
      <c r="L1877" s="1" t="s">
        <v>348</v>
      </c>
      <c r="M1877" t="s">
        <v>445</v>
      </c>
      <c r="N1877">
        <v>16383</v>
      </c>
      <c r="O1877">
        <v>1</v>
      </c>
      <c r="P1877">
        <v>31</v>
      </c>
      <c r="Q1877" t="s">
        <v>13030</v>
      </c>
      <c r="R1877" t="s">
        <v>424</v>
      </c>
      <c r="S1877" t="s">
        <v>537</v>
      </c>
      <c r="U1877" t="s">
        <v>7932</v>
      </c>
      <c r="V1877" t="s">
        <v>295</v>
      </c>
    </row>
    <row r="1878" spans="1:22" x14ac:dyDescent="0.3">
      <c r="A1878" t="s">
        <v>9683</v>
      </c>
      <c r="B1878">
        <v>1</v>
      </c>
      <c r="C1878" s="1" t="s">
        <v>9681</v>
      </c>
      <c r="D1878" t="s">
        <v>321</v>
      </c>
      <c r="E1878">
        <v>14215</v>
      </c>
      <c r="F1878" t="s">
        <v>9681</v>
      </c>
      <c r="G1878" t="s">
        <v>707</v>
      </c>
      <c r="H1878" t="s">
        <v>9684</v>
      </c>
      <c r="I1878">
        <v>4</v>
      </c>
      <c r="J1878" t="s">
        <v>9682</v>
      </c>
      <c r="K1878">
        <v>85</v>
      </c>
      <c r="L1878" s="1" t="s">
        <v>321</v>
      </c>
      <c r="M1878" t="s">
        <v>825</v>
      </c>
      <c r="N1878">
        <v>12777</v>
      </c>
      <c r="O1878">
        <v>9</v>
      </c>
      <c r="P1878">
        <v>32</v>
      </c>
      <c r="Q1878" t="s">
        <v>13549</v>
      </c>
      <c r="R1878" t="s">
        <v>304</v>
      </c>
      <c r="S1878" t="s">
        <v>1605</v>
      </c>
      <c r="U1878" t="s">
        <v>342</v>
      </c>
      <c r="V1878" t="s">
        <v>299</v>
      </c>
    </row>
    <row r="1879" spans="1:22" x14ac:dyDescent="0.3">
      <c r="A1879" t="s">
        <v>2002</v>
      </c>
      <c r="B1879">
        <v>1</v>
      </c>
      <c r="C1879" s="1" t="s">
        <v>2000</v>
      </c>
      <c r="D1879" t="s">
        <v>451</v>
      </c>
      <c r="F1879" t="s">
        <v>2000</v>
      </c>
      <c r="H1879" t="s">
        <v>2003</v>
      </c>
      <c r="K1879">
        <v>46</v>
      </c>
      <c r="L1879" s="1" t="s">
        <v>451</v>
      </c>
      <c r="M1879" t="s">
        <v>2001</v>
      </c>
      <c r="N1879">
        <v>17416</v>
      </c>
      <c r="O1879">
        <v>0</v>
      </c>
      <c r="P1879">
        <v>25</v>
      </c>
      <c r="Q1879" t="s">
        <v>11586</v>
      </c>
      <c r="R1879" t="s">
        <v>329</v>
      </c>
      <c r="S1879" t="s">
        <v>659</v>
      </c>
      <c r="U1879" t="s">
        <v>342</v>
      </c>
      <c r="V1879" t="s">
        <v>295</v>
      </c>
    </row>
    <row r="1880" spans="1:22" x14ac:dyDescent="0.3">
      <c r="A1880" t="s">
        <v>8342</v>
      </c>
      <c r="B1880">
        <v>1</v>
      </c>
      <c r="C1880" s="1" t="s">
        <v>209</v>
      </c>
      <c r="D1880" t="s">
        <v>451</v>
      </c>
      <c r="E1880">
        <v>13213</v>
      </c>
      <c r="F1880" t="s">
        <v>209</v>
      </c>
      <c r="H1880" t="s">
        <v>8343</v>
      </c>
      <c r="J1880" t="s">
        <v>8341</v>
      </c>
      <c r="K1880">
        <v>29</v>
      </c>
      <c r="L1880" s="1" t="s">
        <v>451</v>
      </c>
      <c r="M1880" t="s">
        <v>8340</v>
      </c>
      <c r="N1880">
        <v>12296</v>
      </c>
      <c r="O1880">
        <v>10</v>
      </c>
      <c r="P1880">
        <v>33</v>
      </c>
      <c r="Q1880" t="s">
        <v>13147</v>
      </c>
      <c r="R1880" t="s">
        <v>308</v>
      </c>
      <c r="S1880" t="s">
        <v>442</v>
      </c>
      <c r="T1880" t="s">
        <v>16316</v>
      </c>
      <c r="U1880" t="s">
        <v>8339</v>
      </c>
      <c r="V1880" t="s">
        <v>295</v>
      </c>
    </row>
    <row r="1881" spans="1:22" x14ac:dyDescent="0.3">
      <c r="A1881" t="s">
        <v>2795</v>
      </c>
      <c r="B1881">
        <v>1</v>
      </c>
      <c r="C1881" s="1" t="s">
        <v>2792</v>
      </c>
      <c r="D1881" t="s">
        <v>451</v>
      </c>
      <c r="E1881">
        <v>2974712</v>
      </c>
      <c r="F1881" t="s">
        <v>2792</v>
      </c>
      <c r="H1881" t="s">
        <v>2796</v>
      </c>
      <c r="J1881" t="s">
        <v>2794</v>
      </c>
      <c r="K1881">
        <v>41</v>
      </c>
      <c r="L1881" s="1" t="s">
        <v>451</v>
      </c>
      <c r="M1881" t="s">
        <v>1362</v>
      </c>
      <c r="N1881">
        <v>19531</v>
      </c>
      <c r="O1881">
        <v>3</v>
      </c>
      <c r="P1881">
        <v>26</v>
      </c>
      <c r="Q1881" t="s">
        <v>11745</v>
      </c>
      <c r="R1881" t="s">
        <v>492</v>
      </c>
      <c r="S1881" t="s">
        <v>385</v>
      </c>
      <c r="T1881" t="s">
        <v>16316</v>
      </c>
      <c r="U1881" t="s">
        <v>2793</v>
      </c>
      <c r="V1881" t="s">
        <v>295</v>
      </c>
    </row>
    <row r="1882" spans="1:22" x14ac:dyDescent="0.3">
      <c r="A1882" t="s">
        <v>7528</v>
      </c>
      <c r="B1882">
        <v>1</v>
      </c>
      <c r="C1882" s="1" t="s">
        <v>246</v>
      </c>
      <c r="D1882" t="s">
        <v>451</v>
      </c>
      <c r="E1882">
        <v>3115364</v>
      </c>
      <c r="F1882" t="s">
        <v>246</v>
      </c>
      <c r="G1882" t="s">
        <v>910</v>
      </c>
      <c r="H1882" t="s">
        <v>3389</v>
      </c>
      <c r="I1882">
        <v>1</v>
      </c>
      <c r="J1882" t="s">
        <v>7527</v>
      </c>
      <c r="K1882">
        <v>27</v>
      </c>
      <c r="L1882" s="1" t="s">
        <v>451</v>
      </c>
      <c r="M1882" t="s">
        <v>7526</v>
      </c>
      <c r="N1882">
        <v>18803</v>
      </c>
      <c r="O1882">
        <v>3</v>
      </c>
      <c r="P1882">
        <v>25</v>
      </c>
      <c r="Q1882" t="s">
        <v>12917</v>
      </c>
      <c r="R1882" t="s">
        <v>308</v>
      </c>
      <c r="S1882" t="s">
        <v>1827</v>
      </c>
      <c r="U1882" t="s">
        <v>693</v>
      </c>
      <c r="V1882" t="s">
        <v>299</v>
      </c>
    </row>
    <row r="1883" spans="1:22" x14ac:dyDescent="0.3">
      <c r="A1883" t="s">
        <v>8091</v>
      </c>
      <c r="B1883">
        <v>1</v>
      </c>
      <c r="C1883" s="1" t="s">
        <v>8089</v>
      </c>
      <c r="D1883" t="s">
        <v>348</v>
      </c>
      <c r="E1883">
        <v>14021</v>
      </c>
      <c r="F1883" t="s">
        <v>8089</v>
      </c>
      <c r="H1883" t="s">
        <v>7097</v>
      </c>
      <c r="I1883">
        <v>1</v>
      </c>
      <c r="K1883">
        <v>80</v>
      </c>
      <c r="L1883" s="1" t="s">
        <v>348</v>
      </c>
      <c r="M1883" t="s">
        <v>8090</v>
      </c>
      <c r="N1883">
        <v>13162</v>
      </c>
      <c r="O1883">
        <v>6</v>
      </c>
      <c r="P1883">
        <v>29</v>
      </c>
      <c r="Q1883" t="s">
        <v>13077</v>
      </c>
      <c r="R1883" t="s">
        <v>329</v>
      </c>
      <c r="S1883" t="s">
        <v>347</v>
      </c>
      <c r="U1883" t="s">
        <v>693</v>
      </c>
      <c r="V1883" t="s">
        <v>295</v>
      </c>
    </row>
    <row r="1884" spans="1:22" x14ac:dyDescent="0.3">
      <c r="A1884" t="s">
        <v>774</v>
      </c>
      <c r="B1884">
        <v>1</v>
      </c>
      <c r="C1884" s="1" t="s">
        <v>770</v>
      </c>
      <c r="D1884" t="s">
        <v>348</v>
      </c>
      <c r="E1884">
        <v>2982804</v>
      </c>
      <c r="F1884" t="s">
        <v>770</v>
      </c>
      <c r="H1884" t="s">
        <v>775</v>
      </c>
      <c r="J1884" t="s">
        <v>773</v>
      </c>
      <c r="K1884">
        <v>88</v>
      </c>
      <c r="L1884" s="1" t="s">
        <v>348</v>
      </c>
      <c r="M1884" t="s">
        <v>772</v>
      </c>
      <c r="N1884">
        <v>18014</v>
      </c>
      <c r="O1884">
        <v>4</v>
      </c>
      <c r="P1884">
        <v>26</v>
      </c>
      <c r="Q1884" t="s">
        <v>11380</v>
      </c>
      <c r="R1884" t="s">
        <v>308</v>
      </c>
      <c r="S1884" t="s">
        <v>724</v>
      </c>
      <c r="T1884" t="s">
        <v>16316</v>
      </c>
      <c r="U1884" t="s">
        <v>771</v>
      </c>
      <c r="V1884" t="s">
        <v>295</v>
      </c>
    </row>
    <row r="1885" spans="1:22" x14ac:dyDescent="0.3">
      <c r="A1885" t="s">
        <v>3856</v>
      </c>
      <c r="B1885">
        <v>1</v>
      </c>
      <c r="C1885" s="1" t="s">
        <v>3855</v>
      </c>
      <c r="D1885" t="s">
        <v>451</v>
      </c>
      <c r="E1885">
        <v>9703</v>
      </c>
      <c r="F1885" t="s">
        <v>3855</v>
      </c>
      <c r="H1885" t="s">
        <v>3857</v>
      </c>
      <c r="K1885">
        <v>29</v>
      </c>
      <c r="L1885" s="1" t="s">
        <v>451</v>
      </c>
      <c r="M1885" t="s">
        <v>445</v>
      </c>
      <c r="N1885">
        <v>12136</v>
      </c>
      <c r="O1885">
        <v>9</v>
      </c>
      <c r="P1885">
        <v>35</v>
      </c>
      <c r="Q1885" t="s">
        <v>11970</v>
      </c>
      <c r="R1885" t="s">
        <v>397</v>
      </c>
      <c r="S1885" t="s">
        <v>838</v>
      </c>
      <c r="U1885" t="s">
        <v>512</v>
      </c>
      <c r="V1885" t="s">
        <v>295</v>
      </c>
    </row>
    <row r="1886" spans="1:22" x14ac:dyDescent="0.3">
      <c r="A1886" t="s">
        <v>4080</v>
      </c>
      <c r="B1886">
        <v>1</v>
      </c>
      <c r="C1886" s="1" t="s">
        <v>4077</v>
      </c>
      <c r="D1886" t="s">
        <v>451</v>
      </c>
      <c r="F1886" t="s">
        <v>4077</v>
      </c>
      <c r="H1886" t="s">
        <v>4081</v>
      </c>
      <c r="K1886">
        <v>33</v>
      </c>
      <c r="L1886" s="1" t="s">
        <v>451</v>
      </c>
      <c r="M1886" t="s">
        <v>4079</v>
      </c>
      <c r="N1886">
        <v>3312</v>
      </c>
      <c r="O1886">
        <v>7</v>
      </c>
      <c r="P1886">
        <v>32</v>
      </c>
      <c r="Q1886" t="s">
        <v>12024</v>
      </c>
      <c r="R1886" t="s">
        <v>308</v>
      </c>
      <c r="S1886" t="s">
        <v>511</v>
      </c>
      <c r="U1886" t="s">
        <v>4078</v>
      </c>
      <c r="V1886" t="s">
        <v>295</v>
      </c>
    </row>
    <row r="1887" spans="1:22" x14ac:dyDescent="0.3">
      <c r="A1887" t="s">
        <v>5230</v>
      </c>
      <c r="B1887">
        <v>1</v>
      </c>
      <c r="C1887" s="1" t="s">
        <v>5227</v>
      </c>
      <c r="D1887" t="s">
        <v>451</v>
      </c>
      <c r="E1887">
        <v>12514</v>
      </c>
      <c r="F1887" t="s">
        <v>5227</v>
      </c>
      <c r="G1887" t="s">
        <v>1198</v>
      </c>
      <c r="H1887" t="s">
        <v>5231</v>
      </c>
      <c r="I1887">
        <v>3</v>
      </c>
      <c r="J1887" t="s">
        <v>5229</v>
      </c>
      <c r="K1887">
        <v>25</v>
      </c>
      <c r="L1887" s="1" t="s">
        <v>451</v>
      </c>
      <c r="M1887" t="s">
        <v>621</v>
      </c>
      <c r="N1887">
        <v>11932</v>
      </c>
      <c r="O1887">
        <v>11</v>
      </c>
      <c r="P1887">
        <v>32</v>
      </c>
      <c r="Q1887" t="s">
        <v>12302</v>
      </c>
      <c r="R1887" t="s">
        <v>360</v>
      </c>
      <c r="S1887" t="s">
        <v>317</v>
      </c>
      <c r="U1887" t="s">
        <v>5228</v>
      </c>
      <c r="V1887" t="s">
        <v>299</v>
      </c>
    </row>
    <row r="1888" spans="1:22" x14ac:dyDescent="0.3">
      <c r="A1888" t="s">
        <v>5546</v>
      </c>
      <c r="B1888">
        <v>1</v>
      </c>
      <c r="C1888" s="1" t="s">
        <v>202</v>
      </c>
      <c r="D1888" t="s">
        <v>451</v>
      </c>
      <c r="E1888">
        <v>3040143</v>
      </c>
      <c r="F1888" t="s">
        <v>202</v>
      </c>
      <c r="H1888" t="s">
        <v>5329</v>
      </c>
      <c r="J1888" t="s">
        <v>5545</v>
      </c>
      <c r="K1888">
        <v>46</v>
      </c>
      <c r="L1888" s="1" t="s">
        <v>451</v>
      </c>
      <c r="M1888" t="s">
        <v>5544</v>
      </c>
      <c r="N1888">
        <v>19278</v>
      </c>
      <c r="O1888">
        <v>3</v>
      </c>
      <c r="P1888">
        <v>25</v>
      </c>
      <c r="Q1888" t="s">
        <v>12387</v>
      </c>
      <c r="R1888" t="s">
        <v>360</v>
      </c>
      <c r="S1888" t="s">
        <v>575</v>
      </c>
      <c r="T1888" t="s">
        <v>16316</v>
      </c>
      <c r="U1888" t="s">
        <v>5543</v>
      </c>
      <c r="V1888" t="s">
        <v>295</v>
      </c>
    </row>
    <row r="1889" spans="1:22" x14ac:dyDescent="0.3">
      <c r="A1889" t="s">
        <v>2654</v>
      </c>
      <c r="B1889">
        <v>1</v>
      </c>
      <c r="C1889" s="1" t="s">
        <v>2652</v>
      </c>
      <c r="F1889" t="s">
        <v>2652</v>
      </c>
      <c r="K1889">
        <v>0</v>
      </c>
      <c r="L1889" s="1" t="s">
        <v>296</v>
      </c>
      <c r="M1889" t="s">
        <v>1395</v>
      </c>
      <c r="N1889">
        <v>18834</v>
      </c>
      <c r="O1889">
        <v>0</v>
      </c>
      <c r="Q1889" t="s">
        <v>11715</v>
      </c>
      <c r="R1889" t="s">
        <v>296</v>
      </c>
      <c r="S1889" t="s">
        <v>296</v>
      </c>
      <c r="U1889" t="s">
        <v>2653</v>
      </c>
      <c r="V1889" t="s">
        <v>295</v>
      </c>
    </row>
    <row r="1890" spans="1:22" x14ac:dyDescent="0.3">
      <c r="A1890" t="s">
        <v>6258</v>
      </c>
      <c r="B1890">
        <v>1</v>
      </c>
      <c r="C1890" s="1" t="s">
        <v>6256</v>
      </c>
      <c r="F1890" t="s">
        <v>6256</v>
      </c>
      <c r="K1890">
        <v>0</v>
      </c>
      <c r="L1890" s="1" t="s">
        <v>296</v>
      </c>
      <c r="M1890" t="s">
        <v>1643</v>
      </c>
      <c r="N1890">
        <v>17924</v>
      </c>
      <c r="O1890">
        <v>0</v>
      </c>
      <c r="Q1890" t="s">
        <v>12572</v>
      </c>
      <c r="R1890" t="s">
        <v>296</v>
      </c>
      <c r="S1890" t="s">
        <v>296</v>
      </c>
      <c r="U1890" t="s">
        <v>6257</v>
      </c>
      <c r="V1890" t="s">
        <v>295</v>
      </c>
    </row>
    <row r="1891" spans="1:22" x14ac:dyDescent="0.3">
      <c r="A1891" t="s">
        <v>14920</v>
      </c>
      <c r="B1891">
        <v>1</v>
      </c>
      <c r="C1891" s="1" t="s">
        <v>14921</v>
      </c>
      <c r="D1891" t="s">
        <v>451</v>
      </c>
      <c r="E1891">
        <v>3916721</v>
      </c>
      <c r="F1891" t="s">
        <v>14921</v>
      </c>
      <c r="G1891" t="s">
        <v>1379</v>
      </c>
      <c r="H1891" t="s">
        <v>14922</v>
      </c>
      <c r="I1891">
        <v>4</v>
      </c>
      <c r="K1891">
        <v>32</v>
      </c>
      <c r="L1891" s="1" t="s">
        <v>451</v>
      </c>
      <c r="M1891" t="s">
        <v>4500</v>
      </c>
      <c r="N1891">
        <v>21846</v>
      </c>
      <c r="O1891">
        <v>0</v>
      </c>
      <c r="P1891">
        <v>23</v>
      </c>
      <c r="Q1891" t="s">
        <v>14923</v>
      </c>
      <c r="R1891" t="s">
        <v>492</v>
      </c>
      <c r="S1891" t="s">
        <v>3060</v>
      </c>
      <c r="U1891" t="s">
        <v>14924</v>
      </c>
      <c r="V1891" t="s">
        <v>299</v>
      </c>
    </row>
    <row r="1892" spans="1:22" x14ac:dyDescent="0.3">
      <c r="A1892" t="s">
        <v>10080</v>
      </c>
      <c r="B1892">
        <v>1</v>
      </c>
      <c r="C1892" s="1" t="s">
        <v>38</v>
      </c>
      <c r="D1892" t="s">
        <v>451</v>
      </c>
      <c r="E1892">
        <v>15825</v>
      </c>
      <c r="F1892" t="s">
        <v>38</v>
      </c>
      <c r="G1892" t="s">
        <v>352</v>
      </c>
      <c r="H1892" t="s">
        <v>7086</v>
      </c>
      <c r="I1892">
        <v>1</v>
      </c>
      <c r="J1892" t="s">
        <v>10079</v>
      </c>
      <c r="K1892">
        <v>26</v>
      </c>
      <c r="L1892" s="1" t="s">
        <v>451</v>
      </c>
      <c r="M1892" t="s">
        <v>1955</v>
      </c>
      <c r="N1892">
        <v>14967</v>
      </c>
      <c r="O1892">
        <v>7</v>
      </c>
      <c r="P1892">
        <v>28</v>
      </c>
      <c r="Q1892" t="s">
        <v>13663</v>
      </c>
      <c r="R1892" t="s">
        <v>329</v>
      </c>
      <c r="S1892" t="s">
        <v>575</v>
      </c>
      <c r="U1892" t="s">
        <v>10078</v>
      </c>
      <c r="V1892" t="s">
        <v>299</v>
      </c>
    </row>
    <row r="1893" spans="1:22" x14ac:dyDescent="0.3">
      <c r="A1893" t="s">
        <v>9048</v>
      </c>
      <c r="B1893">
        <v>1</v>
      </c>
      <c r="C1893" s="1" t="s">
        <v>9045</v>
      </c>
      <c r="D1893" t="s">
        <v>321</v>
      </c>
      <c r="E1893">
        <v>15980</v>
      </c>
      <c r="F1893" t="s">
        <v>9045</v>
      </c>
      <c r="G1893" t="s">
        <v>314</v>
      </c>
      <c r="H1893" t="s">
        <v>15829</v>
      </c>
      <c r="I1893">
        <v>3</v>
      </c>
      <c r="J1893" t="s">
        <v>9047</v>
      </c>
      <c r="K1893">
        <v>85</v>
      </c>
      <c r="L1893" s="1" t="s">
        <v>321</v>
      </c>
      <c r="M1893" t="s">
        <v>9046</v>
      </c>
      <c r="N1893">
        <v>15378</v>
      </c>
      <c r="O1893">
        <v>7</v>
      </c>
      <c r="P1893">
        <v>29</v>
      </c>
      <c r="Q1893" t="s">
        <v>13355</v>
      </c>
      <c r="R1893" t="s">
        <v>1346</v>
      </c>
      <c r="S1893" t="s">
        <v>4957</v>
      </c>
      <c r="U1893" t="s">
        <v>7356</v>
      </c>
      <c r="V1893" t="s">
        <v>299</v>
      </c>
    </row>
    <row r="1894" spans="1:22" x14ac:dyDescent="0.3">
      <c r="A1894" t="s">
        <v>6797</v>
      </c>
      <c r="B1894">
        <v>1</v>
      </c>
      <c r="C1894" s="1" t="s">
        <v>6795</v>
      </c>
      <c r="D1894" t="s">
        <v>348</v>
      </c>
      <c r="E1894">
        <v>2513009</v>
      </c>
      <c r="F1894" t="s">
        <v>6795</v>
      </c>
      <c r="H1894" t="s">
        <v>6798</v>
      </c>
      <c r="K1894">
        <v>18</v>
      </c>
      <c r="L1894" s="1" t="s">
        <v>348</v>
      </c>
      <c r="M1894" t="s">
        <v>1012</v>
      </c>
      <c r="N1894">
        <v>17168</v>
      </c>
      <c r="O1894">
        <v>1</v>
      </c>
      <c r="P1894">
        <v>26</v>
      </c>
      <c r="Q1894" t="s">
        <v>12720</v>
      </c>
      <c r="R1894" t="s">
        <v>329</v>
      </c>
      <c r="S1894" t="s">
        <v>756</v>
      </c>
      <c r="U1894" t="s">
        <v>6796</v>
      </c>
      <c r="V1894" t="s">
        <v>295</v>
      </c>
    </row>
    <row r="1895" spans="1:22" x14ac:dyDescent="0.3">
      <c r="A1895" t="s">
        <v>9341</v>
      </c>
      <c r="B1895">
        <v>1</v>
      </c>
      <c r="C1895" s="1" t="s">
        <v>9339</v>
      </c>
      <c r="D1895" t="s">
        <v>348</v>
      </c>
      <c r="E1895">
        <v>3045379</v>
      </c>
      <c r="F1895" t="s">
        <v>9339</v>
      </c>
      <c r="K1895">
        <v>17</v>
      </c>
      <c r="L1895" s="1" t="s">
        <v>348</v>
      </c>
      <c r="M1895" t="s">
        <v>8720</v>
      </c>
      <c r="N1895">
        <v>19695</v>
      </c>
      <c r="O1895">
        <v>0</v>
      </c>
      <c r="Q1895" t="s">
        <v>13444</v>
      </c>
      <c r="R1895" t="s">
        <v>296</v>
      </c>
      <c r="S1895" t="s">
        <v>730</v>
      </c>
      <c r="T1895" t="s">
        <v>16316</v>
      </c>
      <c r="U1895" t="s">
        <v>9340</v>
      </c>
      <c r="V1895" t="s">
        <v>295</v>
      </c>
    </row>
    <row r="1896" spans="1:22" x14ac:dyDescent="0.3">
      <c r="A1896" t="s">
        <v>3882</v>
      </c>
      <c r="B1896">
        <v>1</v>
      </c>
      <c r="C1896" s="1" t="s">
        <v>1743</v>
      </c>
      <c r="D1896" t="s">
        <v>451</v>
      </c>
      <c r="F1896" t="s">
        <v>1743</v>
      </c>
      <c r="H1896" t="s">
        <v>3883</v>
      </c>
      <c r="K1896">
        <v>36</v>
      </c>
      <c r="L1896" s="1" t="s">
        <v>451</v>
      </c>
      <c r="M1896" t="s">
        <v>1152</v>
      </c>
      <c r="N1896">
        <v>8331</v>
      </c>
      <c r="O1896">
        <v>5</v>
      </c>
      <c r="P1896">
        <v>33</v>
      </c>
      <c r="Q1896" t="s">
        <v>11976</v>
      </c>
      <c r="R1896" t="s">
        <v>360</v>
      </c>
      <c r="S1896" t="s">
        <v>949</v>
      </c>
      <c r="U1896" t="s">
        <v>3881</v>
      </c>
      <c r="V1896" t="s">
        <v>295</v>
      </c>
    </row>
    <row r="1897" spans="1:22" x14ac:dyDescent="0.3">
      <c r="A1897" t="s">
        <v>15193</v>
      </c>
      <c r="B1897">
        <v>1</v>
      </c>
      <c r="C1897" s="1" t="s">
        <v>5764</v>
      </c>
      <c r="D1897" t="s">
        <v>348</v>
      </c>
      <c r="E1897">
        <v>4039057</v>
      </c>
      <c r="F1897" t="s">
        <v>5764</v>
      </c>
      <c r="G1897" t="s">
        <v>371</v>
      </c>
      <c r="H1897" t="s">
        <v>15194</v>
      </c>
      <c r="I1897">
        <v>3</v>
      </c>
      <c r="J1897" t="s">
        <v>14430</v>
      </c>
      <c r="K1897">
        <v>84</v>
      </c>
      <c r="L1897" s="1" t="s">
        <v>348</v>
      </c>
      <c r="M1897" t="s">
        <v>5765</v>
      </c>
      <c r="N1897">
        <v>20816</v>
      </c>
      <c r="O1897">
        <v>1</v>
      </c>
      <c r="P1897">
        <v>22</v>
      </c>
      <c r="Q1897" t="s">
        <v>12441</v>
      </c>
      <c r="R1897" t="s">
        <v>424</v>
      </c>
      <c r="S1897" t="s">
        <v>575</v>
      </c>
      <c r="U1897" t="s">
        <v>15195</v>
      </c>
      <c r="V1897" t="s">
        <v>299</v>
      </c>
    </row>
    <row r="1898" spans="1:22" x14ac:dyDescent="0.3">
      <c r="A1898" t="s">
        <v>14610</v>
      </c>
      <c r="B1898">
        <v>1</v>
      </c>
      <c r="C1898" s="1" t="s">
        <v>14611</v>
      </c>
      <c r="D1898" t="s">
        <v>437</v>
      </c>
      <c r="E1898">
        <v>4682912</v>
      </c>
      <c r="F1898" t="s">
        <v>14611</v>
      </c>
      <c r="G1898" t="s">
        <v>570</v>
      </c>
      <c r="H1898" t="s">
        <v>14612</v>
      </c>
      <c r="I1898">
        <v>3</v>
      </c>
      <c r="K1898">
        <v>3</v>
      </c>
      <c r="L1898" s="1" t="s">
        <v>437</v>
      </c>
      <c r="M1898" t="s">
        <v>14613</v>
      </c>
      <c r="N1898">
        <v>22122</v>
      </c>
      <c r="O1898">
        <v>0</v>
      </c>
      <c r="P1898">
        <v>30</v>
      </c>
      <c r="Q1898" t="s">
        <v>14614</v>
      </c>
      <c r="R1898" t="s">
        <v>360</v>
      </c>
      <c r="S1898" t="s">
        <v>412</v>
      </c>
      <c r="U1898" t="s">
        <v>14615</v>
      </c>
      <c r="V1898" t="s">
        <v>299</v>
      </c>
    </row>
    <row r="1899" spans="1:22" x14ac:dyDescent="0.3">
      <c r="A1899" t="s">
        <v>1792</v>
      </c>
      <c r="B1899">
        <v>1</v>
      </c>
      <c r="C1899" s="1" t="s">
        <v>1790</v>
      </c>
      <c r="D1899" t="s">
        <v>451</v>
      </c>
      <c r="E1899">
        <v>3929828</v>
      </c>
      <c r="F1899" t="s">
        <v>1790</v>
      </c>
      <c r="G1899" t="s">
        <v>669</v>
      </c>
      <c r="H1899" t="s">
        <v>1793</v>
      </c>
      <c r="J1899" t="s">
        <v>14703</v>
      </c>
      <c r="K1899">
        <v>22</v>
      </c>
      <c r="L1899" s="1" t="s">
        <v>451</v>
      </c>
      <c r="M1899" t="s">
        <v>1380</v>
      </c>
      <c r="N1899">
        <v>20937</v>
      </c>
      <c r="O1899">
        <v>1</v>
      </c>
      <c r="P1899">
        <v>23</v>
      </c>
      <c r="Q1899" t="s">
        <v>11549</v>
      </c>
      <c r="R1899" t="s">
        <v>308</v>
      </c>
      <c r="S1899" t="s">
        <v>575</v>
      </c>
      <c r="U1899" t="s">
        <v>1791</v>
      </c>
      <c r="V1899" t="s">
        <v>299</v>
      </c>
    </row>
    <row r="1900" spans="1:22" x14ac:dyDescent="0.3">
      <c r="A1900" t="s">
        <v>16505</v>
      </c>
      <c r="B1900">
        <v>1</v>
      </c>
      <c r="C1900" s="1" t="s">
        <v>16506</v>
      </c>
      <c r="D1900" t="s">
        <v>16327</v>
      </c>
      <c r="E1900">
        <v>3115480</v>
      </c>
      <c r="F1900" t="s">
        <v>16506</v>
      </c>
      <c r="G1900" t="s">
        <v>910</v>
      </c>
      <c r="H1900" t="s">
        <v>4539</v>
      </c>
      <c r="J1900" t="s">
        <v>16507</v>
      </c>
      <c r="K1900">
        <v>9</v>
      </c>
      <c r="L1900" s="1" t="s">
        <v>16327</v>
      </c>
      <c r="M1900" t="s">
        <v>16508</v>
      </c>
      <c r="N1900">
        <v>20063</v>
      </c>
      <c r="O1900">
        <v>2</v>
      </c>
      <c r="P1900">
        <v>25</v>
      </c>
      <c r="Q1900" t="s">
        <v>16509</v>
      </c>
      <c r="R1900" t="s">
        <v>294</v>
      </c>
      <c r="S1900" t="s">
        <v>696</v>
      </c>
      <c r="U1900" t="s">
        <v>2605</v>
      </c>
      <c r="V1900" t="s">
        <v>299</v>
      </c>
    </row>
    <row r="1901" spans="1:22" x14ac:dyDescent="0.3">
      <c r="A1901" t="s">
        <v>6429</v>
      </c>
      <c r="B1901">
        <v>1</v>
      </c>
      <c r="C1901" s="1" t="s">
        <v>6428</v>
      </c>
      <c r="D1901" t="s">
        <v>311</v>
      </c>
      <c r="F1901" t="s">
        <v>6428</v>
      </c>
      <c r="H1901" t="s">
        <v>6430</v>
      </c>
      <c r="K1901">
        <v>5</v>
      </c>
      <c r="L1901" s="1" t="s">
        <v>311</v>
      </c>
      <c r="M1901" t="s">
        <v>6369</v>
      </c>
      <c r="N1901">
        <v>16579</v>
      </c>
      <c r="O1901">
        <v>0</v>
      </c>
      <c r="P1901">
        <v>27</v>
      </c>
      <c r="Q1901" t="s">
        <v>12618</v>
      </c>
      <c r="R1901" t="s">
        <v>345</v>
      </c>
      <c r="S1901" t="s">
        <v>537</v>
      </c>
      <c r="U1901" t="s">
        <v>2605</v>
      </c>
      <c r="V1901" t="s">
        <v>295</v>
      </c>
    </row>
    <row r="1902" spans="1:22" x14ac:dyDescent="0.3">
      <c r="A1902" t="s">
        <v>9020</v>
      </c>
      <c r="B1902">
        <v>1</v>
      </c>
      <c r="C1902" s="1" t="s">
        <v>9017</v>
      </c>
      <c r="D1902" t="s">
        <v>321</v>
      </c>
      <c r="E1902">
        <v>13726</v>
      </c>
      <c r="F1902" t="s">
        <v>9017</v>
      </c>
      <c r="H1902" t="s">
        <v>8981</v>
      </c>
      <c r="J1902" t="s">
        <v>9019</v>
      </c>
      <c r="K1902">
        <v>82</v>
      </c>
      <c r="L1902" s="1" t="s">
        <v>321</v>
      </c>
      <c r="M1902" t="s">
        <v>9018</v>
      </c>
      <c r="N1902">
        <v>11345</v>
      </c>
      <c r="O1902">
        <v>10</v>
      </c>
      <c r="P1902">
        <v>33</v>
      </c>
      <c r="Q1902" t="s">
        <v>13349</v>
      </c>
      <c r="R1902" t="s">
        <v>294</v>
      </c>
      <c r="S1902" t="s">
        <v>1496</v>
      </c>
      <c r="T1902" t="s">
        <v>16316</v>
      </c>
      <c r="U1902" t="s">
        <v>2605</v>
      </c>
      <c r="V1902" t="s">
        <v>295</v>
      </c>
    </row>
    <row r="1903" spans="1:22" x14ac:dyDescent="0.3">
      <c r="A1903" t="s">
        <v>2607</v>
      </c>
      <c r="B1903">
        <v>1</v>
      </c>
      <c r="C1903" s="1" t="s">
        <v>2604</v>
      </c>
      <c r="D1903" t="s">
        <v>321</v>
      </c>
      <c r="F1903" t="s">
        <v>2604</v>
      </c>
      <c r="K1903">
        <v>46</v>
      </c>
      <c r="L1903" s="1" t="s">
        <v>321</v>
      </c>
      <c r="M1903" t="s">
        <v>2606</v>
      </c>
      <c r="N1903">
        <v>17523</v>
      </c>
      <c r="O1903">
        <v>0</v>
      </c>
      <c r="Q1903" t="s">
        <v>11705</v>
      </c>
      <c r="R1903" t="s">
        <v>294</v>
      </c>
      <c r="S1903" t="s">
        <v>958</v>
      </c>
      <c r="U1903" t="s">
        <v>2605</v>
      </c>
      <c r="V1903" t="s">
        <v>295</v>
      </c>
    </row>
    <row r="1904" spans="1:22" x14ac:dyDescent="0.3">
      <c r="A1904" t="s">
        <v>7909</v>
      </c>
      <c r="B1904">
        <v>1</v>
      </c>
      <c r="C1904" s="1" t="s">
        <v>7906</v>
      </c>
      <c r="D1904" t="s">
        <v>321</v>
      </c>
      <c r="E1904">
        <v>16813</v>
      </c>
      <c r="F1904" t="s">
        <v>7906</v>
      </c>
      <c r="G1904" t="s">
        <v>444</v>
      </c>
      <c r="H1904" t="s">
        <v>6333</v>
      </c>
      <c r="I1904">
        <v>1</v>
      </c>
      <c r="J1904" t="s">
        <v>7907</v>
      </c>
      <c r="K1904">
        <v>82</v>
      </c>
      <c r="L1904" s="1" t="s">
        <v>321</v>
      </c>
      <c r="M1904" t="s">
        <v>369</v>
      </c>
      <c r="N1904">
        <v>16656</v>
      </c>
      <c r="O1904">
        <v>6</v>
      </c>
      <c r="P1904">
        <v>29</v>
      </c>
      <c r="Q1904" t="s">
        <v>13022</v>
      </c>
      <c r="R1904" t="s">
        <v>304</v>
      </c>
      <c r="S1904" t="s">
        <v>515</v>
      </c>
      <c r="U1904" t="s">
        <v>2605</v>
      </c>
      <c r="V1904" t="s">
        <v>299</v>
      </c>
    </row>
    <row r="1905" spans="1:22" x14ac:dyDescent="0.3">
      <c r="A1905" t="s">
        <v>9731</v>
      </c>
      <c r="B1905">
        <v>1</v>
      </c>
      <c r="C1905" s="1" t="s">
        <v>9728</v>
      </c>
      <c r="D1905" t="s">
        <v>311</v>
      </c>
      <c r="E1905">
        <v>3042749</v>
      </c>
      <c r="F1905" t="s">
        <v>9728</v>
      </c>
      <c r="G1905" t="s">
        <v>552</v>
      </c>
      <c r="H1905" t="s">
        <v>9026</v>
      </c>
      <c r="I1905">
        <v>2</v>
      </c>
      <c r="J1905" t="s">
        <v>9730</v>
      </c>
      <c r="K1905">
        <v>5</v>
      </c>
      <c r="L1905" s="1" t="s">
        <v>311</v>
      </c>
      <c r="M1905" t="s">
        <v>9729</v>
      </c>
      <c r="N1905">
        <v>20055</v>
      </c>
      <c r="O1905">
        <v>2</v>
      </c>
      <c r="P1905">
        <v>25</v>
      </c>
      <c r="Q1905" t="s">
        <v>13562</v>
      </c>
      <c r="R1905" t="s">
        <v>329</v>
      </c>
      <c r="S1905" t="s">
        <v>779</v>
      </c>
      <c r="U1905" t="s">
        <v>2605</v>
      </c>
      <c r="V1905" t="s">
        <v>299</v>
      </c>
    </row>
    <row r="1906" spans="1:22" x14ac:dyDescent="0.3">
      <c r="A1906" t="s">
        <v>4219</v>
      </c>
      <c r="B1906">
        <v>1</v>
      </c>
      <c r="C1906" s="1" t="s">
        <v>4216</v>
      </c>
      <c r="D1906" t="s">
        <v>451</v>
      </c>
      <c r="E1906">
        <v>16950</v>
      </c>
      <c r="F1906" t="s">
        <v>4216</v>
      </c>
      <c r="H1906" t="s">
        <v>4220</v>
      </c>
      <c r="J1906" t="s">
        <v>4218</v>
      </c>
      <c r="K1906">
        <v>34</v>
      </c>
      <c r="L1906" s="1" t="s">
        <v>451</v>
      </c>
      <c r="M1906" t="s">
        <v>4217</v>
      </c>
      <c r="N1906">
        <v>16099</v>
      </c>
      <c r="O1906">
        <v>5</v>
      </c>
      <c r="P1906">
        <v>27</v>
      </c>
      <c r="Q1906" t="s">
        <v>12057</v>
      </c>
      <c r="R1906" t="s">
        <v>308</v>
      </c>
      <c r="S1906" t="s">
        <v>742</v>
      </c>
      <c r="T1906" t="s">
        <v>1059</v>
      </c>
      <c r="U1906" t="s">
        <v>3671</v>
      </c>
      <c r="V1906" t="s">
        <v>295</v>
      </c>
    </row>
    <row r="1907" spans="1:22" x14ac:dyDescent="0.3">
      <c r="A1907" t="s">
        <v>2056</v>
      </c>
      <c r="B1907">
        <v>1</v>
      </c>
      <c r="C1907" s="1" t="s">
        <v>2053</v>
      </c>
      <c r="F1907" t="s">
        <v>2053</v>
      </c>
      <c r="K1907">
        <v>0</v>
      </c>
      <c r="L1907" s="1" t="s">
        <v>296</v>
      </c>
      <c r="M1907" t="s">
        <v>2055</v>
      </c>
      <c r="N1907">
        <v>17794</v>
      </c>
      <c r="O1907">
        <v>0</v>
      </c>
      <c r="Q1907" t="s">
        <v>11596</v>
      </c>
      <c r="R1907" t="s">
        <v>296</v>
      </c>
      <c r="S1907" t="s">
        <v>296</v>
      </c>
      <c r="U1907" t="s">
        <v>2054</v>
      </c>
      <c r="V1907" t="s">
        <v>295</v>
      </c>
    </row>
    <row r="1908" spans="1:22" x14ac:dyDescent="0.3">
      <c r="A1908" t="s">
        <v>10212</v>
      </c>
      <c r="B1908">
        <v>1</v>
      </c>
      <c r="C1908" s="1" t="s">
        <v>10211</v>
      </c>
      <c r="D1908" t="s">
        <v>348</v>
      </c>
      <c r="E1908">
        <v>12585</v>
      </c>
      <c r="F1908" t="s">
        <v>10211</v>
      </c>
      <c r="H1908" t="s">
        <v>10213</v>
      </c>
      <c r="K1908">
        <v>18</v>
      </c>
      <c r="L1908" s="1" t="s">
        <v>348</v>
      </c>
      <c r="M1908" t="s">
        <v>943</v>
      </c>
      <c r="N1908">
        <v>8777</v>
      </c>
      <c r="O1908">
        <v>10</v>
      </c>
      <c r="P1908">
        <v>32</v>
      </c>
      <c r="Q1908" t="s">
        <v>13706</v>
      </c>
      <c r="R1908" t="s">
        <v>345</v>
      </c>
      <c r="S1908" t="s">
        <v>356</v>
      </c>
      <c r="U1908" t="s">
        <v>2691</v>
      </c>
      <c r="V1908" t="s">
        <v>295</v>
      </c>
    </row>
    <row r="1909" spans="1:22" x14ac:dyDescent="0.3">
      <c r="A1909" t="s">
        <v>5102</v>
      </c>
      <c r="B1909">
        <v>1</v>
      </c>
      <c r="C1909" s="1" t="s">
        <v>5100</v>
      </c>
      <c r="F1909" t="s">
        <v>5100</v>
      </c>
      <c r="K1909">
        <v>0</v>
      </c>
      <c r="L1909" s="1" t="s">
        <v>296</v>
      </c>
      <c r="M1909" t="s">
        <v>5101</v>
      </c>
      <c r="N1909">
        <v>19676</v>
      </c>
      <c r="O1909">
        <v>0</v>
      </c>
      <c r="Q1909" t="s">
        <v>12269</v>
      </c>
      <c r="R1909" t="s">
        <v>296</v>
      </c>
      <c r="S1909" t="s">
        <v>296</v>
      </c>
      <c r="U1909" t="s">
        <v>2691</v>
      </c>
      <c r="V1909" t="s">
        <v>295</v>
      </c>
    </row>
    <row r="1910" spans="1:22" x14ac:dyDescent="0.3">
      <c r="A1910" t="s">
        <v>6634</v>
      </c>
      <c r="B1910">
        <v>1</v>
      </c>
      <c r="C1910" s="1" t="s">
        <v>6632</v>
      </c>
      <c r="D1910" t="s">
        <v>348</v>
      </c>
      <c r="F1910" t="s">
        <v>6632</v>
      </c>
      <c r="K1910">
        <v>0</v>
      </c>
      <c r="L1910" s="1" t="s">
        <v>348</v>
      </c>
      <c r="M1910" t="s">
        <v>825</v>
      </c>
      <c r="N1910">
        <v>17700</v>
      </c>
      <c r="Q1910" t="s">
        <v>12674</v>
      </c>
      <c r="R1910" t="s">
        <v>296</v>
      </c>
      <c r="S1910" t="s">
        <v>296</v>
      </c>
      <c r="U1910" t="s">
        <v>6633</v>
      </c>
      <c r="V1910" t="s">
        <v>295</v>
      </c>
    </row>
    <row r="1911" spans="1:22" x14ac:dyDescent="0.3">
      <c r="A1911" t="s">
        <v>7719</v>
      </c>
      <c r="B1911">
        <v>1</v>
      </c>
      <c r="C1911" s="1" t="s">
        <v>7716</v>
      </c>
      <c r="D1911" t="s">
        <v>348</v>
      </c>
      <c r="E1911">
        <v>3052735</v>
      </c>
      <c r="F1911" t="s">
        <v>7716</v>
      </c>
      <c r="H1911" t="s">
        <v>7720</v>
      </c>
      <c r="J1911" t="s">
        <v>7718</v>
      </c>
      <c r="K1911">
        <v>82</v>
      </c>
      <c r="L1911" s="1" t="s">
        <v>348</v>
      </c>
      <c r="M1911" t="s">
        <v>1747</v>
      </c>
      <c r="N1911">
        <v>17257</v>
      </c>
      <c r="O1911">
        <v>5</v>
      </c>
      <c r="P1911">
        <v>28</v>
      </c>
      <c r="Q1911" t="s">
        <v>12972</v>
      </c>
      <c r="R1911" t="s">
        <v>401</v>
      </c>
      <c r="S1911" t="s">
        <v>571</v>
      </c>
      <c r="T1911" t="s">
        <v>16316</v>
      </c>
      <c r="U1911" t="s">
        <v>7717</v>
      </c>
      <c r="V1911" t="s">
        <v>295</v>
      </c>
    </row>
    <row r="1912" spans="1:22" x14ac:dyDescent="0.3">
      <c r="A1912" t="s">
        <v>2316</v>
      </c>
      <c r="B1912">
        <v>1</v>
      </c>
      <c r="C1912" s="1" t="s">
        <v>2312</v>
      </c>
      <c r="D1912" t="s">
        <v>311</v>
      </c>
      <c r="E1912">
        <v>4290778</v>
      </c>
      <c r="F1912" t="s">
        <v>2312</v>
      </c>
      <c r="H1912" t="s">
        <v>2317</v>
      </c>
      <c r="I1912">
        <v>6</v>
      </c>
      <c r="J1912" t="s">
        <v>2315</v>
      </c>
      <c r="K1912">
        <v>9</v>
      </c>
      <c r="L1912" s="1" t="s">
        <v>311</v>
      </c>
      <c r="M1912" t="s">
        <v>2314</v>
      </c>
      <c r="N1912">
        <v>20507</v>
      </c>
      <c r="O1912">
        <v>2</v>
      </c>
      <c r="P1912">
        <v>25</v>
      </c>
      <c r="Q1912" t="s">
        <v>11644</v>
      </c>
      <c r="R1912" t="s">
        <v>345</v>
      </c>
      <c r="S1912" t="s">
        <v>665</v>
      </c>
      <c r="T1912" t="s">
        <v>16316</v>
      </c>
      <c r="U1912" t="s">
        <v>2313</v>
      </c>
      <c r="V1912" t="s">
        <v>295</v>
      </c>
    </row>
    <row r="1913" spans="1:22" x14ac:dyDescent="0.3">
      <c r="A1913" t="s">
        <v>7230</v>
      </c>
      <c r="B1913">
        <v>1</v>
      </c>
      <c r="C1913" s="1" t="s">
        <v>7227</v>
      </c>
      <c r="D1913" t="s">
        <v>311</v>
      </c>
      <c r="E1913">
        <v>3052061</v>
      </c>
      <c r="F1913" t="s">
        <v>7227</v>
      </c>
      <c r="H1913" t="s">
        <v>7231</v>
      </c>
      <c r="J1913" t="s">
        <v>7229</v>
      </c>
      <c r="K1913">
        <v>8</v>
      </c>
      <c r="L1913" s="1" t="s">
        <v>311</v>
      </c>
      <c r="M1913" t="s">
        <v>7228</v>
      </c>
      <c r="N1913">
        <v>20004</v>
      </c>
      <c r="O1913">
        <v>2</v>
      </c>
      <c r="P1913">
        <v>25</v>
      </c>
      <c r="Q1913" t="s">
        <v>12838</v>
      </c>
      <c r="R1913" t="s">
        <v>424</v>
      </c>
      <c r="S1913" t="s">
        <v>436</v>
      </c>
      <c r="T1913" t="s">
        <v>16316</v>
      </c>
      <c r="U1913" t="s">
        <v>1477</v>
      </c>
      <c r="V1913" t="s">
        <v>295</v>
      </c>
    </row>
    <row r="1914" spans="1:22" x14ac:dyDescent="0.3">
      <c r="A1914" t="s">
        <v>8021</v>
      </c>
      <c r="B1914">
        <v>1</v>
      </c>
      <c r="C1914" s="1" t="s">
        <v>8019</v>
      </c>
      <c r="D1914" t="s">
        <v>451</v>
      </c>
      <c r="F1914" t="s">
        <v>8019</v>
      </c>
      <c r="H1914" t="s">
        <v>8022</v>
      </c>
      <c r="K1914">
        <v>42</v>
      </c>
      <c r="L1914" s="1" t="s">
        <v>451</v>
      </c>
      <c r="M1914" t="s">
        <v>8020</v>
      </c>
      <c r="N1914">
        <v>17382</v>
      </c>
      <c r="O1914">
        <v>0</v>
      </c>
      <c r="P1914">
        <v>29</v>
      </c>
      <c r="Q1914" t="s">
        <v>13057</v>
      </c>
      <c r="R1914" t="s">
        <v>329</v>
      </c>
      <c r="S1914" t="s">
        <v>459</v>
      </c>
      <c r="U1914" t="s">
        <v>1477</v>
      </c>
      <c r="V1914" t="s">
        <v>295</v>
      </c>
    </row>
    <row r="1915" spans="1:22" x14ac:dyDescent="0.3">
      <c r="A1915" t="s">
        <v>7865</v>
      </c>
      <c r="B1915">
        <v>1</v>
      </c>
      <c r="C1915" s="1" t="s">
        <v>1049</v>
      </c>
      <c r="D1915" t="s">
        <v>311</v>
      </c>
      <c r="E1915">
        <v>5631</v>
      </c>
      <c r="F1915" t="s">
        <v>1049</v>
      </c>
      <c r="H1915" t="s">
        <v>7866</v>
      </c>
      <c r="K1915">
        <v>3</v>
      </c>
      <c r="L1915" s="1" t="s">
        <v>311</v>
      </c>
      <c r="M1915" t="s">
        <v>7185</v>
      </c>
      <c r="N1915">
        <v>6276</v>
      </c>
      <c r="O1915">
        <v>16</v>
      </c>
      <c r="P1915">
        <v>38</v>
      </c>
      <c r="Q1915" t="s">
        <v>13011</v>
      </c>
      <c r="R1915" t="s">
        <v>424</v>
      </c>
      <c r="S1915" t="s">
        <v>603</v>
      </c>
      <c r="U1915" t="s">
        <v>1477</v>
      </c>
      <c r="V1915" t="s">
        <v>295</v>
      </c>
    </row>
    <row r="1916" spans="1:22" x14ac:dyDescent="0.3">
      <c r="A1916" t="s">
        <v>10331</v>
      </c>
      <c r="B1916">
        <v>1</v>
      </c>
      <c r="C1916" s="1" t="s">
        <v>10328</v>
      </c>
      <c r="D1916" t="s">
        <v>562</v>
      </c>
      <c r="E1916">
        <v>3075100</v>
      </c>
      <c r="F1916" t="s">
        <v>10328</v>
      </c>
      <c r="H1916" t="s">
        <v>8428</v>
      </c>
      <c r="J1916" t="s">
        <v>10330</v>
      </c>
      <c r="K1916">
        <v>43</v>
      </c>
      <c r="L1916" s="1" t="s">
        <v>451</v>
      </c>
      <c r="M1916" t="s">
        <v>10329</v>
      </c>
      <c r="N1916">
        <v>20092</v>
      </c>
      <c r="O1916">
        <v>2</v>
      </c>
      <c r="P1916">
        <v>26</v>
      </c>
      <c r="Q1916" t="s">
        <v>13741</v>
      </c>
      <c r="R1916" t="s">
        <v>345</v>
      </c>
      <c r="S1916" t="s">
        <v>525</v>
      </c>
      <c r="T1916" t="s">
        <v>16316</v>
      </c>
      <c r="U1916" t="s">
        <v>1477</v>
      </c>
      <c r="V1916" t="s">
        <v>295</v>
      </c>
    </row>
    <row r="1917" spans="1:22" x14ac:dyDescent="0.3">
      <c r="A1917" t="s">
        <v>15578</v>
      </c>
      <c r="B1917">
        <v>1</v>
      </c>
      <c r="C1917" s="1" t="s">
        <v>15579</v>
      </c>
      <c r="D1917" t="s">
        <v>562</v>
      </c>
      <c r="E1917">
        <v>3909014</v>
      </c>
      <c r="F1917" t="s">
        <v>15579</v>
      </c>
      <c r="G1917" t="s">
        <v>721</v>
      </c>
      <c r="K1917">
        <v>47</v>
      </c>
      <c r="L1917" s="1" t="s">
        <v>451</v>
      </c>
      <c r="M1917" t="s">
        <v>15580</v>
      </c>
      <c r="N1917">
        <v>22257</v>
      </c>
      <c r="O1917">
        <v>0</v>
      </c>
      <c r="Q1917" t="s">
        <v>15581</v>
      </c>
      <c r="R1917" t="s">
        <v>329</v>
      </c>
      <c r="S1917" t="s">
        <v>659</v>
      </c>
      <c r="U1917" t="s">
        <v>1477</v>
      </c>
      <c r="V1917" t="s">
        <v>299</v>
      </c>
    </row>
    <row r="1918" spans="1:22" x14ac:dyDescent="0.3">
      <c r="A1918" t="s">
        <v>2698</v>
      </c>
      <c r="B1918">
        <v>1</v>
      </c>
      <c r="C1918" s="1" t="s">
        <v>2695</v>
      </c>
      <c r="D1918" t="s">
        <v>321</v>
      </c>
      <c r="E1918">
        <v>14099</v>
      </c>
      <c r="F1918" t="s">
        <v>2695</v>
      </c>
      <c r="G1918" t="s">
        <v>479</v>
      </c>
      <c r="H1918" t="s">
        <v>2699</v>
      </c>
      <c r="J1918" t="s">
        <v>2697</v>
      </c>
      <c r="L1918" s="1" t="s">
        <v>321</v>
      </c>
      <c r="M1918" t="s">
        <v>2696</v>
      </c>
      <c r="N1918">
        <v>13370</v>
      </c>
      <c r="O1918">
        <v>9</v>
      </c>
      <c r="P1918">
        <v>32</v>
      </c>
      <c r="Q1918" t="s">
        <v>11724</v>
      </c>
      <c r="R1918" t="s">
        <v>294</v>
      </c>
      <c r="S1918" t="s">
        <v>403</v>
      </c>
      <c r="U1918" t="s">
        <v>1477</v>
      </c>
      <c r="V1918" t="s">
        <v>299</v>
      </c>
    </row>
    <row r="1919" spans="1:22" x14ac:dyDescent="0.3">
      <c r="A1919" t="s">
        <v>7898</v>
      </c>
      <c r="B1919">
        <v>1</v>
      </c>
      <c r="C1919" s="1" t="s">
        <v>7895</v>
      </c>
      <c r="D1919" t="s">
        <v>321</v>
      </c>
      <c r="E1919">
        <v>16121</v>
      </c>
      <c r="F1919" t="s">
        <v>7895</v>
      </c>
      <c r="G1919" t="s">
        <v>416</v>
      </c>
      <c r="H1919" t="s">
        <v>7899</v>
      </c>
      <c r="I1919">
        <v>3</v>
      </c>
      <c r="J1919" t="s">
        <v>7897</v>
      </c>
      <c r="K1919">
        <v>82</v>
      </c>
      <c r="L1919" s="1" t="s">
        <v>321</v>
      </c>
      <c r="M1919" t="s">
        <v>7896</v>
      </c>
      <c r="N1919">
        <v>15263</v>
      </c>
      <c r="O1919">
        <v>7</v>
      </c>
      <c r="P1919">
        <v>30</v>
      </c>
      <c r="Q1919" t="s">
        <v>13019</v>
      </c>
      <c r="R1919" t="s">
        <v>294</v>
      </c>
      <c r="S1919" t="s">
        <v>958</v>
      </c>
      <c r="U1919" t="s">
        <v>1477</v>
      </c>
      <c r="V1919" t="s">
        <v>299</v>
      </c>
    </row>
    <row r="1920" spans="1:22" x14ac:dyDescent="0.3">
      <c r="A1920" t="s">
        <v>15643</v>
      </c>
      <c r="B1920">
        <v>1</v>
      </c>
      <c r="C1920" s="1" t="s">
        <v>15644</v>
      </c>
      <c r="D1920" t="s">
        <v>451</v>
      </c>
      <c r="E1920">
        <v>4259979</v>
      </c>
      <c r="F1920" t="s">
        <v>15644</v>
      </c>
      <c r="G1920" t="s">
        <v>14642</v>
      </c>
      <c r="H1920" t="s">
        <v>15645</v>
      </c>
      <c r="I1920">
        <v>3</v>
      </c>
      <c r="K1920">
        <v>33</v>
      </c>
      <c r="L1920" s="1" t="s">
        <v>1689</v>
      </c>
      <c r="M1920" t="s">
        <v>15646</v>
      </c>
      <c r="N1920">
        <v>21743</v>
      </c>
      <c r="O1920">
        <v>0</v>
      </c>
      <c r="P1920">
        <v>22</v>
      </c>
      <c r="Q1920" t="s">
        <v>15647</v>
      </c>
      <c r="R1920" t="s">
        <v>360</v>
      </c>
      <c r="S1920" t="s">
        <v>390</v>
      </c>
      <c r="U1920" t="s">
        <v>10100</v>
      </c>
      <c r="V1920" t="s">
        <v>299</v>
      </c>
    </row>
    <row r="1921" spans="1:22" x14ac:dyDescent="0.3">
      <c r="A1921" t="s">
        <v>783</v>
      </c>
      <c r="B1921">
        <v>1</v>
      </c>
      <c r="C1921" s="1" t="s">
        <v>778</v>
      </c>
      <c r="D1921" t="s">
        <v>451</v>
      </c>
      <c r="E1921">
        <v>2512191</v>
      </c>
      <c r="F1921" t="s">
        <v>778</v>
      </c>
      <c r="H1921" t="s">
        <v>784</v>
      </c>
      <c r="J1921" t="s">
        <v>782</v>
      </c>
      <c r="K1921">
        <v>34</v>
      </c>
      <c r="L1921" s="1" t="s">
        <v>451</v>
      </c>
      <c r="M1921" t="s">
        <v>781</v>
      </c>
      <c r="N1921">
        <v>17102</v>
      </c>
      <c r="O1921">
        <v>5</v>
      </c>
      <c r="P1921">
        <v>28</v>
      </c>
      <c r="Q1921" t="s">
        <v>11381</v>
      </c>
      <c r="R1921" t="s">
        <v>360</v>
      </c>
      <c r="S1921" t="s">
        <v>779</v>
      </c>
      <c r="T1921" t="s">
        <v>16316</v>
      </c>
      <c r="U1921" t="s">
        <v>780</v>
      </c>
      <c r="V1921" t="s">
        <v>295</v>
      </c>
    </row>
    <row r="1922" spans="1:22" x14ac:dyDescent="0.3">
      <c r="A1922" t="s">
        <v>5704</v>
      </c>
      <c r="B1922">
        <v>1</v>
      </c>
      <c r="C1922" s="1" t="s">
        <v>5702</v>
      </c>
      <c r="D1922" t="s">
        <v>348</v>
      </c>
      <c r="E1922">
        <v>2991662</v>
      </c>
      <c r="F1922" t="s">
        <v>5702</v>
      </c>
      <c r="G1922" t="s">
        <v>522</v>
      </c>
      <c r="H1922" t="s">
        <v>2925</v>
      </c>
      <c r="I1922">
        <v>3</v>
      </c>
      <c r="J1922" t="s">
        <v>5703</v>
      </c>
      <c r="K1922">
        <v>86</v>
      </c>
      <c r="L1922" s="1" t="s">
        <v>348</v>
      </c>
      <c r="M1922" t="s">
        <v>1537</v>
      </c>
      <c r="N1922">
        <v>19023</v>
      </c>
      <c r="O1922">
        <v>3</v>
      </c>
      <c r="P1922">
        <v>26</v>
      </c>
      <c r="Q1922" t="s">
        <v>12426</v>
      </c>
      <c r="R1922" t="s">
        <v>424</v>
      </c>
      <c r="S1922" t="s">
        <v>310</v>
      </c>
      <c r="U1922" t="s">
        <v>780</v>
      </c>
      <c r="V1922" t="s">
        <v>299</v>
      </c>
    </row>
    <row r="1923" spans="1:22" x14ac:dyDescent="0.3">
      <c r="A1923" t="s">
        <v>7041</v>
      </c>
      <c r="B1923">
        <v>1</v>
      </c>
      <c r="C1923" s="1" t="s">
        <v>7037</v>
      </c>
      <c r="D1923" t="s">
        <v>348</v>
      </c>
      <c r="E1923">
        <v>3115366</v>
      </c>
      <c r="F1923" t="s">
        <v>7037</v>
      </c>
      <c r="H1923" t="s">
        <v>3854</v>
      </c>
      <c r="I1923">
        <v>3</v>
      </c>
      <c r="J1923" t="s">
        <v>7040</v>
      </c>
      <c r="K1923">
        <v>8</v>
      </c>
      <c r="L1923" s="1" t="s">
        <v>348</v>
      </c>
      <c r="M1923" t="s">
        <v>7039</v>
      </c>
      <c r="N1923">
        <v>19089</v>
      </c>
      <c r="O1923">
        <v>3</v>
      </c>
      <c r="P1923">
        <v>24</v>
      </c>
      <c r="Q1923" t="s">
        <v>12788</v>
      </c>
      <c r="R1923" t="s">
        <v>345</v>
      </c>
      <c r="S1923" t="s">
        <v>756</v>
      </c>
      <c r="T1923" t="s">
        <v>16316</v>
      </c>
      <c r="U1923" t="s">
        <v>7038</v>
      </c>
      <c r="V1923" t="s">
        <v>295</v>
      </c>
    </row>
    <row r="1924" spans="1:22" x14ac:dyDescent="0.3">
      <c r="A1924" t="s">
        <v>8895</v>
      </c>
      <c r="B1924">
        <v>1</v>
      </c>
      <c r="C1924" s="1" t="s">
        <v>8893</v>
      </c>
      <c r="D1924" t="s">
        <v>348</v>
      </c>
      <c r="E1924">
        <v>2973663</v>
      </c>
      <c r="F1924" t="s">
        <v>8893</v>
      </c>
      <c r="H1924" t="s">
        <v>2303</v>
      </c>
      <c r="J1924" t="s">
        <v>8894</v>
      </c>
      <c r="K1924">
        <v>2</v>
      </c>
      <c r="L1924" s="1" t="s">
        <v>348</v>
      </c>
      <c r="M1924" t="s">
        <v>313</v>
      </c>
      <c r="N1924">
        <v>18462</v>
      </c>
      <c r="O1924">
        <v>4</v>
      </c>
      <c r="P1924">
        <v>26</v>
      </c>
      <c r="Q1924" t="s">
        <v>13312</v>
      </c>
      <c r="R1924" t="s">
        <v>329</v>
      </c>
      <c r="S1924" t="s">
        <v>814</v>
      </c>
      <c r="T1924" t="s">
        <v>16316</v>
      </c>
      <c r="U1924" t="s">
        <v>7038</v>
      </c>
      <c r="V1924" t="s">
        <v>295</v>
      </c>
    </row>
    <row r="1925" spans="1:22" x14ac:dyDescent="0.3">
      <c r="A1925" t="s">
        <v>8664</v>
      </c>
      <c r="B1925">
        <v>1</v>
      </c>
      <c r="C1925" s="1" t="s">
        <v>219</v>
      </c>
      <c r="D1925" t="s">
        <v>451</v>
      </c>
      <c r="E1925">
        <v>2570986</v>
      </c>
      <c r="F1925" t="s">
        <v>219</v>
      </c>
      <c r="G1925" t="s">
        <v>570</v>
      </c>
      <c r="H1925" t="s">
        <v>15756</v>
      </c>
      <c r="I1925">
        <v>3</v>
      </c>
      <c r="J1925" t="s">
        <v>8663</v>
      </c>
      <c r="K1925">
        <v>34</v>
      </c>
      <c r="L1925" s="1" t="s">
        <v>451</v>
      </c>
      <c r="M1925" t="s">
        <v>781</v>
      </c>
      <c r="N1925">
        <v>17053</v>
      </c>
      <c r="O1925">
        <v>5</v>
      </c>
      <c r="P1925">
        <v>27</v>
      </c>
      <c r="Q1925" t="s">
        <v>13244</v>
      </c>
      <c r="R1925" t="s">
        <v>360</v>
      </c>
      <c r="S1925" t="s">
        <v>375</v>
      </c>
      <c r="U1925" t="s">
        <v>2810</v>
      </c>
      <c r="V1925" t="s">
        <v>299</v>
      </c>
    </row>
    <row r="1926" spans="1:22" x14ac:dyDescent="0.3">
      <c r="A1926" t="s">
        <v>10256</v>
      </c>
      <c r="B1926">
        <v>1</v>
      </c>
      <c r="C1926" s="1" t="s">
        <v>10254</v>
      </c>
      <c r="D1926" t="s">
        <v>562</v>
      </c>
      <c r="E1926">
        <v>2516316</v>
      </c>
      <c r="F1926" t="s">
        <v>10254</v>
      </c>
      <c r="H1926" t="s">
        <v>3408</v>
      </c>
      <c r="J1926" t="s">
        <v>10255</v>
      </c>
      <c r="L1926" s="1" t="s">
        <v>451</v>
      </c>
      <c r="M1926" t="s">
        <v>1120</v>
      </c>
      <c r="N1926">
        <v>16955</v>
      </c>
      <c r="O1926">
        <v>5</v>
      </c>
      <c r="P1926">
        <v>28</v>
      </c>
      <c r="Q1926" t="s">
        <v>13719</v>
      </c>
      <c r="R1926" t="s">
        <v>329</v>
      </c>
      <c r="S1926" t="s">
        <v>1188</v>
      </c>
      <c r="T1926" t="s">
        <v>16316</v>
      </c>
      <c r="U1926" t="s">
        <v>2810</v>
      </c>
      <c r="V1926" t="s">
        <v>295</v>
      </c>
    </row>
    <row r="1927" spans="1:22" x14ac:dyDescent="0.3">
      <c r="A1927" t="s">
        <v>5363</v>
      </c>
      <c r="B1927">
        <v>1</v>
      </c>
      <c r="C1927" s="1" t="s">
        <v>5361</v>
      </c>
      <c r="D1927" t="s">
        <v>348</v>
      </c>
      <c r="E1927">
        <v>2969967</v>
      </c>
      <c r="F1927" t="s">
        <v>5361</v>
      </c>
      <c r="H1927" t="s">
        <v>5364</v>
      </c>
      <c r="I1927">
        <v>3</v>
      </c>
      <c r="J1927" t="s">
        <v>5362</v>
      </c>
      <c r="K1927">
        <v>18</v>
      </c>
      <c r="L1927" s="1" t="s">
        <v>348</v>
      </c>
      <c r="M1927" t="s">
        <v>799</v>
      </c>
      <c r="N1927">
        <v>19251</v>
      </c>
      <c r="O1927">
        <v>3</v>
      </c>
      <c r="P1927">
        <v>26</v>
      </c>
      <c r="Q1927" t="s">
        <v>12337</v>
      </c>
      <c r="R1927" t="s">
        <v>308</v>
      </c>
      <c r="S1927" t="s">
        <v>824</v>
      </c>
      <c r="T1927" t="s">
        <v>16316</v>
      </c>
      <c r="U1927" t="s">
        <v>2810</v>
      </c>
      <c r="V1927" t="s">
        <v>295</v>
      </c>
    </row>
    <row r="1928" spans="1:22" x14ac:dyDescent="0.3">
      <c r="A1928" t="s">
        <v>3285</v>
      </c>
      <c r="B1928">
        <v>1</v>
      </c>
      <c r="C1928" s="1" t="s">
        <v>3283</v>
      </c>
      <c r="D1928" t="s">
        <v>348</v>
      </c>
      <c r="E1928">
        <v>2578553</v>
      </c>
      <c r="F1928" t="s">
        <v>3283</v>
      </c>
      <c r="H1928" t="s">
        <v>3035</v>
      </c>
      <c r="J1928" t="s">
        <v>3284</v>
      </c>
      <c r="K1928">
        <v>19</v>
      </c>
      <c r="L1928" s="1" t="s">
        <v>348</v>
      </c>
      <c r="M1928" t="s">
        <v>3042</v>
      </c>
      <c r="N1928">
        <v>18034</v>
      </c>
      <c r="O1928">
        <v>4</v>
      </c>
      <c r="P1928">
        <v>27</v>
      </c>
      <c r="Q1928" t="s">
        <v>11845</v>
      </c>
      <c r="R1928" t="s">
        <v>308</v>
      </c>
      <c r="S1928" t="s">
        <v>791</v>
      </c>
      <c r="U1928" t="s">
        <v>2810</v>
      </c>
      <c r="V1928" t="s">
        <v>295</v>
      </c>
    </row>
    <row r="1929" spans="1:22" x14ac:dyDescent="0.3">
      <c r="A1929" t="s">
        <v>14937</v>
      </c>
      <c r="B1929">
        <v>1</v>
      </c>
      <c r="C1929" s="1" t="s">
        <v>14938</v>
      </c>
      <c r="D1929" t="s">
        <v>348</v>
      </c>
      <c r="E1929">
        <v>4039436</v>
      </c>
      <c r="F1929" t="s">
        <v>14938</v>
      </c>
      <c r="G1929" t="s">
        <v>522</v>
      </c>
      <c r="H1929" t="s">
        <v>14939</v>
      </c>
      <c r="I1929">
        <v>4</v>
      </c>
      <c r="K1929">
        <v>10</v>
      </c>
      <c r="L1929" s="1" t="s">
        <v>14940</v>
      </c>
      <c r="M1929" t="s">
        <v>5992</v>
      </c>
      <c r="N1929">
        <v>21962</v>
      </c>
      <c r="O1929">
        <v>0</v>
      </c>
      <c r="P1929">
        <v>23</v>
      </c>
      <c r="Q1929" t="s">
        <v>14941</v>
      </c>
      <c r="R1929" t="s">
        <v>492</v>
      </c>
      <c r="S1929" t="s">
        <v>430</v>
      </c>
      <c r="U1929" t="s">
        <v>2810</v>
      </c>
      <c r="V1929" t="s">
        <v>299</v>
      </c>
    </row>
    <row r="1930" spans="1:22" x14ac:dyDescent="0.3">
      <c r="A1930" t="s">
        <v>7223</v>
      </c>
      <c r="B1930">
        <v>1</v>
      </c>
      <c r="C1930" s="1" t="s">
        <v>7221</v>
      </c>
      <c r="F1930" t="s">
        <v>7221</v>
      </c>
      <c r="K1930">
        <v>0</v>
      </c>
      <c r="L1930" s="1" t="s">
        <v>296</v>
      </c>
      <c r="M1930" t="s">
        <v>2539</v>
      </c>
      <c r="N1930">
        <v>17369</v>
      </c>
      <c r="Q1930" t="s">
        <v>12836</v>
      </c>
      <c r="R1930" t="s">
        <v>296</v>
      </c>
      <c r="S1930" t="s">
        <v>296</v>
      </c>
      <c r="U1930" t="s">
        <v>7222</v>
      </c>
      <c r="V1930" t="s">
        <v>295</v>
      </c>
    </row>
    <row r="1931" spans="1:22" x14ac:dyDescent="0.3">
      <c r="A1931" t="s">
        <v>5512</v>
      </c>
      <c r="B1931">
        <v>1</v>
      </c>
      <c r="C1931" s="1" t="s">
        <v>446</v>
      </c>
      <c r="D1931" t="s">
        <v>348</v>
      </c>
      <c r="E1931">
        <v>6016</v>
      </c>
      <c r="F1931" t="s">
        <v>446</v>
      </c>
      <c r="H1931" t="s">
        <v>5513</v>
      </c>
      <c r="K1931">
        <v>80</v>
      </c>
      <c r="L1931" s="1" t="s">
        <v>348</v>
      </c>
      <c r="M1931" t="s">
        <v>1532</v>
      </c>
      <c r="N1931">
        <v>7711</v>
      </c>
      <c r="O1931">
        <v>10</v>
      </c>
      <c r="P1931">
        <v>36</v>
      </c>
      <c r="Q1931" t="s">
        <v>12378</v>
      </c>
      <c r="R1931" t="s">
        <v>294</v>
      </c>
      <c r="S1931" t="s">
        <v>575</v>
      </c>
      <c r="U1931" t="s">
        <v>5511</v>
      </c>
      <c r="V1931" t="s">
        <v>295</v>
      </c>
    </row>
    <row r="1932" spans="1:22" x14ac:dyDescent="0.3">
      <c r="A1932" t="s">
        <v>7705</v>
      </c>
      <c r="B1932">
        <v>1</v>
      </c>
      <c r="C1932" s="1" t="s">
        <v>7704</v>
      </c>
      <c r="D1932" t="s">
        <v>348</v>
      </c>
      <c r="E1932">
        <v>3139223</v>
      </c>
      <c r="F1932" t="s">
        <v>7704</v>
      </c>
      <c r="G1932" t="s">
        <v>745</v>
      </c>
      <c r="K1932">
        <v>19</v>
      </c>
      <c r="L1932" s="1" t="s">
        <v>348</v>
      </c>
      <c r="M1932" t="s">
        <v>3041</v>
      </c>
      <c r="N1932">
        <v>20123</v>
      </c>
      <c r="O1932">
        <v>1</v>
      </c>
      <c r="Q1932" t="s">
        <v>12968</v>
      </c>
      <c r="R1932" t="s">
        <v>345</v>
      </c>
      <c r="S1932" t="s">
        <v>592</v>
      </c>
      <c r="U1932" t="s">
        <v>413</v>
      </c>
      <c r="V1932" t="s">
        <v>299</v>
      </c>
    </row>
    <row r="1933" spans="1:22" x14ac:dyDescent="0.3">
      <c r="A1933" t="s">
        <v>4267</v>
      </c>
      <c r="B1933">
        <v>1</v>
      </c>
      <c r="C1933" s="1" t="s">
        <v>4266</v>
      </c>
      <c r="D1933" t="s">
        <v>348</v>
      </c>
      <c r="E1933">
        <v>3917200</v>
      </c>
      <c r="F1933" t="s">
        <v>4266</v>
      </c>
      <c r="H1933" t="s">
        <v>13970</v>
      </c>
      <c r="J1933" t="s">
        <v>14398</v>
      </c>
      <c r="L1933" s="1" t="s">
        <v>348</v>
      </c>
      <c r="M1933" t="s">
        <v>1707</v>
      </c>
      <c r="N1933">
        <v>21355</v>
      </c>
      <c r="O1933">
        <v>1</v>
      </c>
      <c r="P1933">
        <v>23</v>
      </c>
      <c r="Q1933" t="s">
        <v>12068</v>
      </c>
      <c r="R1933" t="s">
        <v>308</v>
      </c>
      <c r="S1933" t="s">
        <v>430</v>
      </c>
      <c r="T1933" t="s">
        <v>16316</v>
      </c>
      <c r="U1933" t="s">
        <v>413</v>
      </c>
      <c r="V1933" t="s">
        <v>295</v>
      </c>
    </row>
    <row r="1934" spans="1:22" x14ac:dyDescent="0.3">
      <c r="A1934" t="s">
        <v>4477</v>
      </c>
      <c r="B1934">
        <v>1</v>
      </c>
      <c r="C1934" s="1" t="s">
        <v>4476</v>
      </c>
      <c r="D1934" t="s">
        <v>348</v>
      </c>
      <c r="E1934">
        <v>4408988</v>
      </c>
      <c r="F1934" t="s">
        <v>4476</v>
      </c>
      <c r="G1934" t="s">
        <v>365</v>
      </c>
      <c r="H1934" t="s">
        <v>6395</v>
      </c>
      <c r="J1934" t="s">
        <v>14403</v>
      </c>
      <c r="K1934">
        <v>86</v>
      </c>
      <c r="L1934" s="1" t="s">
        <v>348</v>
      </c>
      <c r="M1934" t="s">
        <v>543</v>
      </c>
      <c r="N1934">
        <v>21169</v>
      </c>
      <c r="O1934">
        <v>1</v>
      </c>
      <c r="P1934">
        <v>24</v>
      </c>
      <c r="Q1934" t="s">
        <v>12119</v>
      </c>
      <c r="R1934" t="s">
        <v>318</v>
      </c>
      <c r="S1934" t="s">
        <v>592</v>
      </c>
      <c r="U1934" t="s">
        <v>413</v>
      </c>
      <c r="V1934" t="s">
        <v>299</v>
      </c>
    </row>
    <row r="1935" spans="1:22" x14ac:dyDescent="0.3">
      <c r="A1935" t="s">
        <v>417</v>
      </c>
      <c r="B1935">
        <v>1</v>
      </c>
      <c r="C1935" s="1" t="s">
        <v>411</v>
      </c>
      <c r="D1935" t="s">
        <v>348</v>
      </c>
      <c r="E1935">
        <v>3115928</v>
      </c>
      <c r="F1935" t="s">
        <v>411</v>
      </c>
      <c r="G1935" t="s">
        <v>365</v>
      </c>
      <c r="H1935" t="s">
        <v>418</v>
      </c>
      <c r="I1935">
        <v>2</v>
      </c>
      <c r="J1935" t="s">
        <v>415</v>
      </c>
      <c r="L1935" s="1" t="s">
        <v>348</v>
      </c>
      <c r="M1935" t="s">
        <v>414</v>
      </c>
      <c r="N1935">
        <v>20684</v>
      </c>
      <c r="O1935">
        <v>2</v>
      </c>
      <c r="P1935">
        <v>24</v>
      </c>
      <c r="Q1935" t="s">
        <v>11338</v>
      </c>
      <c r="R1935" t="s">
        <v>345</v>
      </c>
      <c r="S1935" t="s">
        <v>362</v>
      </c>
      <c r="U1935" t="s">
        <v>413</v>
      </c>
      <c r="V1935" t="s">
        <v>299</v>
      </c>
    </row>
    <row r="1936" spans="1:22" x14ac:dyDescent="0.3">
      <c r="A1936" t="s">
        <v>5404</v>
      </c>
      <c r="B1936">
        <v>1</v>
      </c>
      <c r="C1936" s="1" t="s">
        <v>5402</v>
      </c>
      <c r="D1936" t="s">
        <v>451</v>
      </c>
      <c r="E1936">
        <v>4047769</v>
      </c>
      <c r="F1936" t="s">
        <v>5402</v>
      </c>
      <c r="H1936" t="s">
        <v>1838</v>
      </c>
      <c r="I1936">
        <v>7</v>
      </c>
      <c r="J1936" t="s">
        <v>5403</v>
      </c>
      <c r="K1936">
        <v>39</v>
      </c>
      <c r="L1936" s="1" t="s">
        <v>451</v>
      </c>
      <c r="M1936" t="s">
        <v>513</v>
      </c>
      <c r="N1936">
        <v>20091</v>
      </c>
      <c r="O1936">
        <v>2</v>
      </c>
      <c r="P1936">
        <v>24</v>
      </c>
      <c r="Q1936" t="s">
        <v>12348</v>
      </c>
      <c r="R1936" t="s">
        <v>308</v>
      </c>
      <c r="S1936" t="s">
        <v>592</v>
      </c>
      <c r="T1936" t="s">
        <v>16316</v>
      </c>
      <c r="U1936" t="s">
        <v>413</v>
      </c>
      <c r="V1936" t="s">
        <v>295</v>
      </c>
    </row>
    <row r="1937" spans="1:22" x14ac:dyDescent="0.3">
      <c r="A1937" t="s">
        <v>15295</v>
      </c>
      <c r="B1937">
        <v>1</v>
      </c>
      <c r="C1937" s="1" t="s">
        <v>15296</v>
      </c>
      <c r="D1937" t="s">
        <v>348</v>
      </c>
      <c r="E1937">
        <v>4030747</v>
      </c>
      <c r="F1937" t="s">
        <v>15296</v>
      </c>
      <c r="G1937" t="s">
        <v>388</v>
      </c>
      <c r="H1937" t="s">
        <v>15297</v>
      </c>
      <c r="K1937">
        <v>3</v>
      </c>
      <c r="L1937" s="1" t="s">
        <v>348</v>
      </c>
      <c r="M1937" t="s">
        <v>1722</v>
      </c>
      <c r="N1937">
        <v>22385</v>
      </c>
      <c r="O1937">
        <v>0</v>
      </c>
      <c r="P1937">
        <v>23</v>
      </c>
      <c r="Q1937" t="s">
        <v>15298</v>
      </c>
      <c r="R1937" t="s">
        <v>360</v>
      </c>
      <c r="S1937" t="s">
        <v>537</v>
      </c>
      <c r="U1937" t="s">
        <v>9918</v>
      </c>
      <c r="V1937" t="s">
        <v>299</v>
      </c>
    </row>
    <row r="1938" spans="1:22" x14ac:dyDescent="0.3">
      <c r="A1938" t="s">
        <v>9920</v>
      </c>
      <c r="B1938">
        <v>1</v>
      </c>
      <c r="C1938" s="1" t="s">
        <v>9917</v>
      </c>
      <c r="D1938" t="s">
        <v>348</v>
      </c>
      <c r="E1938">
        <v>2515609</v>
      </c>
      <c r="F1938" t="s">
        <v>9917</v>
      </c>
      <c r="H1938" t="s">
        <v>9921</v>
      </c>
      <c r="I1938">
        <v>3</v>
      </c>
      <c r="J1938" t="s">
        <v>9919</v>
      </c>
      <c r="K1938">
        <v>47</v>
      </c>
      <c r="L1938" s="1" t="s">
        <v>348</v>
      </c>
      <c r="M1938" t="s">
        <v>3192</v>
      </c>
      <c r="N1938">
        <v>17072</v>
      </c>
      <c r="O1938">
        <v>5</v>
      </c>
      <c r="P1938">
        <v>28</v>
      </c>
      <c r="Q1938" t="s">
        <v>13620</v>
      </c>
      <c r="R1938" t="s">
        <v>345</v>
      </c>
      <c r="S1938" t="s">
        <v>1230</v>
      </c>
      <c r="T1938" t="s">
        <v>16316</v>
      </c>
      <c r="U1938" t="s">
        <v>9918</v>
      </c>
      <c r="V1938" t="s">
        <v>295</v>
      </c>
    </row>
    <row r="1939" spans="1:22" x14ac:dyDescent="0.3">
      <c r="A1939" t="s">
        <v>6814</v>
      </c>
      <c r="B1939">
        <v>1</v>
      </c>
      <c r="C1939" s="1" t="s">
        <v>6812</v>
      </c>
      <c r="D1939" t="s">
        <v>321</v>
      </c>
      <c r="F1939" t="s">
        <v>6812</v>
      </c>
      <c r="H1939" t="s">
        <v>726</v>
      </c>
      <c r="K1939">
        <v>49</v>
      </c>
      <c r="L1939" s="1" t="s">
        <v>321</v>
      </c>
      <c r="M1939" t="s">
        <v>3006</v>
      </c>
      <c r="N1939">
        <v>18731</v>
      </c>
      <c r="O1939">
        <v>0</v>
      </c>
      <c r="P1939">
        <v>25</v>
      </c>
      <c r="Q1939" t="s">
        <v>12724</v>
      </c>
      <c r="R1939" t="s">
        <v>345</v>
      </c>
      <c r="S1939" t="s">
        <v>525</v>
      </c>
      <c r="U1939" t="s">
        <v>6813</v>
      </c>
      <c r="V1939" t="s">
        <v>295</v>
      </c>
    </row>
    <row r="1940" spans="1:22" x14ac:dyDescent="0.3">
      <c r="A1940" t="s">
        <v>366</v>
      </c>
      <c r="B1940">
        <v>1</v>
      </c>
      <c r="C1940" s="1" t="s">
        <v>361</v>
      </c>
      <c r="D1940" t="s">
        <v>311</v>
      </c>
      <c r="E1940">
        <v>3128814</v>
      </c>
      <c r="F1940" t="s">
        <v>361</v>
      </c>
      <c r="H1940" t="s">
        <v>3362</v>
      </c>
      <c r="J1940" t="s">
        <v>14329</v>
      </c>
      <c r="L1940" s="1" t="s">
        <v>311</v>
      </c>
      <c r="M1940" t="s">
        <v>364</v>
      </c>
      <c r="N1940">
        <v>21260</v>
      </c>
      <c r="O1940">
        <v>1</v>
      </c>
      <c r="P1940">
        <v>24</v>
      </c>
      <c r="Q1940" t="s">
        <v>11332</v>
      </c>
      <c r="R1940" t="s">
        <v>345</v>
      </c>
      <c r="S1940" t="s">
        <v>586</v>
      </c>
      <c r="T1940" t="s">
        <v>16316</v>
      </c>
      <c r="U1940" t="s">
        <v>363</v>
      </c>
      <c r="V1940" t="s">
        <v>295</v>
      </c>
    </row>
    <row r="1941" spans="1:22" x14ac:dyDescent="0.3">
      <c r="A1941" t="s">
        <v>801</v>
      </c>
      <c r="B1941">
        <v>1</v>
      </c>
      <c r="C1941" s="1" t="s">
        <v>796</v>
      </c>
      <c r="D1941" t="s">
        <v>321</v>
      </c>
      <c r="E1941">
        <v>9614</v>
      </c>
      <c r="F1941" t="s">
        <v>796</v>
      </c>
      <c r="G1941" t="s">
        <v>365</v>
      </c>
      <c r="H1941" t="s">
        <v>802</v>
      </c>
      <c r="I1941">
        <v>3</v>
      </c>
      <c r="J1941" t="s">
        <v>800</v>
      </c>
      <c r="K1941">
        <v>89</v>
      </c>
      <c r="L1941" s="1" t="s">
        <v>321</v>
      </c>
      <c r="M1941" t="s">
        <v>799</v>
      </c>
      <c r="N1941">
        <v>3061</v>
      </c>
      <c r="O1941">
        <v>14</v>
      </c>
      <c r="P1941">
        <v>36</v>
      </c>
      <c r="Q1941" t="s">
        <v>11384</v>
      </c>
      <c r="R1941" t="s">
        <v>304</v>
      </c>
      <c r="S1941" t="s">
        <v>1070</v>
      </c>
      <c r="U1941" t="s">
        <v>798</v>
      </c>
      <c r="V1941" t="s">
        <v>299</v>
      </c>
    </row>
    <row r="1942" spans="1:22" x14ac:dyDescent="0.3">
      <c r="A1942" t="s">
        <v>1757</v>
      </c>
      <c r="B1942">
        <v>1</v>
      </c>
      <c r="C1942" s="1" t="s">
        <v>1755</v>
      </c>
      <c r="D1942" t="s">
        <v>451</v>
      </c>
      <c r="E1942">
        <v>4241403</v>
      </c>
      <c r="F1942" t="s">
        <v>1755</v>
      </c>
      <c r="G1942" t="s">
        <v>416</v>
      </c>
      <c r="K1942">
        <v>38</v>
      </c>
      <c r="L1942" s="1" t="s">
        <v>451</v>
      </c>
      <c r="M1942" t="s">
        <v>1043</v>
      </c>
      <c r="N1942">
        <v>21614</v>
      </c>
      <c r="O1942">
        <v>1</v>
      </c>
      <c r="Q1942" t="s">
        <v>11542</v>
      </c>
      <c r="R1942" t="s">
        <v>492</v>
      </c>
      <c r="S1942" t="s">
        <v>341</v>
      </c>
      <c r="U1942" t="s">
        <v>1756</v>
      </c>
      <c r="V1942" t="s">
        <v>299</v>
      </c>
    </row>
    <row r="1943" spans="1:22" x14ac:dyDescent="0.3">
      <c r="A1943" t="s">
        <v>1008</v>
      </c>
      <c r="B1943">
        <v>1</v>
      </c>
      <c r="C1943" s="1" t="s">
        <v>1004</v>
      </c>
      <c r="D1943" t="s">
        <v>321</v>
      </c>
      <c r="E1943">
        <v>17183</v>
      </c>
      <c r="F1943" t="s">
        <v>1004</v>
      </c>
      <c r="H1943" t="s">
        <v>1009</v>
      </c>
      <c r="I1943">
        <v>5</v>
      </c>
      <c r="K1943">
        <v>85</v>
      </c>
      <c r="L1943" s="1" t="s">
        <v>321</v>
      </c>
      <c r="M1943" t="s">
        <v>1007</v>
      </c>
      <c r="N1943">
        <v>16254</v>
      </c>
      <c r="O1943">
        <v>2</v>
      </c>
      <c r="P1943">
        <v>28</v>
      </c>
      <c r="Q1943" t="s">
        <v>11413</v>
      </c>
      <c r="R1943" t="s">
        <v>304</v>
      </c>
      <c r="S1943" t="s">
        <v>1005</v>
      </c>
      <c r="U1943" t="s">
        <v>1006</v>
      </c>
      <c r="V1943" t="s">
        <v>295</v>
      </c>
    </row>
    <row r="1944" spans="1:22" x14ac:dyDescent="0.3">
      <c r="A1944" t="s">
        <v>7642</v>
      </c>
      <c r="B1944">
        <v>1</v>
      </c>
      <c r="C1944" s="1" t="s">
        <v>103</v>
      </c>
      <c r="D1944" t="s">
        <v>348</v>
      </c>
      <c r="E1944">
        <v>3046320</v>
      </c>
      <c r="F1944" t="s">
        <v>103</v>
      </c>
      <c r="G1944" t="s">
        <v>14642</v>
      </c>
      <c r="H1944" t="s">
        <v>1998</v>
      </c>
      <c r="I1944">
        <v>3</v>
      </c>
      <c r="J1944" t="s">
        <v>7641</v>
      </c>
      <c r="K1944">
        <v>88</v>
      </c>
      <c r="L1944" s="1" t="s">
        <v>348</v>
      </c>
      <c r="M1944" t="s">
        <v>7640</v>
      </c>
      <c r="N1944">
        <v>19811</v>
      </c>
      <c r="O1944">
        <v>2</v>
      </c>
      <c r="P1944">
        <v>25</v>
      </c>
      <c r="Q1944" t="s">
        <v>12952</v>
      </c>
      <c r="R1944" t="s">
        <v>424</v>
      </c>
      <c r="S1944" t="s">
        <v>436</v>
      </c>
      <c r="U1944" t="s">
        <v>1479</v>
      </c>
      <c r="V1944" t="s">
        <v>299</v>
      </c>
    </row>
    <row r="1945" spans="1:22" x14ac:dyDescent="0.3">
      <c r="A1945" t="s">
        <v>6221</v>
      </c>
      <c r="B1945">
        <v>1</v>
      </c>
      <c r="C1945" s="1" t="s">
        <v>6219</v>
      </c>
      <c r="D1945" t="s">
        <v>562</v>
      </c>
      <c r="E1945">
        <v>11717</v>
      </c>
      <c r="F1945" t="s">
        <v>6219</v>
      </c>
      <c r="H1945" t="s">
        <v>6222</v>
      </c>
      <c r="K1945">
        <v>44</v>
      </c>
      <c r="L1945" s="1" t="s">
        <v>451</v>
      </c>
      <c r="M1945" t="s">
        <v>6220</v>
      </c>
      <c r="N1945">
        <v>3382</v>
      </c>
      <c r="O1945">
        <v>11</v>
      </c>
      <c r="P1945">
        <v>34</v>
      </c>
      <c r="Q1945" t="s">
        <v>12561</v>
      </c>
      <c r="R1945" t="s">
        <v>345</v>
      </c>
      <c r="S1945" t="s">
        <v>525</v>
      </c>
      <c r="T1945" t="s">
        <v>1059</v>
      </c>
      <c r="U1945" t="s">
        <v>1006</v>
      </c>
      <c r="V1945" t="s">
        <v>295</v>
      </c>
    </row>
    <row r="1946" spans="1:22" x14ac:dyDescent="0.3">
      <c r="A1946" t="s">
        <v>9705</v>
      </c>
      <c r="B1946">
        <v>1</v>
      </c>
      <c r="C1946" s="1" t="s">
        <v>9702</v>
      </c>
      <c r="D1946" t="s">
        <v>348</v>
      </c>
      <c r="E1946">
        <v>3042452</v>
      </c>
      <c r="F1946" t="s">
        <v>9702</v>
      </c>
      <c r="H1946" t="s">
        <v>7076</v>
      </c>
      <c r="K1946">
        <v>18</v>
      </c>
      <c r="L1946" s="1" t="s">
        <v>348</v>
      </c>
      <c r="M1946" t="s">
        <v>9704</v>
      </c>
      <c r="N1946">
        <v>20198</v>
      </c>
      <c r="O1946">
        <v>2</v>
      </c>
      <c r="P1946">
        <v>25</v>
      </c>
      <c r="Q1946" t="s">
        <v>13554</v>
      </c>
      <c r="R1946" t="s">
        <v>308</v>
      </c>
      <c r="S1946" t="s">
        <v>838</v>
      </c>
      <c r="T1946" t="s">
        <v>16316</v>
      </c>
      <c r="U1946" t="s">
        <v>9703</v>
      </c>
      <c r="V1946" t="s">
        <v>295</v>
      </c>
    </row>
    <row r="1947" spans="1:22" x14ac:dyDescent="0.3">
      <c r="A1947" t="s">
        <v>5746</v>
      </c>
      <c r="B1947">
        <v>1</v>
      </c>
      <c r="C1947" s="1" t="s">
        <v>5743</v>
      </c>
      <c r="D1947" t="s">
        <v>348</v>
      </c>
      <c r="E1947">
        <v>13409</v>
      </c>
      <c r="F1947" t="s">
        <v>5743</v>
      </c>
      <c r="H1947" t="s">
        <v>1788</v>
      </c>
      <c r="K1947">
        <v>87</v>
      </c>
      <c r="L1947" s="1" t="s">
        <v>348</v>
      </c>
      <c r="M1947" t="s">
        <v>5745</v>
      </c>
      <c r="N1947">
        <v>11084</v>
      </c>
      <c r="O1947">
        <v>7</v>
      </c>
      <c r="P1947">
        <v>31</v>
      </c>
      <c r="Q1947" t="s">
        <v>12435</v>
      </c>
      <c r="R1947" t="s">
        <v>329</v>
      </c>
      <c r="S1947" t="s">
        <v>430</v>
      </c>
      <c r="U1947" t="s">
        <v>5744</v>
      </c>
      <c r="V1947" t="s">
        <v>295</v>
      </c>
    </row>
    <row r="1948" spans="1:22" x14ac:dyDescent="0.3">
      <c r="A1948" t="s">
        <v>8078</v>
      </c>
      <c r="B1948">
        <v>1</v>
      </c>
      <c r="C1948" s="1" t="s">
        <v>8077</v>
      </c>
      <c r="F1948" t="s">
        <v>8077</v>
      </c>
      <c r="K1948">
        <v>0</v>
      </c>
      <c r="L1948" s="1" t="s">
        <v>296</v>
      </c>
      <c r="M1948" t="s">
        <v>1182</v>
      </c>
      <c r="N1948">
        <v>19762</v>
      </c>
      <c r="O1948">
        <v>0</v>
      </c>
      <c r="Q1948" t="s">
        <v>13073</v>
      </c>
      <c r="R1948" t="s">
        <v>296</v>
      </c>
      <c r="S1948" t="s">
        <v>296</v>
      </c>
      <c r="U1948" t="s">
        <v>5744</v>
      </c>
      <c r="V1948" t="s">
        <v>295</v>
      </c>
    </row>
    <row r="1949" spans="1:22" x14ac:dyDescent="0.3">
      <c r="A1949" t="s">
        <v>5912</v>
      </c>
      <c r="B1949">
        <v>1</v>
      </c>
      <c r="C1949" s="1" t="s">
        <v>5910</v>
      </c>
      <c r="F1949" t="s">
        <v>5910</v>
      </c>
      <c r="K1949">
        <v>0</v>
      </c>
      <c r="L1949" s="1" t="s">
        <v>296</v>
      </c>
      <c r="M1949" t="s">
        <v>5911</v>
      </c>
      <c r="N1949">
        <v>18794</v>
      </c>
      <c r="O1949">
        <v>0</v>
      </c>
      <c r="Q1949" t="s">
        <v>12477</v>
      </c>
      <c r="R1949" t="s">
        <v>296</v>
      </c>
      <c r="S1949" t="s">
        <v>296</v>
      </c>
      <c r="U1949" t="s">
        <v>5744</v>
      </c>
      <c r="V1949" t="s">
        <v>295</v>
      </c>
    </row>
    <row r="1950" spans="1:22" x14ac:dyDescent="0.3">
      <c r="A1950" t="s">
        <v>2477</v>
      </c>
      <c r="B1950">
        <v>1</v>
      </c>
      <c r="C1950" s="1" t="s">
        <v>2474</v>
      </c>
      <c r="D1950" t="s">
        <v>321</v>
      </c>
      <c r="E1950">
        <v>3051387</v>
      </c>
      <c r="F1950" t="s">
        <v>2474</v>
      </c>
      <c r="G1950" t="s">
        <v>444</v>
      </c>
      <c r="H1950" t="s">
        <v>2478</v>
      </c>
      <c r="J1950" t="s">
        <v>2476</v>
      </c>
      <c r="K1950">
        <v>85</v>
      </c>
      <c r="L1950" s="1" t="s">
        <v>321</v>
      </c>
      <c r="M1950" t="s">
        <v>2475</v>
      </c>
      <c r="N1950">
        <v>20174</v>
      </c>
      <c r="O1950">
        <v>2</v>
      </c>
      <c r="P1950">
        <v>25</v>
      </c>
      <c r="Q1950" t="s">
        <v>11677</v>
      </c>
      <c r="R1950" t="s">
        <v>424</v>
      </c>
      <c r="S1950" t="s">
        <v>659</v>
      </c>
      <c r="U1950" t="s">
        <v>616</v>
      </c>
      <c r="V1950" t="s">
        <v>299</v>
      </c>
    </row>
    <row r="1951" spans="1:22" x14ac:dyDescent="0.3">
      <c r="A1951" t="s">
        <v>10436</v>
      </c>
      <c r="B1951">
        <v>1</v>
      </c>
      <c r="C1951" s="1" t="s">
        <v>10435</v>
      </c>
      <c r="D1951" t="s">
        <v>348</v>
      </c>
      <c r="E1951">
        <v>13224</v>
      </c>
      <c r="F1951" t="s">
        <v>10435</v>
      </c>
      <c r="H1951" t="s">
        <v>10437</v>
      </c>
      <c r="K1951">
        <v>81</v>
      </c>
      <c r="L1951" s="1" t="s">
        <v>348</v>
      </c>
      <c r="M1951" t="s">
        <v>4756</v>
      </c>
      <c r="N1951">
        <v>13486</v>
      </c>
      <c r="O1951">
        <v>6</v>
      </c>
      <c r="P1951">
        <v>31</v>
      </c>
      <c r="Q1951" t="s">
        <v>13775</v>
      </c>
      <c r="R1951" t="s">
        <v>318</v>
      </c>
      <c r="S1951" t="s">
        <v>592</v>
      </c>
      <c r="U1951" t="s">
        <v>616</v>
      </c>
      <c r="V1951" t="s">
        <v>295</v>
      </c>
    </row>
    <row r="1952" spans="1:22" x14ac:dyDescent="0.3">
      <c r="A1952" t="s">
        <v>5010</v>
      </c>
      <c r="B1952">
        <v>1</v>
      </c>
      <c r="C1952" s="1" t="s">
        <v>5009</v>
      </c>
      <c r="D1952" t="s">
        <v>348</v>
      </c>
      <c r="E1952">
        <v>3124964</v>
      </c>
      <c r="F1952" t="s">
        <v>5009</v>
      </c>
      <c r="G1952" t="s">
        <v>388</v>
      </c>
      <c r="H1952" t="s">
        <v>5011</v>
      </c>
      <c r="I1952">
        <v>4</v>
      </c>
      <c r="J1952" t="s">
        <v>14411</v>
      </c>
      <c r="L1952" s="1" t="s">
        <v>348</v>
      </c>
      <c r="M1952" t="s">
        <v>984</v>
      </c>
      <c r="N1952">
        <v>21139</v>
      </c>
      <c r="O1952">
        <v>1</v>
      </c>
      <c r="P1952">
        <v>24</v>
      </c>
      <c r="Q1952" t="s">
        <v>12245</v>
      </c>
      <c r="R1952" t="s">
        <v>397</v>
      </c>
      <c r="S1952" t="s">
        <v>706</v>
      </c>
      <c r="U1952" t="s">
        <v>616</v>
      </c>
      <c r="V1952" t="s">
        <v>299</v>
      </c>
    </row>
    <row r="1953" spans="1:22" x14ac:dyDescent="0.3">
      <c r="A1953" t="s">
        <v>6943</v>
      </c>
      <c r="B1953">
        <v>1</v>
      </c>
      <c r="C1953" s="1" t="s">
        <v>6941</v>
      </c>
      <c r="D1953" t="s">
        <v>348</v>
      </c>
      <c r="E1953">
        <v>2971718</v>
      </c>
      <c r="F1953" t="s">
        <v>6941</v>
      </c>
      <c r="G1953" t="s">
        <v>303</v>
      </c>
      <c r="H1953" t="s">
        <v>4493</v>
      </c>
      <c r="I1953">
        <v>2</v>
      </c>
      <c r="J1953" t="s">
        <v>6942</v>
      </c>
      <c r="K1953">
        <v>83</v>
      </c>
      <c r="L1953" s="1" t="s">
        <v>348</v>
      </c>
      <c r="M1953" t="s">
        <v>1120</v>
      </c>
      <c r="N1953">
        <v>18209</v>
      </c>
      <c r="O1953">
        <v>4</v>
      </c>
      <c r="P1953">
        <v>26</v>
      </c>
      <c r="Q1953" t="s">
        <v>12760</v>
      </c>
      <c r="R1953" t="s">
        <v>329</v>
      </c>
      <c r="S1953" t="s">
        <v>924</v>
      </c>
      <c r="U1953" t="s">
        <v>616</v>
      </c>
      <c r="V1953" t="s">
        <v>299</v>
      </c>
    </row>
    <row r="1954" spans="1:22" x14ac:dyDescent="0.3">
      <c r="A1954" t="s">
        <v>10285</v>
      </c>
      <c r="B1954">
        <v>1</v>
      </c>
      <c r="C1954" s="1" t="s">
        <v>10282</v>
      </c>
      <c r="D1954" t="s">
        <v>348</v>
      </c>
      <c r="E1954">
        <v>3046399</v>
      </c>
      <c r="F1954" t="s">
        <v>10282</v>
      </c>
      <c r="H1954" t="s">
        <v>1190</v>
      </c>
      <c r="J1954" t="s">
        <v>10284</v>
      </c>
      <c r="L1954" s="1" t="s">
        <v>348</v>
      </c>
      <c r="M1954" t="s">
        <v>10283</v>
      </c>
      <c r="N1954">
        <v>19361</v>
      </c>
      <c r="O1954">
        <v>3</v>
      </c>
      <c r="P1954">
        <v>25</v>
      </c>
      <c r="Q1954" t="s">
        <v>13727</v>
      </c>
      <c r="R1954" t="s">
        <v>424</v>
      </c>
      <c r="S1954" t="s">
        <v>317</v>
      </c>
      <c r="T1954" t="s">
        <v>16316</v>
      </c>
      <c r="U1954" t="s">
        <v>616</v>
      </c>
      <c r="V1954" t="s">
        <v>295</v>
      </c>
    </row>
    <row r="1955" spans="1:22" x14ac:dyDescent="0.3">
      <c r="A1955" t="s">
        <v>2948</v>
      </c>
      <c r="B1955">
        <v>1</v>
      </c>
      <c r="C1955" s="1" t="s">
        <v>2946</v>
      </c>
      <c r="D1955" t="s">
        <v>348</v>
      </c>
      <c r="E1955">
        <v>2577081</v>
      </c>
      <c r="F1955" t="s">
        <v>2946</v>
      </c>
      <c r="H1955" t="s">
        <v>2949</v>
      </c>
      <c r="K1955">
        <v>85</v>
      </c>
      <c r="L1955" s="1" t="s">
        <v>348</v>
      </c>
      <c r="M1955" t="s">
        <v>2947</v>
      </c>
      <c r="N1955">
        <v>18363</v>
      </c>
      <c r="O1955">
        <v>3</v>
      </c>
      <c r="P1955">
        <v>26</v>
      </c>
      <c r="Q1955" t="s">
        <v>11774</v>
      </c>
      <c r="R1955" t="s">
        <v>360</v>
      </c>
      <c r="S1955" t="s">
        <v>592</v>
      </c>
      <c r="T1955" t="s">
        <v>1059</v>
      </c>
      <c r="U1955" t="s">
        <v>616</v>
      </c>
      <c r="V1955" t="s">
        <v>295</v>
      </c>
    </row>
    <row r="1956" spans="1:22" x14ac:dyDescent="0.3">
      <c r="A1956" t="s">
        <v>1713</v>
      </c>
      <c r="B1956">
        <v>1</v>
      </c>
      <c r="C1956" s="1" t="s">
        <v>1711</v>
      </c>
      <c r="D1956" t="s">
        <v>348</v>
      </c>
      <c r="E1956">
        <v>17382</v>
      </c>
      <c r="F1956" t="s">
        <v>1711</v>
      </c>
      <c r="H1956" t="s">
        <v>1714</v>
      </c>
      <c r="I1956">
        <v>3</v>
      </c>
      <c r="J1956" t="s">
        <v>1712</v>
      </c>
      <c r="K1956">
        <v>80</v>
      </c>
      <c r="L1956" s="1" t="s">
        <v>348</v>
      </c>
      <c r="M1956" t="s">
        <v>1102</v>
      </c>
      <c r="N1956">
        <v>16559</v>
      </c>
      <c r="O1956">
        <v>6</v>
      </c>
      <c r="P1956">
        <v>28</v>
      </c>
      <c r="Q1956" t="s">
        <v>11535</v>
      </c>
      <c r="R1956" t="s">
        <v>424</v>
      </c>
      <c r="S1956" t="s">
        <v>515</v>
      </c>
      <c r="T1956" t="s">
        <v>16316</v>
      </c>
      <c r="U1956" t="s">
        <v>616</v>
      </c>
      <c r="V1956" t="s">
        <v>295</v>
      </c>
    </row>
    <row r="1957" spans="1:22" x14ac:dyDescent="0.3">
      <c r="A1957" t="s">
        <v>9871</v>
      </c>
      <c r="B1957">
        <v>1</v>
      </c>
      <c r="C1957" s="1" t="s">
        <v>241</v>
      </c>
      <c r="D1957" t="s">
        <v>311</v>
      </c>
      <c r="E1957">
        <v>2576980</v>
      </c>
      <c r="F1957" t="s">
        <v>241</v>
      </c>
      <c r="G1957" t="s">
        <v>14642</v>
      </c>
      <c r="H1957" t="s">
        <v>9872</v>
      </c>
      <c r="I1957">
        <v>2</v>
      </c>
      <c r="J1957" t="s">
        <v>9870</v>
      </c>
      <c r="K1957">
        <v>8</v>
      </c>
      <c r="L1957" s="1" t="s">
        <v>311</v>
      </c>
      <c r="M1957" t="s">
        <v>9869</v>
      </c>
      <c r="N1957">
        <v>16763</v>
      </c>
      <c r="O1957">
        <v>5</v>
      </c>
      <c r="P1957">
        <v>26</v>
      </c>
      <c r="Q1957" t="s">
        <v>13605</v>
      </c>
      <c r="R1957" t="s">
        <v>424</v>
      </c>
      <c r="S1957" t="s">
        <v>375</v>
      </c>
      <c r="U1957" t="s">
        <v>616</v>
      </c>
      <c r="V1957" t="s">
        <v>299</v>
      </c>
    </row>
    <row r="1958" spans="1:22" x14ac:dyDescent="0.3">
      <c r="A1958" t="s">
        <v>8166</v>
      </c>
      <c r="B1958">
        <v>1</v>
      </c>
      <c r="C1958" s="1" t="s">
        <v>8165</v>
      </c>
      <c r="D1958" t="s">
        <v>451</v>
      </c>
      <c r="E1958">
        <v>3917814</v>
      </c>
      <c r="F1958" t="s">
        <v>8165</v>
      </c>
      <c r="H1958" t="s">
        <v>14002</v>
      </c>
      <c r="J1958" t="s">
        <v>14501</v>
      </c>
      <c r="L1958" s="1" t="s">
        <v>451</v>
      </c>
      <c r="M1958" t="s">
        <v>2407</v>
      </c>
      <c r="N1958">
        <v>21520</v>
      </c>
      <c r="O1958">
        <v>1</v>
      </c>
      <c r="P1958">
        <v>23</v>
      </c>
      <c r="Q1958" t="s">
        <v>13098</v>
      </c>
      <c r="R1958" t="s">
        <v>401</v>
      </c>
      <c r="S1958" t="s">
        <v>356</v>
      </c>
      <c r="T1958" t="s">
        <v>16316</v>
      </c>
      <c r="U1958" t="s">
        <v>616</v>
      </c>
      <c r="V1958" t="s">
        <v>295</v>
      </c>
    </row>
    <row r="1959" spans="1:22" x14ac:dyDescent="0.3">
      <c r="A1959" t="s">
        <v>6523</v>
      </c>
      <c r="B1959">
        <v>1</v>
      </c>
      <c r="C1959" s="1" t="s">
        <v>10334</v>
      </c>
      <c r="D1959" t="s">
        <v>451</v>
      </c>
      <c r="E1959">
        <v>4294229</v>
      </c>
      <c r="F1959" t="s">
        <v>10334</v>
      </c>
      <c r="I1959">
        <v>5</v>
      </c>
      <c r="J1959" t="s">
        <v>10335</v>
      </c>
      <c r="K1959">
        <v>56</v>
      </c>
      <c r="L1959" s="1" t="s">
        <v>451</v>
      </c>
      <c r="M1959" t="s">
        <v>1112</v>
      </c>
      <c r="N1959">
        <v>20549</v>
      </c>
      <c r="O1959">
        <v>2</v>
      </c>
      <c r="Q1959" t="s">
        <v>13743</v>
      </c>
      <c r="R1959" t="s">
        <v>329</v>
      </c>
      <c r="S1959" t="s">
        <v>515</v>
      </c>
      <c r="T1959" t="s">
        <v>16316</v>
      </c>
      <c r="U1959" t="s">
        <v>616</v>
      </c>
      <c r="V1959" t="s">
        <v>295</v>
      </c>
    </row>
    <row r="1960" spans="1:22" x14ac:dyDescent="0.3">
      <c r="A1960" t="s">
        <v>9749</v>
      </c>
      <c r="B1960">
        <v>1</v>
      </c>
      <c r="C1960" s="1" t="s">
        <v>9747</v>
      </c>
      <c r="D1960" t="s">
        <v>451</v>
      </c>
      <c r="E1960">
        <v>2514123</v>
      </c>
      <c r="F1960" t="s">
        <v>9747</v>
      </c>
      <c r="H1960" t="s">
        <v>1948</v>
      </c>
      <c r="I1960">
        <v>10</v>
      </c>
      <c r="J1960" t="s">
        <v>9748</v>
      </c>
      <c r="L1960" s="1" t="s">
        <v>451</v>
      </c>
      <c r="M1960" t="s">
        <v>943</v>
      </c>
      <c r="N1960">
        <v>16989</v>
      </c>
      <c r="O1960">
        <v>5</v>
      </c>
      <c r="P1960">
        <v>28</v>
      </c>
      <c r="Q1960" t="s">
        <v>13568</v>
      </c>
      <c r="R1960" t="s">
        <v>492</v>
      </c>
      <c r="S1960" t="s">
        <v>537</v>
      </c>
      <c r="T1960" t="s">
        <v>16316</v>
      </c>
      <c r="U1960" t="s">
        <v>616</v>
      </c>
      <c r="V1960" t="s">
        <v>295</v>
      </c>
    </row>
    <row r="1961" spans="1:22" x14ac:dyDescent="0.3">
      <c r="A1961" t="s">
        <v>10360</v>
      </c>
      <c r="B1961">
        <v>1</v>
      </c>
      <c r="C1961" s="1" t="s">
        <v>10359</v>
      </c>
      <c r="D1961" t="s">
        <v>348</v>
      </c>
      <c r="E1961">
        <v>4370294</v>
      </c>
      <c r="F1961" t="s">
        <v>10359</v>
      </c>
      <c r="K1961">
        <v>2</v>
      </c>
      <c r="L1961" s="1" t="s">
        <v>348</v>
      </c>
      <c r="M1961" t="s">
        <v>1355</v>
      </c>
      <c r="N1961">
        <v>20688</v>
      </c>
      <c r="O1961">
        <v>2</v>
      </c>
      <c r="Q1961" t="s">
        <v>13750</v>
      </c>
      <c r="R1961" t="s">
        <v>360</v>
      </c>
      <c r="S1961" t="s">
        <v>398</v>
      </c>
      <c r="T1961" t="s">
        <v>16316</v>
      </c>
      <c r="U1961" t="s">
        <v>616</v>
      </c>
      <c r="V1961" t="s">
        <v>295</v>
      </c>
    </row>
    <row r="1962" spans="1:22" x14ac:dyDescent="0.3">
      <c r="A1962" t="s">
        <v>10553</v>
      </c>
      <c r="B1962">
        <v>1</v>
      </c>
      <c r="C1962" s="1" t="s">
        <v>10552</v>
      </c>
      <c r="D1962" t="s">
        <v>348</v>
      </c>
      <c r="E1962">
        <v>4039244</v>
      </c>
      <c r="F1962" t="s">
        <v>10552</v>
      </c>
      <c r="H1962" t="s">
        <v>14025</v>
      </c>
      <c r="I1962">
        <v>3</v>
      </c>
      <c r="J1962" t="s">
        <v>14584</v>
      </c>
      <c r="K1962">
        <v>81</v>
      </c>
      <c r="L1962" s="1" t="s">
        <v>348</v>
      </c>
      <c r="M1962" t="s">
        <v>9244</v>
      </c>
      <c r="N1962">
        <v>21636</v>
      </c>
      <c r="O1962">
        <v>1</v>
      </c>
      <c r="P1962">
        <v>22</v>
      </c>
      <c r="Q1962" t="s">
        <v>13812</v>
      </c>
      <c r="R1962" t="s">
        <v>308</v>
      </c>
      <c r="S1962" t="s">
        <v>537</v>
      </c>
      <c r="T1962" t="s">
        <v>16316</v>
      </c>
      <c r="U1962" t="s">
        <v>616</v>
      </c>
      <c r="V1962" t="s">
        <v>295</v>
      </c>
    </row>
    <row r="1963" spans="1:22" x14ac:dyDescent="0.3">
      <c r="A1963" t="s">
        <v>1690</v>
      </c>
      <c r="B1963">
        <v>1</v>
      </c>
      <c r="C1963" s="1" t="s">
        <v>1687</v>
      </c>
      <c r="D1963" t="s">
        <v>451</v>
      </c>
      <c r="E1963">
        <v>12524</v>
      </c>
      <c r="F1963" t="s">
        <v>1687</v>
      </c>
      <c r="H1963" t="s">
        <v>1691</v>
      </c>
      <c r="K1963">
        <v>42</v>
      </c>
      <c r="L1963" s="1" t="s">
        <v>1689</v>
      </c>
      <c r="M1963" t="s">
        <v>1688</v>
      </c>
      <c r="N1963">
        <v>13800</v>
      </c>
      <c r="O1963">
        <v>4</v>
      </c>
      <c r="P1963">
        <v>31</v>
      </c>
      <c r="Q1963" t="s">
        <v>11530</v>
      </c>
      <c r="R1963" t="s">
        <v>492</v>
      </c>
      <c r="S1963" t="s">
        <v>586</v>
      </c>
      <c r="U1963" t="s">
        <v>616</v>
      </c>
      <c r="V1963" t="s">
        <v>295</v>
      </c>
    </row>
    <row r="1964" spans="1:22" x14ac:dyDescent="0.3">
      <c r="A1964" t="s">
        <v>6790</v>
      </c>
      <c r="B1964">
        <v>1</v>
      </c>
      <c r="C1964" s="1" t="s">
        <v>6788</v>
      </c>
      <c r="D1964" t="s">
        <v>348</v>
      </c>
      <c r="E1964">
        <v>4012737</v>
      </c>
      <c r="F1964" t="s">
        <v>6788</v>
      </c>
      <c r="H1964" t="s">
        <v>6791</v>
      </c>
      <c r="J1964" t="s">
        <v>6789</v>
      </c>
      <c r="K1964">
        <v>16</v>
      </c>
      <c r="L1964" s="1" t="s">
        <v>348</v>
      </c>
      <c r="M1964" t="s">
        <v>3256</v>
      </c>
      <c r="N1964">
        <v>18633</v>
      </c>
      <c r="O1964">
        <v>4</v>
      </c>
      <c r="P1964">
        <v>28</v>
      </c>
      <c r="Q1964" t="s">
        <v>12718</v>
      </c>
      <c r="R1964" t="s">
        <v>401</v>
      </c>
      <c r="S1964" t="s">
        <v>430</v>
      </c>
      <c r="T1964" t="s">
        <v>16316</v>
      </c>
      <c r="U1964" t="s">
        <v>616</v>
      </c>
      <c r="V1964" t="s">
        <v>295</v>
      </c>
    </row>
    <row r="1965" spans="1:22" x14ac:dyDescent="0.3">
      <c r="A1965" t="s">
        <v>1321</v>
      </c>
      <c r="B1965">
        <v>1</v>
      </c>
      <c r="C1965" s="1" t="s">
        <v>1317</v>
      </c>
      <c r="D1965" t="s">
        <v>348</v>
      </c>
      <c r="E1965">
        <v>3052686</v>
      </c>
      <c r="F1965" t="s">
        <v>1317</v>
      </c>
      <c r="H1965" t="s">
        <v>1322</v>
      </c>
      <c r="J1965" t="s">
        <v>1320</v>
      </c>
      <c r="K1965">
        <v>83</v>
      </c>
      <c r="L1965" s="1" t="s">
        <v>348</v>
      </c>
      <c r="M1965" t="s">
        <v>1319</v>
      </c>
      <c r="N1965">
        <v>16997</v>
      </c>
      <c r="O1965">
        <v>4</v>
      </c>
      <c r="P1965">
        <v>28</v>
      </c>
      <c r="Q1965" t="s">
        <v>11463</v>
      </c>
      <c r="R1965" t="s">
        <v>397</v>
      </c>
      <c r="S1965" t="s">
        <v>393</v>
      </c>
      <c r="U1965" t="s">
        <v>1318</v>
      </c>
      <c r="V1965" t="s">
        <v>295</v>
      </c>
    </row>
    <row r="1966" spans="1:22" x14ac:dyDescent="0.3">
      <c r="A1966" t="s">
        <v>2420</v>
      </c>
      <c r="B1966">
        <v>1</v>
      </c>
      <c r="C1966" s="1" t="s">
        <v>2418</v>
      </c>
      <c r="D1966" t="s">
        <v>348</v>
      </c>
      <c r="E1966">
        <v>2515652</v>
      </c>
      <c r="F1966" t="s">
        <v>2418</v>
      </c>
      <c r="H1966" t="s">
        <v>2421</v>
      </c>
      <c r="K1966">
        <v>3</v>
      </c>
      <c r="L1966" s="1" t="s">
        <v>348</v>
      </c>
      <c r="M1966" t="s">
        <v>2419</v>
      </c>
      <c r="N1966">
        <v>17268</v>
      </c>
      <c r="O1966">
        <v>0</v>
      </c>
      <c r="P1966">
        <v>25</v>
      </c>
      <c r="Q1966" t="s">
        <v>11665</v>
      </c>
      <c r="R1966" t="s">
        <v>329</v>
      </c>
      <c r="S1966" t="s">
        <v>356</v>
      </c>
      <c r="U1966" t="s">
        <v>1318</v>
      </c>
      <c r="V1966" t="s">
        <v>295</v>
      </c>
    </row>
    <row r="1967" spans="1:22" x14ac:dyDescent="0.3">
      <c r="A1967" t="s">
        <v>5282</v>
      </c>
      <c r="B1967">
        <v>1</v>
      </c>
      <c r="C1967" s="1" t="s">
        <v>5280</v>
      </c>
      <c r="D1967" t="s">
        <v>348</v>
      </c>
      <c r="F1967" t="s">
        <v>5280</v>
      </c>
      <c r="H1967" t="s">
        <v>5283</v>
      </c>
      <c r="K1967">
        <v>86</v>
      </c>
      <c r="L1967" s="1" t="s">
        <v>348</v>
      </c>
      <c r="M1967" t="s">
        <v>5281</v>
      </c>
      <c r="N1967">
        <v>1904</v>
      </c>
      <c r="O1967">
        <v>7</v>
      </c>
      <c r="P1967">
        <v>31</v>
      </c>
      <c r="Q1967" t="s">
        <v>12316</v>
      </c>
      <c r="R1967" t="s">
        <v>308</v>
      </c>
      <c r="S1967" t="s">
        <v>568</v>
      </c>
      <c r="U1967" t="s">
        <v>1318</v>
      </c>
      <c r="V1967" t="s">
        <v>295</v>
      </c>
    </row>
    <row r="1968" spans="1:22" x14ac:dyDescent="0.3">
      <c r="A1968" t="s">
        <v>10176</v>
      </c>
      <c r="B1968">
        <v>1</v>
      </c>
      <c r="C1968" s="1" t="s">
        <v>10173</v>
      </c>
      <c r="D1968" t="s">
        <v>451</v>
      </c>
      <c r="E1968">
        <v>16956</v>
      </c>
      <c r="F1968" t="s">
        <v>10173</v>
      </c>
      <c r="H1968" t="s">
        <v>795</v>
      </c>
      <c r="I1968">
        <v>3</v>
      </c>
      <c r="K1968">
        <v>41</v>
      </c>
      <c r="L1968" s="1" t="s">
        <v>451</v>
      </c>
      <c r="M1968" t="s">
        <v>10175</v>
      </c>
      <c r="N1968">
        <v>16341</v>
      </c>
      <c r="O1968">
        <v>2</v>
      </c>
      <c r="P1968">
        <v>25</v>
      </c>
      <c r="Q1968" t="s">
        <v>13693</v>
      </c>
      <c r="R1968" t="s">
        <v>308</v>
      </c>
      <c r="S1968" t="s">
        <v>450</v>
      </c>
      <c r="U1968" t="s">
        <v>10174</v>
      </c>
      <c r="V1968" t="s">
        <v>295</v>
      </c>
    </row>
    <row r="1969" spans="1:22" x14ac:dyDescent="0.3">
      <c r="A1969" t="s">
        <v>6665</v>
      </c>
      <c r="B1969">
        <v>1</v>
      </c>
      <c r="C1969" s="1" t="s">
        <v>6663</v>
      </c>
      <c r="D1969" t="s">
        <v>321</v>
      </c>
      <c r="E1969">
        <v>3116365</v>
      </c>
      <c r="F1969" t="s">
        <v>6663</v>
      </c>
      <c r="G1969" t="s">
        <v>335</v>
      </c>
      <c r="H1969" t="s">
        <v>15329</v>
      </c>
      <c r="I1969">
        <v>1</v>
      </c>
      <c r="J1969" t="s">
        <v>6664</v>
      </c>
      <c r="K1969">
        <v>89</v>
      </c>
      <c r="L1969" s="1" t="s">
        <v>321</v>
      </c>
      <c r="M1969" t="s">
        <v>2200</v>
      </c>
      <c r="N1969">
        <v>19803</v>
      </c>
      <c r="O1969">
        <v>2</v>
      </c>
      <c r="P1969">
        <v>24</v>
      </c>
      <c r="Q1969" t="s">
        <v>12682</v>
      </c>
      <c r="R1969" t="s">
        <v>294</v>
      </c>
      <c r="S1969" t="s">
        <v>458</v>
      </c>
      <c r="U1969" t="s">
        <v>420</v>
      </c>
      <c r="V1969" t="s">
        <v>299</v>
      </c>
    </row>
    <row r="1970" spans="1:22" x14ac:dyDescent="0.3">
      <c r="A1970" t="s">
        <v>8512</v>
      </c>
      <c r="B1970">
        <v>1</v>
      </c>
      <c r="C1970" s="1" t="s">
        <v>8510</v>
      </c>
      <c r="D1970" t="s">
        <v>348</v>
      </c>
      <c r="E1970">
        <v>3044693</v>
      </c>
      <c r="F1970" t="s">
        <v>8510</v>
      </c>
      <c r="H1970" t="s">
        <v>4180</v>
      </c>
      <c r="I1970">
        <v>1</v>
      </c>
      <c r="J1970" t="s">
        <v>8511</v>
      </c>
      <c r="K1970">
        <v>85</v>
      </c>
      <c r="L1970" s="1" t="s">
        <v>348</v>
      </c>
      <c r="M1970" t="s">
        <v>448</v>
      </c>
      <c r="N1970">
        <v>20681</v>
      </c>
      <c r="O1970">
        <v>2</v>
      </c>
      <c r="P1970">
        <v>25</v>
      </c>
      <c r="Q1970" t="s">
        <v>13196</v>
      </c>
      <c r="R1970" t="s">
        <v>360</v>
      </c>
      <c r="S1970" t="s">
        <v>730</v>
      </c>
      <c r="T1970" t="s">
        <v>16316</v>
      </c>
      <c r="U1970" t="s">
        <v>420</v>
      </c>
      <c r="V1970" t="s">
        <v>295</v>
      </c>
    </row>
    <row r="1971" spans="1:22" x14ac:dyDescent="0.3">
      <c r="A1971" t="s">
        <v>2663</v>
      </c>
      <c r="B1971">
        <v>1</v>
      </c>
      <c r="C1971" s="1" t="s">
        <v>2662</v>
      </c>
      <c r="F1971" t="s">
        <v>2662</v>
      </c>
      <c r="K1971">
        <v>0</v>
      </c>
      <c r="L1971" s="1" t="s">
        <v>296</v>
      </c>
      <c r="M1971" t="s">
        <v>493</v>
      </c>
      <c r="N1971">
        <v>17870</v>
      </c>
      <c r="O1971">
        <v>0</v>
      </c>
      <c r="Q1971" t="s">
        <v>11718</v>
      </c>
      <c r="R1971" t="s">
        <v>296</v>
      </c>
      <c r="S1971" t="s">
        <v>296</v>
      </c>
      <c r="U1971" t="s">
        <v>420</v>
      </c>
      <c r="V1971" t="s">
        <v>295</v>
      </c>
    </row>
    <row r="1972" spans="1:22" x14ac:dyDescent="0.3">
      <c r="A1972" t="s">
        <v>1042</v>
      </c>
      <c r="B1972">
        <v>1</v>
      </c>
      <c r="C1972" s="1" t="s">
        <v>1040</v>
      </c>
      <c r="F1972" t="s">
        <v>1040</v>
      </c>
      <c r="K1972">
        <v>0</v>
      </c>
      <c r="L1972" s="1" t="s">
        <v>296</v>
      </c>
      <c r="M1972" t="s">
        <v>1041</v>
      </c>
      <c r="N1972">
        <v>18848</v>
      </c>
      <c r="O1972">
        <v>0</v>
      </c>
      <c r="Q1972" t="s">
        <v>11419</v>
      </c>
      <c r="R1972" t="s">
        <v>296</v>
      </c>
      <c r="S1972" t="s">
        <v>296</v>
      </c>
      <c r="U1972" t="s">
        <v>420</v>
      </c>
      <c r="V1972" t="s">
        <v>295</v>
      </c>
    </row>
    <row r="1973" spans="1:22" x14ac:dyDescent="0.3">
      <c r="A1973" t="s">
        <v>9975</v>
      </c>
      <c r="B1973">
        <v>1</v>
      </c>
      <c r="C1973" s="1" t="s">
        <v>9973</v>
      </c>
      <c r="D1973" t="s">
        <v>348</v>
      </c>
      <c r="E1973">
        <v>2591718</v>
      </c>
      <c r="F1973" t="s">
        <v>9973</v>
      </c>
      <c r="H1973" t="s">
        <v>9168</v>
      </c>
      <c r="J1973" t="s">
        <v>14560</v>
      </c>
      <c r="L1973" s="1" t="s">
        <v>348</v>
      </c>
      <c r="M1973" t="s">
        <v>2249</v>
      </c>
      <c r="N1973">
        <v>18343</v>
      </c>
      <c r="O1973">
        <v>4</v>
      </c>
      <c r="P1973">
        <v>27</v>
      </c>
      <c r="Q1973" t="s">
        <v>13638</v>
      </c>
      <c r="R1973" t="s">
        <v>360</v>
      </c>
      <c r="S1973" t="s">
        <v>430</v>
      </c>
      <c r="T1973" t="s">
        <v>16316</v>
      </c>
      <c r="U1973" t="s">
        <v>9974</v>
      </c>
      <c r="V1973" t="s">
        <v>295</v>
      </c>
    </row>
    <row r="1974" spans="1:22" x14ac:dyDescent="0.3">
      <c r="A1974" t="s">
        <v>422</v>
      </c>
      <c r="B1974">
        <v>1</v>
      </c>
      <c r="C1974" s="1" t="s">
        <v>419</v>
      </c>
      <c r="F1974" t="s">
        <v>419</v>
      </c>
      <c r="K1974">
        <v>0</v>
      </c>
      <c r="L1974" s="1" t="s">
        <v>296</v>
      </c>
      <c r="M1974" t="s">
        <v>421</v>
      </c>
      <c r="N1974">
        <v>19786</v>
      </c>
      <c r="O1974">
        <v>0</v>
      </c>
      <c r="Q1974" t="s">
        <v>11339</v>
      </c>
      <c r="R1974" t="s">
        <v>296</v>
      </c>
      <c r="S1974" t="s">
        <v>296</v>
      </c>
      <c r="U1974" t="s">
        <v>420</v>
      </c>
      <c r="V1974" t="s">
        <v>295</v>
      </c>
    </row>
    <row r="1975" spans="1:22" x14ac:dyDescent="0.3">
      <c r="A1975" t="s">
        <v>10878</v>
      </c>
      <c r="B1975">
        <v>1</v>
      </c>
      <c r="C1975" s="1" t="s">
        <v>258</v>
      </c>
      <c r="D1975" t="s">
        <v>451</v>
      </c>
      <c r="E1975">
        <v>13981</v>
      </c>
      <c r="F1975" t="s">
        <v>258</v>
      </c>
      <c r="G1975" t="s">
        <v>335</v>
      </c>
      <c r="H1975" t="s">
        <v>654</v>
      </c>
      <c r="I1975">
        <v>1</v>
      </c>
      <c r="J1975" t="s">
        <v>3057</v>
      </c>
      <c r="K1975">
        <v>21</v>
      </c>
      <c r="L1975" s="1" t="s">
        <v>451</v>
      </c>
      <c r="M1975" t="s">
        <v>14797</v>
      </c>
      <c r="N1975">
        <v>13337</v>
      </c>
      <c r="O1975">
        <v>9</v>
      </c>
      <c r="P1975">
        <v>30</v>
      </c>
      <c r="Q1975" t="s">
        <v>14798</v>
      </c>
      <c r="R1975" t="s">
        <v>492</v>
      </c>
      <c r="S1975" t="s">
        <v>436</v>
      </c>
      <c r="U1975" t="s">
        <v>420</v>
      </c>
      <c r="V1975" t="s">
        <v>299</v>
      </c>
    </row>
    <row r="1976" spans="1:22" x14ac:dyDescent="0.3">
      <c r="A1976" t="s">
        <v>8943</v>
      </c>
      <c r="B1976">
        <v>1</v>
      </c>
      <c r="C1976" s="1" t="s">
        <v>672</v>
      </c>
      <c r="D1976" t="s">
        <v>311</v>
      </c>
      <c r="E1976">
        <v>12482</v>
      </c>
      <c r="F1976" t="s">
        <v>672</v>
      </c>
      <c r="H1976" t="s">
        <v>8944</v>
      </c>
      <c r="J1976" t="s">
        <v>8942</v>
      </c>
      <c r="K1976">
        <v>6</v>
      </c>
      <c r="L1976" s="1" t="s">
        <v>311</v>
      </c>
      <c r="M1976" t="s">
        <v>4630</v>
      </c>
      <c r="N1976">
        <v>8415</v>
      </c>
      <c r="O1976">
        <v>11</v>
      </c>
      <c r="P1976">
        <v>33</v>
      </c>
      <c r="Q1976" t="s">
        <v>13326</v>
      </c>
      <c r="R1976" t="s">
        <v>345</v>
      </c>
      <c r="S1976" t="s">
        <v>575</v>
      </c>
      <c r="T1976" t="s">
        <v>16316</v>
      </c>
      <c r="U1976" t="s">
        <v>420</v>
      </c>
      <c r="V1976" t="s">
        <v>295</v>
      </c>
    </row>
    <row r="1977" spans="1:22" x14ac:dyDescent="0.3">
      <c r="A1977" t="s">
        <v>3182</v>
      </c>
      <c r="B1977">
        <v>1</v>
      </c>
      <c r="C1977" s="1" t="s">
        <v>3180</v>
      </c>
      <c r="D1977" t="s">
        <v>451</v>
      </c>
      <c r="E1977">
        <v>4057659</v>
      </c>
      <c r="F1977" t="s">
        <v>3180</v>
      </c>
      <c r="H1977" t="s">
        <v>2478</v>
      </c>
      <c r="J1977" t="s">
        <v>3181</v>
      </c>
      <c r="L1977" s="1" t="s">
        <v>451</v>
      </c>
      <c r="M1977" t="s">
        <v>1242</v>
      </c>
      <c r="N1977">
        <v>20561</v>
      </c>
      <c r="O1977">
        <v>2</v>
      </c>
      <c r="P1977">
        <v>25</v>
      </c>
      <c r="Q1977" t="s">
        <v>11823</v>
      </c>
      <c r="R1977" t="s">
        <v>329</v>
      </c>
      <c r="S1977" t="s">
        <v>949</v>
      </c>
      <c r="T1977" t="s">
        <v>16316</v>
      </c>
      <c r="U1977" t="s">
        <v>420</v>
      </c>
      <c r="V1977" t="s">
        <v>295</v>
      </c>
    </row>
    <row r="1978" spans="1:22" x14ac:dyDescent="0.3">
      <c r="A1978" t="s">
        <v>5954</v>
      </c>
      <c r="B1978">
        <v>1</v>
      </c>
      <c r="C1978" s="1" t="s">
        <v>5951</v>
      </c>
      <c r="D1978" t="s">
        <v>348</v>
      </c>
      <c r="E1978">
        <v>15873</v>
      </c>
      <c r="F1978" t="s">
        <v>5951</v>
      </c>
      <c r="H1978" t="s">
        <v>2979</v>
      </c>
      <c r="J1978" t="s">
        <v>5953</v>
      </c>
      <c r="K1978">
        <v>80</v>
      </c>
      <c r="L1978" s="1" t="s">
        <v>348</v>
      </c>
      <c r="M1978" t="s">
        <v>5952</v>
      </c>
      <c r="N1978">
        <v>14973</v>
      </c>
      <c r="O1978">
        <v>7</v>
      </c>
      <c r="P1978">
        <v>29</v>
      </c>
      <c r="Q1978" t="s">
        <v>12488</v>
      </c>
      <c r="R1978" t="s">
        <v>360</v>
      </c>
      <c r="S1978" t="s">
        <v>475</v>
      </c>
      <c r="T1978" t="s">
        <v>16316</v>
      </c>
      <c r="U1978" t="s">
        <v>2609</v>
      </c>
      <c r="V1978" t="s">
        <v>295</v>
      </c>
    </row>
    <row r="1979" spans="1:22" x14ac:dyDescent="0.3">
      <c r="A1979" t="s">
        <v>10178</v>
      </c>
      <c r="B1979">
        <v>1</v>
      </c>
      <c r="C1979" s="1" t="s">
        <v>81</v>
      </c>
      <c r="D1979" t="s">
        <v>451</v>
      </c>
      <c r="E1979">
        <v>3917846</v>
      </c>
      <c r="F1979" t="s">
        <v>81</v>
      </c>
      <c r="H1979" t="s">
        <v>3873</v>
      </c>
      <c r="J1979" t="s">
        <v>10177</v>
      </c>
      <c r="L1979" s="1" t="s">
        <v>451</v>
      </c>
      <c r="M1979" t="s">
        <v>1052</v>
      </c>
      <c r="N1979">
        <v>19915</v>
      </c>
      <c r="O1979">
        <v>2</v>
      </c>
      <c r="P1979">
        <v>23</v>
      </c>
      <c r="Q1979" t="s">
        <v>13694</v>
      </c>
      <c r="R1979" t="s">
        <v>401</v>
      </c>
      <c r="S1979" t="s">
        <v>362</v>
      </c>
      <c r="T1979" t="s">
        <v>16316</v>
      </c>
      <c r="U1979" t="s">
        <v>420</v>
      </c>
      <c r="V1979" t="s">
        <v>295</v>
      </c>
    </row>
    <row r="1980" spans="1:22" x14ac:dyDescent="0.3">
      <c r="A1980" t="s">
        <v>6533</v>
      </c>
      <c r="B1980">
        <v>1</v>
      </c>
      <c r="C1980" s="1" t="s">
        <v>6531</v>
      </c>
      <c r="D1980" t="s">
        <v>451</v>
      </c>
      <c r="F1980" t="s">
        <v>6531</v>
      </c>
      <c r="H1980" t="s">
        <v>5681</v>
      </c>
      <c r="K1980">
        <v>35</v>
      </c>
      <c r="L1980" s="1" t="s">
        <v>451</v>
      </c>
      <c r="M1980" t="s">
        <v>6532</v>
      </c>
      <c r="N1980">
        <v>17414</v>
      </c>
      <c r="O1980">
        <v>0</v>
      </c>
      <c r="P1980">
        <v>26</v>
      </c>
      <c r="Q1980" t="s">
        <v>12648</v>
      </c>
      <c r="R1980" t="s">
        <v>308</v>
      </c>
      <c r="S1980" t="s">
        <v>525</v>
      </c>
      <c r="U1980" t="s">
        <v>420</v>
      </c>
      <c r="V1980" t="s">
        <v>295</v>
      </c>
    </row>
    <row r="1981" spans="1:22" x14ac:dyDescent="0.3">
      <c r="A1981" t="s">
        <v>7009</v>
      </c>
      <c r="B1981">
        <v>1</v>
      </c>
      <c r="C1981" s="1" t="s">
        <v>7007</v>
      </c>
      <c r="D1981" t="s">
        <v>348</v>
      </c>
      <c r="E1981">
        <v>16581</v>
      </c>
      <c r="F1981" t="s">
        <v>7007</v>
      </c>
      <c r="H1981" t="s">
        <v>293</v>
      </c>
      <c r="J1981" t="s">
        <v>7008</v>
      </c>
      <c r="K1981">
        <v>81</v>
      </c>
      <c r="L1981" s="1" t="s">
        <v>348</v>
      </c>
      <c r="M1981" t="s">
        <v>781</v>
      </c>
      <c r="N1981">
        <v>15479</v>
      </c>
      <c r="O1981">
        <v>7</v>
      </c>
      <c r="P1981">
        <v>29</v>
      </c>
      <c r="Q1981" t="s">
        <v>12778</v>
      </c>
      <c r="R1981" t="s">
        <v>424</v>
      </c>
      <c r="S1981" t="s">
        <v>779</v>
      </c>
      <c r="T1981" t="s">
        <v>16316</v>
      </c>
      <c r="U1981" t="s">
        <v>6228</v>
      </c>
      <c r="V1981" t="s">
        <v>295</v>
      </c>
    </row>
    <row r="1982" spans="1:22" x14ac:dyDescent="0.3">
      <c r="A1982" t="s">
        <v>6759</v>
      </c>
      <c r="B1982">
        <v>1</v>
      </c>
      <c r="C1982" s="1" t="s">
        <v>224</v>
      </c>
      <c r="D1982" t="s">
        <v>451</v>
      </c>
      <c r="E1982">
        <v>3139605</v>
      </c>
      <c r="F1982" t="s">
        <v>224</v>
      </c>
      <c r="G1982" t="s">
        <v>303</v>
      </c>
      <c r="H1982" t="s">
        <v>2501</v>
      </c>
      <c r="I1982">
        <v>2</v>
      </c>
      <c r="J1982" t="s">
        <v>6758</v>
      </c>
      <c r="K1982">
        <v>25</v>
      </c>
      <c r="L1982" s="1" t="s">
        <v>451</v>
      </c>
      <c r="M1982" t="s">
        <v>780</v>
      </c>
      <c r="N1982">
        <v>18998</v>
      </c>
      <c r="O1982">
        <v>3</v>
      </c>
      <c r="P1982">
        <v>24</v>
      </c>
      <c r="Q1982" t="s">
        <v>12710</v>
      </c>
      <c r="R1982" t="s">
        <v>308</v>
      </c>
      <c r="S1982" t="s">
        <v>317</v>
      </c>
      <c r="U1982" t="s">
        <v>6228</v>
      </c>
      <c r="V1982" t="s">
        <v>299</v>
      </c>
    </row>
    <row r="1983" spans="1:22" x14ac:dyDescent="0.3">
      <c r="A1983" t="s">
        <v>6229</v>
      </c>
      <c r="B1983">
        <v>1</v>
      </c>
      <c r="C1983" s="1" t="s">
        <v>6227</v>
      </c>
      <c r="D1983" t="s">
        <v>348</v>
      </c>
      <c r="E1983">
        <v>13616</v>
      </c>
      <c r="F1983" t="s">
        <v>6227</v>
      </c>
      <c r="H1983" t="s">
        <v>5709</v>
      </c>
      <c r="I1983">
        <v>2</v>
      </c>
      <c r="K1983">
        <v>15</v>
      </c>
      <c r="L1983" s="1" t="s">
        <v>348</v>
      </c>
      <c r="M1983" t="s">
        <v>2713</v>
      </c>
      <c r="N1983">
        <v>10961</v>
      </c>
      <c r="O1983">
        <v>7</v>
      </c>
      <c r="P1983">
        <v>31</v>
      </c>
      <c r="Q1983" t="s">
        <v>12563</v>
      </c>
      <c r="R1983" t="s">
        <v>308</v>
      </c>
      <c r="S1983" t="s">
        <v>430</v>
      </c>
      <c r="U1983" t="s">
        <v>6228</v>
      </c>
      <c r="V1983" t="s">
        <v>295</v>
      </c>
    </row>
    <row r="1984" spans="1:22" x14ac:dyDescent="0.3">
      <c r="A1984" t="s">
        <v>9585</v>
      </c>
      <c r="B1984">
        <v>1</v>
      </c>
      <c r="C1984" s="1" t="s">
        <v>9582</v>
      </c>
      <c r="D1984" t="s">
        <v>348</v>
      </c>
      <c r="E1984">
        <v>16787</v>
      </c>
      <c r="F1984" t="s">
        <v>9582</v>
      </c>
      <c r="G1984" t="s">
        <v>489</v>
      </c>
      <c r="H1984" t="s">
        <v>6620</v>
      </c>
      <c r="I1984">
        <v>2</v>
      </c>
      <c r="J1984" t="s">
        <v>9584</v>
      </c>
      <c r="K1984">
        <v>13</v>
      </c>
      <c r="L1984" s="1" t="s">
        <v>348</v>
      </c>
      <c r="M1984" t="s">
        <v>342</v>
      </c>
      <c r="N1984">
        <v>16258</v>
      </c>
      <c r="O1984">
        <v>6</v>
      </c>
      <c r="P1984">
        <v>28</v>
      </c>
      <c r="Q1984" t="s">
        <v>13519</v>
      </c>
      <c r="R1984" t="s">
        <v>308</v>
      </c>
      <c r="S1984" t="s">
        <v>756</v>
      </c>
      <c r="T1984" t="s">
        <v>16317</v>
      </c>
      <c r="U1984" t="s">
        <v>9583</v>
      </c>
      <c r="V1984" t="s">
        <v>16318</v>
      </c>
    </row>
    <row r="1985" spans="1:22" x14ac:dyDescent="0.3">
      <c r="A1985" t="s">
        <v>7253</v>
      </c>
      <c r="B1985">
        <v>1</v>
      </c>
      <c r="C1985" s="1" t="s">
        <v>7250</v>
      </c>
      <c r="D1985" t="s">
        <v>321</v>
      </c>
      <c r="E1985">
        <v>16323</v>
      </c>
      <c r="F1985" t="s">
        <v>7250</v>
      </c>
      <c r="H1985" t="s">
        <v>7254</v>
      </c>
      <c r="J1985" t="s">
        <v>7252</v>
      </c>
      <c r="K1985">
        <v>48</v>
      </c>
      <c r="L1985" s="1" t="s">
        <v>321</v>
      </c>
      <c r="M1985" t="s">
        <v>1548</v>
      </c>
      <c r="N1985">
        <v>15371</v>
      </c>
      <c r="O1985">
        <v>7</v>
      </c>
      <c r="P1985">
        <v>30</v>
      </c>
      <c r="Q1985" t="s">
        <v>12843</v>
      </c>
      <c r="R1985" t="s">
        <v>318</v>
      </c>
      <c r="S1985" t="s">
        <v>515</v>
      </c>
      <c r="T1985" t="s">
        <v>16316</v>
      </c>
      <c r="U1985" t="s">
        <v>7251</v>
      </c>
      <c r="V1985" t="s">
        <v>295</v>
      </c>
    </row>
    <row r="1986" spans="1:22" x14ac:dyDescent="0.3">
      <c r="A1986" t="s">
        <v>9607</v>
      </c>
      <c r="B1986">
        <v>1</v>
      </c>
      <c r="C1986" s="1" t="s">
        <v>650</v>
      </c>
      <c r="D1986" t="s">
        <v>348</v>
      </c>
      <c r="E1986">
        <v>9838</v>
      </c>
      <c r="F1986" t="s">
        <v>650</v>
      </c>
      <c r="H1986" t="s">
        <v>9608</v>
      </c>
      <c r="K1986">
        <v>12</v>
      </c>
      <c r="L1986" s="1" t="s">
        <v>348</v>
      </c>
      <c r="M1986" t="s">
        <v>9606</v>
      </c>
      <c r="N1986">
        <v>5094</v>
      </c>
      <c r="O1986">
        <v>10</v>
      </c>
      <c r="P1986">
        <v>35</v>
      </c>
      <c r="Q1986" t="s">
        <v>13527</v>
      </c>
      <c r="R1986" t="s">
        <v>294</v>
      </c>
      <c r="S1986" t="s">
        <v>575</v>
      </c>
      <c r="U1986" t="s">
        <v>9605</v>
      </c>
      <c r="V1986" t="s">
        <v>295</v>
      </c>
    </row>
    <row r="1987" spans="1:22" x14ac:dyDescent="0.3">
      <c r="A1987" t="s">
        <v>8884</v>
      </c>
      <c r="B1987">
        <v>1</v>
      </c>
      <c r="C1987" s="1" t="s">
        <v>8882</v>
      </c>
      <c r="D1987" t="s">
        <v>348</v>
      </c>
      <c r="E1987">
        <v>16023</v>
      </c>
      <c r="F1987" t="s">
        <v>8882</v>
      </c>
      <c r="H1987" t="s">
        <v>8885</v>
      </c>
      <c r="K1987">
        <v>81</v>
      </c>
      <c r="L1987" s="1" t="s">
        <v>348</v>
      </c>
      <c r="M1987" t="s">
        <v>520</v>
      </c>
      <c r="N1987">
        <v>15118</v>
      </c>
      <c r="O1987">
        <v>7</v>
      </c>
      <c r="P1987">
        <v>27</v>
      </c>
      <c r="Q1987" t="s">
        <v>13310</v>
      </c>
      <c r="R1987" t="s">
        <v>318</v>
      </c>
      <c r="S1987" t="s">
        <v>385</v>
      </c>
      <c r="U1987" t="s">
        <v>8883</v>
      </c>
      <c r="V1987" t="s">
        <v>295</v>
      </c>
    </row>
    <row r="1988" spans="1:22" x14ac:dyDescent="0.3">
      <c r="A1988" t="s">
        <v>16585</v>
      </c>
      <c r="B1988">
        <v>1</v>
      </c>
      <c r="C1988" s="1" t="s">
        <v>16586</v>
      </c>
      <c r="D1988" t="s">
        <v>16327</v>
      </c>
      <c r="E1988">
        <v>15389</v>
      </c>
      <c r="F1988" t="s">
        <v>16586</v>
      </c>
      <c r="H1988" t="s">
        <v>16587</v>
      </c>
      <c r="J1988" t="s">
        <v>16588</v>
      </c>
      <c r="K1988">
        <v>1</v>
      </c>
      <c r="L1988" s="1" t="s">
        <v>16327</v>
      </c>
      <c r="M1988" t="s">
        <v>1110</v>
      </c>
      <c r="N1988">
        <v>14628</v>
      </c>
      <c r="O1988">
        <v>8</v>
      </c>
      <c r="P1988">
        <v>31</v>
      </c>
      <c r="Q1988" t="s">
        <v>16589</v>
      </c>
      <c r="R1988" t="s">
        <v>308</v>
      </c>
      <c r="S1988" t="s">
        <v>341</v>
      </c>
      <c r="T1988" t="s">
        <v>16316</v>
      </c>
      <c r="U1988" t="s">
        <v>16590</v>
      </c>
      <c r="V1988" t="s">
        <v>295</v>
      </c>
    </row>
    <row r="1989" spans="1:22" x14ac:dyDescent="0.3">
      <c r="A1989" t="s">
        <v>15762</v>
      </c>
      <c r="B1989">
        <v>1</v>
      </c>
      <c r="C1989" s="1" t="s">
        <v>15763</v>
      </c>
      <c r="D1989" t="s">
        <v>348</v>
      </c>
      <c r="E1989">
        <v>4035170</v>
      </c>
      <c r="F1989" t="s">
        <v>15763</v>
      </c>
      <c r="G1989" t="s">
        <v>371</v>
      </c>
      <c r="H1989" t="s">
        <v>15764</v>
      </c>
      <c r="I1989">
        <v>3</v>
      </c>
      <c r="K1989">
        <v>12</v>
      </c>
      <c r="L1989" s="1" t="s">
        <v>348</v>
      </c>
      <c r="M1989" t="s">
        <v>5598</v>
      </c>
      <c r="N1989">
        <v>21750</v>
      </c>
      <c r="O1989">
        <v>0</v>
      </c>
      <c r="P1989">
        <v>22</v>
      </c>
      <c r="Q1989" t="s">
        <v>15765</v>
      </c>
      <c r="R1989" t="s">
        <v>345</v>
      </c>
      <c r="S1989" t="s">
        <v>390</v>
      </c>
      <c r="U1989" t="s">
        <v>495</v>
      </c>
      <c r="V1989" t="s">
        <v>299</v>
      </c>
    </row>
    <row r="1990" spans="1:22" x14ac:dyDescent="0.3">
      <c r="A1990" t="s">
        <v>6554</v>
      </c>
      <c r="B1990">
        <v>1</v>
      </c>
      <c r="C1990" s="1" t="s">
        <v>6553</v>
      </c>
      <c r="D1990" t="s">
        <v>348</v>
      </c>
      <c r="E1990">
        <v>3893001</v>
      </c>
      <c r="F1990" t="s">
        <v>6553</v>
      </c>
      <c r="H1990" t="s">
        <v>6555</v>
      </c>
      <c r="K1990">
        <v>87</v>
      </c>
      <c r="L1990" s="1" t="s">
        <v>348</v>
      </c>
      <c r="M1990" t="s">
        <v>677</v>
      </c>
      <c r="N1990">
        <v>17314</v>
      </c>
      <c r="O1990">
        <v>0</v>
      </c>
      <c r="P1990">
        <v>25</v>
      </c>
      <c r="Q1990" t="s">
        <v>12654</v>
      </c>
      <c r="R1990" t="s">
        <v>401</v>
      </c>
      <c r="S1990" t="s">
        <v>541</v>
      </c>
      <c r="U1990" t="s">
        <v>495</v>
      </c>
      <c r="V1990" t="s">
        <v>295</v>
      </c>
    </row>
    <row r="1991" spans="1:22" x14ac:dyDescent="0.3">
      <c r="A1991" t="s">
        <v>10278</v>
      </c>
      <c r="B1991">
        <v>1</v>
      </c>
      <c r="C1991" s="1" t="s">
        <v>10276</v>
      </c>
      <c r="D1991" t="s">
        <v>348</v>
      </c>
      <c r="E1991">
        <v>3044716</v>
      </c>
      <c r="F1991" t="s">
        <v>10276</v>
      </c>
      <c r="H1991" t="s">
        <v>1641</v>
      </c>
      <c r="K1991">
        <v>3</v>
      </c>
      <c r="L1991" s="1" t="s">
        <v>348</v>
      </c>
      <c r="M1991" t="s">
        <v>10277</v>
      </c>
      <c r="N1991">
        <v>18228</v>
      </c>
      <c r="O1991">
        <v>1</v>
      </c>
      <c r="P1991">
        <v>23</v>
      </c>
      <c r="Q1991" t="s">
        <v>13725</v>
      </c>
      <c r="R1991" t="s">
        <v>345</v>
      </c>
      <c r="S1991" t="s">
        <v>214</v>
      </c>
      <c r="U1991" t="s">
        <v>495</v>
      </c>
      <c r="V1991" t="s">
        <v>295</v>
      </c>
    </row>
    <row r="1992" spans="1:22" x14ac:dyDescent="0.3">
      <c r="A1992" t="s">
        <v>8108</v>
      </c>
      <c r="B1992">
        <v>1</v>
      </c>
      <c r="C1992" s="1" t="s">
        <v>106</v>
      </c>
      <c r="D1992" t="s">
        <v>348</v>
      </c>
      <c r="E1992">
        <v>3051738</v>
      </c>
      <c r="F1992" t="s">
        <v>106</v>
      </c>
      <c r="G1992" t="s">
        <v>365</v>
      </c>
      <c r="H1992" t="s">
        <v>8109</v>
      </c>
      <c r="I1992">
        <v>1</v>
      </c>
      <c r="J1992" t="s">
        <v>8107</v>
      </c>
      <c r="K1992">
        <v>83</v>
      </c>
      <c r="L1992" s="1" t="s">
        <v>348</v>
      </c>
      <c r="M1992" t="s">
        <v>8106</v>
      </c>
      <c r="N1992">
        <v>19976</v>
      </c>
      <c r="O1992">
        <v>2</v>
      </c>
      <c r="P1992">
        <v>25</v>
      </c>
      <c r="Q1992" t="s">
        <v>13083</v>
      </c>
      <c r="R1992" t="s">
        <v>424</v>
      </c>
      <c r="S1992" t="s">
        <v>814</v>
      </c>
      <c r="U1992" t="s">
        <v>495</v>
      </c>
      <c r="V1992" t="s">
        <v>299</v>
      </c>
    </row>
    <row r="1993" spans="1:22" x14ac:dyDescent="0.3">
      <c r="A1993" t="s">
        <v>5973</v>
      </c>
      <c r="B1993">
        <v>1</v>
      </c>
      <c r="C1993" s="1" t="s">
        <v>5972</v>
      </c>
      <c r="D1993" t="s">
        <v>562</v>
      </c>
      <c r="E1993">
        <v>2985288</v>
      </c>
      <c r="F1993" t="s">
        <v>5972</v>
      </c>
      <c r="H1993" t="s">
        <v>5974</v>
      </c>
      <c r="K1993">
        <v>42</v>
      </c>
      <c r="L1993" s="1" t="s">
        <v>451</v>
      </c>
      <c r="M1993" t="s">
        <v>513</v>
      </c>
      <c r="N1993">
        <v>19093</v>
      </c>
      <c r="O1993">
        <v>3</v>
      </c>
      <c r="P1993">
        <v>26</v>
      </c>
      <c r="Q1993" t="s">
        <v>12494</v>
      </c>
      <c r="R1993" t="s">
        <v>401</v>
      </c>
      <c r="S1993" t="s">
        <v>797</v>
      </c>
      <c r="T1993" t="s">
        <v>16316</v>
      </c>
      <c r="U1993" t="s">
        <v>495</v>
      </c>
      <c r="V1993" t="s">
        <v>295</v>
      </c>
    </row>
    <row r="1994" spans="1:22" x14ac:dyDescent="0.3">
      <c r="A1994" t="s">
        <v>5279</v>
      </c>
      <c r="B1994">
        <v>1</v>
      </c>
      <c r="C1994" s="1" t="s">
        <v>5276</v>
      </c>
      <c r="D1994" t="s">
        <v>348</v>
      </c>
      <c r="E1994">
        <v>2974198</v>
      </c>
      <c r="F1994" t="s">
        <v>5276</v>
      </c>
      <c r="H1994" t="s">
        <v>4493</v>
      </c>
      <c r="J1994" t="s">
        <v>5278</v>
      </c>
      <c r="K1994">
        <v>86</v>
      </c>
      <c r="L1994" s="1" t="s">
        <v>348</v>
      </c>
      <c r="M1994" t="s">
        <v>5277</v>
      </c>
      <c r="N1994">
        <v>18711</v>
      </c>
      <c r="O1994">
        <v>4</v>
      </c>
      <c r="P1994">
        <v>26</v>
      </c>
      <c r="Q1994" t="s">
        <v>12315</v>
      </c>
      <c r="R1994" t="s">
        <v>424</v>
      </c>
      <c r="S1994" t="s">
        <v>436</v>
      </c>
      <c r="T1994" t="s">
        <v>16316</v>
      </c>
      <c r="U1994" t="s">
        <v>4362</v>
      </c>
      <c r="V1994" t="s">
        <v>295</v>
      </c>
    </row>
    <row r="1995" spans="1:22" x14ac:dyDescent="0.3">
      <c r="A1995" t="s">
        <v>6058</v>
      </c>
      <c r="B1995">
        <v>1</v>
      </c>
      <c r="C1995" s="1" t="s">
        <v>6057</v>
      </c>
      <c r="D1995" t="s">
        <v>348</v>
      </c>
      <c r="E1995">
        <v>4241372</v>
      </c>
      <c r="F1995" t="s">
        <v>6057</v>
      </c>
      <c r="G1995" t="s">
        <v>335</v>
      </c>
      <c r="H1995" t="s">
        <v>6059</v>
      </c>
      <c r="I1995">
        <v>1</v>
      </c>
      <c r="J1995" t="s">
        <v>14434</v>
      </c>
      <c r="K1995">
        <v>15</v>
      </c>
      <c r="L1995" s="1" t="s">
        <v>348</v>
      </c>
      <c r="M1995" t="s">
        <v>781</v>
      </c>
      <c r="N1995">
        <v>21045</v>
      </c>
      <c r="O1995">
        <v>1</v>
      </c>
      <c r="P1995">
        <v>23</v>
      </c>
      <c r="Q1995" t="s">
        <v>12516</v>
      </c>
      <c r="R1995" t="s">
        <v>492</v>
      </c>
      <c r="S1995" t="s">
        <v>1098</v>
      </c>
      <c r="U1995" t="s">
        <v>1239</v>
      </c>
      <c r="V1995" t="s">
        <v>299</v>
      </c>
    </row>
    <row r="1996" spans="1:22" x14ac:dyDescent="0.3">
      <c r="A1996" t="s">
        <v>2237</v>
      </c>
      <c r="B1996">
        <v>1</v>
      </c>
      <c r="C1996" s="1" t="s">
        <v>115</v>
      </c>
      <c r="D1996" t="s">
        <v>348</v>
      </c>
      <c r="E1996">
        <v>15839</v>
      </c>
      <c r="F1996" t="s">
        <v>115</v>
      </c>
      <c r="G1996" t="s">
        <v>388</v>
      </c>
      <c r="H1996" t="s">
        <v>2238</v>
      </c>
      <c r="I1996">
        <v>4</v>
      </c>
      <c r="J1996" t="s">
        <v>2236</v>
      </c>
      <c r="K1996">
        <v>13</v>
      </c>
      <c r="L1996" s="1" t="s">
        <v>348</v>
      </c>
      <c r="M1996" t="s">
        <v>2235</v>
      </c>
      <c r="N1996">
        <v>14865</v>
      </c>
      <c r="O1996">
        <v>7</v>
      </c>
      <c r="P1996">
        <v>29</v>
      </c>
      <c r="Q1996" t="s">
        <v>11629</v>
      </c>
      <c r="R1996" t="s">
        <v>492</v>
      </c>
      <c r="S1996" t="s">
        <v>393</v>
      </c>
      <c r="T1996" t="s">
        <v>16317</v>
      </c>
      <c r="U1996" t="s">
        <v>1239</v>
      </c>
      <c r="V1996" t="s">
        <v>16318</v>
      </c>
    </row>
    <row r="1997" spans="1:22" x14ac:dyDescent="0.3">
      <c r="A1997" t="s">
        <v>9980</v>
      </c>
      <c r="B1997">
        <v>1</v>
      </c>
      <c r="C1997" s="1" t="s">
        <v>9979</v>
      </c>
      <c r="D1997" t="s">
        <v>311</v>
      </c>
      <c r="E1997">
        <v>2577118</v>
      </c>
      <c r="F1997" t="s">
        <v>9979</v>
      </c>
      <c r="H1997" t="s">
        <v>7385</v>
      </c>
      <c r="I1997">
        <v>3</v>
      </c>
      <c r="K1997">
        <v>9</v>
      </c>
      <c r="L1997" s="1" t="s">
        <v>311</v>
      </c>
      <c r="M1997" t="s">
        <v>513</v>
      </c>
      <c r="N1997">
        <v>18290</v>
      </c>
      <c r="O1997">
        <v>0</v>
      </c>
      <c r="P1997">
        <v>25</v>
      </c>
      <c r="Q1997" t="s">
        <v>13640</v>
      </c>
      <c r="R1997" t="s">
        <v>329</v>
      </c>
      <c r="S1997" t="s">
        <v>686</v>
      </c>
      <c r="U1997" t="s">
        <v>1239</v>
      </c>
      <c r="V1997" t="s">
        <v>295</v>
      </c>
    </row>
    <row r="1998" spans="1:22" x14ac:dyDescent="0.3">
      <c r="A1998" t="s">
        <v>14296</v>
      </c>
      <c r="B1998">
        <v>1</v>
      </c>
      <c r="C1998" s="1" t="s">
        <v>14297</v>
      </c>
      <c r="D1998" t="s">
        <v>451</v>
      </c>
      <c r="E1998">
        <v>3914324</v>
      </c>
      <c r="F1998" t="s">
        <v>14297</v>
      </c>
      <c r="I1998">
        <v>8</v>
      </c>
      <c r="K1998">
        <v>40</v>
      </c>
      <c r="L1998" s="1" t="s">
        <v>451</v>
      </c>
      <c r="M1998" t="s">
        <v>334</v>
      </c>
      <c r="N1998">
        <v>21345</v>
      </c>
      <c r="O1998">
        <v>1</v>
      </c>
      <c r="Q1998" t="s">
        <v>14298</v>
      </c>
      <c r="R1998" t="s">
        <v>360</v>
      </c>
      <c r="S1998" t="s">
        <v>724</v>
      </c>
      <c r="T1998" t="s">
        <v>16316</v>
      </c>
      <c r="U1998" t="s">
        <v>4362</v>
      </c>
      <c r="V1998" t="s">
        <v>295</v>
      </c>
    </row>
    <row r="1999" spans="1:22" x14ac:dyDescent="0.3">
      <c r="A1999" t="s">
        <v>4555</v>
      </c>
      <c r="B1999">
        <v>1</v>
      </c>
      <c r="C1999" s="1" t="s">
        <v>4552</v>
      </c>
      <c r="D1999" t="s">
        <v>437</v>
      </c>
      <c r="E1999">
        <v>2582419</v>
      </c>
      <c r="F1999" t="s">
        <v>4552</v>
      </c>
      <c r="H1999" t="s">
        <v>2421</v>
      </c>
      <c r="J1999" t="s">
        <v>4554</v>
      </c>
      <c r="K1999">
        <v>9</v>
      </c>
      <c r="L1999" s="1" t="s">
        <v>437</v>
      </c>
      <c r="M1999" t="s">
        <v>4553</v>
      </c>
      <c r="N1999">
        <v>18255</v>
      </c>
      <c r="O1999">
        <v>4</v>
      </c>
      <c r="P1999">
        <v>27</v>
      </c>
      <c r="Q1999" t="s">
        <v>12137</v>
      </c>
      <c r="R1999" t="s">
        <v>308</v>
      </c>
      <c r="S1999" t="s">
        <v>356</v>
      </c>
      <c r="T1999" t="s">
        <v>16316</v>
      </c>
      <c r="U1999" t="s">
        <v>2407</v>
      </c>
      <c r="V1999" t="s">
        <v>295</v>
      </c>
    </row>
    <row r="2000" spans="1:22" x14ac:dyDescent="0.3">
      <c r="A2000" t="s">
        <v>7405</v>
      </c>
      <c r="B2000">
        <v>1</v>
      </c>
      <c r="C2000" s="1" t="s">
        <v>7404</v>
      </c>
      <c r="D2000" t="s">
        <v>437</v>
      </c>
      <c r="F2000" t="s">
        <v>7404</v>
      </c>
      <c r="H2000" t="s">
        <v>1010</v>
      </c>
      <c r="K2000">
        <v>9</v>
      </c>
      <c r="L2000" s="1" t="s">
        <v>437</v>
      </c>
      <c r="M2000" t="s">
        <v>1620</v>
      </c>
      <c r="N2000">
        <v>18358</v>
      </c>
      <c r="O2000">
        <v>0</v>
      </c>
      <c r="P2000">
        <v>25</v>
      </c>
      <c r="Q2000" t="s">
        <v>12886</v>
      </c>
      <c r="R2000" t="s">
        <v>345</v>
      </c>
      <c r="S2000" t="s">
        <v>579</v>
      </c>
      <c r="U2000" t="s">
        <v>2407</v>
      </c>
      <c r="V2000" t="s">
        <v>295</v>
      </c>
    </row>
    <row r="2001" spans="1:22" x14ac:dyDescent="0.3">
      <c r="A2001" t="s">
        <v>4861</v>
      </c>
      <c r="B2001">
        <v>1</v>
      </c>
      <c r="C2001" s="1" t="s">
        <v>4858</v>
      </c>
      <c r="D2001" t="s">
        <v>451</v>
      </c>
      <c r="E2001">
        <v>2975527</v>
      </c>
      <c r="F2001" t="s">
        <v>4858</v>
      </c>
      <c r="H2001" t="s">
        <v>3312</v>
      </c>
      <c r="K2001">
        <v>35</v>
      </c>
      <c r="L2001" s="1" t="s">
        <v>451</v>
      </c>
      <c r="M2001" t="s">
        <v>4860</v>
      </c>
      <c r="N2001">
        <v>18298</v>
      </c>
      <c r="O2001">
        <v>0</v>
      </c>
      <c r="P2001">
        <v>24</v>
      </c>
      <c r="Q2001" t="s">
        <v>12208</v>
      </c>
      <c r="R2001" t="s">
        <v>397</v>
      </c>
      <c r="S2001" t="s">
        <v>579</v>
      </c>
      <c r="U2001" t="s">
        <v>4859</v>
      </c>
      <c r="V2001" t="s">
        <v>295</v>
      </c>
    </row>
    <row r="2002" spans="1:22" x14ac:dyDescent="0.3">
      <c r="A2002" t="s">
        <v>3714</v>
      </c>
      <c r="B2002">
        <v>1</v>
      </c>
      <c r="C2002" s="1" t="s">
        <v>233</v>
      </c>
      <c r="D2002" t="s">
        <v>451</v>
      </c>
      <c r="E2002">
        <v>10456</v>
      </c>
      <c r="F2002" t="s">
        <v>233</v>
      </c>
      <c r="H2002" t="s">
        <v>3715</v>
      </c>
      <c r="I2002">
        <v>2</v>
      </c>
      <c r="J2002" t="s">
        <v>3713</v>
      </c>
      <c r="L2002" s="1" t="s">
        <v>451</v>
      </c>
      <c r="M2002" t="s">
        <v>1029</v>
      </c>
      <c r="N2002">
        <v>12386</v>
      </c>
      <c r="O2002">
        <v>13</v>
      </c>
      <c r="P2002">
        <v>34</v>
      </c>
      <c r="Q2002" t="s">
        <v>11938</v>
      </c>
      <c r="R2002" t="s">
        <v>360</v>
      </c>
      <c r="S2002" t="s">
        <v>436</v>
      </c>
      <c r="T2002" t="s">
        <v>16316</v>
      </c>
      <c r="U2002" t="s">
        <v>3712</v>
      </c>
      <c r="V2002" t="s">
        <v>295</v>
      </c>
    </row>
    <row r="2003" spans="1:22" x14ac:dyDescent="0.3">
      <c r="A2003" t="s">
        <v>3069</v>
      </c>
      <c r="B2003">
        <v>1</v>
      </c>
      <c r="C2003" s="1" t="s">
        <v>3066</v>
      </c>
      <c r="D2003" t="s">
        <v>348</v>
      </c>
      <c r="E2003">
        <v>16886</v>
      </c>
      <c r="F2003" t="s">
        <v>3066</v>
      </c>
      <c r="H2003" t="s">
        <v>3070</v>
      </c>
      <c r="J2003" t="s">
        <v>3068</v>
      </c>
      <c r="K2003">
        <v>12</v>
      </c>
      <c r="L2003" s="1" t="s">
        <v>348</v>
      </c>
      <c r="M2003" t="s">
        <v>297</v>
      </c>
      <c r="N2003">
        <v>16146</v>
      </c>
      <c r="O2003">
        <v>6</v>
      </c>
      <c r="P2003">
        <v>28</v>
      </c>
      <c r="Q2003" t="s">
        <v>11797</v>
      </c>
      <c r="R2003" t="s">
        <v>424</v>
      </c>
      <c r="S2003" t="s">
        <v>724</v>
      </c>
      <c r="T2003" t="s">
        <v>301</v>
      </c>
      <c r="U2003" t="s">
        <v>3067</v>
      </c>
      <c r="V2003" t="s">
        <v>295</v>
      </c>
    </row>
    <row r="2004" spans="1:22" x14ac:dyDescent="0.3">
      <c r="A2004" t="s">
        <v>5778</v>
      </c>
      <c r="B2004">
        <v>1</v>
      </c>
      <c r="C2004" s="1" t="s">
        <v>5775</v>
      </c>
      <c r="D2004" t="s">
        <v>321</v>
      </c>
      <c r="E2004">
        <v>11295</v>
      </c>
      <c r="F2004" t="s">
        <v>5775</v>
      </c>
      <c r="H2004" t="s">
        <v>5779</v>
      </c>
      <c r="J2004" t="s">
        <v>5777</v>
      </c>
      <c r="K2004">
        <v>88</v>
      </c>
      <c r="L2004" s="1" t="s">
        <v>321</v>
      </c>
      <c r="M2004" t="s">
        <v>1021</v>
      </c>
      <c r="N2004">
        <v>1181</v>
      </c>
      <c r="O2004">
        <v>12</v>
      </c>
      <c r="P2004">
        <v>33</v>
      </c>
      <c r="Q2004" t="s">
        <v>12445</v>
      </c>
      <c r="R2004" t="s">
        <v>304</v>
      </c>
      <c r="S2004" t="s">
        <v>1605</v>
      </c>
      <c r="U2004" t="s">
        <v>5776</v>
      </c>
      <c r="V2004" t="s">
        <v>295</v>
      </c>
    </row>
    <row r="2005" spans="1:22" x14ac:dyDescent="0.3">
      <c r="A2005" t="s">
        <v>7373</v>
      </c>
      <c r="B2005">
        <v>1</v>
      </c>
      <c r="C2005" s="1" t="s">
        <v>7372</v>
      </c>
      <c r="D2005" t="s">
        <v>451</v>
      </c>
      <c r="E2005">
        <v>3140525</v>
      </c>
      <c r="F2005" t="s">
        <v>7372</v>
      </c>
      <c r="H2005" t="s">
        <v>7374</v>
      </c>
      <c r="I2005">
        <v>8</v>
      </c>
      <c r="J2005" t="s">
        <v>14477</v>
      </c>
      <c r="K2005">
        <v>35</v>
      </c>
      <c r="L2005" s="1" t="s">
        <v>451</v>
      </c>
      <c r="M2005" t="s">
        <v>889</v>
      </c>
      <c r="N2005">
        <v>20078</v>
      </c>
      <c r="O2005">
        <v>2</v>
      </c>
      <c r="P2005">
        <v>27</v>
      </c>
      <c r="Q2005" t="s">
        <v>12878</v>
      </c>
      <c r="R2005" t="s">
        <v>492</v>
      </c>
      <c r="S2005" t="s">
        <v>412</v>
      </c>
      <c r="T2005" t="s">
        <v>16316</v>
      </c>
      <c r="U2005" t="s">
        <v>7133</v>
      </c>
      <c r="V2005" t="s">
        <v>295</v>
      </c>
    </row>
    <row r="2006" spans="1:22" x14ac:dyDescent="0.3">
      <c r="A2006" t="s">
        <v>8172</v>
      </c>
      <c r="B2006">
        <v>1</v>
      </c>
      <c r="C2006" s="1" t="s">
        <v>8170</v>
      </c>
      <c r="F2006" t="s">
        <v>8170</v>
      </c>
      <c r="K2006">
        <v>0</v>
      </c>
      <c r="L2006" s="1" t="s">
        <v>296</v>
      </c>
      <c r="M2006" t="s">
        <v>8171</v>
      </c>
      <c r="N2006">
        <v>18865</v>
      </c>
      <c r="O2006">
        <v>0</v>
      </c>
      <c r="Q2006" t="s">
        <v>13100</v>
      </c>
      <c r="R2006" t="s">
        <v>296</v>
      </c>
      <c r="S2006" t="s">
        <v>296</v>
      </c>
      <c r="U2006" t="s">
        <v>1112</v>
      </c>
      <c r="V2006" t="s">
        <v>295</v>
      </c>
    </row>
    <row r="2007" spans="1:22" x14ac:dyDescent="0.3">
      <c r="A2007" t="s">
        <v>1404</v>
      </c>
      <c r="B2007">
        <v>1</v>
      </c>
      <c r="C2007" s="1" t="s">
        <v>1401</v>
      </c>
      <c r="F2007" t="s">
        <v>1401</v>
      </c>
      <c r="K2007">
        <v>0</v>
      </c>
      <c r="L2007" s="1" t="s">
        <v>296</v>
      </c>
      <c r="M2007" t="s">
        <v>1403</v>
      </c>
      <c r="N2007">
        <v>19683</v>
      </c>
      <c r="O2007">
        <v>0</v>
      </c>
      <c r="Q2007" t="s">
        <v>11476</v>
      </c>
      <c r="R2007" t="s">
        <v>296</v>
      </c>
      <c r="S2007" t="s">
        <v>296</v>
      </c>
      <c r="U2007" t="s">
        <v>1402</v>
      </c>
      <c r="V2007" t="s">
        <v>295</v>
      </c>
    </row>
    <row r="2008" spans="1:22" x14ac:dyDescent="0.3">
      <c r="A2008" t="s">
        <v>9361</v>
      </c>
      <c r="B2008">
        <v>1</v>
      </c>
      <c r="C2008" s="1" t="s">
        <v>9359</v>
      </c>
      <c r="F2008" t="s">
        <v>9359</v>
      </c>
      <c r="K2008">
        <v>0</v>
      </c>
      <c r="L2008" s="1" t="s">
        <v>296</v>
      </c>
      <c r="M2008" t="s">
        <v>9360</v>
      </c>
      <c r="N2008">
        <v>18814</v>
      </c>
      <c r="O2008">
        <v>0</v>
      </c>
      <c r="Q2008" t="s">
        <v>13450</v>
      </c>
      <c r="R2008" t="s">
        <v>296</v>
      </c>
      <c r="S2008" t="s">
        <v>296</v>
      </c>
      <c r="U2008" t="s">
        <v>1402</v>
      </c>
      <c r="V2008" t="s">
        <v>295</v>
      </c>
    </row>
    <row r="2009" spans="1:22" x14ac:dyDescent="0.3">
      <c r="A2009" t="s">
        <v>15795</v>
      </c>
      <c r="B2009">
        <v>1</v>
      </c>
      <c r="C2009" s="1" t="s">
        <v>15796</v>
      </c>
      <c r="D2009" t="s">
        <v>348</v>
      </c>
      <c r="E2009">
        <v>3939146</v>
      </c>
      <c r="F2009" t="s">
        <v>15796</v>
      </c>
      <c r="G2009" t="s">
        <v>910</v>
      </c>
      <c r="H2009" t="s">
        <v>5011</v>
      </c>
      <c r="K2009">
        <v>83</v>
      </c>
      <c r="L2009" s="1" t="s">
        <v>348</v>
      </c>
      <c r="M2009" t="s">
        <v>1182</v>
      </c>
      <c r="N2009">
        <v>22282</v>
      </c>
      <c r="O2009">
        <v>0</v>
      </c>
      <c r="P2009">
        <v>24</v>
      </c>
      <c r="Q2009" t="s">
        <v>15797</v>
      </c>
      <c r="R2009" t="s">
        <v>492</v>
      </c>
      <c r="S2009" t="s">
        <v>393</v>
      </c>
      <c r="U2009" t="s">
        <v>15798</v>
      </c>
      <c r="V2009" t="s">
        <v>299</v>
      </c>
    </row>
    <row r="2010" spans="1:22" x14ac:dyDescent="0.3">
      <c r="A2010" t="s">
        <v>5584</v>
      </c>
      <c r="B2010">
        <v>1</v>
      </c>
      <c r="C2010" s="1" t="s">
        <v>5581</v>
      </c>
      <c r="D2010" t="s">
        <v>348</v>
      </c>
      <c r="E2010">
        <v>2969915</v>
      </c>
      <c r="F2010" t="s">
        <v>5581</v>
      </c>
      <c r="H2010" t="s">
        <v>2774</v>
      </c>
      <c r="J2010" t="s">
        <v>5583</v>
      </c>
      <c r="K2010">
        <v>7</v>
      </c>
      <c r="L2010" s="1" t="s">
        <v>348</v>
      </c>
      <c r="M2010" t="s">
        <v>5582</v>
      </c>
      <c r="N2010">
        <v>19723</v>
      </c>
      <c r="O2010">
        <v>3</v>
      </c>
      <c r="P2010">
        <v>26</v>
      </c>
      <c r="Q2010" t="s">
        <v>12395</v>
      </c>
      <c r="R2010" t="s">
        <v>492</v>
      </c>
      <c r="S2010" t="s">
        <v>1061</v>
      </c>
      <c r="T2010" t="s">
        <v>16316</v>
      </c>
      <c r="U2010" t="s">
        <v>2993</v>
      </c>
      <c r="V2010" t="s">
        <v>295</v>
      </c>
    </row>
    <row r="2011" spans="1:22" x14ac:dyDescent="0.3">
      <c r="A2011" t="s">
        <v>7331</v>
      </c>
      <c r="B2011">
        <v>1</v>
      </c>
      <c r="C2011" s="1" t="s">
        <v>7329</v>
      </c>
      <c r="D2011" t="s">
        <v>348</v>
      </c>
      <c r="E2011">
        <v>2578369</v>
      </c>
      <c r="F2011" t="s">
        <v>7329</v>
      </c>
      <c r="G2011" t="s">
        <v>721</v>
      </c>
      <c r="H2011" t="s">
        <v>1874</v>
      </c>
      <c r="I2011">
        <v>2</v>
      </c>
      <c r="J2011" t="s">
        <v>7330</v>
      </c>
      <c r="K2011">
        <v>17</v>
      </c>
      <c r="L2011" s="1" t="s">
        <v>348</v>
      </c>
      <c r="M2011" t="s">
        <v>697</v>
      </c>
      <c r="N2011">
        <v>18717</v>
      </c>
      <c r="O2011">
        <v>4</v>
      </c>
      <c r="P2011">
        <v>27</v>
      </c>
      <c r="Q2011" t="s">
        <v>12866</v>
      </c>
      <c r="R2011" t="s">
        <v>401</v>
      </c>
      <c r="S2011" t="s">
        <v>430</v>
      </c>
      <c r="U2011" t="s">
        <v>2993</v>
      </c>
      <c r="V2011" t="s">
        <v>299</v>
      </c>
    </row>
    <row r="2012" spans="1:22" x14ac:dyDescent="0.3">
      <c r="A2012" t="s">
        <v>10928</v>
      </c>
      <c r="B2012">
        <v>1</v>
      </c>
      <c r="C2012" s="1" t="s">
        <v>186</v>
      </c>
      <c r="D2012" t="s">
        <v>348</v>
      </c>
      <c r="E2012">
        <v>15072</v>
      </c>
      <c r="F2012" t="s">
        <v>186</v>
      </c>
      <c r="G2012" t="s">
        <v>721</v>
      </c>
      <c r="H2012" t="s">
        <v>903</v>
      </c>
      <c r="I2012">
        <v>1</v>
      </c>
      <c r="J2012" t="s">
        <v>3871</v>
      </c>
      <c r="K2012">
        <v>11</v>
      </c>
      <c r="L2012" s="1" t="s">
        <v>348</v>
      </c>
      <c r="M2012" t="s">
        <v>14872</v>
      </c>
      <c r="N2012">
        <v>13870</v>
      </c>
      <c r="O2012">
        <v>8</v>
      </c>
      <c r="P2012">
        <v>30</v>
      </c>
      <c r="Q2012" t="s">
        <v>14892</v>
      </c>
      <c r="R2012" t="s">
        <v>345</v>
      </c>
      <c r="S2012" t="s">
        <v>532</v>
      </c>
      <c r="U2012" t="s">
        <v>2993</v>
      </c>
      <c r="V2012" t="s">
        <v>299</v>
      </c>
    </row>
    <row r="2013" spans="1:22" x14ac:dyDescent="0.3">
      <c r="A2013" t="s">
        <v>5175</v>
      </c>
      <c r="B2013">
        <v>1</v>
      </c>
      <c r="C2013" s="1" t="s">
        <v>5174</v>
      </c>
      <c r="F2013" t="s">
        <v>5174</v>
      </c>
      <c r="K2013">
        <v>0</v>
      </c>
      <c r="L2013" s="1" t="s">
        <v>296</v>
      </c>
      <c r="M2013" t="s">
        <v>799</v>
      </c>
      <c r="N2013">
        <v>17866</v>
      </c>
      <c r="O2013">
        <v>0</v>
      </c>
      <c r="Q2013" t="s">
        <v>12287</v>
      </c>
      <c r="R2013" t="s">
        <v>296</v>
      </c>
      <c r="S2013" t="s">
        <v>296</v>
      </c>
      <c r="U2013" t="s">
        <v>2993</v>
      </c>
      <c r="V2013" t="s">
        <v>295</v>
      </c>
    </row>
    <row r="2014" spans="1:22" x14ac:dyDescent="0.3">
      <c r="A2014" t="s">
        <v>6517</v>
      </c>
      <c r="B2014">
        <v>1</v>
      </c>
      <c r="C2014" s="1" t="s">
        <v>110</v>
      </c>
      <c r="D2014" t="s">
        <v>437</v>
      </c>
      <c r="E2014">
        <v>10636</v>
      </c>
      <c r="F2014" t="s">
        <v>110</v>
      </c>
      <c r="G2014" t="s">
        <v>365</v>
      </c>
      <c r="H2014" t="s">
        <v>6518</v>
      </c>
      <c r="I2014">
        <v>1</v>
      </c>
      <c r="J2014" t="s">
        <v>6516</v>
      </c>
      <c r="K2014">
        <v>2</v>
      </c>
      <c r="L2014" s="1" t="s">
        <v>437</v>
      </c>
      <c r="M2014" t="s">
        <v>6515</v>
      </c>
      <c r="N2014">
        <v>1694</v>
      </c>
      <c r="O2014">
        <v>13</v>
      </c>
      <c r="P2014">
        <v>35</v>
      </c>
      <c r="Q2014" t="s">
        <v>12644</v>
      </c>
      <c r="R2014" t="s">
        <v>329</v>
      </c>
      <c r="S2014" t="s">
        <v>924</v>
      </c>
      <c r="T2014" t="s">
        <v>16320</v>
      </c>
      <c r="U2014" t="s">
        <v>1990</v>
      </c>
      <c r="V2014" t="s">
        <v>16321</v>
      </c>
    </row>
    <row r="2015" spans="1:22" x14ac:dyDescent="0.3">
      <c r="A2015" t="s">
        <v>15036</v>
      </c>
      <c r="B2015">
        <v>1</v>
      </c>
      <c r="C2015" s="1" t="s">
        <v>15037</v>
      </c>
      <c r="D2015" t="s">
        <v>311</v>
      </c>
      <c r="F2015" t="s">
        <v>15037</v>
      </c>
      <c r="H2015" t="s">
        <v>14939</v>
      </c>
      <c r="L2015" s="1" t="s">
        <v>311</v>
      </c>
      <c r="M2015" t="s">
        <v>15038</v>
      </c>
      <c r="N2015">
        <v>21821</v>
      </c>
      <c r="O2015">
        <v>0</v>
      </c>
      <c r="P2015">
        <v>23</v>
      </c>
      <c r="Q2015" t="s">
        <v>15039</v>
      </c>
      <c r="R2015" t="s">
        <v>360</v>
      </c>
      <c r="S2015" t="s">
        <v>430</v>
      </c>
      <c r="T2015" t="s">
        <v>16316</v>
      </c>
      <c r="U2015" t="s">
        <v>1990</v>
      </c>
      <c r="V2015" t="s">
        <v>295</v>
      </c>
    </row>
    <row r="2016" spans="1:22" x14ac:dyDescent="0.3">
      <c r="A2016" t="s">
        <v>15946</v>
      </c>
      <c r="B2016">
        <v>1</v>
      </c>
      <c r="C2016" s="1" t="s">
        <v>15947</v>
      </c>
      <c r="D2016" t="s">
        <v>348</v>
      </c>
      <c r="E2016">
        <v>4057082</v>
      </c>
      <c r="F2016" t="s">
        <v>15947</v>
      </c>
      <c r="G2016" t="s">
        <v>552</v>
      </c>
      <c r="H2016" t="s">
        <v>15948</v>
      </c>
      <c r="K2016">
        <v>19</v>
      </c>
      <c r="L2016" s="1" t="s">
        <v>348</v>
      </c>
      <c r="M2016" t="s">
        <v>15949</v>
      </c>
      <c r="N2016">
        <v>22415</v>
      </c>
      <c r="O2016">
        <v>0</v>
      </c>
      <c r="P2016">
        <v>21</v>
      </c>
      <c r="Q2016" t="s">
        <v>15950</v>
      </c>
      <c r="R2016" t="s">
        <v>401</v>
      </c>
      <c r="S2016" t="s">
        <v>791</v>
      </c>
      <c r="U2016" t="s">
        <v>1990</v>
      </c>
      <c r="V2016" t="s">
        <v>299</v>
      </c>
    </row>
    <row r="2017" spans="1:22" x14ac:dyDescent="0.3">
      <c r="A2017" t="s">
        <v>6439</v>
      </c>
      <c r="B2017">
        <v>1</v>
      </c>
      <c r="C2017" s="1" t="s">
        <v>6437</v>
      </c>
      <c r="D2017" t="s">
        <v>311</v>
      </c>
      <c r="E2017">
        <v>3116407</v>
      </c>
      <c r="F2017" t="s">
        <v>6437</v>
      </c>
      <c r="G2017" t="s">
        <v>915</v>
      </c>
      <c r="H2017" t="s">
        <v>1273</v>
      </c>
      <c r="I2017">
        <v>2</v>
      </c>
      <c r="J2017" t="s">
        <v>6438</v>
      </c>
      <c r="K2017">
        <v>2</v>
      </c>
      <c r="L2017" s="1" t="s">
        <v>311</v>
      </c>
      <c r="M2017" t="s">
        <v>5424</v>
      </c>
      <c r="N2017">
        <v>19850</v>
      </c>
      <c r="O2017">
        <v>2</v>
      </c>
      <c r="P2017">
        <v>25</v>
      </c>
      <c r="Q2017" t="s">
        <v>12621</v>
      </c>
      <c r="R2017" t="s">
        <v>294</v>
      </c>
      <c r="S2017" t="s">
        <v>949</v>
      </c>
      <c r="U2017" t="s">
        <v>1990</v>
      </c>
      <c r="V2017" t="s">
        <v>299</v>
      </c>
    </row>
    <row r="2018" spans="1:22" x14ac:dyDescent="0.3">
      <c r="A2018" t="s">
        <v>2321</v>
      </c>
      <c r="B2018">
        <v>1</v>
      </c>
      <c r="C2018" s="1" t="s">
        <v>2318</v>
      </c>
      <c r="D2018" t="s">
        <v>321</v>
      </c>
      <c r="E2018">
        <v>2972331</v>
      </c>
      <c r="F2018" t="s">
        <v>2318</v>
      </c>
      <c r="G2018" t="s">
        <v>410</v>
      </c>
      <c r="H2018" t="s">
        <v>2322</v>
      </c>
      <c r="I2018">
        <v>3</v>
      </c>
      <c r="J2018" t="s">
        <v>2320</v>
      </c>
      <c r="K2018">
        <v>86</v>
      </c>
      <c r="L2018" s="1" t="s">
        <v>321</v>
      </c>
      <c r="M2018" t="s">
        <v>2319</v>
      </c>
      <c r="N2018">
        <v>19075</v>
      </c>
      <c r="O2018">
        <v>3</v>
      </c>
      <c r="P2018">
        <v>26</v>
      </c>
      <c r="Q2018" t="s">
        <v>11645</v>
      </c>
      <c r="R2018" t="s">
        <v>294</v>
      </c>
      <c r="S2018" t="s">
        <v>1989</v>
      </c>
      <c r="U2018" t="s">
        <v>1990</v>
      </c>
      <c r="V2018" t="s">
        <v>299</v>
      </c>
    </row>
    <row r="2019" spans="1:22" x14ac:dyDescent="0.3">
      <c r="A2019" t="s">
        <v>1026</v>
      </c>
      <c r="B2019">
        <v>1</v>
      </c>
      <c r="C2019" s="1" t="s">
        <v>1023</v>
      </c>
      <c r="D2019" t="s">
        <v>451</v>
      </c>
      <c r="E2019">
        <v>14360</v>
      </c>
      <c r="F2019" t="s">
        <v>1023</v>
      </c>
      <c r="H2019" t="s">
        <v>1027</v>
      </c>
      <c r="J2019" t="s">
        <v>1025</v>
      </c>
      <c r="K2019">
        <v>41</v>
      </c>
      <c r="L2019" s="1" t="s">
        <v>451</v>
      </c>
      <c r="M2019" t="s">
        <v>1024</v>
      </c>
      <c r="N2019">
        <v>13255</v>
      </c>
      <c r="O2019">
        <v>8</v>
      </c>
      <c r="P2019">
        <v>32</v>
      </c>
      <c r="Q2019" t="s">
        <v>11416</v>
      </c>
      <c r="R2019" t="s">
        <v>360</v>
      </c>
      <c r="S2019" t="s">
        <v>951</v>
      </c>
      <c r="T2019" t="s">
        <v>1059</v>
      </c>
      <c r="U2019" t="s">
        <v>600</v>
      </c>
      <c r="V2019" t="s">
        <v>295</v>
      </c>
    </row>
    <row r="2020" spans="1:22" x14ac:dyDescent="0.3">
      <c r="A2020" t="s">
        <v>2556</v>
      </c>
      <c r="B2020">
        <v>1</v>
      </c>
      <c r="C2020" s="1" t="s">
        <v>2553</v>
      </c>
      <c r="D2020" t="s">
        <v>311</v>
      </c>
      <c r="E2020">
        <v>15948</v>
      </c>
      <c r="F2020" t="s">
        <v>2553</v>
      </c>
      <c r="G2020" t="s">
        <v>707</v>
      </c>
      <c r="H2020" t="s">
        <v>2557</v>
      </c>
      <c r="I2020">
        <v>2</v>
      </c>
      <c r="J2020" t="s">
        <v>2555</v>
      </c>
      <c r="K2020">
        <v>5</v>
      </c>
      <c r="L2020" s="1" t="s">
        <v>311</v>
      </c>
      <c r="M2020" t="s">
        <v>2554</v>
      </c>
      <c r="N2020">
        <v>14855</v>
      </c>
      <c r="O2020">
        <v>7</v>
      </c>
      <c r="P2020">
        <v>29</v>
      </c>
      <c r="Q2020" t="s">
        <v>11695</v>
      </c>
      <c r="R2020" t="s">
        <v>345</v>
      </c>
      <c r="S2020" t="s">
        <v>951</v>
      </c>
      <c r="U2020" t="s">
        <v>600</v>
      </c>
      <c r="V2020" t="s">
        <v>299</v>
      </c>
    </row>
    <row r="2021" spans="1:22" x14ac:dyDescent="0.3">
      <c r="A2021" t="s">
        <v>6767</v>
      </c>
      <c r="B2021">
        <v>1</v>
      </c>
      <c r="C2021" s="1" t="s">
        <v>6765</v>
      </c>
      <c r="D2021" t="s">
        <v>311</v>
      </c>
      <c r="E2021">
        <v>15645</v>
      </c>
      <c r="F2021" t="s">
        <v>6765</v>
      </c>
      <c r="H2021" t="s">
        <v>6768</v>
      </c>
      <c r="K2021">
        <v>2</v>
      </c>
      <c r="L2021" s="1" t="s">
        <v>311</v>
      </c>
      <c r="M2021" t="s">
        <v>6766</v>
      </c>
      <c r="N2021">
        <v>15695</v>
      </c>
      <c r="O2021">
        <v>2</v>
      </c>
      <c r="P2021">
        <v>28</v>
      </c>
      <c r="Q2021" t="s">
        <v>12712</v>
      </c>
      <c r="R2021" t="s">
        <v>318</v>
      </c>
      <c r="S2021" t="s">
        <v>575</v>
      </c>
      <c r="U2021" t="s">
        <v>600</v>
      </c>
      <c r="V2021" t="s">
        <v>295</v>
      </c>
    </row>
    <row r="2022" spans="1:22" x14ac:dyDescent="0.3">
      <c r="A2022" t="s">
        <v>16652</v>
      </c>
      <c r="B2022">
        <v>1</v>
      </c>
      <c r="C2022" s="1" t="s">
        <v>16653</v>
      </c>
      <c r="D2022" t="s">
        <v>16327</v>
      </c>
      <c r="E2022">
        <v>14073</v>
      </c>
      <c r="F2022" t="s">
        <v>16653</v>
      </c>
      <c r="H2022" t="s">
        <v>16654</v>
      </c>
      <c r="J2022" t="s">
        <v>16655</v>
      </c>
      <c r="L2022" s="1" t="s">
        <v>16327</v>
      </c>
      <c r="M2022" t="s">
        <v>16656</v>
      </c>
      <c r="N2022">
        <v>13281</v>
      </c>
      <c r="O2022">
        <v>9</v>
      </c>
      <c r="P2022">
        <v>32</v>
      </c>
      <c r="Q2022" t="s">
        <v>16657</v>
      </c>
      <c r="R2022" t="s">
        <v>308</v>
      </c>
      <c r="S2022" t="s">
        <v>450</v>
      </c>
      <c r="T2022" t="s">
        <v>16316</v>
      </c>
      <c r="U2022" t="s">
        <v>600</v>
      </c>
      <c r="V2022" t="s">
        <v>295</v>
      </c>
    </row>
    <row r="2023" spans="1:22" x14ac:dyDescent="0.3">
      <c r="A2023" t="s">
        <v>1300</v>
      </c>
      <c r="B2023">
        <v>1</v>
      </c>
      <c r="C2023" s="1" t="s">
        <v>33</v>
      </c>
      <c r="D2023" t="s">
        <v>451</v>
      </c>
      <c r="E2023">
        <v>3049916</v>
      </c>
      <c r="F2023" t="s">
        <v>33</v>
      </c>
      <c r="G2023" t="s">
        <v>522</v>
      </c>
      <c r="H2023" t="s">
        <v>1301</v>
      </c>
      <c r="I2023">
        <v>1</v>
      </c>
      <c r="J2023" t="s">
        <v>1299</v>
      </c>
      <c r="K2023">
        <v>20</v>
      </c>
      <c r="L2023" s="1" t="s">
        <v>451</v>
      </c>
      <c r="M2023" t="s">
        <v>1298</v>
      </c>
      <c r="N2023">
        <v>19319</v>
      </c>
      <c r="O2023">
        <v>3</v>
      </c>
      <c r="P2023">
        <v>25</v>
      </c>
      <c r="Q2023" t="s">
        <v>11460</v>
      </c>
      <c r="R2023" t="s">
        <v>401</v>
      </c>
      <c r="S2023" t="s">
        <v>430</v>
      </c>
      <c r="U2023" t="s">
        <v>600</v>
      </c>
      <c r="V2023" t="s">
        <v>299</v>
      </c>
    </row>
    <row r="2024" spans="1:22" x14ac:dyDescent="0.3">
      <c r="A2024" t="s">
        <v>9618</v>
      </c>
      <c r="B2024">
        <v>1</v>
      </c>
      <c r="C2024" s="1" t="s">
        <v>61</v>
      </c>
      <c r="D2024" t="s">
        <v>437</v>
      </c>
      <c r="E2024">
        <v>4333</v>
      </c>
      <c r="F2024" t="s">
        <v>61</v>
      </c>
      <c r="H2024" t="s">
        <v>9619</v>
      </c>
      <c r="J2024" t="s">
        <v>9617</v>
      </c>
      <c r="K2024">
        <v>3</v>
      </c>
      <c r="L2024" s="1" t="s">
        <v>437</v>
      </c>
      <c r="M2024" t="s">
        <v>297</v>
      </c>
      <c r="N2024">
        <v>3388</v>
      </c>
      <c r="O2024">
        <v>18</v>
      </c>
      <c r="P2024">
        <v>45</v>
      </c>
      <c r="Q2024" t="s">
        <v>13530</v>
      </c>
      <c r="R2024" t="s">
        <v>492</v>
      </c>
      <c r="S2024" t="s">
        <v>356</v>
      </c>
      <c r="T2024" t="s">
        <v>16316</v>
      </c>
      <c r="U2024" t="s">
        <v>600</v>
      </c>
      <c r="V2024" t="s">
        <v>295</v>
      </c>
    </row>
    <row r="2025" spans="1:22" x14ac:dyDescent="0.3">
      <c r="A2025" t="s">
        <v>9270</v>
      </c>
      <c r="B2025">
        <v>1</v>
      </c>
      <c r="C2025" s="1" t="s">
        <v>9268</v>
      </c>
      <c r="F2025" t="s">
        <v>9268</v>
      </c>
      <c r="K2025">
        <v>0</v>
      </c>
      <c r="L2025" s="1" t="s">
        <v>296</v>
      </c>
      <c r="M2025" t="s">
        <v>9269</v>
      </c>
      <c r="N2025">
        <v>18833</v>
      </c>
      <c r="O2025">
        <v>0</v>
      </c>
      <c r="Q2025" t="s">
        <v>13422</v>
      </c>
      <c r="R2025" t="s">
        <v>296</v>
      </c>
      <c r="S2025" t="s">
        <v>296</v>
      </c>
      <c r="U2025" t="s">
        <v>600</v>
      </c>
      <c r="V2025" t="s">
        <v>295</v>
      </c>
    </row>
    <row r="2026" spans="1:22" x14ac:dyDescent="0.3">
      <c r="A2026" t="s">
        <v>10148</v>
      </c>
      <c r="B2026">
        <v>1</v>
      </c>
      <c r="C2026" s="1" t="s">
        <v>10145</v>
      </c>
      <c r="D2026" t="s">
        <v>311</v>
      </c>
      <c r="E2026">
        <v>8644</v>
      </c>
      <c r="F2026" t="s">
        <v>10145</v>
      </c>
      <c r="H2026" t="s">
        <v>10149</v>
      </c>
      <c r="J2026" t="s">
        <v>10147</v>
      </c>
      <c r="K2026">
        <v>8</v>
      </c>
      <c r="L2026" s="1" t="s">
        <v>311</v>
      </c>
      <c r="M2026" t="s">
        <v>10146</v>
      </c>
      <c r="N2026">
        <v>8723</v>
      </c>
      <c r="O2026">
        <v>15</v>
      </c>
      <c r="P2026">
        <v>38</v>
      </c>
      <c r="Q2026" t="s">
        <v>13684</v>
      </c>
      <c r="R2026" t="s">
        <v>424</v>
      </c>
      <c r="S2026" t="s">
        <v>696</v>
      </c>
      <c r="T2026" t="s">
        <v>16316</v>
      </c>
      <c r="U2026" t="s">
        <v>600</v>
      </c>
      <c r="V2026" t="s">
        <v>295</v>
      </c>
    </row>
    <row r="2027" spans="1:22" x14ac:dyDescent="0.3">
      <c r="A2027" t="s">
        <v>4377</v>
      </c>
      <c r="B2027">
        <v>1</v>
      </c>
      <c r="C2027" s="1" t="s">
        <v>4375</v>
      </c>
      <c r="D2027" t="s">
        <v>451</v>
      </c>
      <c r="E2027">
        <v>3919544</v>
      </c>
      <c r="F2027" t="s">
        <v>4375</v>
      </c>
      <c r="G2027" t="s">
        <v>570</v>
      </c>
      <c r="H2027" t="s">
        <v>4378</v>
      </c>
      <c r="K2027">
        <v>37</v>
      </c>
      <c r="L2027" s="1" t="s">
        <v>451</v>
      </c>
      <c r="M2027" t="s">
        <v>4376</v>
      </c>
      <c r="N2027">
        <v>21329</v>
      </c>
      <c r="O2027">
        <v>0</v>
      </c>
      <c r="P2027">
        <v>22</v>
      </c>
      <c r="Q2027" t="s">
        <v>12093</v>
      </c>
      <c r="R2027" t="s">
        <v>401</v>
      </c>
      <c r="S2027" t="s">
        <v>356</v>
      </c>
      <c r="U2027" t="s">
        <v>600</v>
      </c>
      <c r="V2027" t="s">
        <v>299</v>
      </c>
    </row>
    <row r="2028" spans="1:22" x14ac:dyDescent="0.3">
      <c r="A2028" t="s">
        <v>15010</v>
      </c>
      <c r="B2028">
        <v>1</v>
      </c>
      <c r="C2028" s="1" t="s">
        <v>15011</v>
      </c>
      <c r="D2028" t="s">
        <v>348</v>
      </c>
      <c r="E2028">
        <v>4041703</v>
      </c>
      <c r="F2028" t="s">
        <v>15011</v>
      </c>
      <c r="G2028" t="s">
        <v>522</v>
      </c>
      <c r="H2028" t="s">
        <v>15012</v>
      </c>
      <c r="K2028">
        <v>82</v>
      </c>
      <c r="L2028" s="1" t="s">
        <v>348</v>
      </c>
      <c r="M2028" t="s">
        <v>950</v>
      </c>
      <c r="N2028">
        <v>22340</v>
      </c>
      <c r="O2028">
        <v>0</v>
      </c>
      <c r="P2028">
        <v>23</v>
      </c>
      <c r="Q2028" t="s">
        <v>15013</v>
      </c>
      <c r="R2028" t="s">
        <v>401</v>
      </c>
      <c r="S2028" t="s">
        <v>579</v>
      </c>
      <c r="U2028" t="s">
        <v>600</v>
      </c>
      <c r="V2028" t="s">
        <v>299</v>
      </c>
    </row>
    <row r="2029" spans="1:22" x14ac:dyDescent="0.3">
      <c r="A2029" t="s">
        <v>16647</v>
      </c>
      <c r="B2029">
        <v>1</v>
      </c>
      <c r="C2029" s="1" t="s">
        <v>16648</v>
      </c>
      <c r="D2029" t="s">
        <v>16327</v>
      </c>
      <c r="E2029">
        <v>2516357</v>
      </c>
      <c r="F2029" t="s">
        <v>16648</v>
      </c>
      <c r="H2029" t="s">
        <v>3034</v>
      </c>
      <c r="J2029" t="s">
        <v>16649</v>
      </c>
      <c r="K2029">
        <v>3</v>
      </c>
      <c r="L2029" s="1" t="s">
        <v>16327</v>
      </c>
      <c r="M2029" t="s">
        <v>16650</v>
      </c>
      <c r="N2029">
        <v>17450</v>
      </c>
      <c r="O2029">
        <v>5</v>
      </c>
      <c r="P2029">
        <v>28</v>
      </c>
      <c r="Q2029" t="s">
        <v>16651</v>
      </c>
      <c r="R2029" t="s">
        <v>329</v>
      </c>
      <c r="S2029" t="s">
        <v>686</v>
      </c>
      <c r="T2029" t="s">
        <v>16316</v>
      </c>
      <c r="U2029" t="s">
        <v>600</v>
      </c>
      <c r="V2029" t="s">
        <v>295</v>
      </c>
    </row>
    <row r="2030" spans="1:22" x14ac:dyDescent="0.3">
      <c r="A2030" t="s">
        <v>5313</v>
      </c>
      <c r="B2030">
        <v>1</v>
      </c>
      <c r="C2030" s="1" t="s">
        <v>5310</v>
      </c>
      <c r="D2030" t="s">
        <v>451</v>
      </c>
      <c r="E2030">
        <v>3051711</v>
      </c>
      <c r="F2030" t="s">
        <v>5310</v>
      </c>
      <c r="H2030" t="s">
        <v>5314</v>
      </c>
      <c r="J2030" t="s">
        <v>5312</v>
      </c>
      <c r="K2030">
        <v>30</v>
      </c>
      <c r="L2030" s="1" t="s">
        <v>451</v>
      </c>
      <c r="M2030" t="s">
        <v>5311</v>
      </c>
      <c r="N2030">
        <v>19078</v>
      </c>
      <c r="O2030">
        <v>3</v>
      </c>
      <c r="P2030">
        <v>25</v>
      </c>
      <c r="Q2030" t="s">
        <v>12324</v>
      </c>
      <c r="R2030" t="s">
        <v>492</v>
      </c>
      <c r="S2030" t="s">
        <v>924</v>
      </c>
      <c r="T2030" t="s">
        <v>16316</v>
      </c>
      <c r="U2030" t="s">
        <v>600</v>
      </c>
      <c r="V2030" t="s">
        <v>295</v>
      </c>
    </row>
    <row r="2031" spans="1:22" x14ac:dyDescent="0.3">
      <c r="A2031" t="s">
        <v>6373</v>
      </c>
      <c r="B2031">
        <v>1</v>
      </c>
      <c r="C2031" s="1" t="s">
        <v>6370</v>
      </c>
      <c r="D2031" t="s">
        <v>321</v>
      </c>
      <c r="E2031">
        <v>3047488</v>
      </c>
      <c r="F2031" t="s">
        <v>6370</v>
      </c>
      <c r="H2031" t="s">
        <v>6374</v>
      </c>
      <c r="I2031">
        <v>5</v>
      </c>
      <c r="J2031" t="s">
        <v>6372</v>
      </c>
      <c r="K2031">
        <v>88</v>
      </c>
      <c r="L2031" s="1" t="s">
        <v>321</v>
      </c>
      <c r="M2031" t="s">
        <v>6371</v>
      </c>
      <c r="N2031">
        <v>20196</v>
      </c>
      <c r="O2031">
        <v>2</v>
      </c>
      <c r="P2031">
        <v>25</v>
      </c>
      <c r="Q2031" t="s">
        <v>12604</v>
      </c>
      <c r="R2031" t="s">
        <v>294</v>
      </c>
      <c r="S2031" t="s">
        <v>511</v>
      </c>
      <c r="T2031" t="s">
        <v>16316</v>
      </c>
      <c r="U2031" t="s">
        <v>600</v>
      </c>
      <c r="V2031" t="s">
        <v>295</v>
      </c>
    </row>
    <row r="2032" spans="1:22" x14ac:dyDescent="0.3">
      <c r="A2032" t="s">
        <v>10431</v>
      </c>
      <c r="B2032">
        <v>1</v>
      </c>
      <c r="C2032" s="1" t="s">
        <v>10430</v>
      </c>
      <c r="D2032" t="s">
        <v>348</v>
      </c>
      <c r="E2032">
        <v>4327535</v>
      </c>
      <c r="F2032" t="s">
        <v>10430</v>
      </c>
      <c r="G2032" t="s">
        <v>895</v>
      </c>
      <c r="K2032">
        <v>14</v>
      </c>
      <c r="L2032" s="1" t="s">
        <v>348</v>
      </c>
      <c r="M2032" t="s">
        <v>1488</v>
      </c>
      <c r="N2032">
        <v>20618</v>
      </c>
      <c r="O2032">
        <v>1</v>
      </c>
      <c r="Q2032" t="s">
        <v>13773</v>
      </c>
      <c r="R2032" t="s">
        <v>360</v>
      </c>
      <c r="S2032" t="s">
        <v>393</v>
      </c>
      <c r="U2032" t="s">
        <v>600</v>
      </c>
      <c r="V2032" t="s">
        <v>299</v>
      </c>
    </row>
    <row r="2033" spans="1:22" x14ac:dyDescent="0.3">
      <c r="A2033" t="s">
        <v>6426</v>
      </c>
      <c r="B2033">
        <v>1</v>
      </c>
      <c r="C2033" s="1" t="s">
        <v>6425</v>
      </c>
      <c r="D2033" t="s">
        <v>311</v>
      </c>
      <c r="E2033">
        <v>11443</v>
      </c>
      <c r="F2033" t="s">
        <v>6425</v>
      </c>
      <c r="H2033" t="s">
        <v>1622</v>
      </c>
      <c r="K2033">
        <v>3</v>
      </c>
      <c r="L2033" s="1" t="s">
        <v>311</v>
      </c>
      <c r="M2033" t="s">
        <v>1296</v>
      </c>
      <c r="N2033">
        <v>3895</v>
      </c>
      <c r="O2033">
        <v>7</v>
      </c>
      <c r="P2033">
        <v>32</v>
      </c>
      <c r="Q2033" t="s">
        <v>12617</v>
      </c>
      <c r="R2033" t="s">
        <v>345</v>
      </c>
      <c r="S2033" t="s">
        <v>575</v>
      </c>
      <c r="U2033" t="s">
        <v>600</v>
      </c>
      <c r="V2033" t="s">
        <v>295</v>
      </c>
    </row>
    <row r="2034" spans="1:22" x14ac:dyDescent="0.3">
      <c r="A2034" t="s">
        <v>4360</v>
      </c>
      <c r="B2034">
        <v>1</v>
      </c>
      <c r="C2034" s="1" t="s">
        <v>4357</v>
      </c>
      <c r="D2034" t="s">
        <v>451</v>
      </c>
      <c r="E2034">
        <v>11278</v>
      </c>
      <c r="F2034" t="s">
        <v>4357</v>
      </c>
      <c r="H2034" t="s">
        <v>4361</v>
      </c>
      <c r="J2034" t="s">
        <v>4359</v>
      </c>
      <c r="L2034" s="1" t="s">
        <v>451</v>
      </c>
      <c r="M2034" t="s">
        <v>4358</v>
      </c>
      <c r="N2034">
        <v>2699</v>
      </c>
      <c r="O2034">
        <v>12</v>
      </c>
      <c r="P2034">
        <v>34</v>
      </c>
      <c r="Q2034" t="s">
        <v>12090</v>
      </c>
      <c r="R2034" t="s">
        <v>329</v>
      </c>
      <c r="S2034" t="s">
        <v>970</v>
      </c>
      <c r="T2034" t="s">
        <v>509</v>
      </c>
      <c r="U2034" t="s">
        <v>600</v>
      </c>
      <c r="V2034" t="s">
        <v>295</v>
      </c>
    </row>
    <row r="2035" spans="1:22" x14ac:dyDescent="0.3">
      <c r="A2035" t="s">
        <v>6105</v>
      </c>
      <c r="B2035">
        <v>1</v>
      </c>
      <c r="C2035" s="1" t="s">
        <v>6103</v>
      </c>
      <c r="D2035" t="s">
        <v>437</v>
      </c>
      <c r="E2035">
        <v>4249087</v>
      </c>
      <c r="F2035" t="s">
        <v>6103</v>
      </c>
      <c r="G2035" t="s">
        <v>1198</v>
      </c>
      <c r="H2035" t="s">
        <v>2759</v>
      </c>
      <c r="I2035">
        <v>1</v>
      </c>
      <c r="J2035" t="s">
        <v>14435</v>
      </c>
      <c r="K2035">
        <v>9</v>
      </c>
      <c r="L2035" s="1" t="s">
        <v>437</v>
      </c>
      <c r="M2035" t="s">
        <v>6104</v>
      </c>
      <c r="N2035">
        <v>20769</v>
      </c>
      <c r="O2035">
        <v>1</v>
      </c>
      <c r="P2035">
        <v>26</v>
      </c>
      <c r="Q2035" t="s">
        <v>12529</v>
      </c>
      <c r="R2035" t="s">
        <v>308</v>
      </c>
      <c r="S2035" t="s">
        <v>822</v>
      </c>
      <c r="U2035" t="s">
        <v>600</v>
      </c>
      <c r="V2035" t="s">
        <v>299</v>
      </c>
    </row>
    <row r="2036" spans="1:22" x14ac:dyDescent="0.3">
      <c r="A2036" t="s">
        <v>16576</v>
      </c>
      <c r="B2036">
        <v>1</v>
      </c>
      <c r="C2036" s="1" t="s">
        <v>16577</v>
      </c>
      <c r="D2036" t="s">
        <v>16327</v>
      </c>
      <c r="E2036">
        <v>3043237</v>
      </c>
      <c r="F2036" t="s">
        <v>16577</v>
      </c>
      <c r="G2036" t="s">
        <v>522</v>
      </c>
      <c r="H2036" t="s">
        <v>2340</v>
      </c>
      <c r="J2036" t="s">
        <v>16578</v>
      </c>
      <c r="K2036">
        <v>2</v>
      </c>
      <c r="L2036" s="1" t="s">
        <v>16327</v>
      </c>
      <c r="M2036" t="s">
        <v>16579</v>
      </c>
      <c r="N2036">
        <v>19249</v>
      </c>
      <c r="O2036">
        <v>3</v>
      </c>
      <c r="P2036">
        <v>26</v>
      </c>
      <c r="Q2036" t="s">
        <v>16580</v>
      </c>
      <c r="R2036" t="s">
        <v>308</v>
      </c>
      <c r="S2036" t="s">
        <v>412</v>
      </c>
      <c r="U2036" t="s">
        <v>600</v>
      </c>
      <c r="V2036" t="s">
        <v>299</v>
      </c>
    </row>
    <row r="2037" spans="1:22" x14ac:dyDescent="0.3">
      <c r="A2037" t="s">
        <v>2666</v>
      </c>
      <c r="B2037">
        <v>1</v>
      </c>
      <c r="C2037" s="1" t="s">
        <v>2664</v>
      </c>
      <c r="D2037" t="s">
        <v>311</v>
      </c>
      <c r="E2037">
        <v>1575</v>
      </c>
      <c r="F2037" t="s">
        <v>2664</v>
      </c>
      <c r="H2037" t="s">
        <v>2667</v>
      </c>
      <c r="K2037">
        <v>8</v>
      </c>
      <c r="L2037" s="1" t="s">
        <v>311</v>
      </c>
      <c r="M2037" t="s">
        <v>2665</v>
      </c>
      <c r="N2037">
        <v>1034</v>
      </c>
      <c r="O2037">
        <v>17</v>
      </c>
      <c r="P2037">
        <v>42</v>
      </c>
      <c r="Q2037" t="s">
        <v>11719</v>
      </c>
      <c r="R2037" t="s">
        <v>424</v>
      </c>
      <c r="S2037" t="s">
        <v>575</v>
      </c>
      <c r="U2037" t="s">
        <v>600</v>
      </c>
      <c r="V2037" t="s">
        <v>295</v>
      </c>
    </row>
    <row r="2038" spans="1:22" x14ac:dyDescent="0.3">
      <c r="A2038" t="s">
        <v>2265</v>
      </c>
      <c r="B2038">
        <v>1</v>
      </c>
      <c r="C2038" s="1" t="s">
        <v>2262</v>
      </c>
      <c r="D2038" t="s">
        <v>348</v>
      </c>
      <c r="E2038">
        <v>16870</v>
      </c>
      <c r="F2038" t="s">
        <v>2262</v>
      </c>
      <c r="H2038" t="s">
        <v>2266</v>
      </c>
      <c r="J2038" t="s">
        <v>2264</v>
      </c>
      <c r="K2038">
        <v>83</v>
      </c>
      <c r="L2038" s="1" t="s">
        <v>348</v>
      </c>
      <c r="M2038" t="s">
        <v>2263</v>
      </c>
      <c r="N2038">
        <v>16012</v>
      </c>
      <c r="O2038">
        <v>6</v>
      </c>
      <c r="P2038">
        <v>28</v>
      </c>
      <c r="Q2038" t="s">
        <v>11635</v>
      </c>
      <c r="R2038" t="s">
        <v>329</v>
      </c>
      <c r="S2038" t="s">
        <v>791</v>
      </c>
      <c r="T2038" t="s">
        <v>16316</v>
      </c>
      <c r="U2038" t="s">
        <v>600</v>
      </c>
      <c r="V2038" t="s">
        <v>295</v>
      </c>
    </row>
    <row r="2039" spans="1:22" x14ac:dyDescent="0.3">
      <c r="A2039" t="s">
        <v>9127</v>
      </c>
      <c r="B2039">
        <v>1</v>
      </c>
      <c r="C2039" s="1" t="s">
        <v>9125</v>
      </c>
      <c r="D2039" t="s">
        <v>451</v>
      </c>
      <c r="E2039">
        <v>3919544</v>
      </c>
      <c r="F2039" t="s">
        <v>9125</v>
      </c>
      <c r="H2039" t="s">
        <v>4378</v>
      </c>
      <c r="J2039" t="s">
        <v>15848</v>
      </c>
      <c r="K2039">
        <v>37</v>
      </c>
      <c r="L2039" s="1" t="s">
        <v>451</v>
      </c>
      <c r="M2039" t="s">
        <v>9126</v>
      </c>
      <c r="N2039">
        <v>21293</v>
      </c>
      <c r="O2039">
        <v>1</v>
      </c>
      <c r="P2039">
        <v>23</v>
      </c>
      <c r="Q2039" t="s">
        <v>13378</v>
      </c>
      <c r="R2039" t="s">
        <v>401</v>
      </c>
      <c r="S2039" t="s">
        <v>356</v>
      </c>
      <c r="T2039" t="s">
        <v>16316</v>
      </c>
      <c r="U2039" t="s">
        <v>2858</v>
      </c>
      <c r="V2039" t="s">
        <v>295</v>
      </c>
    </row>
    <row r="2040" spans="1:22" x14ac:dyDescent="0.3">
      <c r="A2040" t="s">
        <v>9653</v>
      </c>
      <c r="B2040">
        <v>1</v>
      </c>
      <c r="C2040" s="1" t="s">
        <v>9651</v>
      </c>
      <c r="D2040" t="s">
        <v>348</v>
      </c>
      <c r="E2040">
        <v>3138759</v>
      </c>
      <c r="F2040" t="s">
        <v>9651</v>
      </c>
      <c r="H2040" t="s">
        <v>1754</v>
      </c>
      <c r="I2040">
        <v>5</v>
      </c>
      <c r="J2040" t="s">
        <v>15915</v>
      </c>
      <c r="K2040">
        <v>89</v>
      </c>
      <c r="L2040" s="1" t="s">
        <v>348</v>
      </c>
      <c r="M2040" t="s">
        <v>9652</v>
      </c>
      <c r="N2040">
        <v>21419</v>
      </c>
      <c r="O2040">
        <v>1</v>
      </c>
      <c r="P2040">
        <v>24</v>
      </c>
      <c r="Q2040" t="s">
        <v>13541</v>
      </c>
      <c r="R2040" t="s">
        <v>424</v>
      </c>
      <c r="S2040" t="s">
        <v>436</v>
      </c>
      <c r="T2040" t="s">
        <v>16316</v>
      </c>
      <c r="U2040" t="s">
        <v>2858</v>
      </c>
      <c r="V2040" t="s">
        <v>295</v>
      </c>
    </row>
    <row r="2041" spans="1:22" x14ac:dyDescent="0.3">
      <c r="A2041" t="s">
        <v>2861</v>
      </c>
      <c r="B2041">
        <v>1</v>
      </c>
      <c r="C2041" s="1" t="s">
        <v>2856</v>
      </c>
      <c r="D2041" t="s">
        <v>437</v>
      </c>
      <c r="E2041">
        <v>3052413</v>
      </c>
      <c r="F2041" t="s">
        <v>2856</v>
      </c>
      <c r="H2041" t="s">
        <v>2157</v>
      </c>
      <c r="J2041" t="s">
        <v>2860</v>
      </c>
      <c r="K2041">
        <v>3</v>
      </c>
      <c r="L2041" s="1" t="s">
        <v>437</v>
      </c>
      <c r="M2041" t="s">
        <v>2859</v>
      </c>
      <c r="N2041">
        <v>20466</v>
      </c>
      <c r="O2041">
        <v>2</v>
      </c>
      <c r="P2041">
        <v>25</v>
      </c>
      <c r="Q2041" t="s">
        <v>11756</v>
      </c>
      <c r="R2041" t="s">
        <v>492</v>
      </c>
      <c r="S2041" t="s">
        <v>2857</v>
      </c>
      <c r="T2041" t="s">
        <v>16316</v>
      </c>
      <c r="U2041" t="s">
        <v>2858</v>
      </c>
      <c r="V2041" t="s">
        <v>295</v>
      </c>
    </row>
    <row r="2042" spans="1:22" x14ac:dyDescent="0.3">
      <c r="A2042" t="s">
        <v>9333</v>
      </c>
      <c r="B2042">
        <v>1</v>
      </c>
      <c r="C2042" s="1" t="s">
        <v>9331</v>
      </c>
      <c r="D2042" t="s">
        <v>321</v>
      </c>
      <c r="E2042">
        <v>11708</v>
      </c>
      <c r="F2042" t="s">
        <v>9331</v>
      </c>
      <c r="H2042" t="s">
        <v>9334</v>
      </c>
      <c r="K2042">
        <v>82</v>
      </c>
      <c r="L2042" s="1" t="s">
        <v>321</v>
      </c>
      <c r="M2042" t="s">
        <v>9332</v>
      </c>
      <c r="N2042">
        <v>9671</v>
      </c>
      <c r="O2042">
        <v>8</v>
      </c>
      <c r="P2042">
        <v>33</v>
      </c>
      <c r="Q2042" t="s">
        <v>13442</v>
      </c>
      <c r="R2042" t="s">
        <v>424</v>
      </c>
      <c r="S2042" t="s">
        <v>1070</v>
      </c>
      <c r="U2042" t="s">
        <v>2858</v>
      </c>
      <c r="V2042" t="s">
        <v>295</v>
      </c>
    </row>
    <row r="2043" spans="1:22" x14ac:dyDescent="0.3">
      <c r="A2043" t="s">
        <v>9484</v>
      </c>
      <c r="B2043">
        <v>1</v>
      </c>
      <c r="C2043" s="1" t="s">
        <v>1831</v>
      </c>
      <c r="D2043" t="s">
        <v>348</v>
      </c>
      <c r="E2043">
        <v>11387</v>
      </c>
      <c r="F2043" t="s">
        <v>1831</v>
      </c>
      <c r="G2043" t="s">
        <v>489</v>
      </c>
      <c r="H2043" t="s">
        <v>6815</v>
      </c>
      <c r="I2043">
        <v>3</v>
      </c>
      <c r="J2043" t="s">
        <v>9483</v>
      </c>
      <c r="K2043">
        <v>18</v>
      </c>
      <c r="L2043" s="1" t="s">
        <v>348</v>
      </c>
      <c r="M2043" t="s">
        <v>2724</v>
      </c>
      <c r="N2043">
        <v>7651</v>
      </c>
      <c r="O2043">
        <v>12</v>
      </c>
      <c r="P2043">
        <v>34</v>
      </c>
      <c r="Q2043" t="s">
        <v>13489</v>
      </c>
      <c r="R2043" t="s">
        <v>308</v>
      </c>
      <c r="S2043" t="s">
        <v>412</v>
      </c>
      <c r="U2043" t="s">
        <v>2858</v>
      </c>
      <c r="V2043" t="s">
        <v>299</v>
      </c>
    </row>
    <row r="2044" spans="1:22" x14ac:dyDescent="0.3">
      <c r="A2044" t="s">
        <v>5712</v>
      </c>
      <c r="B2044">
        <v>1</v>
      </c>
      <c r="C2044" s="1" t="s">
        <v>5710</v>
      </c>
      <c r="D2044" t="s">
        <v>311</v>
      </c>
      <c r="E2044">
        <v>12483</v>
      </c>
      <c r="F2044" t="s">
        <v>5710</v>
      </c>
      <c r="G2044" t="s">
        <v>721</v>
      </c>
      <c r="H2044" t="s">
        <v>5713</v>
      </c>
      <c r="I2044">
        <v>1</v>
      </c>
      <c r="J2044" t="s">
        <v>5711</v>
      </c>
      <c r="K2044">
        <v>9</v>
      </c>
      <c r="L2044" s="1" t="s">
        <v>311</v>
      </c>
      <c r="M2044" t="s">
        <v>5215</v>
      </c>
      <c r="N2044">
        <v>9038</v>
      </c>
      <c r="O2044">
        <v>11</v>
      </c>
      <c r="P2044">
        <v>32</v>
      </c>
      <c r="Q2044" t="s">
        <v>12427</v>
      </c>
      <c r="R2044" t="s">
        <v>318</v>
      </c>
      <c r="S2044" t="s">
        <v>686</v>
      </c>
      <c r="U2044" t="s">
        <v>2858</v>
      </c>
      <c r="V2044" t="s">
        <v>299</v>
      </c>
    </row>
    <row r="2045" spans="1:22" x14ac:dyDescent="0.3">
      <c r="A2045" t="s">
        <v>5905</v>
      </c>
      <c r="B2045">
        <v>1</v>
      </c>
      <c r="C2045" s="1" t="s">
        <v>5904</v>
      </c>
      <c r="D2045" t="s">
        <v>451</v>
      </c>
      <c r="E2045">
        <v>16236</v>
      </c>
      <c r="F2045" t="s">
        <v>5904</v>
      </c>
      <c r="H2045" t="s">
        <v>5906</v>
      </c>
      <c r="K2045">
        <v>36</v>
      </c>
      <c r="L2045" s="1" t="s">
        <v>451</v>
      </c>
      <c r="M2045" t="s">
        <v>3256</v>
      </c>
      <c r="N2045">
        <v>14853</v>
      </c>
      <c r="O2045">
        <v>2</v>
      </c>
      <c r="P2045">
        <v>27</v>
      </c>
      <c r="Q2045" t="s">
        <v>12476</v>
      </c>
      <c r="R2045" t="s">
        <v>308</v>
      </c>
      <c r="S2045" t="s">
        <v>499</v>
      </c>
      <c r="U2045" t="s">
        <v>2858</v>
      </c>
      <c r="V2045" t="s">
        <v>295</v>
      </c>
    </row>
    <row r="2046" spans="1:22" x14ac:dyDescent="0.3">
      <c r="A2046" t="s">
        <v>8666</v>
      </c>
      <c r="B2046">
        <v>1</v>
      </c>
      <c r="C2046" s="1" t="s">
        <v>8665</v>
      </c>
      <c r="D2046" t="s">
        <v>437</v>
      </c>
      <c r="E2046">
        <v>3128444</v>
      </c>
      <c r="F2046" t="s">
        <v>8665</v>
      </c>
      <c r="H2046" t="s">
        <v>13962</v>
      </c>
      <c r="I2046">
        <v>3</v>
      </c>
      <c r="J2046" t="s">
        <v>15761</v>
      </c>
      <c r="K2046">
        <v>16</v>
      </c>
      <c r="L2046" s="1" t="s">
        <v>437</v>
      </c>
      <c r="M2046" t="s">
        <v>760</v>
      </c>
      <c r="N2046">
        <v>21203</v>
      </c>
      <c r="O2046">
        <v>1</v>
      </c>
      <c r="P2046">
        <v>24</v>
      </c>
      <c r="Q2046" t="s">
        <v>13245</v>
      </c>
      <c r="R2046" t="s">
        <v>360</v>
      </c>
      <c r="S2046" t="s">
        <v>1310</v>
      </c>
      <c r="T2046" t="s">
        <v>16316</v>
      </c>
      <c r="U2046" t="s">
        <v>2858</v>
      </c>
      <c r="V2046" t="s">
        <v>295</v>
      </c>
    </row>
    <row r="2047" spans="1:22" x14ac:dyDescent="0.3">
      <c r="A2047" t="s">
        <v>7592</v>
      </c>
      <c r="B2047">
        <v>1</v>
      </c>
      <c r="C2047" s="1" t="s">
        <v>7590</v>
      </c>
      <c r="D2047" t="s">
        <v>451</v>
      </c>
      <c r="E2047">
        <v>2980105</v>
      </c>
      <c r="F2047" t="s">
        <v>7590</v>
      </c>
      <c r="H2047" t="s">
        <v>6029</v>
      </c>
      <c r="J2047" t="s">
        <v>7591</v>
      </c>
      <c r="K2047">
        <v>38</v>
      </c>
      <c r="L2047" s="1" t="s">
        <v>451</v>
      </c>
      <c r="M2047" t="s">
        <v>313</v>
      </c>
      <c r="N2047">
        <v>16856</v>
      </c>
      <c r="O2047">
        <v>5</v>
      </c>
      <c r="P2047">
        <v>24</v>
      </c>
      <c r="Q2047" t="s">
        <v>12937</v>
      </c>
      <c r="R2047" t="s">
        <v>345</v>
      </c>
      <c r="S2047" t="s">
        <v>1188</v>
      </c>
      <c r="T2047" t="s">
        <v>16316</v>
      </c>
      <c r="U2047" t="s">
        <v>600</v>
      </c>
      <c r="V2047" t="s">
        <v>295</v>
      </c>
    </row>
    <row r="2048" spans="1:22" x14ac:dyDescent="0.3">
      <c r="A2048" t="s">
        <v>6463</v>
      </c>
      <c r="B2048">
        <v>1</v>
      </c>
      <c r="C2048" s="1" t="s">
        <v>6460</v>
      </c>
      <c r="D2048" t="s">
        <v>321</v>
      </c>
      <c r="E2048">
        <v>2576179</v>
      </c>
      <c r="F2048" t="s">
        <v>6460</v>
      </c>
      <c r="G2048" t="s">
        <v>489</v>
      </c>
      <c r="H2048" t="s">
        <v>4148</v>
      </c>
      <c r="I2048">
        <v>4</v>
      </c>
      <c r="J2048" t="s">
        <v>6462</v>
      </c>
      <c r="K2048">
        <v>83</v>
      </c>
      <c r="L2048" s="1" t="s">
        <v>321</v>
      </c>
      <c r="M2048" t="s">
        <v>6461</v>
      </c>
      <c r="N2048">
        <v>17415</v>
      </c>
      <c r="O2048">
        <v>5</v>
      </c>
      <c r="P2048">
        <v>27</v>
      </c>
      <c r="Q2048" t="s">
        <v>12628</v>
      </c>
      <c r="R2048" t="s">
        <v>304</v>
      </c>
      <c r="S2048" t="s">
        <v>958</v>
      </c>
      <c r="T2048" t="s">
        <v>16317</v>
      </c>
      <c r="U2048" t="s">
        <v>600</v>
      </c>
      <c r="V2048" t="s">
        <v>16318</v>
      </c>
    </row>
    <row r="2049" spans="1:22" x14ac:dyDescent="0.3">
      <c r="A2049" t="s">
        <v>5980</v>
      </c>
      <c r="B2049">
        <v>1</v>
      </c>
      <c r="C2049" s="1" t="s">
        <v>5978</v>
      </c>
      <c r="F2049" t="s">
        <v>5978</v>
      </c>
      <c r="K2049">
        <v>0</v>
      </c>
      <c r="L2049" s="1" t="s">
        <v>296</v>
      </c>
      <c r="M2049" t="s">
        <v>5979</v>
      </c>
      <c r="N2049">
        <v>18860</v>
      </c>
      <c r="O2049">
        <v>0</v>
      </c>
      <c r="Q2049" t="s">
        <v>12496</v>
      </c>
      <c r="R2049" t="s">
        <v>296</v>
      </c>
      <c r="S2049" t="s">
        <v>296</v>
      </c>
      <c r="U2049" t="s">
        <v>600</v>
      </c>
      <c r="V2049" t="s">
        <v>295</v>
      </c>
    </row>
    <row r="2050" spans="1:22" x14ac:dyDescent="0.3">
      <c r="A2050" t="s">
        <v>3129</v>
      </c>
      <c r="B2050">
        <v>1</v>
      </c>
      <c r="C2050" s="1" t="s">
        <v>3126</v>
      </c>
      <c r="D2050" t="s">
        <v>321</v>
      </c>
      <c r="E2050">
        <v>2470916</v>
      </c>
      <c r="F2050" t="s">
        <v>3126</v>
      </c>
      <c r="H2050" t="s">
        <v>3130</v>
      </c>
      <c r="I2050">
        <v>1</v>
      </c>
      <c r="J2050" t="s">
        <v>3128</v>
      </c>
      <c r="L2050" s="1" t="s">
        <v>321</v>
      </c>
      <c r="M2050" t="s">
        <v>3127</v>
      </c>
      <c r="N2050">
        <v>17741</v>
      </c>
      <c r="O2050">
        <v>5</v>
      </c>
      <c r="P2050">
        <v>29</v>
      </c>
      <c r="Q2050" t="s">
        <v>11810</v>
      </c>
      <c r="R2050" t="s">
        <v>675</v>
      </c>
      <c r="S2050" t="s">
        <v>1605</v>
      </c>
      <c r="T2050" t="s">
        <v>16316</v>
      </c>
      <c r="U2050" t="s">
        <v>600</v>
      </c>
      <c r="V2050" t="s">
        <v>295</v>
      </c>
    </row>
    <row r="2051" spans="1:22" x14ac:dyDescent="0.3">
      <c r="A2051" t="s">
        <v>881</v>
      </c>
      <c r="B2051">
        <v>1</v>
      </c>
      <c r="C2051" s="1" t="s">
        <v>879</v>
      </c>
      <c r="D2051" t="s">
        <v>311</v>
      </c>
      <c r="E2051">
        <v>3060176</v>
      </c>
      <c r="F2051" t="s">
        <v>879</v>
      </c>
      <c r="K2051">
        <v>10</v>
      </c>
      <c r="L2051" s="1" t="s">
        <v>311</v>
      </c>
      <c r="M2051" t="s">
        <v>880</v>
      </c>
      <c r="N2051">
        <v>20158</v>
      </c>
      <c r="O2051">
        <v>0</v>
      </c>
      <c r="Q2051" t="s">
        <v>11394</v>
      </c>
      <c r="R2051" t="s">
        <v>318</v>
      </c>
      <c r="S2051" t="s">
        <v>733</v>
      </c>
      <c r="U2051" t="s">
        <v>600</v>
      </c>
      <c r="V2051" t="s">
        <v>295</v>
      </c>
    </row>
    <row r="2052" spans="1:22" x14ac:dyDescent="0.3">
      <c r="A2052" t="s">
        <v>3764</v>
      </c>
      <c r="B2052">
        <v>1</v>
      </c>
      <c r="C2052" s="1" t="s">
        <v>3761</v>
      </c>
      <c r="D2052" t="s">
        <v>311</v>
      </c>
      <c r="E2052">
        <v>16593</v>
      </c>
      <c r="F2052" t="s">
        <v>3761</v>
      </c>
      <c r="H2052" t="s">
        <v>3270</v>
      </c>
      <c r="J2052" t="s">
        <v>3763</v>
      </c>
      <c r="K2052">
        <v>5</v>
      </c>
      <c r="L2052" s="1" t="s">
        <v>311</v>
      </c>
      <c r="M2052" t="s">
        <v>3762</v>
      </c>
      <c r="N2052">
        <v>15746</v>
      </c>
      <c r="O2052">
        <v>7</v>
      </c>
      <c r="P2052">
        <v>30</v>
      </c>
      <c r="Q2052" t="s">
        <v>11950</v>
      </c>
      <c r="R2052" t="s">
        <v>308</v>
      </c>
      <c r="S2052" t="s">
        <v>317</v>
      </c>
      <c r="T2052" t="s">
        <v>16316</v>
      </c>
      <c r="U2052" t="s">
        <v>600</v>
      </c>
      <c r="V2052" t="s">
        <v>295</v>
      </c>
    </row>
    <row r="2053" spans="1:22" x14ac:dyDescent="0.3">
      <c r="A2053" t="s">
        <v>4543</v>
      </c>
      <c r="B2053">
        <v>1</v>
      </c>
      <c r="C2053" s="1" t="s">
        <v>459</v>
      </c>
      <c r="D2053" t="s">
        <v>311</v>
      </c>
      <c r="E2053">
        <v>11128</v>
      </c>
      <c r="F2053" t="s">
        <v>459</v>
      </c>
      <c r="G2053" t="s">
        <v>306</v>
      </c>
      <c r="H2053" t="s">
        <v>4544</v>
      </c>
      <c r="I2053">
        <v>3</v>
      </c>
      <c r="J2053" t="s">
        <v>14405</v>
      </c>
      <c r="K2053">
        <v>8</v>
      </c>
      <c r="L2053" s="1" t="s">
        <v>311</v>
      </c>
      <c r="M2053" t="s">
        <v>2713</v>
      </c>
      <c r="N2053">
        <v>5834</v>
      </c>
      <c r="O2053">
        <v>13</v>
      </c>
      <c r="P2053">
        <v>36</v>
      </c>
      <c r="Q2053" t="s">
        <v>12134</v>
      </c>
      <c r="R2053" t="s">
        <v>318</v>
      </c>
      <c r="S2053" t="s">
        <v>762</v>
      </c>
      <c r="U2053" t="s">
        <v>600</v>
      </c>
      <c r="V2053" t="s">
        <v>299</v>
      </c>
    </row>
    <row r="2054" spans="1:22" x14ac:dyDescent="0.3">
      <c r="A2054" t="s">
        <v>9853</v>
      </c>
      <c r="B2054">
        <v>1</v>
      </c>
      <c r="C2054" s="1" t="s">
        <v>9851</v>
      </c>
      <c r="F2054" t="s">
        <v>9851</v>
      </c>
      <c r="K2054">
        <v>0</v>
      </c>
      <c r="L2054" s="1" t="s">
        <v>296</v>
      </c>
      <c r="M2054" t="s">
        <v>9852</v>
      </c>
      <c r="N2054">
        <v>17888</v>
      </c>
      <c r="O2054">
        <v>0</v>
      </c>
      <c r="Q2054" t="s">
        <v>13598</v>
      </c>
      <c r="R2054" t="s">
        <v>296</v>
      </c>
      <c r="S2054" t="s">
        <v>296</v>
      </c>
      <c r="U2054" t="s">
        <v>600</v>
      </c>
      <c r="V2054" t="s">
        <v>295</v>
      </c>
    </row>
    <row r="2055" spans="1:22" x14ac:dyDescent="0.3">
      <c r="A2055" t="s">
        <v>3657</v>
      </c>
      <c r="B2055">
        <v>1</v>
      </c>
      <c r="C2055" s="1" t="s">
        <v>3655</v>
      </c>
      <c r="F2055" t="s">
        <v>3655</v>
      </c>
      <c r="K2055">
        <v>0</v>
      </c>
      <c r="L2055" s="1" t="s">
        <v>296</v>
      </c>
      <c r="M2055" t="s">
        <v>3656</v>
      </c>
      <c r="N2055">
        <v>17851</v>
      </c>
      <c r="O2055">
        <v>0</v>
      </c>
      <c r="Q2055" t="s">
        <v>11925</v>
      </c>
      <c r="R2055" t="s">
        <v>296</v>
      </c>
      <c r="S2055" t="s">
        <v>296</v>
      </c>
      <c r="U2055" t="s">
        <v>600</v>
      </c>
      <c r="V2055" t="s">
        <v>295</v>
      </c>
    </row>
    <row r="2056" spans="1:22" x14ac:dyDescent="0.3">
      <c r="A2056" t="s">
        <v>6000</v>
      </c>
      <c r="B2056">
        <v>1</v>
      </c>
      <c r="C2056" s="1" t="s">
        <v>5998</v>
      </c>
      <c r="D2056" t="s">
        <v>437</v>
      </c>
      <c r="E2056">
        <v>11122</v>
      </c>
      <c r="F2056" t="s">
        <v>5998</v>
      </c>
      <c r="G2056" t="s">
        <v>721</v>
      </c>
      <c r="H2056" t="s">
        <v>6001</v>
      </c>
      <c r="I2056">
        <v>1</v>
      </c>
      <c r="J2056" t="s">
        <v>5999</v>
      </c>
      <c r="K2056">
        <v>5</v>
      </c>
      <c r="L2056" s="1" t="s">
        <v>437</v>
      </c>
      <c r="M2056" t="s">
        <v>1975</v>
      </c>
      <c r="N2056">
        <v>549</v>
      </c>
      <c r="O2056">
        <v>14</v>
      </c>
      <c r="P2056">
        <v>36</v>
      </c>
      <c r="Q2056" t="s">
        <v>12501</v>
      </c>
      <c r="R2056" t="s">
        <v>401</v>
      </c>
      <c r="S2056" t="s">
        <v>650</v>
      </c>
      <c r="U2056" t="s">
        <v>600</v>
      </c>
      <c r="V2056" t="s">
        <v>299</v>
      </c>
    </row>
    <row r="2057" spans="1:22" x14ac:dyDescent="0.3">
      <c r="A2057" t="s">
        <v>1664</v>
      </c>
      <c r="B2057">
        <v>1</v>
      </c>
      <c r="C2057" s="1" t="s">
        <v>42</v>
      </c>
      <c r="D2057" t="s">
        <v>311</v>
      </c>
      <c r="E2057">
        <v>11237</v>
      </c>
      <c r="F2057" t="s">
        <v>42</v>
      </c>
      <c r="G2057" t="s">
        <v>479</v>
      </c>
      <c r="H2057" t="s">
        <v>1665</v>
      </c>
      <c r="I2057">
        <v>1</v>
      </c>
      <c r="J2057" t="s">
        <v>1663</v>
      </c>
      <c r="K2057">
        <v>2</v>
      </c>
      <c r="L2057" s="1" t="s">
        <v>311</v>
      </c>
      <c r="M2057" t="s">
        <v>471</v>
      </c>
      <c r="N2057">
        <v>732</v>
      </c>
      <c r="O2057">
        <v>12</v>
      </c>
      <c r="P2057">
        <v>35</v>
      </c>
      <c r="Q2057" t="s">
        <v>11525</v>
      </c>
      <c r="R2057" t="s">
        <v>424</v>
      </c>
      <c r="S2057" t="s">
        <v>603</v>
      </c>
      <c r="U2057" t="s">
        <v>600</v>
      </c>
      <c r="V2057" t="s">
        <v>299</v>
      </c>
    </row>
    <row r="2058" spans="1:22" x14ac:dyDescent="0.3">
      <c r="A2058" t="s">
        <v>7995</v>
      </c>
      <c r="B2058">
        <v>1</v>
      </c>
      <c r="C2058" s="1" t="s">
        <v>541</v>
      </c>
      <c r="D2058" t="s">
        <v>311</v>
      </c>
      <c r="E2058">
        <v>5615</v>
      </c>
      <c r="F2058" t="s">
        <v>541</v>
      </c>
      <c r="G2058" t="s">
        <v>479</v>
      </c>
      <c r="H2058" t="s">
        <v>7996</v>
      </c>
      <c r="I2058">
        <v>2</v>
      </c>
      <c r="J2058" t="s">
        <v>7994</v>
      </c>
      <c r="K2058">
        <v>8</v>
      </c>
      <c r="L2058" s="1" t="s">
        <v>311</v>
      </c>
      <c r="M2058" t="s">
        <v>7993</v>
      </c>
      <c r="N2058">
        <v>4633</v>
      </c>
      <c r="O2058">
        <v>16</v>
      </c>
      <c r="P2058">
        <v>39</v>
      </c>
      <c r="Q2058" t="s">
        <v>13047</v>
      </c>
      <c r="R2058" t="s">
        <v>304</v>
      </c>
      <c r="S2058" t="s">
        <v>659</v>
      </c>
      <c r="U2058" t="s">
        <v>600</v>
      </c>
      <c r="V2058" t="s">
        <v>299</v>
      </c>
    </row>
    <row r="2059" spans="1:22" x14ac:dyDescent="0.3">
      <c r="A2059" t="s">
        <v>9245</v>
      </c>
      <c r="B2059">
        <v>1</v>
      </c>
      <c r="C2059" s="1" t="s">
        <v>9243</v>
      </c>
      <c r="D2059" t="s">
        <v>311</v>
      </c>
      <c r="E2059">
        <v>15407</v>
      </c>
      <c r="F2059" t="s">
        <v>9243</v>
      </c>
      <c r="H2059" t="s">
        <v>9246</v>
      </c>
      <c r="J2059" t="s">
        <v>14543</v>
      </c>
      <c r="L2059" s="1" t="s">
        <v>311</v>
      </c>
      <c r="M2059" t="s">
        <v>9244</v>
      </c>
      <c r="N2059">
        <v>15982</v>
      </c>
      <c r="O2059">
        <v>8</v>
      </c>
      <c r="P2059">
        <v>31</v>
      </c>
      <c r="Q2059" t="s">
        <v>13413</v>
      </c>
      <c r="R2059" t="s">
        <v>318</v>
      </c>
      <c r="S2059" t="s">
        <v>317</v>
      </c>
      <c r="T2059" t="s">
        <v>16316</v>
      </c>
      <c r="U2059" t="s">
        <v>600</v>
      </c>
      <c r="V2059" t="s">
        <v>295</v>
      </c>
    </row>
    <row r="2060" spans="1:22" x14ac:dyDescent="0.3">
      <c r="A2060" t="s">
        <v>8743</v>
      </c>
      <c r="B2060">
        <v>1</v>
      </c>
      <c r="C2060" s="1" t="s">
        <v>8741</v>
      </c>
      <c r="D2060" t="s">
        <v>321</v>
      </c>
      <c r="E2060">
        <v>3121378</v>
      </c>
      <c r="F2060" t="s">
        <v>8741</v>
      </c>
      <c r="G2060" t="s">
        <v>721</v>
      </c>
      <c r="H2060" t="s">
        <v>7926</v>
      </c>
      <c r="J2060" t="s">
        <v>14522</v>
      </c>
      <c r="K2060">
        <v>84</v>
      </c>
      <c r="L2060" s="1" t="s">
        <v>321</v>
      </c>
      <c r="M2060" t="s">
        <v>8742</v>
      </c>
      <c r="N2060">
        <v>21158</v>
      </c>
      <c r="O2060">
        <v>1</v>
      </c>
      <c r="P2060">
        <v>24</v>
      </c>
      <c r="Q2060" t="s">
        <v>13268</v>
      </c>
      <c r="R2060" t="s">
        <v>294</v>
      </c>
      <c r="S2060" t="s">
        <v>995</v>
      </c>
      <c r="U2060" t="s">
        <v>600</v>
      </c>
      <c r="V2060" t="s">
        <v>299</v>
      </c>
    </row>
    <row r="2061" spans="1:22" x14ac:dyDescent="0.3">
      <c r="A2061" t="s">
        <v>1870</v>
      </c>
      <c r="B2061">
        <v>1</v>
      </c>
      <c r="C2061" s="1" t="s">
        <v>515</v>
      </c>
      <c r="D2061" t="s">
        <v>321</v>
      </c>
      <c r="E2061">
        <v>10521</v>
      </c>
      <c r="F2061" t="s">
        <v>515</v>
      </c>
      <c r="H2061" t="s">
        <v>1871</v>
      </c>
      <c r="K2061">
        <v>89</v>
      </c>
      <c r="L2061" s="1" t="s">
        <v>321</v>
      </c>
      <c r="M2061" t="s">
        <v>1869</v>
      </c>
      <c r="N2061">
        <v>6293</v>
      </c>
      <c r="O2061">
        <v>10</v>
      </c>
      <c r="P2061">
        <v>34</v>
      </c>
      <c r="Q2061" t="s">
        <v>11561</v>
      </c>
      <c r="R2061" t="s">
        <v>675</v>
      </c>
      <c r="S2061" t="s">
        <v>803</v>
      </c>
      <c r="U2061" t="s">
        <v>600</v>
      </c>
      <c r="V2061" t="s">
        <v>295</v>
      </c>
    </row>
    <row r="2062" spans="1:22" x14ac:dyDescent="0.3">
      <c r="A2062" t="s">
        <v>5389</v>
      </c>
      <c r="B2062">
        <v>1</v>
      </c>
      <c r="C2062" s="1" t="s">
        <v>5386</v>
      </c>
      <c r="D2062" t="s">
        <v>321</v>
      </c>
      <c r="E2062">
        <v>2574404</v>
      </c>
      <c r="F2062" t="s">
        <v>5386</v>
      </c>
      <c r="H2062" t="s">
        <v>5390</v>
      </c>
      <c r="J2062" t="s">
        <v>5388</v>
      </c>
      <c r="K2062">
        <v>87</v>
      </c>
      <c r="L2062" s="1" t="s">
        <v>321</v>
      </c>
      <c r="M2062" t="s">
        <v>5387</v>
      </c>
      <c r="N2062">
        <v>18441</v>
      </c>
      <c r="O2062">
        <v>4</v>
      </c>
      <c r="P2062">
        <v>27</v>
      </c>
      <c r="Q2062" t="s">
        <v>12344</v>
      </c>
      <c r="R2062" t="s">
        <v>294</v>
      </c>
      <c r="S2062" t="s">
        <v>958</v>
      </c>
      <c r="T2062" t="s">
        <v>16316</v>
      </c>
      <c r="U2062" t="s">
        <v>600</v>
      </c>
      <c r="V2062" t="s">
        <v>295</v>
      </c>
    </row>
    <row r="2063" spans="1:22" x14ac:dyDescent="0.3">
      <c r="A2063" t="s">
        <v>16727</v>
      </c>
      <c r="B2063">
        <v>1</v>
      </c>
      <c r="C2063" s="1" t="s">
        <v>16728</v>
      </c>
      <c r="D2063" t="s">
        <v>16327</v>
      </c>
      <c r="E2063">
        <v>2576240</v>
      </c>
      <c r="F2063" t="s">
        <v>16728</v>
      </c>
      <c r="H2063" t="s">
        <v>16729</v>
      </c>
      <c r="J2063" t="s">
        <v>16730</v>
      </c>
      <c r="L2063" s="1" t="s">
        <v>14019</v>
      </c>
      <c r="M2063" t="s">
        <v>16731</v>
      </c>
      <c r="N2063">
        <v>17550</v>
      </c>
      <c r="O2063">
        <v>5</v>
      </c>
      <c r="P2063">
        <v>28</v>
      </c>
      <c r="Q2063" t="s">
        <v>16732</v>
      </c>
      <c r="R2063" t="s">
        <v>345</v>
      </c>
      <c r="S2063" t="s">
        <v>575</v>
      </c>
      <c r="T2063" t="s">
        <v>16316</v>
      </c>
      <c r="U2063" t="s">
        <v>600</v>
      </c>
      <c r="V2063" t="s">
        <v>295</v>
      </c>
    </row>
    <row r="2064" spans="1:22" x14ac:dyDescent="0.3">
      <c r="A2064" t="s">
        <v>14737</v>
      </c>
      <c r="B2064">
        <v>1</v>
      </c>
      <c r="C2064" s="1" t="s">
        <v>14738</v>
      </c>
      <c r="D2064" t="s">
        <v>348</v>
      </c>
      <c r="E2064">
        <v>4036055</v>
      </c>
      <c r="F2064" t="s">
        <v>14738</v>
      </c>
      <c r="G2064" t="s">
        <v>306</v>
      </c>
      <c r="H2064" t="s">
        <v>14739</v>
      </c>
      <c r="K2064">
        <v>89</v>
      </c>
      <c r="L2064" s="1" t="s">
        <v>348</v>
      </c>
      <c r="M2064" t="s">
        <v>14740</v>
      </c>
      <c r="N2064">
        <v>22235</v>
      </c>
      <c r="O2064">
        <v>0</v>
      </c>
      <c r="P2064">
        <v>22</v>
      </c>
      <c r="Q2064" t="s">
        <v>14741</v>
      </c>
      <c r="R2064" t="s">
        <v>360</v>
      </c>
      <c r="S2064" t="s">
        <v>356</v>
      </c>
      <c r="U2064" t="s">
        <v>587</v>
      </c>
      <c r="V2064" t="s">
        <v>299</v>
      </c>
    </row>
    <row r="2065" spans="1:22" x14ac:dyDescent="0.3">
      <c r="A2065" t="s">
        <v>8475</v>
      </c>
      <c r="B2065">
        <v>1</v>
      </c>
      <c r="C2065" s="1" t="s">
        <v>8473</v>
      </c>
      <c r="D2065" t="s">
        <v>348</v>
      </c>
      <c r="E2065">
        <v>2576868</v>
      </c>
      <c r="F2065" t="s">
        <v>8473</v>
      </c>
      <c r="H2065" t="s">
        <v>4401</v>
      </c>
      <c r="I2065">
        <v>5</v>
      </c>
      <c r="J2065" t="s">
        <v>8474</v>
      </c>
      <c r="L2065" s="1" t="s">
        <v>348</v>
      </c>
      <c r="M2065" t="s">
        <v>1284</v>
      </c>
      <c r="N2065">
        <v>18443</v>
      </c>
      <c r="O2065">
        <v>4</v>
      </c>
      <c r="P2065">
        <v>27</v>
      </c>
      <c r="Q2065" t="s">
        <v>13185</v>
      </c>
      <c r="R2065" t="s">
        <v>318</v>
      </c>
      <c r="S2065" t="s">
        <v>412</v>
      </c>
      <c r="T2065" t="s">
        <v>16316</v>
      </c>
      <c r="U2065" t="s">
        <v>587</v>
      </c>
      <c r="V2065" t="s">
        <v>295</v>
      </c>
    </row>
    <row r="2066" spans="1:22" x14ac:dyDescent="0.3">
      <c r="A2066" t="s">
        <v>7851</v>
      </c>
      <c r="B2066">
        <v>1</v>
      </c>
      <c r="C2066" s="1" t="s">
        <v>300</v>
      </c>
      <c r="D2066" t="s">
        <v>451</v>
      </c>
      <c r="E2066">
        <v>9646</v>
      </c>
      <c r="F2066" t="s">
        <v>300</v>
      </c>
      <c r="H2066" t="s">
        <v>7852</v>
      </c>
      <c r="K2066">
        <v>21</v>
      </c>
      <c r="L2066" s="1" t="s">
        <v>451</v>
      </c>
      <c r="M2066" t="s">
        <v>7850</v>
      </c>
      <c r="N2066">
        <v>7308</v>
      </c>
      <c r="O2066">
        <v>9</v>
      </c>
      <c r="P2066">
        <v>32</v>
      </c>
      <c r="Q2066" t="s">
        <v>13007</v>
      </c>
      <c r="R2066" t="s">
        <v>636</v>
      </c>
      <c r="S2066" t="s">
        <v>450</v>
      </c>
      <c r="U2066" t="s">
        <v>587</v>
      </c>
      <c r="V2066" t="s">
        <v>295</v>
      </c>
    </row>
    <row r="2067" spans="1:22" x14ac:dyDescent="0.3">
      <c r="A2067" t="s">
        <v>9626</v>
      </c>
      <c r="B2067">
        <v>1</v>
      </c>
      <c r="C2067" s="1" t="s">
        <v>9624</v>
      </c>
      <c r="D2067" t="s">
        <v>348</v>
      </c>
      <c r="E2067">
        <v>2969896</v>
      </c>
      <c r="F2067" t="s">
        <v>9624</v>
      </c>
      <c r="H2067" t="s">
        <v>3678</v>
      </c>
      <c r="J2067" t="s">
        <v>9625</v>
      </c>
      <c r="K2067">
        <v>14</v>
      </c>
      <c r="L2067" s="1" t="s">
        <v>348</v>
      </c>
      <c r="M2067" t="s">
        <v>7669</v>
      </c>
      <c r="N2067">
        <v>18660</v>
      </c>
      <c r="O2067">
        <v>4</v>
      </c>
      <c r="P2067">
        <v>26</v>
      </c>
      <c r="Q2067" t="s">
        <v>13532</v>
      </c>
      <c r="R2067" t="s">
        <v>345</v>
      </c>
      <c r="S2067" t="s">
        <v>385</v>
      </c>
      <c r="T2067" t="s">
        <v>16316</v>
      </c>
      <c r="U2067" t="s">
        <v>4614</v>
      </c>
      <c r="V2067" t="s">
        <v>295</v>
      </c>
    </row>
    <row r="2068" spans="1:22" x14ac:dyDescent="0.3">
      <c r="A2068" t="s">
        <v>6938</v>
      </c>
      <c r="B2068">
        <v>1</v>
      </c>
      <c r="C2068" s="1" t="s">
        <v>6936</v>
      </c>
      <c r="D2068" t="s">
        <v>311</v>
      </c>
      <c r="E2068">
        <v>2577244</v>
      </c>
      <c r="F2068" t="s">
        <v>6936</v>
      </c>
      <c r="H2068" t="s">
        <v>6939</v>
      </c>
      <c r="K2068">
        <v>6</v>
      </c>
      <c r="L2068" s="1" t="s">
        <v>311</v>
      </c>
      <c r="M2068" t="s">
        <v>6937</v>
      </c>
      <c r="N2068">
        <v>18322</v>
      </c>
      <c r="O2068">
        <v>0</v>
      </c>
      <c r="P2068">
        <v>25</v>
      </c>
      <c r="Q2068" t="s">
        <v>12759</v>
      </c>
      <c r="R2068" t="s">
        <v>318</v>
      </c>
      <c r="S2068" t="s">
        <v>686</v>
      </c>
      <c r="U2068" t="s">
        <v>2162</v>
      </c>
      <c r="V2068" t="s">
        <v>295</v>
      </c>
    </row>
    <row r="2069" spans="1:22" x14ac:dyDescent="0.3">
      <c r="A2069" t="s">
        <v>9094</v>
      </c>
      <c r="B2069">
        <v>1</v>
      </c>
      <c r="C2069" s="1" t="s">
        <v>9091</v>
      </c>
      <c r="D2069" t="s">
        <v>321</v>
      </c>
      <c r="E2069">
        <v>2970726</v>
      </c>
      <c r="F2069" t="s">
        <v>9091</v>
      </c>
      <c r="G2069" t="s">
        <v>340</v>
      </c>
      <c r="H2069" t="s">
        <v>5991</v>
      </c>
      <c r="I2069">
        <v>2</v>
      </c>
      <c r="J2069" t="s">
        <v>9093</v>
      </c>
      <c r="K2069">
        <v>87</v>
      </c>
      <c r="L2069" s="1" t="s">
        <v>321</v>
      </c>
      <c r="M2069" t="s">
        <v>513</v>
      </c>
      <c r="N2069">
        <v>16816</v>
      </c>
      <c r="O2069">
        <v>5</v>
      </c>
      <c r="P2069">
        <v>26</v>
      </c>
      <c r="Q2069" t="s">
        <v>13369</v>
      </c>
      <c r="R2069" t="s">
        <v>424</v>
      </c>
      <c r="S2069" t="s">
        <v>1989</v>
      </c>
      <c r="U2069" t="s">
        <v>9092</v>
      </c>
      <c r="V2069" t="s">
        <v>299</v>
      </c>
    </row>
    <row r="2070" spans="1:22" x14ac:dyDescent="0.3">
      <c r="A2070" t="s">
        <v>7392</v>
      </c>
      <c r="B2070">
        <v>1</v>
      </c>
      <c r="C2070" s="1" t="s">
        <v>7390</v>
      </c>
      <c r="D2070" t="s">
        <v>311</v>
      </c>
      <c r="E2070">
        <v>14594</v>
      </c>
      <c r="F2070" t="s">
        <v>7390</v>
      </c>
      <c r="H2070" t="s">
        <v>6411</v>
      </c>
      <c r="I2070">
        <v>3</v>
      </c>
      <c r="K2070">
        <v>4</v>
      </c>
      <c r="L2070" s="1" t="s">
        <v>311</v>
      </c>
      <c r="M2070" t="s">
        <v>7391</v>
      </c>
      <c r="N2070">
        <v>13429</v>
      </c>
      <c r="O2070">
        <v>1</v>
      </c>
      <c r="P2070">
        <v>30</v>
      </c>
      <c r="Q2070" t="s">
        <v>12883</v>
      </c>
      <c r="R2070" t="s">
        <v>318</v>
      </c>
      <c r="S2070" t="s">
        <v>696</v>
      </c>
      <c r="U2070" t="s">
        <v>3463</v>
      </c>
      <c r="V2070" t="s">
        <v>295</v>
      </c>
    </row>
    <row r="2071" spans="1:22" x14ac:dyDescent="0.3">
      <c r="A2071" t="s">
        <v>5723</v>
      </c>
      <c r="B2071">
        <v>1</v>
      </c>
      <c r="C2071" s="1" t="s">
        <v>5720</v>
      </c>
      <c r="D2071" t="s">
        <v>348</v>
      </c>
      <c r="E2071">
        <v>4035004</v>
      </c>
      <c r="F2071" t="s">
        <v>5720</v>
      </c>
      <c r="G2071" t="s">
        <v>306</v>
      </c>
      <c r="H2071" t="s">
        <v>5724</v>
      </c>
      <c r="I2071">
        <v>1</v>
      </c>
      <c r="J2071" t="s">
        <v>14429</v>
      </c>
      <c r="K2071">
        <v>17</v>
      </c>
      <c r="L2071" s="1" t="s">
        <v>348</v>
      </c>
      <c r="M2071" t="s">
        <v>5722</v>
      </c>
      <c r="N2071">
        <v>20788</v>
      </c>
      <c r="O2071">
        <v>1</v>
      </c>
      <c r="P2071">
        <v>22</v>
      </c>
      <c r="Q2071" t="s">
        <v>12429</v>
      </c>
      <c r="R2071" t="s">
        <v>401</v>
      </c>
      <c r="S2071" t="s">
        <v>824</v>
      </c>
      <c r="U2071" t="s">
        <v>5721</v>
      </c>
      <c r="V2071" t="s">
        <v>299</v>
      </c>
    </row>
    <row r="2072" spans="1:22" x14ac:dyDescent="0.3">
      <c r="A2072" t="s">
        <v>10379</v>
      </c>
      <c r="B2072">
        <v>1</v>
      </c>
      <c r="C2072" s="1" t="s">
        <v>10376</v>
      </c>
      <c r="D2072" t="s">
        <v>348</v>
      </c>
      <c r="E2072">
        <v>2980068</v>
      </c>
      <c r="F2072" t="s">
        <v>10376</v>
      </c>
      <c r="H2072" t="s">
        <v>1030</v>
      </c>
      <c r="J2072" t="s">
        <v>10378</v>
      </c>
      <c r="K2072">
        <v>19</v>
      </c>
      <c r="L2072" s="1" t="s">
        <v>348</v>
      </c>
      <c r="M2072" t="s">
        <v>6327</v>
      </c>
      <c r="N2072">
        <v>18181</v>
      </c>
      <c r="O2072">
        <v>4</v>
      </c>
      <c r="P2072">
        <v>27</v>
      </c>
      <c r="Q2072" t="s">
        <v>13756</v>
      </c>
      <c r="R2072" t="s">
        <v>318</v>
      </c>
      <c r="S2072" t="s">
        <v>390</v>
      </c>
      <c r="T2072" t="s">
        <v>16316</v>
      </c>
      <c r="U2072" t="s">
        <v>10377</v>
      </c>
      <c r="V2072" t="s">
        <v>295</v>
      </c>
    </row>
    <row r="2073" spans="1:22" x14ac:dyDescent="0.3">
      <c r="A2073" t="s">
        <v>15604</v>
      </c>
      <c r="B2073">
        <v>1</v>
      </c>
      <c r="C2073" s="1" t="s">
        <v>67</v>
      </c>
      <c r="D2073" t="s">
        <v>451</v>
      </c>
      <c r="E2073">
        <v>2576434</v>
      </c>
      <c r="F2073" t="s">
        <v>67</v>
      </c>
      <c r="G2073" t="s">
        <v>1379</v>
      </c>
      <c r="H2073" t="s">
        <v>6132</v>
      </c>
      <c r="I2073">
        <v>1</v>
      </c>
      <c r="J2073" t="s">
        <v>7957</v>
      </c>
      <c r="K2073">
        <v>25</v>
      </c>
      <c r="L2073" s="1" t="s">
        <v>451</v>
      </c>
      <c r="M2073" t="s">
        <v>15605</v>
      </c>
      <c r="N2073">
        <v>16776</v>
      </c>
      <c r="O2073">
        <v>5</v>
      </c>
      <c r="P2073">
        <v>27</v>
      </c>
      <c r="Q2073" t="s">
        <v>15606</v>
      </c>
      <c r="R2073" t="s">
        <v>329</v>
      </c>
      <c r="S2073" t="s">
        <v>436</v>
      </c>
      <c r="U2073" t="s">
        <v>3733</v>
      </c>
      <c r="V2073" t="s">
        <v>299</v>
      </c>
    </row>
    <row r="2074" spans="1:22" x14ac:dyDescent="0.3">
      <c r="A2074" t="s">
        <v>4819</v>
      </c>
      <c r="B2074">
        <v>1</v>
      </c>
      <c r="C2074" s="1" t="s">
        <v>4817</v>
      </c>
      <c r="D2074" t="s">
        <v>348</v>
      </c>
      <c r="E2074">
        <v>14688</v>
      </c>
      <c r="F2074" t="s">
        <v>4817</v>
      </c>
      <c r="H2074" t="s">
        <v>1991</v>
      </c>
      <c r="K2074">
        <v>18</v>
      </c>
      <c r="L2074" s="1" t="s">
        <v>348</v>
      </c>
      <c r="M2074" t="s">
        <v>1284</v>
      </c>
      <c r="N2074">
        <v>15834</v>
      </c>
      <c r="O2074">
        <v>1</v>
      </c>
      <c r="P2074">
        <v>28</v>
      </c>
      <c r="Q2074" t="s">
        <v>12196</v>
      </c>
      <c r="R2074" t="s">
        <v>329</v>
      </c>
      <c r="S2074" t="s">
        <v>568</v>
      </c>
      <c r="U2074" t="s">
        <v>4818</v>
      </c>
      <c r="V2074" t="s">
        <v>295</v>
      </c>
    </row>
    <row r="2075" spans="1:22" x14ac:dyDescent="0.3">
      <c r="A2075" t="s">
        <v>2350</v>
      </c>
      <c r="B2075">
        <v>1</v>
      </c>
      <c r="C2075" s="1" t="s">
        <v>2348</v>
      </c>
      <c r="D2075" t="s">
        <v>348</v>
      </c>
      <c r="E2075">
        <v>3120558</v>
      </c>
      <c r="F2075" t="s">
        <v>2348</v>
      </c>
      <c r="G2075" t="s">
        <v>371</v>
      </c>
      <c r="K2075">
        <v>10</v>
      </c>
      <c r="L2075" s="1" t="s">
        <v>348</v>
      </c>
      <c r="M2075" t="s">
        <v>760</v>
      </c>
      <c r="N2075">
        <v>21387</v>
      </c>
      <c r="O2075">
        <v>1</v>
      </c>
      <c r="Q2075" t="s">
        <v>11651</v>
      </c>
      <c r="R2075" t="s">
        <v>308</v>
      </c>
      <c r="S2075" t="s">
        <v>537</v>
      </c>
      <c r="U2075" t="s">
        <v>2349</v>
      </c>
      <c r="V2075" t="s">
        <v>299</v>
      </c>
    </row>
    <row r="2076" spans="1:22" x14ac:dyDescent="0.3">
      <c r="A2076" t="s">
        <v>4538</v>
      </c>
      <c r="B2076">
        <v>1</v>
      </c>
      <c r="C2076" s="1" t="s">
        <v>4535</v>
      </c>
      <c r="D2076" t="s">
        <v>437</v>
      </c>
      <c r="E2076">
        <v>3123052</v>
      </c>
      <c r="F2076" t="s">
        <v>4535</v>
      </c>
      <c r="G2076" t="s">
        <v>298</v>
      </c>
      <c r="H2076" t="s">
        <v>4539</v>
      </c>
      <c r="I2076">
        <v>1</v>
      </c>
      <c r="J2076" t="s">
        <v>4537</v>
      </c>
      <c r="K2076">
        <v>4</v>
      </c>
      <c r="L2076" s="1" t="s">
        <v>437</v>
      </c>
      <c r="M2076" t="s">
        <v>4536</v>
      </c>
      <c r="N2076">
        <v>20144</v>
      </c>
      <c r="O2076">
        <v>2</v>
      </c>
      <c r="P2076">
        <v>25</v>
      </c>
      <c r="Q2076" t="s">
        <v>12132</v>
      </c>
      <c r="R2076" t="s">
        <v>401</v>
      </c>
      <c r="S2076" t="s">
        <v>485</v>
      </c>
      <c r="U2076" t="s">
        <v>368</v>
      </c>
      <c r="V2076" t="s">
        <v>299</v>
      </c>
    </row>
    <row r="2077" spans="1:22" x14ac:dyDescent="0.3">
      <c r="A2077" t="s">
        <v>4028</v>
      </c>
      <c r="B2077">
        <v>1</v>
      </c>
      <c r="C2077" s="1" t="s">
        <v>9263</v>
      </c>
      <c r="D2077" t="s">
        <v>348</v>
      </c>
      <c r="E2077">
        <v>2516079</v>
      </c>
      <c r="F2077" t="s">
        <v>9263</v>
      </c>
      <c r="H2077" t="s">
        <v>4195</v>
      </c>
      <c r="K2077">
        <v>80</v>
      </c>
      <c r="L2077" s="1" t="s">
        <v>348</v>
      </c>
      <c r="M2077" t="s">
        <v>1021</v>
      </c>
      <c r="N2077">
        <v>17461</v>
      </c>
      <c r="O2077">
        <v>1</v>
      </c>
      <c r="P2077">
        <v>26</v>
      </c>
      <c r="Q2077" t="s">
        <v>13419</v>
      </c>
      <c r="R2077" t="s">
        <v>345</v>
      </c>
      <c r="S2077" t="s">
        <v>317</v>
      </c>
      <c r="U2077" t="s">
        <v>368</v>
      </c>
      <c r="V2077" t="s">
        <v>295</v>
      </c>
    </row>
    <row r="2078" spans="1:22" x14ac:dyDescent="0.3">
      <c r="A2078" t="s">
        <v>8418</v>
      </c>
      <c r="B2078">
        <v>1</v>
      </c>
      <c r="C2078" s="1" t="s">
        <v>8416</v>
      </c>
      <c r="D2078" t="s">
        <v>562</v>
      </c>
      <c r="E2078">
        <v>2515270</v>
      </c>
      <c r="F2078" t="s">
        <v>8416</v>
      </c>
      <c r="G2078" t="s">
        <v>371</v>
      </c>
      <c r="H2078" t="s">
        <v>8419</v>
      </c>
      <c r="I2078">
        <v>5</v>
      </c>
      <c r="J2078" t="s">
        <v>8417</v>
      </c>
      <c r="K2078">
        <v>32</v>
      </c>
      <c r="L2078" s="1" t="s">
        <v>451</v>
      </c>
      <c r="M2078" t="s">
        <v>4330</v>
      </c>
      <c r="N2078">
        <v>16928</v>
      </c>
      <c r="O2078">
        <v>5</v>
      </c>
      <c r="P2078">
        <v>28</v>
      </c>
      <c r="Q2078" t="s">
        <v>13170</v>
      </c>
      <c r="R2078" t="s">
        <v>308</v>
      </c>
      <c r="S2078" t="s">
        <v>525</v>
      </c>
      <c r="U2078" t="s">
        <v>368</v>
      </c>
      <c r="V2078" t="s">
        <v>299</v>
      </c>
    </row>
    <row r="2079" spans="1:22" x14ac:dyDescent="0.3">
      <c r="A2079" t="s">
        <v>7967</v>
      </c>
      <c r="B2079">
        <v>1</v>
      </c>
      <c r="C2079" s="1" t="s">
        <v>7964</v>
      </c>
      <c r="D2079" t="s">
        <v>348</v>
      </c>
      <c r="E2079">
        <v>16832</v>
      </c>
      <c r="F2079" t="s">
        <v>7964</v>
      </c>
      <c r="H2079" t="s">
        <v>7968</v>
      </c>
      <c r="J2079" t="s">
        <v>7966</v>
      </c>
      <c r="K2079">
        <v>10</v>
      </c>
      <c r="L2079" s="1" t="s">
        <v>348</v>
      </c>
      <c r="M2079" t="s">
        <v>7965</v>
      </c>
      <c r="N2079">
        <v>16081</v>
      </c>
      <c r="O2079">
        <v>6</v>
      </c>
      <c r="P2079">
        <v>29</v>
      </c>
      <c r="Q2079" t="s">
        <v>13039</v>
      </c>
      <c r="R2079" t="s">
        <v>492</v>
      </c>
      <c r="S2079" t="s">
        <v>341</v>
      </c>
      <c r="T2079" t="s">
        <v>16316</v>
      </c>
      <c r="U2079" t="s">
        <v>368</v>
      </c>
      <c r="V2079" t="s">
        <v>295</v>
      </c>
    </row>
    <row r="2080" spans="1:22" x14ac:dyDescent="0.3">
      <c r="A2080" t="s">
        <v>16661</v>
      </c>
      <c r="B2080">
        <v>1</v>
      </c>
      <c r="C2080" s="1" t="s">
        <v>16662</v>
      </c>
      <c r="D2080" t="s">
        <v>16327</v>
      </c>
      <c r="E2080">
        <v>3125286</v>
      </c>
      <c r="F2080" t="s">
        <v>16662</v>
      </c>
      <c r="G2080" t="s">
        <v>669</v>
      </c>
      <c r="K2080">
        <v>17</v>
      </c>
      <c r="L2080" s="1" t="s">
        <v>16327</v>
      </c>
      <c r="M2080" t="s">
        <v>16663</v>
      </c>
      <c r="N2080">
        <v>20567</v>
      </c>
      <c r="O2080">
        <v>1</v>
      </c>
      <c r="Q2080" t="s">
        <v>16664</v>
      </c>
      <c r="R2080" t="s">
        <v>401</v>
      </c>
      <c r="S2080" t="s">
        <v>742</v>
      </c>
      <c r="U2080" t="s">
        <v>368</v>
      </c>
      <c r="V2080" t="s">
        <v>299</v>
      </c>
    </row>
    <row r="2081" spans="1:22" x14ac:dyDescent="0.3">
      <c r="A2081" t="s">
        <v>678</v>
      </c>
      <c r="B2081">
        <v>1</v>
      </c>
      <c r="C2081" s="1" t="s">
        <v>676</v>
      </c>
      <c r="D2081" t="s">
        <v>348</v>
      </c>
      <c r="E2081">
        <v>3931763</v>
      </c>
      <c r="F2081" t="s">
        <v>676</v>
      </c>
      <c r="H2081" t="s">
        <v>679</v>
      </c>
      <c r="K2081">
        <v>89</v>
      </c>
      <c r="L2081" s="1" t="s">
        <v>348</v>
      </c>
      <c r="M2081" t="s">
        <v>677</v>
      </c>
      <c r="N2081">
        <v>19233</v>
      </c>
      <c r="O2081">
        <v>3</v>
      </c>
      <c r="P2081">
        <v>24</v>
      </c>
      <c r="Q2081" t="s">
        <v>11368</v>
      </c>
      <c r="R2081" t="s">
        <v>304</v>
      </c>
      <c r="S2081" t="s">
        <v>603</v>
      </c>
      <c r="T2081" t="s">
        <v>16316</v>
      </c>
      <c r="U2081" t="s">
        <v>368</v>
      </c>
      <c r="V2081" t="s">
        <v>295</v>
      </c>
    </row>
    <row r="2082" spans="1:22" x14ac:dyDescent="0.3">
      <c r="A2082" t="s">
        <v>7277</v>
      </c>
      <c r="B2082">
        <v>1</v>
      </c>
      <c r="C2082" s="1" t="s">
        <v>7275</v>
      </c>
      <c r="D2082" t="s">
        <v>321</v>
      </c>
      <c r="E2082">
        <v>3065510</v>
      </c>
      <c r="F2082" t="s">
        <v>7275</v>
      </c>
      <c r="H2082" t="s">
        <v>6854</v>
      </c>
      <c r="J2082" t="s">
        <v>15461</v>
      </c>
      <c r="K2082">
        <v>86</v>
      </c>
      <c r="L2082" s="1" t="s">
        <v>321</v>
      </c>
      <c r="M2082" t="s">
        <v>7276</v>
      </c>
      <c r="N2082">
        <v>21352</v>
      </c>
      <c r="O2082">
        <v>1</v>
      </c>
      <c r="P2082">
        <v>25</v>
      </c>
      <c r="Q2082" t="s">
        <v>12850</v>
      </c>
      <c r="R2082" t="s">
        <v>329</v>
      </c>
      <c r="S2082" t="s">
        <v>592</v>
      </c>
      <c r="T2082" t="s">
        <v>16316</v>
      </c>
      <c r="U2082" t="s">
        <v>368</v>
      </c>
      <c r="V2082" t="s">
        <v>295</v>
      </c>
    </row>
    <row r="2083" spans="1:22" x14ac:dyDescent="0.3">
      <c r="A2083" t="s">
        <v>5370</v>
      </c>
      <c r="B2083">
        <v>1</v>
      </c>
      <c r="C2083" s="1" t="s">
        <v>5369</v>
      </c>
      <c r="D2083" t="s">
        <v>321</v>
      </c>
      <c r="F2083" t="s">
        <v>5369</v>
      </c>
      <c r="H2083" t="s">
        <v>5371</v>
      </c>
      <c r="K2083">
        <v>49</v>
      </c>
      <c r="L2083" s="1" t="s">
        <v>321</v>
      </c>
      <c r="M2083" t="s">
        <v>617</v>
      </c>
      <c r="N2083">
        <v>18442</v>
      </c>
      <c r="O2083">
        <v>0</v>
      </c>
      <c r="P2083">
        <v>25</v>
      </c>
      <c r="Q2083" t="s">
        <v>12339</v>
      </c>
      <c r="R2083" t="s">
        <v>294</v>
      </c>
      <c r="S2083" t="s">
        <v>389</v>
      </c>
      <c r="U2083" t="s">
        <v>368</v>
      </c>
      <c r="V2083" t="s">
        <v>295</v>
      </c>
    </row>
    <row r="2084" spans="1:22" x14ac:dyDescent="0.3">
      <c r="A2084" t="s">
        <v>6286</v>
      </c>
      <c r="B2084">
        <v>1</v>
      </c>
      <c r="C2084" s="1" t="s">
        <v>6285</v>
      </c>
      <c r="D2084" t="s">
        <v>451</v>
      </c>
      <c r="E2084">
        <v>15929</v>
      </c>
      <c r="F2084" t="s">
        <v>6285</v>
      </c>
      <c r="H2084" t="s">
        <v>3124</v>
      </c>
      <c r="K2084">
        <v>29</v>
      </c>
      <c r="L2084" s="1" t="s">
        <v>451</v>
      </c>
      <c r="M2084" t="s">
        <v>5655</v>
      </c>
      <c r="N2084">
        <v>15089</v>
      </c>
      <c r="O2084">
        <v>2</v>
      </c>
      <c r="P2084">
        <v>28</v>
      </c>
      <c r="Q2084" t="s">
        <v>12579</v>
      </c>
      <c r="R2084" t="s">
        <v>329</v>
      </c>
      <c r="S2084" t="s">
        <v>1230</v>
      </c>
      <c r="U2084" t="s">
        <v>368</v>
      </c>
      <c r="V2084" t="s">
        <v>295</v>
      </c>
    </row>
    <row r="2085" spans="1:22" x14ac:dyDescent="0.3">
      <c r="A2085" t="s">
        <v>8359</v>
      </c>
      <c r="B2085">
        <v>1</v>
      </c>
      <c r="C2085" s="1" t="s">
        <v>8356</v>
      </c>
      <c r="D2085" t="s">
        <v>348</v>
      </c>
      <c r="E2085">
        <v>12563</v>
      </c>
      <c r="F2085" t="s">
        <v>8356</v>
      </c>
      <c r="H2085" t="s">
        <v>7142</v>
      </c>
      <c r="J2085" t="s">
        <v>8358</v>
      </c>
      <c r="K2085">
        <v>15</v>
      </c>
      <c r="L2085" s="1" t="s">
        <v>348</v>
      </c>
      <c r="M2085" t="s">
        <v>8357</v>
      </c>
      <c r="N2085">
        <v>9331</v>
      </c>
      <c r="O2085">
        <v>11</v>
      </c>
      <c r="P2085">
        <v>32</v>
      </c>
      <c r="Q2085" t="s">
        <v>13152</v>
      </c>
      <c r="R2085" t="s">
        <v>329</v>
      </c>
      <c r="S2085" t="s">
        <v>1230</v>
      </c>
      <c r="T2085" t="s">
        <v>16316</v>
      </c>
      <c r="U2085" t="s">
        <v>368</v>
      </c>
      <c r="V2085" t="s">
        <v>295</v>
      </c>
    </row>
    <row r="2086" spans="1:22" x14ac:dyDescent="0.3">
      <c r="A2086" t="s">
        <v>15302</v>
      </c>
      <c r="B2086">
        <v>1</v>
      </c>
      <c r="C2086" s="1" t="s">
        <v>15303</v>
      </c>
      <c r="D2086" t="s">
        <v>348</v>
      </c>
      <c r="E2086">
        <v>4043814</v>
      </c>
      <c r="F2086" t="s">
        <v>15303</v>
      </c>
      <c r="G2086" t="s">
        <v>335</v>
      </c>
      <c r="K2086">
        <v>82</v>
      </c>
      <c r="L2086" s="1" t="s">
        <v>348</v>
      </c>
      <c r="M2086" t="s">
        <v>15304</v>
      </c>
      <c r="N2086">
        <v>22435</v>
      </c>
      <c r="O2086">
        <v>0</v>
      </c>
      <c r="Q2086" t="s">
        <v>15305</v>
      </c>
      <c r="R2086" t="s">
        <v>360</v>
      </c>
      <c r="S2086" t="s">
        <v>924</v>
      </c>
      <c r="U2086" t="s">
        <v>368</v>
      </c>
      <c r="V2086" t="s">
        <v>299</v>
      </c>
    </row>
    <row r="2087" spans="1:22" x14ac:dyDescent="0.3">
      <c r="A2087" t="s">
        <v>16681</v>
      </c>
      <c r="B2087">
        <v>1</v>
      </c>
      <c r="C2087" s="1" t="s">
        <v>16682</v>
      </c>
      <c r="D2087" t="s">
        <v>16327</v>
      </c>
      <c r="E2087">
        <v>3929851</v>
      </c>
      <c r="F2087" t="s">
        <v>16682</v>
      </c>
      <c r="G2087" t="s">
        <v>416</v>
      </c>
      <c r="H2087" t="s">
        <v>5346</v>
      </c>
      <c r="J2087" t="s">
        <v>16683</v>
      </c>
      <c r="K2087">
        <v>4</v>
      </c>
      <c r="L2087" s="1" t="s">
        <v>16327</v>
      </c>
      <c r="M2087" t="s">
        <v>5406</v>
      </c>
      <c r="N2087">
        <v>19956</v>
      </c>
      <c r="O2087">
        <v>2</v>
      </c>
      <c r="P2087">
        <v>24</v>
      </c>
      <c r="Q2087" t="s">
        <v>16684</v>
      </c>
      <c r="R2087" t="s">
        <v>345</v>
      </c>
      <c r="S2087" t="s">
        <v>450</v>
      </c>
      <c r="U2087" t="s">
        <v>368</v>
      </c>
      <c r="V2087" t="s">
        <v>299</v>
      </c>
    </row>
    <row r="2088" spans="1:22" x14ac:dyDescent="0.3">
      <c r="A2088" t="s">
        <v>4708</v>
      </c>
      <c r="B2088">
        <v>1</v>
      </c>
      <c r="C2088" s="1" t="s">
        <v>4706</v>
      </c>
      <c r="D2088" t="s">
        <v>451</v>
      </c>
      <c r="E2088">
        <v>2516006</v>
      </c>
      <c r="F2088" t="s">
        <v>4706</v>
      </c>
      <c r="H2088" t="s">
        <v>4709</v>
      </c>
      <c r="K2088">
        <v>40</v>
      </c>
      <c r="L2088" s="1" t="s">
        <v>451</v>
      </c>
      <c r="M2088" t="s">
        <v>4707</v>
      </c>
      <c r="N2088">
        <v>17065</v>
      </c>
      <c r="O2088">
        <v>0</v>
      </c>
      <c r="P2088">
        <v>27</v>
      </c>
      <c r="Q2088" t="s">
        <v>12170</v>
      </c>
      <c r="R2088" t="s">
        <v>397</v>
      </c>
      <c r="S2088" t="s">
        <v>970</v>
      </c>
      <c r="U2088" t="s">
        <v>368</v>
      </c>
      <c r="V2088" t="s">
        <v>295</v>
      </c>
    </row>
    <row r="2089" spans="1:22" x14ac:dyDescent="0.3">
      <c r="A2089" t="s">
        <v>7219</v>
      </c>
      <c r="B2089">
        <v>1</v>
      </c>
      <c r="C2089" s="1" t="s">
        <v>7217</v>
      </c>
      <c r="D2089" t="s">
        <v>321</v>
      </c>
      <c r="E2089">
        <v>14903</v>
      </c>
      <c r="F2089" t="s">
        <v>7217</v>
      </c>
      <c r="H2089" t="s">
        <v>7220</v>
      </c>
      <c r="K2089">
        <v>84</v>
      </c>
      <c r="L2089" s="1" t="s">
        <v>321</v>
      </c>
      <c r="M2089" t="s">
        <v>7218</v>
      </c>
      <c r="N2089">
        <v>14641</v>
      </c>
      <c r="O2089">
        <v>3</v>
      </c>
      <c r="P2089">
        <v>27</v>
      </c>
      <c r="Q2089" t="s">
        <v>12835</v>
      </c>
      <c r="R2089" t="s">
        <v>294</v>
      </c>
      <c r="S2089" t="s">
        <v>958</v>
      </c>
      <c r="U2089" t="s">
        <v>368</v>
      </c>
      <c r="V2089" t="s">
        <v>295</v>
      </c>
    </row>
    <row r="2090" spans="1:22" x14ac:dyDescent="0.3">
      <c r="A2090" t="s">
        <v>2065</v>
      </c>
      <c r="B2090">
        <v>1</v>
      </c>
      <c r="C2090" s="1" t="s">
        <v>2063</v>
      </c>
      <c r="D2090" t="s">
        <v>348</v>
      </c>
      <c r="E2090">
        <v>14908</v>
      </c>
      <c r="F2090" t="s">
        <v>2063</v>
      </c>
      <c r="H2090" t="s">
        <v>2066</v>
      </c>
      <c r="J2090" t="s">
        <v>2064</v>
      </c>
      <c r="K2090">
        <v>13</v>
      </c>
      <c r="L2090" s="1" t="s">
        <v>348</v>
      </c>
      <c r="M2090" t="s">
        <v>1532</v>
      </c>
      <c r="N2090">
        <v>14478</v>
      </c>
      <c r="O2090">
        <v>8</v>
      </c>
      <c r="P2090">
        <v>30</v>
      </c>
      <c r="Q2090" t="s">
        <v>11598</v>
      </c>
      <c r="R2090" t="s">
        <v>318</v>
      </c>
      <c r="S2090" t="s">
        <v>686</v>
      </c>
      <c r="T2090" t="s">
        <v>16316</v>
      </c>
      <c r="U2090" t="s">
        <v>368</v>
      </c>
      <c r="V2090" t="s">
        <v>295</v>
      </c>
    </row>
    <row r="2091" spans="1:22" x14ac:dyDescent="0.3">
      <c r="A2091" t="s">
        <v>5527</v>
      </c>
      <c r="B2091">
        <v>1</v>
      </c>
      <c r="C2091" s="1" t="s">
        <v>5526</v>
      </c>
      <c r="D2091" t="s">
        <v>451</v>
      </c>
      <c r="E2091">
        <v>16135</v>
      </c>
      <c r="F2091" t="s">
        <v>5526</v>
      </c>
      <c r="H2091" t="s">
        <v>5528</v>
      </c>
      <c r="K2091">
        <v>32</v>
      </c>
      <c r="L2091" s="1" t="s">
        <v>451</v>
      </c>
      <c r="M2091" t="s">
        <v>1693</v>
      </c>
      <c r="N2091">
        <v>15103</v>
      </c>
      <c r="O2091">
        <v>2</v>
      </c>
      <c r="P2091">
        <v>27</v>
      </c>
      <c r="Q2091" t="s">
        <v>12382</v>
      </c>
      <c r="R2091" t="s">
        <v>492</v>
      </c>
      <c r="S2091" t="s">
        <v>592</v>
      </c>
      <c r="U2091" t="s">
        <v>368</v>
      </c>
      <c r="V2091" t="s">
        <v>295</v>
      </c>
    </row>
    <row r="2092" spans="1:22" x14ac:dyDescent="0.3">
      <c r="A2092" t="s">
        <v>5520</v>
      </c>
      <c r="B2092">
        <v>1</v>
      </c>
      <c r="C2092" s="1" t="s">
        <v>37</v>
      </c>
      <c r="D2092" t="s">
        <v>348</v>
      </c>
      <c r="E2092">
        <v>4036348</v>
      </c>
      <c r="F2092" t="s">
        <v>37</v>
      </c>
      <c r="G2092" t="s">
        <v>745</v>
      </c>
      <c r="H2092" t="s">
        <v>5521</v>
      </c>
      <c r="I2092">
        <v>1</v>
      </c>
      <c r="J2092" t="s">
        <v>5519</v>
      </c>
      <c r="K2092">
        <v>13</v>
      </c>
      <c r="L2092" s="1" t="s">
        <v>348</v>
      </c>
      <c r="M2092" t="s">
        <v>5518</v>
      </c>
      <c r="N2092">
        <v>19867</v>
      </c>
      <c r="O2092">
        <v>2</v>
      </c>
      <c r="P2092">
        <v>24</v>
      </c>
      <c r="Q2092" t="s">
        <v>12380</v>
      </c>
      <c r="R2092" t="s">
        <v>329</v>
      </c>
      <c r="S2092" t="s">
        <v>791</v>
      </c>
      <c r="U2092" t="s">
        <v>368</v>
      </c>
      <c r="V2092" t="s">
        <v>299</v>
      </c>
    </row>
    <row r="2093" spans="1:22" x14ac:dyDescent="0.3">
      <c r="A2093" t="s">
        <v>9482</v>
      </c>
      <c r="B2093">
        <v>1</v>
      </c>
      <c r="C2093" s="1" t="s">
        <v>9481</v>
      </c>
      <c r="D2093" t="s">
        <v>451</v>
      </c>
      <c r="E2093">
        <v>16074</v>
      </c>
      <c r="F2093" t="s">
        <v>9481</v>
      </c>
      <c r="H2093" t="s">
        <v>4104</v>
      </c>
      <c r="K2093">
        <v>22</v>
      </c>
      <c r="L2093" s="1" t="s">
        <v>451</v>
      </c>
      <c r="M2093" t="s">
        <v>2044</v>
      </c>
      <c r="N2093">
        <v>15314</v>
      </c>
      <c r="O2093">
        <v>2</v>
      </c>
      <c r="P2093">
        <v>28</v>
      </c>
      <c r="Q2093" t="s">
        <v>13488</v>
      </c>
      <c r="R2093" t="s">
        <v>401</v>
      </c>
      <c r="S2093" t="s">
        <v>347</v>
      </c>
      <c r="U2093" t="s">
        <v>368</v>
      </c>
      <c r="V2093" t="s">
        <v>295</v>
      </c>
    </row>
    <row r="2094" spans="1:22" x14ac:dyDescent="0.3">
      <c r="A2094" t="s">
        <v>5575</v>
      </c>
      <c r="B2094">
        <v>1</v>
      </c>
      <c r="C2094" s="1" t="s">
        <v>5572</v>
      </c>
      <c r="D2094" t="s">
        <v>321</v>
      </c>
      <c r="E2094">
        <v>13387</v>
      </c>
      <c r="F2094" t="s">
        <v>5572</v>
      </c>
      <c r="H2094" t="s">
        <v>5576</v>
      </c>
      <c r="J2094" t="s">
        <v>5574</v>
      </c>
      <c r="K2094">
        <v>84</v>
      </c>
      <c r="L2094" s="1" t="s">
        <v>321</v>
      </c>
      <c r="M2094" t="s">
        <v>5573</v>
      </c>
      <c r="N2094">
        <v>11535</v>
      </c>
      <c r="O2094">
        <v>10</v>
      </c>
      <c r="P2094">
        <v>32</v>
      </c>
      <c r="Q2094" t="s">
        <v>12393</v>
      </c>
      <c r="R2094" t="s">
        <v>424</v>
      </c>
      <c r="S2094" t="s">
        <v>1496</v>
      </c>
      <c r="T2094" t="s">
        <v>16316</v>
      </c>
      <c r="U2094" t="s">
        <v>368</v>
      </c>
      <c r="V2094" t="s">
        <v>295</v>
      </c>
    </row>
    <row r="2095" spans="1:22" x14ac:dyDescent="0.3">
      <c r="A2095" t="s">
        <v>16541</v>
      </c>
      <c r="B2095">
        <v>1</v>
      </c>
      <c r="C2095" s="1" t="s">
        <v>1128</v>
      </c>
      <c r="D2095" t="s">
        <v>16327</v>
      </c>
      <c r="E2095">
        <v>9263</v>
      </c>
      <c r="F2095" t="s">
        <v>1128</v>
      </c>
      <c r="H2095" t="s">
        <v>16542</v>
      </c>
      <c r="K2095">
        <v>9</v>
      </c>
      <c r="L2095" s="1" t="s">
        <v>16327</v>
      </c>
      <c r="M2095" t="s">
        <v>16543</v>
      </c>
      <c r="N2095">
        <v>7507</v>
      </c>
      <c r="O2095">
        <v>11</v>
      </c>
      <c r="P2095">
        <v>35</v>
      </c>
      <c r="Q2095" t="s">
        <v>16544</v>
      </c>
      <c r="R2095" t="s">
        <v>360</v>
      </c>
      <c r="S2095" t="s">
        <v>791</v>
      </c>
      <c r="U2095" t="s">
        <v>368</v>
      </c>
      <c r="V2095" t="s">
        <v>295</v>
      </c>
    </row>
    <row r="2096" spans="1:22" x14ac:dyDescent="0.3">
      <c r="A2096" t="s">
        <v>4765</v>
      </c>
      <c r="B2096">
        <v>1</v>
      </c>
      <c r="C2096" s="1" t="s">
        <v>4762</v>
      </c>
      <c r="D2096" t="s">
        <v>437</v>
      </c>
      <c r="E2096">
        <v>17475</v>
      </c>
      <c r="F2096" t="s">
        <v>4762</v>
      </c>
      <c r="G2096" t="s">
        <v>875</v>
      </c>
      <c r="H2096" t="s">
        <v>1843</v>
      </c>
      <c r="J2096" t="s">
        <v>4764</v>
      </c>
      <c r="K2096">
        <v>2</v>
      </c>
      <c r="L2096" s="1" t="s">
        <v>437</v>
      </c>
      <c r="M2096" t="s">
        <v>4763</v>
      </c>
      <c r="N2096">
        <v>17286</v>
      </c>
      <c r="O2096">
        <v>6</v>
      </c>
      <c r="P2096">
        <v>28</v>
      </c>
      <c r="Q2096" t="s">
        <v>12183</v>
      </c>
      <c r="R2096" t="s">
        <v>360</v>
      </c>
      <c r="S2096" t="s">
        <v>356</v>
      </c>
      <c r="T2096" t="s">
        <v>13941</v>
      </c>
      <c r="U2096" t="s">
        <v>368</v>
      </c>
      <c r="V2096" t="s">
        <v>2517</v>
      </c>
    </row>
    <row r="2097" spans="1:22" x14ac:dyDescent="0.3">
      <c r="A2097" t="s">
        <v>16026</v>
      </c>
      <c r="B2097">
        <v>1</v>
      </c>
      <c r="C2097" s="1" t="s">
        <v>16027</v>
      </c>
      <c r="D2097" t="s">
        <v>348</v>
      </c>
      <c r="E2097">
        <v>4035687</v>
      </c>
      <c r="F2097" t="s">
        <v>16027</v>
      </c>
      <c r="G2097" t="s">
        <v>303</v>
      </c>
      <c r="H2097" t="s">
        <v>16028</v>
      </c>
      <c r="I2097">
        <v>1</v>
      </c>
      <c r="K2097">
        <v>86</v>
      </c>
      <c r="L2097" s="1" t="s">
        <v>348</v>
      </c>
      <c r="M2097" t="s">
        <v>16029</v>
      </c>
      <c r="N2097">
        <v>21744</v>
      </c>
      <c r="O2097">
        <v>0</v>
      </c>
      <c r="P2097">
        <v>22</v>
      </c>
      <c r="Q2097" t="s">
        <v>16030</v>
      </c>
      <c r="R2097" t="s">
        <v>424</v>
      </c>
      <c r="S2097" t="s">
        <v>214</v>
      </c>
      <c r="U2097" t="s">
        <v>368</v>
      </c>
      <c r="V2097" t="s">
        <v>299</v>
      </c>
    </row>
    <row r="2098" spans="1:22" x14ac:dyDescent="0.3">
      <c r="A2098" t="s">
        <v>4906</v>
      </c>
      <c r="B2098">
        <v>1</v>
      </c>
      <c r="C2098" s="1" t="s">
        <v>4905</v>
      </c>
      <c r="D2098" t="s">
        <v>348</v>
      </c>
      <c r="E2098">
        <v>14610</v>
      </c>
      <c r="F2098" t="s">
        <v>4905</v>
      </c>
      <c r="H2098" t="s">
        <v>4907</v>
      </c>
      <c r="K2098">
        <v>14</v>
      </c>
      <c r="L2098" s="1" t="s">
        <v>348</v>
      </c>
      <c r="M2098" t="s">
        <v>3248</v>
      </c>
      <c r="N2098">
        <v>14806</v>
      </c>
      <c r="O2098">
        <v>3</v>
      </c>
      <c r="P2098">
        <v>28</v>
      </c>
      <c r="Q2098" t="s">
        <v>12218</v>
      </c>
      <c r="R2098" t="s">
        <v>294</v>
      </c>
      <c r="S2098" t="s">
        <v>814</v>
      </c>
      <c r="U2098" t="s">
        <v>368</v>
      </c>
      <c r="V2098" t="s">
        <v>295</v>
      </c>
    </row>
    <row r="2099" spans="1:22" x14ac:dyDescent="0.3">
      <c r="A2099" t="s">
        <v>1039</v>
      </c>
      <c r="B2099">
        <v>1</v>
      </c>
      <c r="C2099" s="1" t="s">
        <v>1037</v>
      </c>
      <c r="D2099" t="s">
        <v>348</v>
      </c>
      <c r="E2099">
        <v>2978279</v>
      </c>
      <c r="F2099" t="s">
        <v>1037</v>
      </c>
      <c r="H2099" t="s">
        <v>483</v>
      </c>
      <c r="I2099">
        <v>3</v>
      </c>
      <c r="K2099">
        <v>84</v>
      </c>
      <c r="L2099" s="1" t="s">
        <v>348</v>
      </c>
      <c r="M2099" t="s">
        <v>1038</v>
      </c>
      <c r="N2099">
        <v>19487</v>
      </c>
      <c r="O2099">
        <v>2</v>
      </c>
      <c r="P2099">
        <v>25</v>
      </c>
      <c r="Q2099" t="s">
        <v>11418</v>
      </c>
      <c r="R2099" t="s">
        <v>308</v>
      </c>
      <c r="S2099" t="s">
        <v>643</v>
      </c>
      <c r="T2099" t="s">
        <v>1059</v>
      </c>
      <c r="U2099" t="s">
        <v>368</v>
      </c>
      <c r="V2099" t="s">
        <v>295</v>
      </c>
    </row>
    <row r="2100" spans="1:22" x14ac:dyDescent="0.3">
      <c r="A2100" t="s">
        <v>2192</v>
      </c>
      <c r="B2100">
        <v>1</v>
      </c>
      <c r="C2100" s="1" t="s">
        <v>2190</v>
      </c>
      <c r="D2100" t="s">
        <v>321</v>
      </c>
      <c r="E2100">
        <v>3059945</v>
      </c>
      <c r="F2100" t="s">
        <v>2190</v>
      </c>
      <c r="H2100" t="s">
        <v>2193</v>
      </c>
      <c r="I2100">
        <v>8</v>
      </c>
      <c r="J2100" t="s">
        <v>2191</v>
      </c>
      <c r="L2100" s="1" t="s">
        <v>321</v>
      </c>
      <c r="M2100" t="s">
        <v>2149</v>
      </c>
      <c r="N2100">
        <v>19010</v>
      </c>
      <c r="O2100">
        <v>3</v>
      </c>
      <c r="P2100">
        <v>26</v>
      </c>
      <c r="Q2100" t="s">
        <v>11621</v>
      </c>
      <c r="R2100" t="s">
        <v>294</v>
      </c>
      <c r="S2100" t="s">
        <v>1605</v>
      </c>
      <c r="T2100" t="s">
        <v>16316</v>
      </c>
      <c r="U2100" t="s">
        <v>368</v>
      </c>
      <c r="V2100" t="s">
        <v>295</v>
      </c>
    </row>
    <row r="2101" spans="1:22" x14ac:dyDescent="0.3">
      <c r="A2101" t="s">
        <v>8676</v>
      </c>
      <c r="B2101">
        <v>1</v>
      </c>
      <c r="C2101" s="1" t="s">
        <v>8675</v>
      </c>
      <c r="D2101" t="s">
        <v>451</v>
      </c>
      <c r="F2101" t="s">
        <v>8675</v>
      </c>
      <c r="H2101" t="s">
        <v>8677</v>
      </c>
      <c r="K2101">
        <v>26</v>
      </c>
      <c r="L2101" s="1" t="s">
        <v>451</v>
      </c>
      <c r="M2101" t="s">
        <v>1235</v>
      </c>
      <c r="N2101">
        <v>12273</v>
      </c>
      <c r="O2101">
        <v>8</v>
      </c>
      <c r="P2101">
        <v>34</v>
      </c>
      <c r="Q2101" t="s">
        <v>13249</v>
      </c>
      <c r="R2101" t="s">
        <v>329</v>
      </c>
      <c r="S2101" t="s">
        <v>525</v>
      </c>
      <c r="U2101" t="s">
        <v>368</v>
      </c>
      <c r="V2101" t="s">
        <v>295</v>
      </c>
    </row>
    <row r="2102" spans="1:22" x14ac:dyDescent="0.3">
      <c r="A2102" t="s">
        <v>372</v>
      </c>
      <c r="B2102">
        <v>1</v>
      </c>
      <c r="C2102" s="1" t="s">
        <v>97</v>
      </c>
      <c r="D2102" t="s">
        <v>348</v>
      </c>
      <c r="E2102">
        <v>2976316</v>
      </c>
      <c r="F2102" t="s">
        <v>97</v>
      </c>
      <c r="G2102" t="s">
        <v>371</v>
      </c>
      <c r="H2102" t="s">
        <v>373</v>
      </c>
      <c r="I2102">
        <v>1</v>
      </c>
      <c r="J2102" t="s">
        <v>370</v>
      </c>
      <c r="K2102">
        <v>13</v>
      </c>
      <c r="L2102" s="1" t="s">
        <v>348</v>
      </c>
      <c r="M2102" t="s">
        <v>369</v>
      </c>
      <c r="N2102">
        <v>17960</v>
      </c>
      <c r="O2102">
        <v>4</v>
      </c>
      <c r="P2102">
        <v>27</v>
      </c>
      <c r="Q2102" t="s">
        <v>11333</v>
      </c>
      <c r="R2102" t="s">
        <v>318</v>
      </c>
      <c r="S2102" t="s">
        <v>367</v>
      </c>
      <c r="U2102" t="s">
        <v>368</v>
      </c>
      <c r="V2102" t="s">
        <v>299</v>
      </c>
    </row>
    <row r="2103" spans="1:22" x14ac:dyDescent="0.3">
      <c r="A2103" t="s">
        <v>16346</v>
      </c>
      <c r="B2103">
        <v>1</v>
      </c>
      <c r="C2103" s="1" t="s">
        <v>16347</v>
      </c>
      <c r="D2103" t="s">
        <v>16327</v>
      </c>
      <c r="F2103" t="s">
        <v>16347</v>
      </c>
      <c r="L2103" s="1" t="s">
        <v>16327</v>
      </c>
      <c r="M2103" t="s">
        <v>16348</v>
      </c>
      <c r="N2103">
        <v>22116</v>
      </c>
      <c r="O2103">
        <v>0</v>
      </c>
      <c r="Q2103" t="s">
        <v>16349</v>
      </c>
      <c r="R2103" t="s">
        <v>329</v>
      </c>
      <c r="S2103" t="s">
        <v>1827</v>
      </c>
      <c r="T2103" t="s">
        <v>16316</v>
      </c>
      <c r="U2103" t="s">
        <v>368</v>
      </c>
      <c r="V2103" t="s">
        <v>295</v>
      </c>
    </row>
    <row r="2104" spans="1:22" x14ac:dyDescent="0.3">
      <c r="A2104" t="s">
        <v>5502</v>
      </c>
      <c r="B2104">
        <v>1</v>
      </c>
      <c r="C2104" s="1" t="s">
        <v>5501</v>
      </c>
      <c r="D2104" t="s">
        <v>311</v>
      </c>
      <c r="E2104">
        <v>2549</v>
      </c>
      <c r="F2104" t="s">
        <v>5501</v>
      </c>
      <c r="H2104" t="s">
        <v>5503</v>
      </c>
      <c r="K2104">
        <v>2</v>
      </c>
      <c r="L2104" s="1" t="s">
        <v>311</v>
      </c>
      <c r="M2104" t="s">
        <v>4313</v>
      </c>
      <c r="N2104">
        <v>9447</v>
      </c>
      <c r="O2104">
        <v>18</v>
      </c>
      <c r="P2104">
        <v>39</v>
      </c>
      <c r="Q2104" t="s">
        <v>12375</v>
      </c>
      <c r="R2104" t="s">
        <v>308</v>
      </c>
      <c r="S2104" t="s">
        <v>436</v>
      </c>
      <c r="U2104" t="s">
        <v>368</v>
      </c>
      <c r="V2104" t="s">
        <v>295</v>
      </c>
    </row>
    <row r="2105" spans="1:22" x14ac:dyDescent="0.3">
      <c r="A2105" t="s">
        <v>2486</v>
      </c>
      <c r="B2105">
        <v>1</v>
      </c>
      <c r="C2105" s="1" t="s">
        <v>2485</v>
      </c>
      <c r="D2105" t="s">
        <v>348</v>
      </c>
      <c r="E2105">
        <v>3915296</v>
      </c>
      <c r="F2105" t="s">
        <v>2485</v>
      </c>
      <c r="G2105" t="s">
        <v>910</v>
      </c>
      <c r="H2105" t="s">
        <v>5792</v>
      </c>
      <c r="I2105">
        <v>3</v>
      </c>
      <c r="J2105" t="s">
        <v>14360</v>
      </c>
      <c r="K2105">
        <v>13</v>
      </c>
      <c r="L2105" s="1" t="s">
        <v>348</v>
      </c>
      <c r="M2105" t="s">
        <v>2345</v>
      </c>
      <c r="N2105">
        <v>21254</v>
      </c>
      <c r="O2105">
        <v>1</v>
      </c>
      <c r="P2105">
        <v>23</v>
      </c>
      <c r="Q2105" t="s">
        <v>11679</v>
      </c>
      <c r="R2105" t="s">
        <v>360</v>
      </c>
      <c r="S2105" t="s">
        <v>385</v>
      </c>
      <c r="U2105" t="s">
        <v>368</v>
      </c>
      <c r="V2105" t="s">
        <v>299</v>
      </c>
    </row>
    <row r="2106" spans="1:22" x14ac:dyDescent="0.3">
      <c r="A2106" t="s">
        <v>3702</v>
      </c>
      <c r="B2106">
        <v>1</v>
      </c>
      <c r="C2106" s="1" t="s">
        <v>3701</v>
      </c>
      <c r="D2106" t="s">
        <v>321</v>
      </c>
      <c r="E2106">
        <v>15910</v>
      </c>
      <c r="F2106" t="s">
        <v>3701</v>
      </c>
      <c r="H2106" t="s">
        <v>2557</v>
      </c>
      <c r="K2106">
        <v>85</v>
      </c>
      <c r="L2106" s="1" t="s">
        <v>321</v>
      </c>
      <c r="M2106" t="s">
        <v>513</v>
      </c>
      <c r="N2106">
        <v>15129</v>
      </c>
      <c r="O2106">
        <v>3</v>
      </c>
      <c r="P2106">
        <v>28</v>
      </c>
      <c r="Q2106" t="s">
        <v>11935</v>
      </c>
      <c r="R2106" t="s">
        <v>294</v>
      </c>
      <c r="S2106" t="s">
        <v>1831</v>
      </c>
      <c r="U2106" t="s">
        <v>368</v>
      </c>
      <c r="V2106" t="s">
        <v>295</v>
      </c>
    </row>
    <row r="2107" spans="1:22" x14ac:dyDescent="0.3">
      <c r="A2107" t="s">
        <v>9753</v>
      </c>
      <c r="B2107">
        <v>1</v>
      </c>
      <c r="C2107" s="1" t="s">
        <v>9750</v>
      </c>
      <c r="D2107" t="s">
        <v>348</v>
      </c>
      <c r="F2107" t="s">
        <v>9750</v>
      </c>
      <c r="H2107" t="s">
        <v>9754</v>
      </c>
      <c r="K2107">
        <v>18</v>
      </c>
      <c r="L2107" s="1" t="s">
        <v>348</v>
      </c>
      <c r="M2107" t="s">
        <v>9752</v>
      </c>
      <c r="N2107">
        <v>10412</v>
      </c>
      <c r="O2107">
        <v>6</v>
      </c>
      <c r="P2107">
        <v>34</v>
      </c>
      <c r="Q2107" t="s">
        <v>13569</v>
      </c>
      <c r="R2107" t="s">
        <v>360</v>
      </c>
      <c r="S2107" t="s">
        <v>317</v>
      </c>
      <c r="U2107" t="s">
        <v>9751</v>
      </c>
      <c r="V2107" t="s">
        <v>295</v>
      </c>
    </row>
    <row r="2108" spans="1:22" x14ac:dyDescent="0.3">
      <c r="A2108" t="s">
        <v>5161</v>
      </c>
      <c r="B2108">
        <v>1</v>
      </c>
      <c r="C2108" s="1" t="s">
        <v>5158</v>
      </c>
      <c r="D2108" t="s">
        <v>321</v>
      </c>
      <c r="E2108">
        <v>13456</v>
      </c>
      <c r="F2108" t="s">
        <v>5158</v>
      </c>
      <c r="H2108" t="s">
        <v>5162</v>
      </c>
      <c r="K2108">
        <v>82</v>
      </c>
      <c r="L2108" s="1" t="s">
        <v>321</v>
      </c>
      <c r="M2108" t="s">
        <v>5160</v>
      </c>
      <c r="N2108">
        <v>12326</v>
      </c>
      <c r="O2108">
        <v>4</v>
      </c>
      <c r="P2108">
        <v>31</v>
      </c>
      <c r="Q2108" t="s">
        <v>12284</v>
      </c>
      <c r="R2108" t="s">
        <v>424</v>
      </c>
      <c r="S2108" t="s">
        <v>1263</v>
      </c>
      <c r="U2108" t="s">
        <v>5159</v>
      </c>
      <c r="V2108" t="s">
        <v>295</v>
      </c>
    </row>
    <row r="2109" spans="1:22" x14ac:dyDescent="0.3">
      <c r="A2109" t="s">
        <v>14299</v>
      </c>
      <c r="B2109">
        <v>1</v>
      </c>
      <c r="C2109" s="1" t="s">
        <v>14300</v>
      </c>
      <c r="D2109" t="s">
        <v>321</v>
      </c>
      <c r="E2109">
        <v>3116661</v>
      </c>
      <c r="F2109" t="s">
        <v>14300</v>
      </c>
      <c r="H2109" t="s">
        <v>14301</v>
      </c>
      <c r="I2109">
        <v>7</v>
      </c>
      <c r="J2109" t="s">
        <v>15063</v>
      </c>
      <c r="K2109">
        <v>46</v>
      </c>
      <c r="L2109" s="1" t="s">
        <v>321</v>
      </c>
      <c r="M2109" t="s">
        <v>14302</v>
      </c>
      <c r="N2109">
        <v>21658</v>
      </c>
      <c r="O2109">
        <v>1</v>
      </c>
      <c r="P2109">
        <v>24</v>
      </c>
      <c r="Q2109" t="s">
        <v>14303</v>
      </c>
      <c r="R2109" t="s">
        <v>424</v>
      </c>
      <c r="S2109" t="s">
        <v>958</v>
      </c>
      <c r="T2109" t="s">
        <v>16316</v>
      </c>
      <c r="U2109" t="s">
        <v>14304</v>
      </c>
      <c r="V2109" t="s">
        <v>295</v>
      </c>
    </row>
    <row r="2110" spans="1:22" x14ac:dyDescent="0.3">
      <c r="A2110" t="s">
        <v>3491</v>
      </c>
      <c r="B2110">
        <v>1</v>
      </c>
      <c r="C2110" s="1" t="s">
        <v>3488</v>
      </c>
      <c r="D2110" t="s">
        <v>348</v>
      </c>
      <c r="E2110">
        <v>3139946</v>
      </c>
      <c r="F2110" t="s">
        <v>3488</v>
      </c>
      <c r="G2110" t="s">
        <v>444</v>
      </c>
      <c r="H2110" t="s">
        <v>3492</v>
      </c>
      <c r="K2110">
        <v>84</v>
      </c>
      <c r="L2110" s="1" t="s">
        <v>348</v>
      </c>
      <c r="M2110" t="s">
        <v>3490</v>
      </c>
      <c r="N2110">
        <v>20387</v>
      </c>
      <c r="O2110">
        <v>1</v>
      </c>
      <c r="P2110">
        <v>23</v>
      </c>
      <c r="Q2110" t="s">
        <v>11892</v>
      </c>
      <c r="R2110" t="s">
        <v>308</v>
      </c>
      <c r="S2110" t="s">
        <v>730</v>
      </c>
      <c r="U2110" t="s">
        <v>3489</v>
      </c>
      <c r="V2110" t="s">
        <v>299</v>
      </c>
    </row>
    <row r="2111" spans="1:22" x14ac:dyDescent="0.3">
      <c r="A2111" t="s">
        <v>8729</v>
      </c>
      <c r="B2111">
        <v>1</v>
      </c>
      <c r="C2111" s="1" t="s">
        <v>8727</v>
      </c>
      <c r="D2111" t="s">
        <v>311</v>
      </c>
      <c r="E2111">
        <v>2576822</v>
      </c>
      <c r="F2111" t="s">
        <v>8727</v>
      </c>
      <c r="H2111" t="s">
        <v>8730</v>
      </c>
      <c r="I2111">
        <v>5</v>
      </c>
      <c r="K2111">
        <v>6</v>
      </c>
      <c r="L2111" s="1" t="s">
        <v>311</v>
      </c>
      <c r="M2111" t="s">
        <v>8728</v>
      </c>
      <c r="N2111">
        <v>18261</v>
      </c>
      <c r="O2111">
        <v>3</v>
      </c>
      <c r="P2111">
        <v>26</v>
      </c>
      <c r="Q2111" t="s">
        <v>13265</v>
      </c>
      <c r="R2111" t="s">
        <v>308</v>
      </c>
      <c r="S2111" t="s">
        <v>362</v>
      </c>
      <c r="U2111" t="s">
        <v>331</v>
      </c>
      <c r="V2111" t="s">
        <v>295</v>
      </c>
    </row>
    <row r="2112" spans="1:22" x14ac:dyDescent="0.3">
      <c r="A2112" t="s">
        <v>9364</v>
      </c>
      <c r="B2112">
        <v>1</v>
      </c>
      <c r="C2112" s="1" t="s">
        <v>9362</v>
      </c>
      <c r="D2112" t="s">
        <v>451</v>
      </c>
      <c r="E2112">
        <v>3139033</v>
      </c>
      <c r="F2112" t="s">
        <v>9362</v>
      </c>
      <c r="G2112" t="s">
        <v>644</v>
      </c>
      <c r="H2112" t="s">
        <v>2084</v>
      </c>
      <c r="I2112">
        <v>3</v>
      </c>
      <c r="J2112" t="s">
        <v>9363</v>
      </c>
      <c r="K2112">
        <v>23</v>
      </c>
      <c r="L2112" s="1" t="s">
        <v>451</v>
      </c>
      <c r="M2112" t="s">
        <v>1471</v>
      </c>
      <c r="N2112">
        <v>20159</v>
      </c>
      <c r="O2112">
        <v>2</v>
      </c>
      <c r="P2112">
        <v>25</v>
      </c>
      <c r="Q2112" t="s">
        <v>13451</v>
      </c>
      <c r="R2112" t="s">
        <v>401</v>
      </c>
      <c r="S2112" t="s">
        <v>814</v>
      </c>
      <c r="U2112" t="s">
        <v>331</v>
      </c>
      <c r="V2112" t="s">
        <v>299</v>
      </c>
    </row>
    <row r="2113" spans="1:22" x14ac:dyDescent="0.3">
      <c r="A2113" t="s">
        <v>5373</v>
      </c>
      <c r="B2113">
        <v>1</v>
      </c>
      <c r="C2113" s="1" t="s">
        <v>5372</v>
      </c>
      <c r="D2113" t="s">
        <v>348</v>
      </c>
      <c r="E2113">
        <v>15448</v>
      </c>
      <c r="F2113" t="s">
        <v>5372</v>
      </c>
      <c r="H2113" t="s">
        <v>5374</v>
      </c>
      <c r="K2113">
        <v>12</v>
      </c>
      <c r="L2113" s="1" t="s">
        <v>348</v>
      </c>
      <c r="M2113" t="s">
        <v>781</v>
      </c>
      <c r="N2113">
        <v>14817</v>
      </c>
      <c r="O2113">
        <v>3</v>
      </c>
      <c r="P2113">
        <v>28</v>
      </c>
      <c r="Q2113" t="s">
        <v>12340</v>
      </c>
      <c r="R2113" t="s">
        <v>401</v>
      </c>
      <c r="S2113" t="s">
        <v>412</v>
      </c>
      <c r="U2113" t="s">
        <v>331</v>
      </c>
      <c r="V2113" t="s">
        <v>295</v>
      </c>
    </row>
    <row r="2114" spans="1:22" x14ac:dyDescent="0.3">
      <c r="A2114" t="s">
        <v>9839</v>
      </c>
      <c r="B2114">
        <v>1</v>
      </c>
      <c r="C2114" s="1" t="s">
        <v>123</v>
      </c>
      <c r="D2114" t="s">
        <v>451</v>
      </c>
      <c r="E2114">
        <v>3025433</v>
      </c>
      <c r="F2114" t="s">
        <v>123</v>
      </c>
      <c r="G2114" t="s">
        <v>875</v>
      </c>
      <c r="H2114" t="s">
        <v>9840</v>
      </c>
      <c r="I2114">
        <v>3</v>
      </c>
      <c r="J2114" t="s">
        <v>9838</v>
      </c>
      <c r="K2114">
        <v>27</v>
      </c>
      <c r="L2114" s="1" t="s">
        <v>451</v>
      </c>
      <c r="M2114" t="s">
        <v>493</v>
      </c>
      <c r="N2114">
        <v>16887</v>
      </c>
      <c r="O2114">
        <v>5</v>
      </c>
      <c r="P2114">
        <v>27</v>
      </c>
      <c r="Q2114" t="s">
        <v>13595</v>
      </c>
      <c r="R2114" t="s">
        <v>492</v>
      </c>
      <c r="S2114" t="s">
        <v>686</v>
      </c>
      <c r="U2114" t="s">
        <v>331</v>
      </c>
      <c r="V2114" t="s">
        <v>299</v>
      </c>
    </row>
    <row r="2115" spans="1:22" x14ac:dyDescent="0.3">
      <c r="A2115" t="s">
        <v>1829</v>
      </c>
      <c r="B2115">
        <v>1</v>
      </c>
      <c r="C2115" s="1" t="s">
        <v>1826</v>
      </c>
      <c r="D2115" t="s">
        <v>321</v>
      </c>
      <c r="E2115">
        <v>2987239</v>
      </c>
      <c r="F2115" t="s">
        <v>1826</v>
      </c>
      <c r="H2115" t="s">
        <v>1830</v>
      </c>
      <c r="K2115">
        <v>49</v>
      </c>
      <c r="L2115" s="1" t="s">
        <v>321</v>
      </c>
      <c r="M2115" t="s">
        <v>1828</v>
      </c>
      <c r="N2115">
        <v>19721</v>
      </c>
      <c r="O2115">
        <v>2</v>
      </c>
      <c r="P2115">
        <v>25</v>
      </c>
      <c r="Q2115" t="s">
        <v>11555</v>
      </c>
      <c r="R2115" t="s">
        <v>424</v>
      </c>
      <c r="S2115" t="s">
        <v>1827</v>
      </c>
      <c r="T2115" t="s">
        <v>1059</v>
      </c>
      <c r="U2115" t="s">
        <v>331</v>
      </c>
      <c r="V2115" t="s">
        <v>295</v>
      </c>
    </row>
    <row r="2116" spans="1:22" x14ac:dyDescent="0.3">
      <c r="A2116" t="s">
        <v>9602</v>
      </c>
      <c r="B2116">
        <v>1</v>
      </c>
      <c r="C2116" s="1" t="s">
        <v>240</v>
      </c>
      <c r="D2116" t="s">
        <v>348</v>
      </c>
      <c r="E2116">
        <v>16737</v>
      </c>
      <c r="F2116" t="s">
        <v>240</v>
      </c>
      <c r="G2116" t="s">
        <v>1198</v>
      </c>
      <c r="H2116" t="s">
        <v>1920</v>
      </c>
      <c r="I2116">
        <v>1</v>
      </c>
      <c r="J2116" t="s">
        <v>9601</v>
      </c>
      <c r="K2116">
        <v>13</v>
      </c>
      <c r="L2116" s="1" t="s">
        <v>348</v>
      </c>
      <c r="M2116" t="s">
        <v>1289</v>
      </c>
      <c r="N2116">
        <v>16597</v>
      </c>
      <c r="O2116">
        <v>6</v>
      </c>
      <c r="P2116">
        <v>27</v>
      </c>
      <c r="Q2116" t="s">
        <v>13525</v>
      </c>
      <c r="R2116" t="s">
        <v>294</v>
      </c>
      <c r="S2116" t="s">
        <v>1188</v>
      </c>
      <c r="U2116" t="s">
        <v>331</v>
      </c>
      <c r="V2116" t="s">
        <v>299</v>
      </c>
    </row>
    <row r="2117" spans="1:22" x14ac:dyDescent="0.3">
      <c r="A2117" t="s">
        <v>9412</v>
      </c>
      <c r="B2117">
        <v>1</v>
      </c>
      <c r="C2117" s="1" t="s">
        <v>177</v>
      </c>
      <c r="D2117" t="s">
        <v>321</v>
      </c>
      <c r="E2117">
        <v>3116164</v>
      </c>
      <c r="F2117" t="s">
        <v>177</v>
      </c>
      <c r="G2117" t="s">
        <v>522</v>
      </c>
      <c r="H2117" t="s">
        <v>7955</v>
      </c>
      <c r="I2117">
        <v>1</v>
      </c>
      <c r="J2117" t="s">
        <v>9411</v>
      </c>
      <c r="K2117">
        <v>88</v>
      </c>
      <c r="L2117" s="1" t="s">
        <v>321</v>
      </c>
      <c r="M2117" t="s">
        <v>9410</v>
      </c>
      <c r="N2117">
        <v>19853</v>
      </c>
      <c r="O2117">
        <v>2</v>
      </c>
      <c r="P2117">
        <v>24</v>
      </c>
      <c r="Q2117" t="s">
        <v>13466</v>
      </c>
      <c r="R2117" t="s">
        <v>304</v>
      </c>
      <c r="S2117" t="s">
        <v>515</v>
      </c>
      <c r="U2117" t="s">
        <v>331</v>
      </c>
      <c r="V2117" t="s">
        <v>299</v>
      </c>
    </row>
    <row r="2118" spans="1:22" x14ac:dyDescent="0.3">
      <c r="A2118" t="s">
        <v>7930</v>
      </c>
      <c r="B2118">
        <v>1</v>
      </c>
      <c r="C2118" s="1" t="s">
        <v>7927</v>
      </c>
      <c r="D2118" t="s">
        <v>451</v>
      </c>
      <c r="E2118">
        <v>15952</v>
      </c>
      <c r="F2118" t="s">
        <v>7927</v>
      </c>
      <c r="H2118" t="s">
        <v>3700</v>
      </c>
      <c r="J2118" t="s">
        <v>7929</v>
      </c>
      <c r="K2118">
        <v>25</v>
      </c>
      <c r="L2118" s="1" t="s">
        <v>451</v>
      </c>
      <c r="M2118" t="s">
        <v>7928</v>
      </c>
      <c r="N2118">
        <v>14872</v>
      </c>
      <c r="O2118">
        <v>7</v>
      </c>
      <c r="P2118">
        <v>29</v>
      </c>
      <c r="Q2118" t="s">
        <v>13029</v>
      </c>
      <c r="R2118" t="s">
        <v>360</v>
      </c>
      <c r="S2118" t="s">
        <v>450</v>
      </c>
      <c r="T2118" t="s">
        <v>16316</v>
      </c>
      <c r="U2118" t="s">
        <v>331</v>
      </c>
      <c r="V2118" t="s">
        <v>295</v>
      </c>
    </row>
    <row r="2119" spans="1:22" x14ac:dyDescent="0.3">
      <c r="A2119" t="s">
        <v>8793</v>
      </c>
      <c r="B2119">
        <v>1</v>
      </c>
      <c r="C2119" s="1" t="s">
        <v>8790</v>
      </c>
      <c r="D2119" t="s">
        <v>311</v>
      </c>
      <c r="E2119">
        <v>15837</v>
      </c>
      <c r="F2119" t="s">
        <v>8790</v>
      </c>
      <c r="G2119" t="s">
        <v>910</v>
      </c>
      <c r="H2119" t="s">
        <v>1493</v>
      </c>
      <c r="I2119">
        <v>3</v>
      </c>
      <c r="J2119" t="s">
        <v>8792</v>
      </c>
      <c r="K2119">
        <v>2</v>
      </c>
      <c r="L2119" s="1" t="s">
        <v>311</v>
      </c>
      <c r="M2119" t="s">
        <v>8791</v>
      </c>
      <c r="N2119">
        <v>15201</v>
      </c>
      <c r="O2119">
        <v>7</v>
      </c>
      <c r="P2119">
        <v>30</v>
      </c>
      <c r="Q2119" t="s">
        <v>13282</v>
      </c>
      <c r="R2119" t="s">
        <v>675</v>
      </c>
      <c r="S2119" t="s">
        <v>575</v>
      </c>
      <c r="U2119" t="s">
        <v>331</v>
      </c>
      <c r="V2119" t="s">
        <v>299</v>
      </c>
    </row>
    <row r="2120" spans="1:22" x14ac:dyDescent="0.3">
      <c r="A2120" t="s">
        <v>5983</v>
      </c>
      <c r="B2120">
        <v>1</v>
      </c>
      <c r="C2120" s="1" t="s">
        <v>5982</v>
      </c>
      <c r="D2120" t="s">
        <v>311</v>
      </c>
      <c r="F2120" t="s">
        <v>5982</v>
      </c>
      <c r="K2120">
        <v>0</v>
      </c>
      <c r="L2120" s="1" t="s">
        <v>311</v>
      </c>
      <c r="M2120" t="s">
        <v>2989</v>
      </c>
      <c r="N2120">
        <v>17701</v>
      </c>
      <c r="Q2120" t="s">
        <v>12497</v>
      </c>
      <c r="R2120" t="s">
        <v>296</v>
      </c>
      <c r="S2120" t="s">
        <v>296</v>
      </c>
      <c r="U2120" t="s">
        <v>331</v>
      </c>
      <c r="V2120" t="s">
        <v>295</v>
      </c>
    </row>
    <row r="2121" spans="1:22" x14ac:dyDescent="0.3">
      <c r="A2121" t="s">
        <v>9505</v>
      </c>
      <c r="B2121">
        <v>1</v>
      </c>
      <c r="C2121" s="1" t="s">
        <v>9504</v>
      </c>
      <c r="D2121" t="s">
        <v>451</v>
      </c>
      <c r="E2121">
        <v>15968</v>
      </c>
      <c r="F2121" t="s">
        <v>9504</v>
      </c>
      <c r="H2121" t="s">
        <v>9506</v>
      </c>
      <c r="K2121">
        <v>39</v>
      </c>
      <c r="L2121" s="1" t="s">
        <v>451</v>
      </c>
      <c r="M2121" t="s">
        <v>938</v>
      </c>
      <c r="N2121">
        <v>15202</v>
      </c>
      <c r="O2121">
        <v>6</v>
      </c>
      <c r="P2121">
        <v>28</v>
      </c>
      <c r="Q2121" t="s">
        <v>13496</v>
      </c>
      <c r="R2121" t="s">
        <v>401</v>
      </c>
      <c r="S2121" t="s">
        <v>214</v>
      </c>
      <c r="U2121" t="s">
        <v>331</v>
      </c>
      <c r="V2121" t="s">
        <v>295</v>
      </c>
    </row>
    <row r="2122" spans="1:22" x14ac:dyDescent="0.3">
      <c r="A2122" t="s">
        <v>3160</v>
      </c>
      <c r="B2122">
        <v>1</v>
      </c>
      <c r="C2122" s="1" t="s">
        <v>3159</v>
      </c>
      <c r="D2122" t="s">
        <v>348</v>
      </c>
      <c r="E2122">
        <v>2574603</v>
      </c>
      <c r="F2122" t="s">
        <v>3159</v>
      </c>
      <c r="H2122" t="s">
        <v>1200</v>
      </c>
      <c r="K2122">
        <v>84</v>
      </c>
      <c r="L2122" s="1" t="s">
        <v>348</v>
      </c>
      <c r="M2122" t="s">
        <v>1120</v>
      </c>
      <c r="N2122">
        <v>17222</v>
      </c>
      <c r="O2122">
        <v>0</v>
      </c>
      <c r="P2122">
        <v>26</v>
      </c>
      <c r="Q2122" t="s">
        <v>11818</v>
      </c>
      <c r="R2122" t="s">
        <v>329</v>
      </c>
      <c r="S2122" t="s">
        <v>347</v>
      </c>
      <c r="U2122" t="s">
        <v>331</v>
      </c>
      <c r="V2122" t="s">
        <v>295</v>
      </c>
    </row>
    <row r="2123" spans="1:22" x14ac:dyDescent="0.3">
      <c r="A2123" t="s">
        <v>2489</v>
      </c>
      <c r="B2123">
        <v>1</v>
      </c>
      <c r="C2123" s="1" t="s">
        <v>2487</v>
      </c>
      <c r="D2123" t="s">
        <v>311</v>
      </c>
      <c r="E2123">
        <v>13397</v>
      </c>
      <c r="F2123" t="s">
        <v>2487</v>
      </c>
      <c r="H2123" t="s">
        <v>2490</v>
      </c>
      <c r="K2123">
        <v>3</v>
      </c>
      <c r="L2123" s="1" t="s">
        <v>311</v>
      </c>
      <c r="M2123" t="s">
        <v>2488</v>
      </c>
      <c r="N2123">
        <v>11323</v>
      </c>
      <c r="O2123">
        <v>4</v>
      </c>
      <c r="P2123">
        <v>31</v>
      </c>
      <c r="Q2123" t="s">
        <v>11680</v>
      </c>
      <c r="R2123" t="s">
        <v>318</v>
      </c>
      <c r="S2123" t="s">
        <v>575</v>
      </c>
      <c r="U2123" t="s">
        <v>331</v>
      </c>
      <c r="V2123" t="s">
        <v>295</v>
      </c>
    </row>
    <row r="2124" spans="1:22" x14ac:dyDescent="0.3">
      <c r="A2124" t="s">
        <v>15006</v>
      </c>
      <c r="B2124">
        <v>1</v>
      </c>
      <c r="C2124" s="1" t="s">
        <v>15007</v>
      </c>
      <c r="F2124" t="s">
        <v>15007</v>
      </c>
      <c r="K2124">
        <v>0</v>
      </c>
      <c r="L2124" s="1" t="s">
        <v>296</v>
      </c>
      <c r="M2124" t="s">
        <v>5979</v>
      </c>
      <c r="N2124">
        <v>21702</v>
      </c>
      <c r="O2124">
        <v>0</v>
      </c>
      <c r="Q2124" t="s">
        <v>15008</v>
      </c>
      <c r="R2124" t="s">
        <v>296</v>
      </c>
      <c r="S2124" t="s">
        <v>296</v>
      </c>
      <c r="U2124" t="s">
        <v>331</v>
      </c>
      <c r="V2124" t="s">
        <v>295</v>
      </c>
    </row>
    <row r="2125" spans="1:22" x14ac:dyDescent="0.3">
      <c r="A2125" t="s">
        <v>9629</v>
      </c>
      <c r="B2125">
        <v>1</v>
      </c>
      <c r="C2125" s="1" t="s">
        <v>9627</v>
      </c>
      <c r="F2125" t="s">
        <v>9627</v>
      </c>
      <c r="K2125">
        <v>0</v>
      </c>
      <c r="L2125" s="1" t="s">
        <v>296</v>
      </c>
      <c r="M2125" t="s">
        <v>9628</v>
      </c>
      <c r="N2125">
        <v>19775</v>
      </c>
      <c r="O2125">
        <v>0</v>
      </c>
      <c r="Q2125" t="s">
        <v>13533</v>
      </c>
      <c r="R2125" t="s">
        <v>296</v>
      </c>
      <c r="S2125" t="s">
        <v>296</v>
      </c>
      <c r="U2125" t="s">
        <v>331</v>
      </c>
      <c r="V2125" t="s">
        <v>295</v>
      </c>
    </row>
    <row r="2126" spans="1:22" x14ac:dyDescent="0.3">
      <c r="A2126" t="s">
        <v>9267</v>
      </c>
      <c r="B2126">
        <v>1</v>
      </c>
      <c r="C2126" s="1" t="s">
        <v>9265</v>
      </c>
      <c r="F2126" t="s">
        <v>9265</v>
      </c>
      <c r="K2126">
        <v>0</v>
      </c>
      <c r="L2126" s="1" t="s">
        <v>296</v>
      </c>
      <c r="M2126" t="s">
        <v>9266</v>
      </c>
      <c r="N2126">
        <v>17827</v>
      </c>
      <c r="O2126">
        <v>0</v>
      </c>
      <c r="Q2126" t="s">
        <v>13421</v>
      </c>
      <c r="R2126" t="s">
        <v>296</v>
      </c>
      <c r="S2126" t="s">
        <v>296</v>
      </c>
      <c r="U2126" t="s">
        <v>331</v>
      </c>
      <c r="V2126" t="s">
        <v>295</v>
      </c>
    </row>
    <row r="2127" spans="1:22" x14ac:dyDescent="0.3">
      <c r="A2127" t="s">
        <v>6778</v>
      </c>
      <c r="B2127">
        <v>1</v>
      </c>
      <c r="C2127" s="1" t="s">
        <v>6777</v>
      </c>
      <c r="F2127" t="s">
        <v>6777</v>
      </c>
      <c r="K2127">
        <v>0</v>
      </c>
      <c r="L2127" s="1" t="s">
        <v>296</v>
      </c>
      <c r="M2127" t="s">
        <v>621</v>
      </c>
      <c r="N2127">
        <v>17837</v>
      </c>
      <c r="O2127">
        <v>0</v>
      </c>
      <c r="Q2127" t="s">
        <v>12715</v>
      </c>
      <c r="R2127" t="s">
        <v>296</v>
      </c>
      <c r="S2127" t="s">
        <v>296</v>
      </c>
      <c r="U2127" t="s">
        <v>331</v>
      </c>
      <c r="V2127" t="s">
        <v>295</v>
      </c>
    </row>
    <row r="2128" spans="1:22" x14ac:dyDescent="0.3">
      <c r="A2128" t="s">
        <v>6434</v>
      </c>
      <c r="B2128">
        <v>1</v>
      </c>
      <c r="C2128" s="1" t="s">
        <v>6433</v>
      </c>
      <c r="D2128" t="s">
        <v>321</v>
      </c>
      <c r="E2128">
        <v>2577494</v>
      </c>
      <c r="F2128" t="s">
        <v>6433</v>
      </c>
      <c r="H2128" t="s">
        <v>6435</v>
      </c>
      <c r="I2128">
        <v>4</v>
      </c>
      <c r="K2128">
        <v>80</v>
      </c>
      <c r="L2128" s="1" t="s">
        <v>321</v>
      </c>
      <c r="M2128" t="s">
        <v>3074</v>
      </c>
      <c r="N2128">
        <v>17335</v>
      </c>
      <c r="O2128">
        <v>1</v>
      </c>
      <c r="P2128">
        <v>27</v>
      </c>
      <c r="Q2128" t="s">
        <v>12620</v>
      </c>
      <c r="R2128" t="s">
        <v>304</v>
      </c>
      <c r="S2128" t="s">
        <v>1049</v>
      </c>
      <c r="U2128" t="s">
        <v>331</v>
      </c>
      <c r="V2128" t="s">
        <v>295</v>
      </c>
    </row>
    <row r="2129" spans="1:22" x14ac:dyDescent="0.3">
      <c r="A2129" t="s">
        <v>8650</v>
      </c>
      <c r="B2129">
        <v>1</v>
      </c>
      <c r="C2129" s="1" t="s">
        <v>8648</v>
      </c>
      <c r="D2129" t="s">
        <v>437</v>
      </c>
      <c r="E2129">
        <v>2522211</v>
      </c>
      <c r="F2129" t="s">
        <v>8648</v>
      </c>
      <c r="H2129" t="s">
        <v>7720</v>
      </c>
      <c r="I2129">
        <v>2</v>
      </c>
      <c r="K2129">
        <v>6</v>
      </c>
      <c r="L2129" s="1" t="s">
        <v>437</v>
      </c>
      <c r="M2129" t="s">
        <v>8649</v>
      </c>
      <c r="N2129">
        <v>17287</v>
      </c>
      <c r="O2129">
        <v>4</v>
      </c>
      <c r="P2129">
        <v>27</v>
      </c>
      <c r="Q2129" t="s">
        <v>13240</v>
      </c>
      <c r="R2129" t="s">
        <v>329</v>
      </c>
      <c r="S2129" t="s">
        <v>430</v>
      </c>
      <c r="U2129" t="s">
        <v>331</v>
      </c>
      <c r="V2129" t="s">
        <v>295</v>
      </c>
    </row>
    <row r="2130" spans="1:22" x14ac:dyDescent="0.3">
      <c r="A2130" t="s">
        <v>5838</v>
      </c>
      <c r="B2130">
        <v>1</v>
      </c>
      <c r="C2130" s="1" t="s">
        <v>5837</v>
      </c>
      <c r="D2130" t="s">
        <v>321</v>
      </c>
      <c r="E2130">
        <v>4010885</v>
      </c>
      <c r="F2130" t="s">
        <v>5837</v>
      </c>
      <c r="K2130">
        <v>47</v>
      </c>
      <c r="L2130" s="1" t="s">
        <v>321</v>
      </c>
      <c r="M2130" t="s">
        <v>936</v>
      </c>
      <c r="N2130">
        <v>18368</v>
      </c>
      <c r="O2130">
        <v>0</v>
      </c>
      <c r="Q2130" t="s">
        <v>12458</v>
      </c>
      <c r="R2130" t="s">
        <v>304</v>
      </c>
      <c r="S2130" t="s">
        <v>1989</v>
      </c>
      <c r="U2130" t="s">
        <v>331</v>
      </c>
      <c r="V2130" t="s">
        <v>295</v>
      </c>
    </row>
    <row r="2131" spans="1:22" x14ac:dyDescent="0.3">
      <c r="A2131" t="s">
        <v>2118</v>
      </c>
      <c r="B2131">
        <v>1</v>
      </c>
      <c r="C2131" s="1" t="s">
        <v>2116</v>
      </c>
      <c r="F2131" t="s">
        <v>2116</v>
      </c>
      <c r="K2131">
        <v>0</v>
      </c>
      <c r="L2131" s="1" t="s">
        <v>296</v>
      </c>
      <c r="M2131" t="s">
        <v>2117</v>
      </c>
      <c r="N2131">
        <v>17845</v>
      </c>
      <c r="O2131">
        <v>0</v>
      </c>
      <c r="Q2131" t="s">
        <v>11608</v>
      </c>
      <c r="R2131" t="s">
        <v>296</v>
      </c>
      <c r="S2131" t="s">
        <v>296</v>
      </c>
      <c r="U2131" t="s">
        <v>331</v>
      </c>
      <c r="V2131" t="s">
        <v>295</v>
      </c>
    </row>
    <row r="2132" spans="1:22" x14ac:dyDescent="0.3">
      <c r="A2132" t="s">
        <v>3570</v>
      </c>
      <c r="B2132">
        <v>1</v>
      </c>
      <c r="C2132" s="1" t="s">
        <v>3568</v>
      </c>
      <c r="F2132" t="s">
        <v>3568</v>
      </c>
      <c r="K2132">
        <v>0</v>
      </c>
      <c r="L2132" s="1" t="s">
        <v>296</v>
      </c>
      <c r="M2132" t="s">
        <v>3569</v>
      </c>
      <c r="N2132">
        <v>19772</v>
      </c>
      <c r="O2132">
        <v>0</v>
      </c>
      <c r="Q2132" t="s">
        <v>11908</v>
      </c>
      <c r="R2132" t="s">
        <v>296</v>
      </c>
      <c r="S2132" t="s">
        <v>296</v>
      </c>
      <c r="U2132" t="s">
        <v>331</v>
      </c>
      <c r="V2132" t="s">
        <v>295</v>
      </c>
    </row>
    <row r="2133" spans="1:22" x14ac:dyDescent="0.3">
      <c r="A2133" t="s">
        <v>928</v>
      </c>
      <c r="B2133">
        <v>1</v>
      </c>
      <c r="C2133" s="1" t="s">
        <v>926</v>
      </c>
      <c r="F2133" t="s">
        <v>926</v>
      </c>
      <c r="K2133">
        <v>0</v>
      </c>
      <c r="L2133" s="1" t="s">
        <v>296</v>
      </c>
      <c r="M2133" t="s">
        <v>927</v>
      </c>
      <c r="N2133">
        <v>18854</v>
      </c>
      <c r="O2133">
        <v>0</v>
      </c>
      <c r="Q2133" t="s">
        <v>11400</v>
      </c>
      <c r="R2133" t="s">
        <v>296</v>
      </c>
      <c r="S2133" t="s">
        <v>296</v>
      </c>
      <c r="U2133" t="s">
        <v>331</v>
      </c>
      <c r="V2133" t="s">
        <v>295</v>
      </c>
    </row>
    <row r="2134" spans="1:22" x14ac:dyDescent="0.3">
      <c r="A2134" t="s">
        <v>2225</v>
      </c>
      <c r="B2134">
        <v>1</v>
      </c>
      <c r="C2134" s="1" t="s">
        <v>2222</v>
      </c>
      <c r="D2134" t="s">
        <v>437</v>
      </c>
      <c r="E2134">
        <v>8461</v>
      </c>
      <c r="F2134" t="s">
        <v>2222</v>
      </c>
      <c r="H2134" t="s">
        <v>1705</v>
      </c>
      <c r="J2134" t="s">
        <v>2224</v>
      </c>
      <c r="K2134">
        <v>2</v>
      </c>
      <c r="L2134" s="1" t="s">
        <v>437</v>
      </c>
      <c r="M2134" t="s">
        <v>2223</v>
      </c>
      <c r="N2134">
        <v>11735</v>
      </c>
      <c r="O2134">
        <v>15</v>
      </c>
      <c r="P2134">
        <v>38</v>
      </c>
      <c r="Q2134" t="s">
        <v>11626</v>
      </c>
      <c r="R2134" t="s">
        <v>401</v>
      </c>
      <c r="S2134" t="s">
        <v>430</v>
      </c>
      <c r="T2134" t="s">
        <v>16316</v>
      </c>
      <c r="U2134" t="s">
        <v>331</v>
      </c>
      <c r="V2134" t="s">
        <v>295</v>
      </c>
    </row>
    <row r="2135" spans="1:22" x14ac:dyDescent="0.3">
      <c r="A2135" t="s">
        <v>1127</v>
      </c>
      <c r="B2135">
        <v>1</v>
      </c>
      <c r="C2135" s="1" t="s">
        <v>1125</v>
      </c>
      <c r="F2135" t="s">
        <v>1125</v>
      </c>
      <c r="K2135">
        <v>0</v>
      </c>
      <c r="L2135" s="1" t="s">
        <v>296</v>
      </c>
      <c r="M2135" t="s">
        <v>1126</v>
      </c>
      <c r="N2135">
        <v>17823</v>
      </c>
      <c r="O2135">
        <v>0</v>
      </c>
      <c r="Q2135" t="s">
        <v>11431</v>
      </c>
      <c r="R2135" t="s">
        <v>296</v>
      </c>
      <c r="S2135" t="s">
        <v>296</v>
      </c>
      <c r="U2135" t="s">
        <v>331</v>
      </c>
      <c r="V2135" t="s">
        <v>295</v>
      </c>
    </row>
    <row r="2136" spans="1:22" x14ac:dyDescent="0.3">
      <c r="A2136" t="s">
        <v>16448</v>
      </c>
      <c r="B2136">
        <v>1</v>
      </c>
      <c r="C2136" s="1" t="s">
        <v>14108</v>
      </c>
      <c r="D2136" t="s">
        <v>16327</v>
      </c>
      <c r="E2136">
        <v>4607</v>
      </c>
      <c r="F2136" t="s">
        <v>14108</v>
      </c>
      <c r="H2136" t="s">
        <v>16449</v>
      </c>
      <c r="I2136">
        <v>2</v>
      </c>
      <c r="K2136">
        <v>5</v>
      </c>
      <c r="L2136" s="1" t="s">
        <v>16327</v>
      </c>
      <c r="M2136" t="s">
        <v>16450</v>
      </c>
      <c r="N2136">
        <v>383</v>
      </c>
      <c r="O2136">
        <v>13</v>
      </c>
      <c r="P2136">
        <v>37</v>
      </c>
      <c r="Q2136" t="s">
        <v>16451</v>
      </c>
      <c r="R2136" t="s">
        <v>345</v>
      </c>
      <c r="S2136" t="s">
        <v>310</v>
      </c>
      <c r="U2136" t="s">
        <v>331</v>
      </c>
      <c r="V2136" t="s">
        <v>295</v>
      </c>
    </row>
    <row r="2137" spans="1:22" x14ac:dyDescent="0.3">
      <c r="A2137" t="s">
        <v>4929</v>
      </c>
      <c r="B2137">
        <v>1</v>
      </c>
      <c r="C2137" s="1" t="s">
        <v>4927</v>
      </c>
      <c r="F2137" t="s">
        <v>4927</v>
      </c>
      <c r="K2137">
        <v>0</v>
      </c>
      <c r="L2137" s="1" t="s">
        <v>296</v>
      </c>
      <c r="M2137" t="s">
        <v>4928</v>
      </c>
      <c r="N2137">
        <v>17846</v>
      </c>
      <c r="O2137">
        <v>0</v>
      </c>
      <c r="Q2137" t="s">
        <v>12225</v>
      </c>
      <c r="R2137" t="s">
        <v>296</v>
      </c>
      <c r="S2137" t="s">
        <v>296</v>
      </c>
      <c r="U2137" t="s">
        <v>331</v>
      </c>
      <c r="V2137" t="s">
        <v>295</v>
      </c>
    </row>
    <row r="2138" spans="1:22" x14ac:dyDescent="0.3">
      <c r="A2138" t="s">
        <v>8262</v>
      </c>
      <c r="B2138">
        <v>1</v>
      </c>
      <c r="C2138" s="1" t="s">
        <v>8261</v>
      </c>
      <c r="F2138" t="s">
        <v>8261</v>
      </c>
      <c r="K2138">
        <v>0</v>
      </c>
      <c r="L2138" s="1" t="s">
        <v>296</v>
      </c>
      <c r="M2138" t="s">
        <v>825</v>
      </c>
      <c r="N2138">
        <v>17877</v>
      </c>
      <c r="O2138">
        <v>0</v>
      </c>
      <c r="Q2138" t="s">
        <v>13127</v>
      </c>
      <c r="R2138" t="s">
        <v>296</v>
      </c>
      <c r="S2138" t="s">
        <v>296</v>
      </c>
      <c r="U2138" t="s">
        <v>331</v>
      </c>
      <c r="V2138" t="s">
        <v>295</v>
      </c>
    </row>
    <row r="2139" spans="1:22" x14ac:dyDescent="0.3">
      <c r="A2139" t="s">
        <v>10551</v>
      </c>
      <c r="B2139">
        <v>1</v>
      </c>
      <c r="C2139" s="1" t="s">
        <v>10550</v>
      </c>
      <c r="F2139" t="s">
        <v>10550</v>
      </c>
      <c r="K2139">
        <v>0</v>
      </c>
      <c r="L2139" s="1" t="s">
        <v>296</v>
      </c>
      <c r="M2139" t="s">
        <v>2811</v>
      </c>
      <c r="N2139">
        <v>19780</v>
      </c>
      <c r="O2139">
        <v>0</v>
      </c>
      <c r="Q2139" t="s">
        <v>13811</v>
      </c>
      <c r="R2139" t="s">
        <v>296</v>
      </c>
      <c r="S2139" t="s">
        <v>296</v>
      </c>
      <c r="U2139" t="s">
        <v>331</v>
      </c>
      <c r="V2139" t="s">
        <v>295</v>
      </c>
    </row>
    <row r="2140" spans="1:22" x14ac:dyDescent="0.3">
      <c r="A2140" t="s">
        <v>5443</v>
      </c>
      <c r="B2140">
        <v>1</v>
      </c>
      <c r="C2140" s="1" t="s">
        <v>5441</v>
      </c>
      <c r="F2140" t="s">
        <v>5441</v>
      </c>
      <c r="K2140">
        <v>0</v>
      </c>
      <c r="L2140" s="1" t="s">
        <v>296</v>
      </c>
      <c r="M2140" t="s">
        <v>5442</v>
      </c>
      <c r="N2140">
        <v>17840</v>
      </c>
      <c r="Q2140" t="s">
        <v>12358</v>
      </c>
      <c r="R2140" t="s">
        <v>296</v>
      </c>
      <c r="S2140" t="s">
        <v>296</v>
      </c>
      <c r="U2140" t="s">
        <v>331</v>
      </c>
      <c r="V2140" t="s">
        <v>295</v>
      </c>
    </row>
    <row r="2141" spans="1:22" x14ac:dyDescent="0.3">
      <c r="A2141" t="s">
        <v>8801</v>
      </c>
      <c r="B2141">
        <v>1</v>
      </c>
      <c r="C2141" s="1" t="s">
        <v>8799</v>
      </c>
      <c r="D2141" t="s">
        <v>348</v>
      </c>
      <c r="E2141">
        <v>3123986</v>
      </c>
      <c r="F2141" t="s">
        <v>8799</v>
      </c>
      <c r="G2141" t="s">
        <v>410</v>
      </c>
      <c r="H2141" t="s">
        <v>7787</v>
      </c>
      <c r="I2141">
        <v>3</v>
      </c>
      <c r="J2141" t="s">
        <v>8800</v>
      </c>
      <c r="K2141">
        <v>80</v>
      </c>
      <c r="L2141" s="1" t="s">
        <v>348</v>
      </c>
      <c r="M2141" t="s">
        <v>369</v>
      </c>
      <c r="N2141">
        <v>18445</v>
      </c>
      <c r="O2141">
        <v>4</v>
      </c>
      <c r="P2141">
        <v>26</v>
      </c>
      <c r="Q2141" t="s">
        <v>13285</v>
      </c>
      <c r="R2141" t="s">
        <v>329</v>
      </c>
      <c r="S2141" t="s">
        <v>475</v>
      </c>
      <c r="U2141" t="s">
        <v>331</v>
      </c>
      <c r="V2141" t="s">
        <v>299</v>
      </c>
    </row>
    <row r="2142" spans="1:22" x14ac:dyDescent="0.3">
      <c r="A2142" t="s">
        <v>10130</v>
      </c>
      <c r="B2142">
        <v>1</v>
      </c>
      <c r="C2142" s="1" t="s">
        <v>730</v>
      </c>
      <c r="D2142" t="s">
        <v>562</v>
      </c>
      <c r="E2142">
        <v>11658</v>
      </c>
      <c r="F2142" t="s">
        <v>730</v>
      </c>
      <c r="H2142" t="s">
        <v>10131</v>
      </c>
      <c r="K2142">
        <v>35</v>
      </c>
      <c r="L2142" s="1" t="s">
        <v>451</v>
      </c>
      <c r="M2142" t="s">
        <v>10129</v>
      </c>
      <c r="N2142">
        <v>4738</v>
      </c>
      <c r="O2142">
        <v>12</v>
      </c>
      <c r="P2142">
        <v>34</v>
      </c>
      <c r="Q2142" t="s">
        <v>13679</v>
      </c>
      <c r="R2142" t="s">
        <v>492</v>
      </c>
      <c r="S2142" t="s">
        <v>836</v>
      </c>
      <c r="U2142" t="s">
        <v>331</v>
      </c>
      <c r="V2142" t="s">
        <v>295</v>
      </c>
    </row>
    <row r="2143" spans="1:22" x14ac:dyDescent="0.3">
      <c r="A2143" t="s">
        <v>5893</v>
      </c>
      <c r="B2143">
        <v>1</v>
      </c>
      <c r="C2143" s="1" t="s">
        <v>5891</v>
      </c>
      <c r="F2143" t="s">
        <v>5891</v>
      </c>
      <c r="K2143">
        <v>0</v>
      </c>
      <c r="L2143" s="1" t="s">
        <v>296</v>
      </c>
      <c r="M2143" t="s">
        <v>5892</v>
      </c>
      <c r="N2143">
        <v>19714</v>
      </c>
      <c r="O2143">
        <v>0</v>
      </c>
      <c r="Q2143" t="s">
        <v>12472</v>
      </c>
      <c r="R2143" t="s">
        <v>296</v>
      </c>
      <c r="S2143" t="s">
        <v>296</v>
      </c>
      <c r="U2143" t="s">
        <v>331</v>
      </c>
      <c r="V2143" t="s">
        <v>295</v>
      </c>
    </row>
    <row r="2144" spans="1:22" x14ac:dyDescent="0.3">
      <c r="A2144" t="s">
        <v>5996</v>
      </c>
      <c r="B2144">
        <v>1</v>
      </c>
      <c r="C2144" s="1" t="s">
        <v>198</v>
      </c>
      <c r="D2144" t="s">
        <v>348</v>
      </c>
      <c r="E2144">
        <v>12601</v>
      </c>
      <c r="F2144" t="s">
        <v>198</v>
      </c>
      <c r="H2144" t="s">
        <v>5997</v>
      </c>
      <c r="J2144" t="s">
        <v>5995</v>
      </c>
      <c r="K2144">
        <v>14</v>
      </c>
      <c r="L2144" s="1" t="s">
        <v>348</v>
      </c>
      <c r="M2144" t="s">
        <v>2399</v>
      </c>
      <c r="N2144">
        <v>8529</v>
      </c>
      <c r="O2144">
        <v>11</v>
      </c>
      <c r="P2144">
        <v>34</v>
      </c>
      <c r="Q2144" t="s">
        <v>12500</v>
      </c>
      <c r="R2144" t="s">
        <v>308</v>
      </c>
      <c r="S2144" t="s">
        <v>532</v>
      </c>
      <c r="T2144" t="s">
        <v>16316</v>
      </c>
      <c r="U2144" t="s">
        <v>331</v>
      </c>
      <c r="V2144" t="s">
        <v>295</v>
      </c>
    </row>
    <row r="2145" spans="1:22" x14ac:dyDescent="0.3">
      <c r="A2145" t="s">
        <v>14592</v>
      </c>
      <c r="B2145">
        <v>1</v>
      </c>
      <c r="C2145" s="1" t="s">
        <v>14593</v>
      </c>
      <c r="D2145" t="s">
        <v>451</v>
      </c>
      <c r="E2145">
        <v>4239083</v>
      </c>
      <c r="F2145" t="s">
        <v>14593</v>
      </c>
      <c r="G2145" t="s">
        <v>388</v>
      </c>
      <c r="H2145" t="s">
        <v>14594</v>
      </c>
      <c r="I2145">
        <v>4</v>
      </c>
      <c r="K2145">
        <v>38</v>
      </c>
      <c r="L2145" s="1" t="s">
        <v>451</v>
      </c>
      <c r="M2145" t="s">
        <v>14595</v>
      </c>
      <c r="N2145">
        <v>21793</v>
      </c>
      <c r="O2145">
        <v>0</v>
      </c>
      <c r="P2145">
        <v>21</v>
      </c>
      <c r="Q2145" t="s">
        <v>14596</v>
      </c>
      <c r="R2145" t="s">
        <v>492</v>
      </c>
      <c r="S2145" t="s">
        <v>970</v>
      </c>
      <c r="U2145" t="s">
        <v>331</v>
      </c>
      <c r="V2145" t="s">
        <v>299</v>
      </c>
    </row>
    <row r="2146" spans="1:22" x14ac:dyDescent="0.3">
      <c r="A2146" t="s">
        <v>2220</v>
      </c>
      <c r="B2146">
        <v>1</v>
      </c>
      <c r="C2146" s="1" t="s">
        <v>2218</v>
      </c>
      <c r="D2146" t="s">
        <v>451</v>
      </c>
      <c r="E2146">
        <v>3915536</v>
      </c>
      <c r="F2146" t="s">
        <v>2218</v>
      </c>
      <c r="H2146" t="s">
        <v>2221</v>
      </c>
      <c r="I2146">
        <v>8</v>
      </c>
      <c r="L2146" s="1" t="s">
        <v>451</v>
      </c>
      <c r="M2146" t="s">
        <v>2219</v>
      </c>
      <c r="N2146">
        <v>20976</v>
      </c>
      <c r="O2146">
        <v>1</v>
      </c>
      <c r="P2146">
        <v>22</v>
      </c>
      <c r="Q2146" t="s">
        <v>11625</v>
      </c>
      <c r="R2146" t="s">
        <v>401</v>
      </c>
      <c r="S2146" t="s">
        <v>317</v>
      </c>
      <c r="T2146" t="s">
        <v>16316</v>
      </c>
      <c r="U2146" t="s">
        <v>331</v>
      </c>
      <c r="V2146" t="s">
        <v>295</v>
      </c>
    </row>
    <row r="2147" spans="1:22" x14ac:dyDescent="0.3">
      <c r="A2147" t="s">
        <v>4075</v>
      </c>
      <c r="B2147">
        <v>1</v>
      </c>
      <c r="C2147" s="1" t="s">
        <v>4073</v>
      </c>
      <c r="D2147" t="s">
        <v>311</v>
      </c>
      <c r="E2147">
        <v>3051381</v>
      </c>
      <c r="F2147" t="s">
        <v>4073</v>
      </c>
      <c r="G2147" t="s">
        <v>352</v>
      </c>
      <c r="H2147" t="s">
        <v>4076</v>
      </c>
      <c r="I2147">
        <v>5</v>
      </c>
      <c r="J2147" t="s">
        <v>4074</v>
      </c>
      <c r="K2147">
        <v>8</v>
      </c>
      <c r="L2147" s="1" t="s">
        <v>311</v>
      </c>
      <c r="M2147" t="s">
        <v>496</v>
      </c>
      <c r="N2147">
        <v>19972</v>
      </c>
      <c r="O2147">
        <v>2</v>
      </c>
      <c r="P2147">
        <v>25</v>
      </c>
      <c r="Q2147" t="s">
        <v>12023</v>
      </c>
      <c r="R2147" t="s">
        <v>294</v>
      </c>
      <c r="S2147" t="s">
        <v>970</v>
      </c>
      <c r="U2147" t="s">
        <v>331</v>
      </c>
      <c r="V2147" t="s">
        <v>299</v>
      </c>
    </row>
    <row r="2148" spans="1:22" x14ac:dyDescent="0.3">
      <c r="A2148" t="s">
        <v>6893</v>
      </c>
      <c r="B2148">
        <v>2</v>
      </c>
      <c r="C2148" s="1" t="s">
        <v>6892</v>
      </c>
      <c r="D2148" t="s">
        <v>348</v>
      </c>
      <c r="E2148">
        <v>13489</v>
      </c>
      <c r="F2148" t="s">
        <v>6892</v>
      </c>
      <c r="H2148" t="s">
        <v>1973</v>
      </c>
      <c r="I2148">
        <v>4</v>
      </c>
      <c r="K2148">
        <v>15</v>
      </c>
      <c r="L2148" s="1" t="s">
        <v>348</v>
      </c>
      <c r="M2148" t="s">
        <v>513</v>
      </c>
      <c r="N2148">
        <v>12412</v>
      </c>
      <c r="O2148">
        <v>9</v>
      </c>
      <c r="P2148">
        <v>31</v>
      </c>
      <c r="Q2148" t="s">
        <v>12745</v>
      </c>
      <c r="R2148" t="s">
        <v>329</v>
      </c>
      <c r="S2148" t="s">
        <v>367</v>
      </c>
      <c r="U2148" t="s">
        <v>331</v>
      </c>
      <c r="V2148" t="s">
        <v>295</v>
      </c>
    </row>
    <row r="2149" spans="1:22" x14ac:dyDescent="0.3">
      <c r="A2149" t="s">
        <v>6893</v>
      </c>
      <c r="B2149">
        <v>2</v>
      </c>
      <c r="C2149" s="1" t="s">
        <v>29</v>
      </c>
      <c r="D2149" t="s">
        <v>348</v>
      </c>
      <c r="E2149">
        <v>3045138</v>
      </c>
      <c r="F2149" t="s">
        <v>29</v>
      </c>
      <c r="G2149" t="s">
        <v>298</v>
      </c>
      <c r="H2149" t="s">
        <v>10035</v>
      </c>
      <c r="I2149">
        <v>1</v>
      </c>
      <c r="J2149" t="s">
        <v>10034</v>
      </c>
      <c r="K2149">
        <v>81</v>
      </c>
      <c r="L2149" s="1" t="s">
        <v>348</v>
      </c>
      <c r="M2149" t="s">
        <v>513</v>
      </c>
      <c r="N2149">
        <v>18914</v>
      </c>
      <c r="O2149">
        <v>3</v>
      </c>
      <c r="P2149">
        <v>25</v>
      </c>
      <c r="Q2149" t="s">
        <v>12745</v>
      </c>
      <c r="R2149" t="s">
        <v>424</v>
      </c>
      <c r="S2149" t="s">
        <v>686</v>
      </c>
      <c r="U2149" t="s">
        <v>331</v>
      </c>
      <c r="V2149" t="s">
        <v>299</v>
      </c>
    </row>
    <row r="2150" spans="1:22" x14ac:dyDescent="0.3">
      <c r="A2150" t="s">
        <v>15821</v>
      </c>
      <c r="B2150">
        <v>1</v>
      </c>
      <c r="C2150" s="1" t="s">
        <v>15822</v>
      </c>
      <c r="D2150" t="s">
        <v>451</v>
      </c>
      <c r="E2150">
        <v>4031003</v>
      </c>
      <c r="F2150" t="s">
        <v>15822</v>
      </c>
      <c r="G2150" t="s">
        <v>479</v>
      </c>
      <c r="H2150" t="s">
        <v>15823</v>
      </c>
      <c r="K2150">
        <v>44</v>
      </c>
      <c r="L2150" s="1" t="s">
        <v>451</v>
      </c>
      <c r="M2150" t="s">
        <v>312</v>
      </c>
      <c r="N2150">
        <v>22174</v>
      </c>
      <c r="O2150">
        <v>0</v>
      </c>
      <c r="P2150">
        <v>23</v>
      </c>
      <c r="Q2150" t="s">
        <v>15824</v>
      </c>
      <c r="R2150" t="s">
        <v>345</v>
      </c>
      <c r="S2150" t="s">
        <v>949</v>
      </c>
      <c r="U2150" t="s">
        <v>15825</v>
      </c>
      <c r="V2150" t="s">
        <v>299</v>
      </c>
    </row>
    <row r="2151" spans="1:22" x14ac:dyDescent="0.3">
      <c r="A2151" t="s">
        <v>2800</v>
      </c>
      <c r="B2151">
        <v>1</v>
      </c>
      <c r="C2151" s="1" t="s">
        <v>2798</v>
      </c>
      <c r="F2151" t="s">
        <v>2798</v>
      </c>
      <c r="K2151">
        <v>0</v>
      </c>
      <c r="L2151" s="1" t="s">
        <v>296</v>
      </c>
      <c r="M2151" t="s">
        <v>2799</v>
      </c>
      <c r="N2151">
        <v>18746</v>
      </c>
      <c r="O2151">
        <v>0</v>
      </c>
      <c r="Q2151" t="s">
        <v>11746</v>
      </c>
      <c r="R2151" t="s">
        <v>296</v>
      </c>
      <c r="S2151" t="s">
        <v>296</v>
      </c>
      <c r="U2151" t="s">
        <v>331</v>
      </c>
      <c r="V2151" t="s">
        <v>295</v>
      </c>
    </row>
    <row r="2152" spans="1:22" x14ac:dyDescent="0.3">
      <c r="A2152" t="s">
        <v>6405</v>
      </c>
      <c r="B2152">
        <v>1</v>
      </c>
      <c r="C2152" s="1" t="s">
        <v>6402</v>
      </c>
      <c r="D2152" t="s">
        <v>321</v>
      </c>
      <c r="E2152">
        <v>4246674</v>
      </c>
      <c r="F2152" t="s">
        <v>6402</v>
      </c>
      <c r="H2152" t="s">
        <v>4539</v>
      </c>
      <c r="K2152">
        <v>48</v>
      </c>
      <c r="L2152" s="1" t="s">
        <v>321</v>
      </c>
      <c r="M2152" t="s">
        <v>6404</v>
      </c>
      <c r="N2152">
        <v>21338</v>
      </c>
      <c r="O2152">
        <v>1</v>
      </c>
      <c r="P2152">
        <v>25</v>
      </c>
      <c r="Q2152" t="s">
        <v>12611</v>
      </c>
      <c r="R2152" t="s">
        <v>345</v>
      </c>
      <c r="S2152" t="s">
        <v>459</v>
      </c>
      <c r="T2152" t="s">
        <v>16316</v>
      </c>
      <c r="U2152" t="s">
        <v>6403</v>
      </c>
      <c r="V2152" t="s">
        <v>295</v>
      </c>
    </row>
    <row r="2153" spans="1:22" x14ac:dyDescent="0.3">
      <c r="A2153" t="s">
        <v>6671</v>
      </c>
      <c r="B2153">
        <v>1</v>
      </c>
      <c r="C2153" s="1" t="s">
        <v>6670</v>
      </c>
      <c r="D2153" t="s">
        <v>348</v>
      </c>
      <c r="E2153">
        <v>10147</v>
      </c>
      <c r="F2153" t="s">
        <v>6670</v>
      </c>
      <c r="H2153" t="s">
        <v>6672</v>
      </c>
      <c r="K2153">
        <v>19</v>
      </c>
      <c r="L2153" s="1" t="s">
        <v>348</v>
      </c>
      <c r="M2153" t="s">
        <v>577</v>
      </c>
      <c r="N2153">
        <v>3330</v>
      </c>
      <c r="O2153">
        <v>14</v>
      </c>
      <c r="P2153">
        <v>35</v>
      </c>
      <c r="Q2153" t="s">
        <v>12684</v>
      </c>
      <c r="R2153" t="s">
        <v>345</v>
      </c>
      <c r="S2153" t="s">
        <v>603</v>
      </c>
      <c r="U2153" t="s">
        <v>2283</v>
      </c>
      <c r="V2153" t="s">
        <v>295</v>
      </c>
    </row>
    <row r="2154" spans="1:22" x14ac:dyDescent="0.3">
      <c r="A2154" t="s">
        <v>2686</v>
      </c>
      <c r="B2154">
        <v>1</v>
      </c>
      <c r="C2154" s="1" t="s">
        <v>2684</v>
      </c>
      <c r="D2154" t="s">
        <v>348</v>
      </c>
      <c r="E2154">
        <v>3932423</v>
      </c>
      <c r="F2154" t="s">
        <v>2684</v>
      </c>
      <c r="G2154" t="s">
        <v>335</v>
      </c>
      <c r="H2154" t="s">
        <v>2687</v>
      </c>
      <c r="I2154">
        <v>1</v>
      </c>
      <c r="J2154" t="s">
        <v>14368</v>
      </c>
      <c r="K2154">
        <v>80</v>
      </c>
      <c r="L2154" s="1" t="s">
        <v>348</v>
      </c>
      <c r="M2154" t="s">
        <v>2685</v>
      </c>
      <c r="N2154">
        <v>21037</v>
      </c>
      <c r="O2154">
        <v>1</v>
      </c>
      <c r="P2154">
        <v>23</v>
      </c>
      <c r="Q2154" t="s">
        <v>11722</v>
      </c>
      <c r="R2154" t="s">
        <v>424</v>
      </c>
      <c r="S2154" t="s">
        <v>686</v>
      </c>
      <c r="U2154" t="s">
        <v>2283</v>
      </c>
      <c r="V2154" t="s">
        <v>299</v>
      </c>
    </row>
    <row r="2155" spans="1:22" x14ac:dyDescent="0.3">
      <c r="A2155" t="s">
        <v>7621</v>
      </c>
      <c r="B2155">
        <v>1</v>
      </c>
      <c r="C2155" s="1" t="s">
        <v>7620</v>
      </c>
      <c r="D2155" t="s">
        <v>451</v>
      </c>
      <c r="E2155">
        <v>4045163</v>
      </c>
      <c r="F2155" t="s">
        <v>7620</v>
      </c>
      <c r="G2155" t="s">
        <v>388</v>
      </c>
      <c r="H2155" t="s">
        <v>7622</v>
      </c>
      <c r="I2155">
        <v>1</v>
      </c>
      <c r="J2155" t="s">
        <v>14488</v>
      </c>
      <c r="K2155">
        <v>26</v>
      </c>
      <c r="L2155" s="1" t="s">
        <v>451</v>
      </c>
      <c r="M2155" t="s">
        <v>633</v>
      </c>
      <c r="N2155">
        <v>20933</v>
      </c>
      <c r="O2155">
        <v>1</v>
      </c>
      <c r="P2155">
        <v>23</v>
      </c>
      <c r="Q2155" t="s">
        <v>12946</v>
      </c>
      <c r="R2155" t="s">
        <v>360</v>
      </c>
      <c r="S2155" t="s">
        <v>724</v>
      </c>
      <c r="U2155" t="s">
        <v>2283</v>
      </c>
      <c r="V2155" t="s">
        <v>299</v>
      </c>
    </row>
    <row r="2156" spans="1:22" x14ac:dyDescent="0.3">
      <c r="A2156" t="s">
        <v>6543</v>
      </c>
      <c r="B2156">
        <v>1</v>
      </c>
      <c r="C2156" s="1" t="s">
        <v>6542</v>
      </c>
      <c r="D2156" t="s">
        <v>348</v>
      </c>
      <c r="E2156">
        <v>2582387</v>
      </c>
      <c r="F2156" t="s">
        <v>6542</v>
      </c>
      <c r="H2156" t="s">
        <v>6544</v>
      </c>
      <c r="K2156">
        <v>12</v>
      </c>
      <c r="L2156" s="1" t="s">
        <v>348</v>
      </c>
      <c r="M2156" t="s">
        <v>5160</v>
      </c>
      <c r="N2156">
        <v>18679</v>
      </c>
      <c r="O2156">
        <v>0</v>
      </c>
      <c r="P2156">
        <v>24</v>
      </c>
      <c r="Q2156" t="s">
        <v>12651</v>
      </c>
      <c r="R2156" t="s">
        <v>401</v>
      </c>
      <c r="S2156" t="s">
        <v>393</v>
      </c>
      <c r="U2156" t="s">
        <v>2283</v>
      </c>
      <c r="V2156" t="s">
        <v>295</v>
      </c>
    </row>
    <row r="2157" spans="1:22" x14ac:dyDescent="0.3">
      <c r="A2157" t="s">
        <v>3454</v>
      </c>
      <c r="B2157">
        <v>1</v>
      </c>
      <c r="C2157" s="1" t="s">
        <v>3452</v>
      </c>
      <c r="D2157" t="s">
        <v>348</v>
      </c>
      <c r="F2157" t="s">
        <v>3452</v>
      </c>
      <c r="K2157">
        <v>0</v>
      </c>
      <c r="L2157" s="1" t="s">
        <v>348</v>
      </c>
      <c r="M2157" t="s">
        <v>513</v>
      </c>
      <c r="N2157">
        <v>17412</v>
      </c>
      <c r="Q2157" t="s">
        <v>11884</v>
      </c>
      <c r="R2157" t="s">
        <v>296</v>
      </c>
      <c r="S2157" t="s">
        <v>296</v>
      </c>
      <c r="U2157" t="s">
        <v>3453</v>
      </c>
      <c r="V2157" t="s">
        <v>295</v>
      </c>
    </row>
    <row r="2158" spans="1:22" x14ac:dyDescent="0.3">
      <c r="A2158" t="s">
        <v>7376</v>
      </c>
      <c r="B2158">
        <v>1</v>
      </c>
      <c r="C2158" s="1" t="s">
        <v>7375</v>
      </c>
      <c r="D2158" t="s">
        <v>321</v>
      </c>
      <c r="E2158">
        <v>2573419</v>
      </c>
      <c r="F2158" t="s">
        <v>7375</v>
      </c>
      <c r="H2158" t="s">
        <v>3774</v>
      </c>
      <c r="K2158">
        <v>0</v>
      </c>
      <c r="L2158" s="1" t="s">
        <v>321</v>
      </c>
      <c r="M2158" t="s">
        <v>1707</v>
      </c>
      <c r="N2158">
        <v>17240</v>
      </c>
      <c r="O2158">
        <v>1</v>
      </c>
      <c r="P2158">
        <v>25</v>
      </c>
      <c r="Q2158" t="s">
        <v>12879</v>
      </c>
      <c r="R2158" t="s">
        <v>424</v>
      </c>
      <c r="S2158" t="s">
        <v>582</v>
      </c>
      <c r="U2158" t="s">
        <v>3042</v>
      </c>
      <c r="V2158" t="s">
        <v>295</v>
      </c>
    </row>
    <row r="2159" spans="1:22" x14ac:dyDescent="0.3">
      <c r="A2159" t="s">
        <v>9794</v>
      </c>
      <c r="B2159">
        <v>1</v>
      </c>
      <c r="C2159" s="1" t="s">
        <v>9792</v>
      </c>
      <c r="D2159" t="s">
        <v>348</v>
      </c>
      <c r="E2159">
        <v>2979495</v>
      </c>
      <c r="F2159" t="s">
        <v>9792</v>
      </c>
      <c r="H2159" t="s">
        <v>4798</v>
      </c>
      <c r="I2159">
        <v>4</v>
      </c>
      <c r="K2159">
        <v>83</v>
      </c>
      <c r="L2159" s="1" t="s">
        <v>348</v>
      </c>
      <c r="M2159" t="s">
        <v>9793</v>
      </c>
      <c r="N2159">
        <v>19638</v>
      </c>
      <c r="O2159">
        <v>2</v>
      </c>
      <c r="P2159">
        <v>26</v>
      </c>
      <c r="Q2159" t="s">
        <v>13582</v>
      </c>
      <c r="R2159" t="s">
        <v>397</v>
      </c>
      <c r="S2159" t="s">
        <v>393</v>
      </c>
      <c r="T2159" t="s">
        <v>1059</v>
      </c>
      <c r="U2159" t="s">
        <v>3042</v>
      </c>
      <c r="V2159" t="s">
        <v>295</v>
      </c>
    </row>
    <row r="2160" spans="1:22" x14ac:dyDescent="0.3">
      <c r="A2160" t="s">
        <v>10816</v>
      </c>
      <c r="B2160">
        <v>1</v>
      </c>
      <c r="C2160" s="1" t="s">
        <v>99</v>
      </c>
      <c r="D2160" t="s">
        <v>311</v>
      </c>
      <c r="E2160">
        <v>3039707</v>
      </c>
      <c r="F2160" t="s">
        <v>99</v>
      </c>
      <c r="G2160" t="s">
        <v>895</v>
      </c>
      <c r="H2160" t="s">
        <v>3087</v>
      </c>
      <c r="I2160">
        <v>2</v>
      </c>
      <c r="J2160" t="s">
        <v>5805</v>
      </c>
      <c r="K2160">
        <v>10</v>
      </c>
      <c r="L2160" s="1" t="s">
        <v>311</v>
      </c>
      <c r="M2160" t="s">
        <v>5804</v>
      </c>
      <c r="N2160">
        <v>18811</v>
      </c>
      <c r="O2160">
        <v>3</v>
      </c>
      <c r="P2160">
        <v>26</v>
      </c>
      <c r="Q2160" t="s">
        <v>15204</v>
      </c>
      <c r="R2160" t="s">
        <v>345</v>
      </c>
      <c r="S2160" t="s">
        <v>436</v>
      </c>
      <c r="U2160" t="s">
        <v>3042</v>
      </c>
      <c r="V2160" t="s">
        <v>299</v>
      </c>
    </row>
    <row r="2161" spans="1:22" x14ac:dyDescent="0.3">
      <c r="A2161" t="s">
        <v>15883</v>
      </c>
      <c r="B2161">
        <v>1</v>
      </c>
      <c r="C2161" s="1" t="s">
        <v>15884</v>
      </c>
      <c r="D2161" t="s">
        <v>321</v>
      </c>
      <c r="E2161">
        <v>3923392</v>
      </c>
      <c r="F2161" t="s">
        <v>15884</v>
      </c>
      <c r="G2161" t="s">
        <v>410</v>
      </c>
      <c r="H2161" t="s">
        <v>15012</v>
      </c>
      <c r="K2161">
        <v>84</v>
      </c>
      <c r="L2161" s="1" t="s">
        <v>321</v>
      </c>
      <c r="M2161" t="s">
        <v>15885</v>
      </c>
      <c r="N2161">
        <v>21800</v>
      </c>
      <c r="O2161">
        <v>0</v>
      </c>
      <c r="P2161">
        <v>23</v>
      </c>
      <c r="Q2161" t="s">
        <v>15886</v>
      </c>
      <c r="R2161" t="s">
        <v>424</v>
      </c>
      <c r="S2161" t="s">
        <v>659</v>
      </c>
      <c r="U2161" t="s">
        <v>3042</v>
      </c>
      <c r="V2161" t="s">
        <v>299</v>
      </c>
    </row>
    <row r="2162" spans="1:22" x14ac:dyDescent="0.3">
      <c r="A2162" t="s">
        <v>3991</v>
      </c>
      <c r="B2162">
        <v>1</v>
      </c>
      <c r="C2162" s="1" t="s">
        <v>3989</v>
      </c>
      <c r="D2162" t="s">
        <v>311</v>
      </c>
      <c r="E2162">
        <v>2970710</v>
      </c>
      <c r="F2162" t="s">
        <v>3989</v>
      </c>
      <c r="H2162" t="s">
        <v>3992</v>
      </c>
      <c r="I2162">
        <v>5</v>
      </c>
      <c r="K2162">
        <v>3</v>
      </c>
      <c r="L2162" s="1" t="s">
        <v>311</v>
      </c>
      <c r="M2162" t="s">
        <v>3990</v>
      </c>
      <c r="N2162">
        <v>19742</v>
      </c>
      <c r="O2162">
        <v>2</v>
      </c>
      <c r="P2162">
        <v>25</v>
      </c>
      <c r="Q2162" t="s">
        <v>12003</v>
      </c>
      <c r="R2162" t="s">
        <v>318</v>
      </c>
      <c r="S2162" t="s">
        <v>1188</v>
      </c>
      <c r="T2162" t="s">
        <v>1059</v>
      </c>
      <c r="U2162" t="s">
        <v>1778</v>
      </c>
      <c r="V2162" t="s">
        <v>295</v>
      </c>
    </row>
    <row r="2163" spans="1:22" x14ac:dyDescent="0.3">
      <c r="A2163" t="s">
        <v>10589</v>
      </c>
      <c r="B2163">
        <v>1</v>
      </c>
      <c r="C2163" s="1" t="s">
        <v>10588</v>
      </c>
      <c r="D2163" t="s">
        <v>348</v>
      </c>
      <c r="E2163">
        <v>2474890</v>
      </c>
      <c r="F2163" t="s">
        <v>10588</v>
      </c>
      <c r="H2163" t="s">
        <v>10590</v>
      </c>
      <c r="I2163">
        <v>3</v>
      </c>
      <c r="K2163">
        <v>85</v>
      </c>
      <c r="L2163" s="1" t="s">
        <v>348</v>
      </c>
      <c r="M2163" t="s">
        <v>4311</v>
      </c>
      <c r="N2163">
        <v>18282</v>
      </c>
      <c r="O2163">
        <v>3</v>
      </c>
      <c r="P2163">
        <v>28</v>
      </c>
      <c r="Q2163" t="s">
        <v>13825</v>
      </c>
      <c r="R2163" t="s">
        <v>304</v>
      </c>
      <c r="S2163" t="s">
        <v>779</v>
      </c>
      <c r="T2163" t="s">
        <v>1059</v>
      </c>
      <c r="U2163" t="s">
        <v>1778</v>
      </c>
      <c r="V2163" t="s">
        <v>295</v>
      </c>
    </row>
    <row r="2164" spans="1:22" x14ac:dyDescent="0.3">
      <c r="A2164" t="s">
        <v>16675</v>
      </c>
      <c r="B2164">
        <v>1</v>
      </c>
      <c r="C2164" s="1" t="s">
        <v>16676</v>
      </c>
      <c r="D2164" t="s">
        <v>16327</v>
      </c>
      <c r="E2164">
        <v>4035685</v>
      </c>
      <c r="F2164" t="s">
        <v>16676</v>
      </c>
      <c r="G2164" t="s">
        <v>536</v>
      </c>
      <c r="H2164" t="s">
        <v>16677</v>
      </c>
      <c r="J2164" t="s">
        <v>16678</v>
      </c>
      <c r="K2164">
        <v>6</v>
      </c>
      <c r="L2164" s="1" t="s">
        <v>16327</v>
      </c>
      <c r="M2164" t="s">
        <v>16679</v>
      </c>
      <c r="N2164">
        <v>20996</v>
      </c>
      <c r="O2164">
        <v>1</v>
      </c>
      <c r="P2164">
        <v>28</v>
      </c>
      <c r="Q2164" t="s">
        <v>16680</v>
      </c>
      <c r="R2164" t="s">
        <v>345</v>
      </c>
      <c r="S2164" t="s">
        <v>686</v>
      </c>
      <c r="U2164" t="s">
        <v>1778</v>
      </c>
      <c r="V2164" t="s">
        <v>299</v>
      </c>
    </row>
    <row r="2165" spans="1:22" x14ac:dyDescent="0.3">
      <c r="A2165" t="s">
        <v>3075</v>
      </c>
      <c r="B2165">
        <v>1</v>
      </c>
      <c r="C2165" s="1" t="s">
        <v>3072</v>
      </c>
      <c r="D2165" t="s">
        <v>321</v>
      </c>
      <c r="E2165">
        <v>2577567</v>
      </c>
      <c r="F2165" t="s">
        <v>3072</v>
      </c>
      <c r="H2165" t="s">
        <v>645</v>
      </c>
      <c r="K2165">
        <v>42</v>
      </c>
      <c r="L2165" s="1" t="s">
        <v>321</v>
      </c>
      <c r="M2165" t="s">
        <v>3074</v>
      </c>
      <c r="N2165">
        <v>18702</v>
      </c>
      <c r="O2165">
        <v>3</v>
      </c>
      <c r="P2165">
        <v>27</v>
      </c>
      <c r="Q2165" t="s">
        <v>11798</v>
      </c>
      <c r="R2165" t="s">
        <v>424</v>
      </c>
      <c r="S2165" t="s">
        <v>548</v>
      </c>
      <c r="T2165" t="s">
        <v>1059</v>
      </c>
      <c r="U2165" t="s">
        <v>3073</v>
      </c>
      <c r="V2165" t="s">
        <v>295</v>
      </c>
    </row>
    <row r="2166" spans="1:22" x14ac:dyDescent="0.3">
      <c r="A2166" t="s">
        <v>6847</v>
      </c>
      <c r="B2166">
        <v>1</v>
      </c>
      <c r="C2166" s="1" t="s">
        <v>6844</v>
      </c>
      <c r="D2166" t="s">
        <v>321</v>
      </c>
      <c r="E2166">
        <v>2998565</v>
      </c>
      <c r="F2166" t="s">
        <v>6844</v>
      </c>
      <c r="G2166" t="s">
        <v>303</v>
      </c>
      <c r="H2166" t="s">
        <v>6848</v>
      </c>
      <c r="I2166">
        <v>3</v>
      </c>
      <c r="J2166" t="s">
        <v>6846</v>
      </c>
      <c r="K2166">
        <v>81</v>
      </c>
      <c r="L2166" s="1" t="s">
        <v>321</v>
      </c>
      <c r="M2166" t="s">
        <v>6845</v>
      </c>
      <c r="N2166">
        <v>18900</v>
      </c>
      <c r="O2166">
        <v>3</v>
      </c>
      <c r="P2166">
        <v>26</v>
      </c>
      <c r="Q2166" t="s">
        <v>12733</v>
      </c>
      <c r="R2166" t="s">
        <v>294</v>
      </c>
      <c r="S2166" t="s">
        <v>1070</v>
      </c>
      <c r="T2166" t="s">
        <v>13941</v>
      </c>
      <c r="U2166" t="s">
        <v>2104</v>
      </c>
      <c r="V2166" t="s">
        <v>13942</v>
      </c>
    </row>
    <row r="2167" spans="1:22" x14ac:dyDescent="0.3">
      <c r="A2167" t="s">
        <v>14862</v>
      </c>
      <c r="B2167">
        <v>1</v>
      </c>
      <c r="C2167" s="1" t="s">
        <v>3538</v>
      </c>
      <c r="D2167" t="s">
        <v>348</v>
      </c>
      <c r="E2167">
        <v>14922</v>
      </c>
      <c r="F2167" t="s">
        <v>3538</v>
      </c>
      <c r="G2167" t="s">
        <v>489</v>
      </c>
      <c r="H2167" t="s">
        <v>3542</v>
      </c>
      <c r="I2167">
        <v>1</v>
      </c>
      <c r="J2167" t="s">
        <v>3540</v>
      </c>
      <c r="K2167">
        <v>14</v>
      </c>
      <c r="L2167" s="1" t="s">
        <v>348</v>
      </c>
      <c r="M2167" t="s">
        <v>14863</v>
      </c>
      <c r="N2167">
        <v>13878</v>
      </c>
      <c r="O2167">
        <v>8</v>
      </c>
      <c r="P2167">
        <v>31</v>
      </c>
      <c r="Q2167" t="s">
        <v>14864</v>
      </c>
      <c r="R2167" t="s">
        <v>345</v>
      </c>
      <c r="S2167" t="s">
        <v>317</v>
      </c>
      <c r="U2167" t="s">
        <v>3539</v>
      </c>
      <c r="V2167" t="s">
        <v>299</v>
      </c>
    </row>
    <row r="2168" spans="1:22" x14ac:dyDescent="0.3">
      <c r="A2168" t="s">
        <v>10546</v>
      </c>
      <c r="B2168">
        <v>1</v>
      </c>
      <c r="C2168" s="1" t="s">
        <v>10544</v>
      </c>
      <c r="D2168" t="s">
        <v>348</v>
      </c>
      <c r="E2168">
        <v>2973769</v>
      </c>
      <c r="F2168" t="s">
        <v>10544</v>
      </c>
      <c r="H2168" t="s">
        <v>2590</v>
      </c>
      <c r="K2168">
        <v>83</v>
      </c>
      <c r="L2168" s="1" t="s">
        <v>348</v>
      </c>
      <c r="M2168" t="s">
        <v>1706</v>
      </c>
      <c r="N2168">
        <v>18749</v>
      </c>
      <c r="O2168">
        <v>0</v>
      </c>
      <c r="P2168">
        <v>26</v>
      </c>
      <c r="Q2168" t="s">
        <v>13809</v>
      </c>
      <c r="R2168" t="s">
        <v>360</v>
      </c>
      <c r="S2168" t="s">
        <v>341</v>
      </c>
      <c r="U2168" t="s">
        <v>10545</v>
      </c>
      <c r="V2168" t="s">
        <v>295</v>
      </c>
    </row>
    <row r="2169" spans="1:22" x14ac:dyDescent="0.3">
      <c r="A2169" t="s">
        <v>9741</v>
      </c>
      <c r="B2169">
        <v>1</v>
      </c>
      <c r="C2169" s="1" t="s">
        <v>9738</v>
      </c>
      <c r="D2169" t="s">
        <v>348</v>
      </c>
      <c r="E2169">
        <v>2973973</v>
      </c>
      <c r="F2169" t="s">
        <v>9738</v>
      </c>
      <c r="H2169" t="s">
        <v>5808</v>
      </c>
      <c r="I2169">
        <v>3</v>
      </c>
      <c r="J2169" t="s">
        <v>9740</v>
      </c>
      <c r="K2169">
        <v>18</v>
      </c>
      <c r="L2169" s="1" t="s">
        <v>348</v>
      </c>
      <c r="M2169" t="s">
        <v>3280</v>
      </c>
      <c r="N2169">
        <v>19234</v>
      </c>
      <c r="O2169">
        <v>3</v>
      </c>
      <c r="P2169">
        <v>26</v>
      </c>
      <c r="Q2169" t="s">
        <v>13565</v>
      </c>
      <c r="R2169" t="s">
        <v>308</v>
      </c>
      <c r="S2169" t="s">
        <v>393</v>
      </c>
      <c r="T2169" t="s">
        <v>16316</v>
      </c>
      <c r="U2169" t="s">
        <v>9739</v>
      </c>
      <c r="V2169" t="s">
        <v>295</v>
      </c>
    </row>
    <row r="2170" spans="1:22" x14ac:dyDescent="0.3">
      <c r="A2170" t="s">
        <v>4091</v>
      </c>
      <c r="B2170">
        <v>1</v>
      </c>
      <c r="C2170" s="1" t="s">
        <v>4089</v>
      </c>
      <c r="D2170" t="s">
        <v>451</v>
      </c>
      <c r="E2170">
        <v>15823</v>
      </c>
      <c r="F2170" t="s">
        <v>4089</v>
      </c>
      <c r="H2170" t="s">
        <v>1428</v>
      </c>
      <c r="K2170">
        <v>31</v>
      </c>
      <c r="L2170" s="1" t="s">
        <v>451</v>
      </c>
      <c r="M2170" t="s">
        <v>2744</v>
      </c>
      <c r="N2170">
        <v>15036</v>
      </c>
      <c r="O2170">
        <v>3</v>
      </c>
      <c r="P2170">
        <v>27</v>
      </c>
      <c r="Q2170" t="s">
        <v>12027</v>
      </c>
      <c r="R2170" t="s">
        <v>401</v>
      </c>
      <c r="S2170" t="s">
        <v>1230</v>
      </c>
      <c r="U2170" t="s">
        <v>4090</v>
      </c>
      <c r="V2170" t="s">
        <v>295</v>
      </c>
    </row>
    <row r="2171" spans="1:22" x14ac:dyDescent="0.3">
      <c r="A2171" t="s">
        <v>3505</v>
      </c>
      <c r="B2171">
        <v>1</v>
      </c>
      <c r="C2171" s="1" t="s">
        <v>548</v>
      </c>
      <c r="D2171" t="s">
        <v>562</v>
      </c>
      <c r="E2171">
        <v>10057</v>
      </c>
      <c r="F2171" t="s">
        <v>548</v>
      </c>
      <c r="H2171" t="s">
        <v>3506</v>
      </c>
      <c r="K2171">
        <v>34</v>
      </c>
      <c r="L2171" s="1" t="s">
        <v>451</v>
      </c>
      <c r="M2171" t="s">
        <v>2985</v>
      </c>
      <c r="N2171">
        <v>6295</v>
      </c>
      <c r="O2171">
        <v>9</v>
      </c>
      <c r="P2171">
        <v>33</v>
      </c>
      <c r="Q2171" t="s">
        <v>11896</v>
      </c>
      <c r="R2171" t="s">
        <v>401</v>
      </c>
      <c r="S2171" t="s">
        <v>575</v>
      </c>
      <c r="U2171" t="s">
        <v>3191</v>
      </c>
      <c r="V2171" t="s">
        <v>295</v>
      </c>
    </row>
    <row r="2172" spans="1:22" x14ac:dyDescent="0.3">
      <c r="A2172" t="s">
        <v>10009</v>
      </c>
      <c r="B2172">
        <v>1</v>
      </c>
      <c r="C2172" s="1" t="s">
        <v>10006</v>
      </c>
      <c r="D2172" t="s">
        <v>348</v>
      </c>
      <c r="E2172">
        <v>2979548</v>
      </c>
      <c r="F2172" t="s">
        <v>10006</v>
      </c>
      <c r="G2172" t="s">
        <v>410</v>
      </c>
      <c r="H2172" t="s">
        <v>4114</v>
      </c>
      <c r="K2172">
        <v>19</v>
      </c>
      <c r="L2172" s="1" t="s">
        <v>348</v>
      </c>
      <c r="M2172" t="s">
        <v>10008</v>
      </c>
      <c r="N2172">
        <v>19224</v>
      </c>
      <c r="O2172">
        <v>1</v>
      </c>
      <c r="P2172">
        <v>24</v>
      </c>
      <c r="Q2172" t="s">
        <v>13646</v>
      </c>
      <c r="R2172" t="s">
        <v>329</v>
      </c>
      <c r="S2172" t="s">
        <v>924</v>
      </c>
      <c r="U2172" t="s">
        <v>10007</v>
      </c>
      <c r="V2172" t="s">
        <v>299</v>
      </c>
    </row>
    <row r="2173" spans="1:22" x14ac:dyDescent="0.3">
      <c r="A2173" t="s">
        <v>5440</v>
      </c>
      <c r="B2173">
        <v>1</v>
      </c>
      <c r="C2173" s="1" t="s">
        <v>5437</v>
      </c>
      <c r="D2173" t="s">
        <v>321</v>
      </c>
      <c r="E2173">
        <v>3121659</v>
      </c>
      <c r="F2173" t="s">
        <v>5437</v>
      </c>
      <c r="I2173">
        <v>9</v>
      </c>
      <c r="K2173">
        <v>88</v>
      </c>
      <c r="L2173" s="1" t="s">
        <v>321</v>
      </c>
      <c r="M2173" t="s">
        <v>5439</v>
      </c>
      <c r="N2173">
        <v>21560</v>
      </c>
      <c r="O2173">
        <v>1</v>
      </c>
      <c r="Q2173" t="s">
        <v>12357</v>
      </c>
      <c r="R2173" t="s">
        <v>424</v>
      </c>
      <c r="S2173" t="s">
        <v>1263</v>
      </c>
      <c r="T2173" t="s">
        <v>16316</v>
      </c>
      <c r="U2173" t="s">
        <v>5438</v>
      </c>
      <c r="V2173" t="s">
        <v>295</v>
      </c>
    </row>
    <row r="2174" spans="1:22" x14ac:dyDescent="0.3">
      <c r="A2174" t="s">
        <v>15721</v>
      </c>
      <c r="B2174">
        <v>1</v>
      </c>
      <c r="C2174" s="1" t="s">
        <v>8534</v>
      </c>
      <c r="D2174" t="s">
        <v>321</v>
      </c>
      <c r="E2174">
        <v>4002672</v>
      </c>
      <c r="F2174" t="s">
        <v>8534</v>
      </c>
      <c r="H2174" t="s">
        <v>15722</v>
      </c>
      <c r="J2174" t="s">
        <v>8536</v>
      </c>
      <c r="L2174" s="1" t="s">
        <v>4033</v>
      </c>
      <c r="M2174" t="s">
        <v>15723</v>
      </c>
      <c r="N2174">
        <v>18097</v>
      </c>
      <c r="O2174">
        <v>4</v>
      </c>
      <c r="P2174">
        <v>26</v>
      </c>
      <c r="Q2174" t="s">
        <v>15724</v>
      </c>
      <c r="R2174" t="s">
        <v>294</v>
      </c>
      <c r="S2174" t="s">
        <v>515</v>
      </c>
      <c r="T2174" t="s">
        <v>16316</v>
      </c>
      <c r="U2174" t="s">
        <v>8535</v>
      </c>
      <c r="V2174" t="s">
        <v>295</v>
      </c>
    </row>
    <row r="2175" spans="1:22" x14ac:dyDescent="0.3">
      <c r="A2175" t="s">
        <v>1928</v>
      </c>
      <c r="B2175">
        <v>1</v>
      </c>
      <c r="C2175" s="1" t="s">
        <v>1925</v>
      </c>
      <c r="D2175" t="s">
        <v>348</v>
      </c>
      <c r="E2175">
        <v>2977874</v>
      </c>
      <c r="F2175" t="s">
        <v>1925</v>
      </c>
      <c r="H2175" t="s">
        <v>1297</v>
      </c>
      <c r="J2175" t="s">
        <v>1927</v>
      </c>
      <c r="K2175">
        <v>14</v>
      </c>
      <c r="L2175" s="1" t="s">
        <v>348</v>
      </c>
      <c r="M2175" t="s">
        <v>1395</v>
      </c>
      <c r="N2175">
        <v>18409</v>
      </c>
      <c r="O2175">
        <v>4</v>
      </c>
      <c r="P2175">
        <v>26</v>
      </c>
      <c r="Q2175" t="s">
        <v>11572</v>
      </c>
      <c r="R2175" t="s">
        <v>360</v>
      </c>
      <c r="S2175" t="s">
        <v>430</v>
      </c>
      <c r="T2175" t="s">
        <v>16316</v>
      </c>
      <c r="U2175" t="s">
        <v>1926</v>
      </c>
      <c r="V2175" t="s">
        <v>295</v>
      </c>
    </row>
    <row r="2176" spans="1:22" x14ac:dyDescent="0.3">
      <c r="A2176" t="s">
        <v>7737</v>
      </c>
      <c r="B2176">
        <v>1</v>
      </c>
      <c r="C2176" s="1" t="s">
        <v>7736</v>
      </c>
      <c r="D2176" t="s">
        <v>348</v>
      </c>
      <c r="E2176">
        <v>16569</v>
      </c>
      <c r="F2176" t="s">
        <v>7736</v>
      </c>
      <c r="H2176" t="s">
        <v>7738</v>
      </c>
      <c r="K2176">
        <v>16</v>
      </c>
      <c r="L2176" s="1" t="s">
        <v>348</v>
      </c>
      <c r="M2176" t="s">
        <v>496</v>
      </c>
      <c r="N2176">
        <v>15816</v>
      </c>
      <c r="O2176">
        <v>6</v>
      </c>
      <c r="P2176">
        <v>29</v>
      </c>
      <c r="Q2176" t="s">
        <v>12977</v>
      </c>
      <c r="R2176" t="s">
        <v>308</v>
      </c>
      <c r="S2176" t="s">
        <v>730</v>
      </c>
      <c r="T2176" t="s">
        <v>1059</v>
      </c>
      <c r="U2176" t="s">
        <v>4818</v>
      </c>
      <c r="V2176" t="s">
        <v>295</v>
      </c>
    </row>
    <row r="2177" spans="1:22" x14ac:dyDescent="0.3">
      <c r="A2177" t="s">
        <v>4647</v>
      </c>
      <c r="B2177">
        <v>1</v>
      </c>
      <c r="C2177" s="1" t="s">
        <v>4645</v>
      </c>
      <c r="D2177" t="s">
        <v>321</v>
      </c>
      <c r="E2177">
        <v>15923</v>
      </c>
      <c r="F2177" t="s">
        <v>4645</v>
      </c>
      <c r="H2177" t="s">
        <v>2557</v>
      </c>
      <c r="K2177">
        <v>81</v>
      </c>
      <c r="L2177" s="1" t="s">
        <v>321</v>
      </c>
      <c r="M2177" t="s">
        <v>4449</v>
      </c>
      <c r="N2177">
        <v>15072</v>
      </c>
      <c r="O2177">
        <v>7</v>
      </c>
      <c r="P2177">
        <v>29</v>
      </c>
      <c r="Q2177" t="s">
        <v>12157</v>
      </c>
      <c r="R2177" t="s">
        <v>318</v>
      </c>
      <c r="S2177" t="s">
        <v>582</v>
      </c>
      <c r="U2177" t="s">
        <v>4646</v>
      </c>
      <c r="V2177" t="s">
        <v>295</v>
      </c>
    </row>
    <row r="2178" spans="1:22" x14ac:dyDescent="0.3">
      <c r="A2178" t="s">
        <v>553</v>
      </c>
      <c r="B2178">
        <v>1</v>
      </c>
      <c r="C2178" s="1" t="s">
        <v>547</v>
      </c>
      <c r="D2178" t="s">
        <v>321</v>
      </c>
      <c r="E2178">
        <v>2508256</v>
      </c>
      <c r="F2178" t="s">
        <v>547</v>
      </c>
      <c r="G2178" t="s">
        <v>552</v>
      </c>
      <c r="H2178" t="s">
        <v>554</v>
      </c>
      <c r="I2178">
        <v>3</v>
      </c>
      <c r="J2178" t="s">
        <v>551</v>
      </c>
      <c r="K2178">
        <v>85</v>
      </c>
      <c r="L2178" s="1" t="s">
        <v>321</v>
      </c>
      <c r="M2178" t="s">
        <v>550</v>
      </c>
      <c r="N2178">
        <v>16903</v>
      </c>
      <c r="O2178">
        <v>5</v>
      </c>
      <c r="P2178">
        <v>28</v>
      </c>
      <c r="Q2178" t="s">
        <v>11354</v>
      </c>
      <c r="R2178" t="s">
        <v>345</v>
      </c>
      <c r="S2178" t="s">
        <v>659</v>
      </c>
      <c r="U2178" t="s">
        <v>549</v>
      </c>
      <c r="V2178" t="s">
        <v>299</v>
      </c>
    </row>
    <row r="2179" spans="1:22" x14ac:dyDescent="0.3">
      <c r="A2179" t="s">
        <v>2456</v>
      </c>
      <c r="B2179">
        <v>1</v>
      </c>
      <c r="C2179" s="1" t="s">
        <v>2453</v>
      </c>
      <c r="D2179" t="s">
        <v>451</v>
      </c>
      <c r="E2179">
        <v>3886818</v>
      </c>
      <c r="F2179" t="s">
        <v>2453</v>
      </c>
      <c r="G2179" t="s">
        <v>522</v>
      </c>
      <c r="H2179" t="s">
        <v>2457</v>
      </c>
      <c r="I2179">
        <v>4</v>
      </c>
      <c r="J2179" t="s">
        <v>14359</v>
      </c>
      <c r="K2179">
        <v>37</v>
      </c>
      <c r="L2179" s="1" t="s">
        <v>451</v>
      </c>
      <c r="M2179" t="s">
        <v>2455</v>
      </c>
      <c r="N2179">
        <v>20768</v>
      </c>
      <c r="O2179">
        <v>1</v>
      </c>
      <c r="P2179">
        <v>23</v>
      </c>
      <c r="Q2179" t="s">
        <v>11673</v>
      </c>
      <c r="R2179" t="s">
        <v>401</v>
      </c>
      <c r="S2179" t="s">
        <v>356</v>
      </c>
      <c r="U2179" t="s">
        <v>2454</v>
      </c>
      <c r="V2179" t="s">
        <v>299</v>
      </c>
    </row>
    <row r="2180" spans="1:22" x14ac:dyDescent="0.3">
      <c r="A2180" t="s">
        <v>9239</v>
      </c>
      <c r="B2180">
        <v>1</v>
      </c>
      <c r="C2180" s="1" t="s">
        <v>9238</v>
      </c>
      <c r="D2180" t="s">
        <v>348</v>
      </c>
      <c r="F2180" t="s">
        <v>9238</v>
      </c>
      <c r="G2180" t="s">
        <v>352</v>
      </c>
      <c r="H2180" t="s">
        <v>7738</v>
      </c>
      <c r="I2180">
        <v>4</v>
      </c>
      <c r="K2180">
        <v>16</v>
      </c>
      <c r="L2180" s="1" t="s">
        <v>348</v>
      </c>
      <c r="M2180" t="s">
        <v>496</v>
      </c>
      <c r="N2180">
        <v>17765</v>
      </c>
      <c r="O2180">
        <v>3</v>
      </c>
      <c r="P2180">
        <v>27</v>
      </c>
      <c r="Q2180" t="s">
        <v>13411</v>
      </c>
      <c r="R2180" t="s">
        <v>308</v>
      </c>
      <c r="S2180" t="s">
        <v>730</v>
      </c>
      <c r="U2180" t="s">
        <v>2454</v>
      </c>
      <c r="V2180" t="s">
        <v>299</v>
      </c>
    </row>
    <row r="2181" spans="1:22" x14ac:dyDescent="0.3">
      <c r="A2181" t="s">
        <v>15315</v>
      </c>
      <c r="B2181">
        <v>1</v>
      </c>
      <c r="C2181" s="1" t="s">
        <v>15316</v>
      </c>
      <c r="D2181" t="s">
        <v>321</v>
      </c>
      <c r="E2181">
        <v>3930035</v>
      </c>
      <c r="F2181" t="s">
        <v>15316</v>
      </c>
      <c r="G2181" t="s">
        <v>644</v>
      </c>
      <c r="H2181" t="s">
        <v>2273</v>
      </c>
      <c r="K2181">
        <v>87</v>
      </c>
      <c r="L2181" s="1" t="s">
        <v>321</v>
      </c>
      <c r="M2181" t="s">
        <v>15317</v>
      </c>
      <c r="N2181">
        <v>22347</v>
      </c>
      <c r="O2181">
        <v>0</v>
      </c>
      <c r="P2181">
        <v>23</v>
      </c>
      <c r="Q2181" t="s">
        <v>15318</v>
      </c>
      <c r="R2181" t="s">
        <v>294</v>
      </c>
      <c r="S2181" t="s">
        <v>511</v>
      </c>
      <c r="U2181" t="s">
        <v>15319</v>
      </c>
      <c r="V2181" t="s">
        <v>299</v>
      </c>
    </row>
    <row r="2182" spans="1:22" x14ac:dyDescent="0.3">
      <c r="A2182" t="s">
        <v>14799</v>
      </c>
      <c r="B2182">
        <v>1</v>
      </c>
      <c r="C2182" s="1" t="s">
        <v>14800</v>
      </c>
      <c r="D2182" t="s">
        <v>451</v>
      </c>
      <c r="F2182" t="s">
        <v>14800</v>
      </c>
      <c r="L2182" s="1" t="s">
        <v>451</v>
      </c>
      <c r="M2182" t="s">
        <v>4614</v>
      </c>
      <c r="N2182">
        <v>22450</v>
      </c>
      <c r="O2182">
        <v>0</v>
      </c>
      <c r="Q2182" t="s">
        <v>14801</v>
      </c>
      <c r="R2182" t="s">
        <v>308</v>
      </c>
      <c r="S2182" t="s">
        <v>436</v>
      </c>
      <c r="T2182" t="s">
        <v>16316</v>
      </c>
      <c r="U2182" t="s">
        <v>14802</v>
      </c>
      <c r="V2182" t="s">
        <v>295</v>
      </c>
    </row>
    <row r="2183" spans="1:22" x14ac:dyDescent="0.3">
      <c r="A2183" t="s">
        <v>6217</v>
      </c>
      <c r="B2183">
        <v>1</v>
      </c>
      <c r="C2183" s="1" t="s">
        <v>6215</v>
      </c>
      <c r="D2183" t="s">
        <v>321</v>
      </c>
      <c r="E2183">
        <v>3125999</v>
      </c>
      <c r="F2183" t="s">
        <v>6215</v>
      </c>
      <c r="G2183" t="s">
        <v>707</v>
      </c>
      <c r="H2183" t="s">
        <v>6218</v>
      </c>
      <c r="J2183" t="s">
        <v>14438</v>
      </c>
      <c r="K2183">
        <v>84</v>
      </c>
      <c r="L2183" s="1" t="s">
        <v>321</v>
      </c>
      <c r="M2183" t="s">
        <v>6216</v>
      </c>
      <c r="N2183">
        <v>21409</v>
      </c>
      <c r="O2183">
        <v>1</v>
      </c>
      <c r="P2183">
        <v>24</v>
      </c>
      <c r="Q2183" t="s">
        <v>12560</v>
      </c>
      <c r="R2183" t="s">
        <v>294</v>
      </c>
      <c r="S2183" t="s">
        <v>1496</v>
      </c>
      <c r="U2183" t="s">
        <v>1733</v>
      </c>
      <c r="V2183" t="s">
        <v>299</v>
      </c>
    </row>
    <row r="2184" spans="1:22" x14ac:dyDescent="0.3">
      <c r="A2184" t="s">
        <v>4787</v>
      </c>
      <c r="B2184">
        <v>1</v>
      </c>
      <c r="C2184" s="1" t="s">
        <v>4785</v>
      </c>
      <c r="D2184" t="s">
        <v>321</v>
      </c>
      <c r="E2184">
        <v>2971581</v>
      </c>
      <c r="F2184" t="s">
        <v>4785</v>
      </c>
      <c r="H2184" t="s">
        <v>4788</v>
      </c>
      <c r="K2184">
        <v>48</v>
      </c>
      <c r="L2184" s="1" t="s">
        <v>321</v>
      </c>
      <c r="M2184" t="s">
        <v>4786</v>
      </c>
      <c r="N2184">
        <v>19718</v>
      </c>
      <c r="O2184">
        <v>2</v>
      </c>
      <c r="P2184">
        <v>24</v>
      </c>
      <c r="Q2184" t="s">
        <v>12188</v>
      </c>
      <c r="R2184" t="s">
        <v>345</v>
      </c>
      <c r="S2184" t="s">
        <v>515</v>
      </c>
      <c r="T2184" t="s">
        <v>1059</v>
      </c>
      <c r="U2184" t="s">
        <v>1733</v>
      </c>
      <c r="V2184" t="s">
        <v>295</v>
      </c>
    </row>
    <row r="2185" spans="1:22" x14ac:dyDescent="0.3">
      <c r="A2185" t="s">
        <v>6325</v>
      </c>
      <c r="B2185">
        <v>1</v>
      </c>
      <c r="C2185" s="1" t="s">
        <v>6324</v>
      </c>
      <c r="F2185" t="s">
        <v>6324</v>
      </c>
      <c r="K2185">
        <v>0</v>
      </c>
      <c r="L2185" s="1" t="s">
        <v>296</v>
      </c>
      <c r="M2185" t="s">
        <v>1235</v>
      </c>
      <c r="N2185">
        <v>18724</v>
      </c>
      <c r="O2185">
        <v>0</v>
      </c>
      <c r="Q2185" t="s">
        <v>12590</v>
      </c>
      <c r="R2185" t="s">
        <v>296</v>
      </c>
      <c r="S2185" t="s">
        <v>296</v>
      </c>
      <c r="U2185" t="s">
        <v>1733</v>
      </c>
      <c r="V2185" t="s">
        <v>295</v>
      </c>
    </row>
    <row r="2186" spans="1:22" x14ac:dyDescent="0.3">
      <c r="A2186" t="s">
        <v>15744</v>
      </c>
      <c r="B2186">
        <v>1</v>
      </c>
      <c r="C2186" s="1" t="s">
        <v>15745</v>
      </c>
      <c r="D2186" t="s">
        <v>311</v>
      </c>
      <c r="E2186">
        <v>4036149</v>
      </c>
      <c r="F2186" t="s">
        <v>15745</v>
      </c>
      <c r="G2186" t="s">
        <v>644</v>
      </c>
      <c r="H2186" t="s">
        <v>15746</v>
      </c>
      <c r="I2186">
        <v>4</v>
      </c>
      <c r="K2186">
        <v>7</v>
      </c>
      <c r="L2186" s="1" t="s">
        <v>311</v>
      </c>
      <c r="M2186" t="s">
        <v>757</v>
      </c>
      <c r="N2186">
        <v>21812</v>
      </c>
      <c r="O2186">
        <v>0</v>
      </c>
      <c r="P2186">
        <v>22</v>
      </c>
      <c r="Q2186" t="s">
        <v>15747</v>
      </c>
      <c r="R2186" t="s">
        <v>424</v>
      </c>
      <c r="S2186" t="s">
        <v>659</v>
      </c>
      <c r="U2186" t="s">
        <v>1733</v>
      </c>
      <c r="V2186" t="s">
        <v>299</v>
      </c>
    </row>
    <row r="2187" spans="1:22" x14ac:dyDescent="0.3">
      <c r="A2187" t="s">
        <v>4612</v>
      </c>
      <c r="B2187">
        <v>1</v>
      </c>
      <c r="C2187" s="1" t="s">
        <v>4610</v>
      </c>
      <c r="D2187" t="s">
        <v>311</v>
      </c>
      <c r="E2187">
        <v>2979501</v>
      </c>
      <c r="F2187" t="s">
        <v>4610</v>
      </c>
      <c r="G2187" t="s">
        <v>388</v>
      </c>
      <c r="H2187" t="s">
        <v>4307</v>
      </c>
      <c r="I2187">
        <v>3</v>
      </c>
      <c r="J2187" t="s">
        <v>4611</v>
      </c>
      <c r="K2187">
        <v>7</v>
      </c>
      <c r="L2187" s="1" t="s">
        <v>311</v>
      </c>
      <c r="M2187" t="s">
        <v>1166</v>
      </c>
      <c r="N2187">
        <v>18104</v>
      </c>
      <c r="O2187">
        <v>4</v>
      </c>
      <c r="P2187">
        <v>26</v>
      </c>
      <c r="Q2187" t="s">
        <v>12149</v>
      </c>
      <c r="R2187" t="s">
        <v>304</v>
      </c>
      <c r="S2187" t="s">
        <v>499</v>
      </c>
      <c r="U2187" t="s">
        <v>1733</v>
      </c>
      <c r="V2187" t="s">
        <v>299</v>
      </c>
    </row>
    <row r="2188" spans="1:22" x14ac:dyDescent="0.3">
      <c r="A2188" t="s">
        <v>2415</v>
      </c>
      <c r="B2188">
        <v>1</v>
      </c>
      <c r="C2188" s="1" t="s">
        <v>2414</v>
      </c>
      <c r="D2188" t="s">
        <v>348</v>
      </c>
      <c r="E2188">
        <v>9307</v>
      </c>
      <c r="F2188" t="s">
        <v>2414</v>
      </c>
      <c r="H2188" t="s">
        <v>2416</v>
      </c>
      <c r="K2188">
        <v>84</v>
      </c>
      <c r="L2188" s="1" t="s">
        <v>348</v>
      </c>
      <c r="M2188" t="s">
        <v>445</v>
      </c>
      <c r="N2188">
        <v>8564</v>
      </c>
      <c r="O2188">
        <v>12</v>
      </c>
      <c r="P2188">
        <v>35</v>
      </c>
      <c r="Q2188" t="s">
        <v>11664</v>
      </c>
      <c r="R2188" t="s">
        <v>329</v>
      </c>
      <c r="S2188" t="s">
        <v>597</v>
      </c>
      <c r="U2188" t="s">
        <v>1733</v>
      </c>
      <c r="V2188" t="s">
        <v>295</v>
      </c>
    </row>
    <row r="2189" spans="1:22" x14ac:dyDescent="0.3">
      <c r="A2189" t="s">
        <v>15441</v>
      </c>
      <c r="B2189">
        <v>1</v>
      </c>
      <c r="C2189" s="1" t="s">
        <v>15442</v>
      </c>
      <c r="D2189" t="s">
        <v>321</v>
      </c>
      <c r="E2189">
        <v>3894852</v>
      </c>
      <c r="F2189" t="s">
        <v>15442</v>
      </c>
      <c r="G2189" t="s">
        <v>522</v>
      </c>
      <c r="H2189" t="s">
        <v>15443</v>
      </c>
      <c r="L2189" s="1" t="s">
        <v>321</v>
      </c>
      <c r="M2189" t="s">
        <v>15444</v>
      </c>
      <c r="N2189">
        <v>22245</v>
      </c>
      <c r="O2189">
        <v>0</v>
      </c>
      <c r="P2189">
        <v>23</v>
      </c>
      <c r="Q2189" t="s">
        <v>15445</v>
      </c>
      <c r="R2189" t="s">
        <v>424</v>
      </c>
      <c r="S2189" t="s">
        <v>320</v>
      </c>
      <c r="U2189" t="s">
        <v>1733</v>
      </c>
      <c r="V2189" t="s">
        <v>299</v>
      </c>
    </row>
    <row r="2190" spans="1:22" x14ac:dyDescent="0.3">
      <c r="A2190" t="s">
        <v>14916</v>
      </c>
      <c r="B2190">
        <v>1</v>
      </c>
      <c r="C2190" s="1" t="s">
        <v>14917</v>
      </c>
      <c r="D2190" t="s">
        <v>451</v>
      </c>
      <c r="E2190">
        <v>3917812</v>
      </c>
      <c r="F2190" t="s">
        <v>14917</v>
      </c>
      <c r="G2190" t="s">
        <v>910</v>
      </c>
      <c r="H2190" t="s">
        <v>4174</v>
      </c>
      <c r="K2190">
        <v>31</v>
      </c>
      <c r="L2190" s="1" t="s">
        <v>451</v>
      </c>
      <c r="M2190" t="s">
        <v>14918</v>
      </c>
      <c r="N2190">
        <v>22441</v>
      </c>
      <c r="O2190">
        <v>0</v>
      </c>
      <c r="P2190">
        <v>24</v>
      </c>
      <c r="Q2190" t="s">
        <v>14919</v>
      </c>
      <c r="R2190" t="s">
        <v>360</v>
      </c>
      <c r="S2190" t="s">
        <v>586</v>
      </c>
      <c r="U2190" t="s">
        <v>2502</v>
      </c>
      <c r="V2190" t="s">
        <v>299</v>
      </c>
    </row>
    <row r="2191" spans="1:22" x14ac:dyDescent="0.3">
      <c r="A2191" t="s">
        <v>5248</v>
      </c>
      <c r="B2191">
        <v>1</v>
      </c>
      <c r="C2191" s="1" t="s">
        <v>5246</v>
      </c>
      <c r="F2191" t="s">
        <v>5246</v>
      </c>
      <c r="K2191">
        <v>0</v>
      </c>
      <c r="L2191" s="1" t="s">
        <v>296</v>
      </c>
      <c r="M2191" t="s">
        <v>2650</v>
      </c>
      <c r="N2191">
        <v>18800</v>
      </c>
      <c r="O2191">
        <v>0</v>
      </c>
      <c r="Q2191" t="s">
        <v>12307</v>
      </c>
      <c r="R2191" t="s">
        <v>296</v>
      </c>
      <c r="S2191" t="s">
        <v>296</v>
      </c>
      <c r="U2191" t="s">
        <v>5247</v>
      </c>
      <c r="V2191" t="s">
        <v>295</v>
      </c>
    </row>
    <row r="2192" spans="1:22" x14ac:dyDescent="0.3">
      <c r="A2192" t="s">
        <v>9710</v>
      </c>
      <c r="B2192">
        <v>1</v>
      </c>
      <c r="C2192" s="1" t="s">
        <v>9709</v>
      </c>
      <c r="D2192" t="s">
        <v>348</v>
      </c>
      <c r="E2192">
        <v>15189</v>
      </c>
      <c r="F2192" t="s">
        <v>9709</v>
      </c>
      <c r="H2192" t="s">
        <v>4830</v>
      </c>
      <c r="I2192">
        <v>2</v>
      </c>
      <c r="K2192">
        <v>13</v>
      </c>
      <c r="L2192" s="1" t="s">
        <v>348</v>
      </c>
      <c r="M2192" t="s">
        <v>4549</v>
      </c>
      <c r="N2192">
        <v>14720</v>
      </c>
      <c r="O2192">
        <v>2</v>
      </c>
      <c r="P2192">
        <v>29</v>
      </c>
      <c r="Q2192" t="s">
        <v>13556</v>
      </c>
      <c r="R2192" t="s">
        <v>360</v>
      </c>
      <c r="S2192" t="s">
        <v>537</v>
      </c>
      <c r="U2192" t="s">
        <v>2502</v>
      </c>
      <c r="V2192" t="s">
        <v>295</v>
      </c>
    </row>
    <row r="2193" spans="1:22" x14ac:dyDescent="0.3">
      <c r="A2193" t="s">
        <v>9446</v>
      </c>
      <c r="B2193">
        <v>1</v>
      </c>
      <c r="C2193" s="1" t="s">
        <v>9443</v>
      </c>
      <c r="D2193" t="s">
        <v>311</v>
      </c>
      <c r="E2193">
        <v>2972236</v>
      </c>
      <c r="F2193" t="s">
        <v>9443</v>
      </c>
      <c r="G2193" t="s">
        <v>14642</v>
      </c>
      <c r="H2193" t="s">
        <v>8774</v>
      </c>
      <c r="I2193">
        <v>3</v>
      </c>
      <c r="J2193" t="s">
        <v>9445</v>
      </c>
      <c r="K2193">
        <v>3</v>
      </c>
      <c r="L2193" s="1" t="s">
        <v>311</v>
      </c>
      <c r="M2193" t="s">
        <v>9444</v>
      </c>
      <c r="N2193">
        <v>19029</v>
      </c>
      <c r="O2193">
        <v>3</v>
      </c>
      <c r="P2193">
        <v>26</v>
      </c>
      <c r="Q2193" t="s">
        <v>13476</v>
      </c>
      <c r="R2193" t="s">
        <v>345</v>
      </c>
      <c r="S2193" t="s">
        <v>575</v>
      </c>
      <c r="U2193" t="s">
        <v>2502</v>
      </c>
      <c r="V2193" t="s">
        <v>299</v>
      </c>
    </row>
    <row r="2194" spans="1:22" x14ac:dyDescent="0.3">
      <c r="A2194" t="s">
        <v>4233</v>
      </c>
      <c r="B2194">
        <v>1</v>
      </c>
      <c r="C2194" s="1" t="s">
        <v>4230</v>
      </c>
      <c r="D2194" t="s">
        <v>348</v>
      </c>
      <c r="E2194">
        <v>2513770</v>
      </c>
      <c r="F2194" t="s">
        <v>4230</v>
      </c>
      <c r="H2194" t="s">
        <v>4234</v>
      </c>
      <c r="J2194" t="s">
        <v>4232</v>
      </c>
      <c r="K2194">
        <v>85</v>
      </c>
      <c r="L2194" s="1" t="s">
        <v>4033</v>
      </c>
      <c r="M2194" t="s">
        <v>4231</v>
      </c>
      <c r="N2194">
        <v>16979</v>
      </c>
      <c r="O2194">
        <v>5</v>
      </c>
      <c r="P2194">
        <v>28</v>
      </c>
      <c r="Q2194" t="s">
        <v>12060</v>
      </c>
      <c r="R2194" t="s">
        <v>318</v>
      </c>
      <c r="S2194" t="s">
        <v>822</v>
      </c>
      <c r="T2194" t="s">
        <v>16316</v>
      </c>
      <c r="U2194" t="s">
        <v>1169</v>
      </c>
      <c r="V2194" t="s">
        <v>295</v>
      </c>
    </row>
    <row r="2195" spans="1:22" x14ac:dyDescent="0.3">
      <c r="A2195" t="s">
        <v>8919</v>
      </c>
      <c r="B2195">
        <v>1</v>
      </c>
      <c r="C2195" s="1" t="s">
        <v>68</v>
      </c>
      <c r="D2195" t="s">
        <v>348</v>
      </c>
      <c r="E2195">
        <v>2971618</v>
      </c>
      <c r="F2195" t="s">
        <v>68</v>
      </c>
      <c r="G2195" t="s">
        <v>14642</v>
      </c>
      <c r="H2195" t="s">
        <v>8920</v>
      </c>
      <c r="I2195">
        <v>2</v>
      </c>
      <c r="J2195" t="s">
        <v>8918</v>
      </c>
      <c r="K2195">
        <v>15</v>
      </c>
      <c r="L2195" s="1" t="s">
        <v>348</v>
      </c>
      <c r="M2195" t="s">
        <v>8917</v>
      </c>
      <c r="N2195">
        <v>16781</v>
      </c>
      <c r="O2195">
        <v>5</v>
      </c>
      <c r="P2195">
        <v>27</v>
      </c>
      <c r="Q2195" t="s">
        <v>13319</v>
      </c>
      <c r="R2195" t="s">
        <v>308</v>
      </c>
      <c r="S2195" t="s">
        <v>791</v>
      </c>
      <c r="U2195" t="s">
        <v>832</v>
      </c>
      <c r="V2195" t="s">
        <v>299</v>
      </c>
    </row>
    <row r="2196" spans="1:22" x14ac:dyDescent="0.3">
      <c r="A2196" t="s">
        <v>4902</v>
      </c>
      <c r="B2196">
        <v>1</v>
      </c>
      <c r="C2196" s="1" t="s">
        <v>4899</v>
      </c>
      <c r="D2196" t="s">
        <v>348</v>
      </c>
      <c r="E2196">
        <v>2576952</v>
      </c>
      <c r="F2196" t="s">
        <v>4899</v>
      </c>
      <c r="H2196" t="s">
        <v>4903</v>
      </c>
      <c r="J2196" t="s">
        <v>4901</v>
      </c>
      <c r="K2196">
        <v>5</v>
      </c>
      <c r="L2196" s="1" t="s">
        <v>348</v>
      </c>
      <c r="M2196" t="s">
        <v>4900</v>
      </c>
      <c r="N2196">
        <v>18249</v>
      </c>
      <c r="O2196">
        <v>4</v>
      </c>
      <c r="P2196">
        <v>27</v>
      </c>
      <c r="Q2196" t="s">
        <v>12217</v>
      </c>
      <c r="R2196" t="s">
        <v>329</v>
      </c>
      <c r="S2196" t="s">
        <v>814</v>
      </c>
      <c r="T2196" t="s">
        <v>16316</v>
      </c>
      <c r="U2196" t="s">
        <v>832</v>
      </c>
      <c r="V2196" t="s">
        <v>295</v>
      </c>
    </row>
    <row r="2197" spans="1:22" x14ac:dyDescent="0.3">
      <c r="A2197" t="s">
        <v>3048</v>
      </c>
      <c r="B2197">
        <v>1</v>
      </c>
      <c r="C2197" s="1" t="s">
        <v>3047</v>
      </c>
      <c r="D2197" t="s">
        <v>321</v>
      </c>
      <c r="E2197">
        <v>17181</v>
      </c>
      <c r="F2197" t="s">
        <v>3047</v>
      </c>
      <c r="H2197" t="s">
        <v>3049</v>
      </c>
      <c r="K2197">
        <v>0</v>
      </c>
      <c r="L2197" s="1" t="s">
        <v>321</v>
      </c>
      <c r="M2197" t="s">
        <v>2735</v>
      </c>
      <c r="N2197">
        <v>16576</v>
      </c>
      <c r="O2197">
        <v>3</v>
      </c>
      <c r="P2197">
        <v>27</v>
      </c>
      <c r="Q2197" t="s">
        <v>11793</v>
      </c>
      <c r="R2197" t="s">
        <v>294</v>
      </c>
      <c r="S2197" t="s">
        <v>196</v>
      </c>
      <c r="U2197" t="s">
        <v>2676</v>
      </c>
      <c r="V2197" t="s">
        <v>295</v>
      </c>
    </row>
    <row r="2198" spans="1:22" x14ac:dyDescent="0.3">
      <c r="A2198" t="s">
        <v>7508</v>
      </c>
      <c r="B2198">
        <v>1</v>
      </c>
      <c r="C2198" s="1" t="s">
        <v>7505</v>
      </c>
      <c r="D2198" t="s">
        <v>562</v>
      </c>
      <c r="E2198">
        <v>3125232</v>
      </c>
      <c r="F2198" t="s">
        <v>7505</v>
      </c>
      <c r="G2198" t="s">
        <v>721</v>
      </c>
      <c r="H2198" t="s">
        <v>3895</v>
      </c>
      <c r="I2198">
        <v>6</v>
      </c>
      <c r="J2198" t="s">
        <v>7507</v>
      </c>
      <c r="K2198">
        <v>46</v>
      </c>
      <c r="L2198" s="1" t="s">
        <v>451</v>
      </c>
      <c r="M2198" t="s">
        <v>7506</v>
      </c>
      <c r="N2198">
        <v>20018</v>
      </c>
      <c r="O2198">
        <v>2</v>
      </c>
      <c r="P2198">
        <v>24</v>
      </c>
      <c r="Q2198" t="s">
        <v>12911</v>
      </c>
      <c r="R2198" t="s">
        <v>345</v>
      </c>
      <c r="S2198" t="s">
        <v>659</v>
      </c>
      <c r="U2198" t="s">
        <v>714</v>
      </c>
      <c r="V2198" t="s">
        <v>299</v>
      </c>
    </row>
    <row r="2199" spans="1:22" x14ac:dyDescent="0.3">
      <c r="A2199" t="s">
        <v>2628</v>
      </c>
      <c r="B2199">
        <v>1</v>
      </c>
      <c r="C2199" s="1" t="s">
        <v>2624</v>
      </c>
      <c r="D2199" t="s">
        <v>562</v>
      </c>
      <c r="E2199">
        <v>14471</v>
      </c>
      <c r="F2199" t="s">
        <v>2624</v>
      </c>
      <c r="G2199" t="s">
        <v>416</v>
      </c>
      <c r="H2199" t="s">
        <v>14767</v>
      </c>
      <c r="I2199">
        <v>6</v>
      </c>
      <c r="J2199" t="s">
        <v>2626</v>
      </c>
      <c r="K2199">
        <v>44</v>
      </c>
      <c r="L2199" s="1" t="s">
        <v>2627</v>
      </c>
      <c r="M2199" t="s">
        <v>2625</v>
      </c>
      <c r="N2199">
        <v>12787</v>
      </c>
      <c r="O2199">
        <v>9</v>
      </c>
      <c r="P2199">
        <v>31</v>
      </c>
      <c r="Q2199" t="s">
        <v>11710</v>
      </c>
      <c r="R2199" t="s">
        <v>329</v>
      </c>
      <c r="S2199" t="s">
        <v>515</v>
      </c>
      <c r="U2199" t="s">
        <v>714</v>
      </c>
      <c r="V2199" t="s">
        <v>299</v>
      </c>
    </row>
    <row r="2200" spans="1:22" x14ac:dyDescent="0.3">
      <c r="A2200" t="s">
        <v>14748</v>
      </c>
      <c r="B2200">
        <v>1</v>
      </c>
      <c r="C2200" s="1" t="s">
        <v>14749</v>
      </c>
      <c r="D2200" t="s">
        <v>321</v>
      </c>
      <c r="E2200">
        <v>3929633</v>
      </c>
      <c r="F2200" t="s">
        <v>14749</v>
      </c>
      <c r="G2200" t="s">
        <v>14642</v>
      </c>
      <c r="H2200" t="s">
        <v>14750</v>
      </c>
      <c r="K2200">
        <v>49</v>
      </c>
      <c r="L2200" s="1" t="s">
        <v>321</v>
      </c>
      <c r="M2200" t="s">
        <v>14751</v>
      </c>
      <c r="N2200">
        <v>21719</v>
      </c>
      <c r="O2200">
        <v>0</v>
      </c>
      <c r="P2200">
        <v>24</v>
      </c>
      <c r="Q2200" t="s">
        <v>14752</v>
      </c>
      <c r="R2200" t="s">
        <v>424</v>
      </c>
      <c r="S2200" t="s">
        <v>1605</v>
      </c>
      <c r="U2200" t="s">
        <v>714</v>
      </c>
      <c r="V2200" t="s">
        <v>299</v>
      </c>
    </row>
    <row r="2201" spans="1:22" x14ac:dyDescent="0.3">
      <c r="A2201" t="s">
        <v>9554</v>
      </c>
      <c r="B2201">
        <v>1</v>
      </c>
      <c r="C2201" s="1" t="s">
        <v>9552</v>
      </c>
      <c r="D2201" t="s">
        <v>321</v>
      </c>
      <c r="E2201">
        <v>2574591</v>
      </c>
      <c r="F2201" t="s">
        <v>9552</v>
      </c>
      <c r="G2201" t="s">
        <v>335</v>
      </c>
      <c r="H2201" t="s">
        <v>1701</v>
      </c>
      <c r="I2201">
        <v>2</v>
      </c>
      <c r="J2201" t="s">
        <v>9553</v>
      </c>
      <c r="K2201">
        <v>86</v>
      </c>
      <c r="L2201" s="1" t="s">
        <v>321</v>
      </c>
      <c r="M2201" t="s">
        <v>3216</v>
      </c>
      <c r="N2201">
        <v>16931</v>
      </c>
      <c r="O2201">
        <v>5</v>
      </c>
      <c r="P2201">
        <v>27</v>
      </c>
      <c r="Q2201" t="s">
        <v>13510</v>
      </c>
      <c r="R2201" t="s">
        <v>424</v>
      </c>
      <c r="S2201" t="s">
        <v>803</v>
      </c>
      <c r="U2201" t="s">
        <v>714</v>
      </c>
      <c r="V2201" t="s">
        <v>299</v>
      </c>
    </row>
    <row r="2202" spans="1:22" x14ac:dyDescent="0.3">
      <c r="A2202" t="s">
        <v>3085</v>
      </c>
      <c r="B2202">
        <v>1</v>
      </c>
      <c r="C2202" s="1" t="s">
        <v>3083</v>
      </c>
      <c r="D2202" t="s">
        <v>451</v>
      </c>
      <c r="E2202">
        <v>3843406</v>
      </c>
      <c r="F2202" t="s">
        <v>3083</v>
      </c>
      <c r="H2202" t="s">
        <v>3086</v>
      </c>
      <c r="I2202">
        <v>7</v>
      </c>
      <c r="J2202" t="s">
        <v>14378</v>
      </c>
      <c r="K2202">
        <v>36</v>
      </c>
      <c r="L2202" s="1" t="s">
        <v>451</v>
      </c>
      <c r="M2202" t="s">
        <v>3084</v>
      </c>
      <c r="N2202">
        <v>21041</v>
      </c>
      <c r="O2202">
        <v>1</v>
      </c>
      <c r="P2202">
        <v>24</v>
      </c>
      <c r="Q2202" t="s">
        <v>11800</v>
      </c>
      <c r="R2202" t="s">
        <v>308</v>
      </c>
      <c r="S2202" t="s">
        <v>970</v>
      </c>
      <c r="T2202" t="s">
        <v>16316</v>
      </c>
      <c r="U2202" t="s">
        <v>714</v>
      </c>
      <c r="V2202" t="s">
        <v>295</v>
      </c>
    </row>
    <row r="2203" spans="1:22" x14ac:dyDescent="0.3">
      <c r="A2203" t="s">
        <v>5304</v>
      </c>
      <c r="B2203">
        <v>1</v>
      </c>
      <c r="C2203" s="1" t="s">
        <v>5302</v>
      </c>
      <c r="F2203" t="s">
        <v>5302</v>
      </c>
      <c r="K2203">
        <v>0</v>
      </c>
      <c r="L2203" s="1" t="s">
        <v>296</v>
      </c>
      <c r="M2203" t="s">
        <v>5303</v>
      </c>
      <c r="N2203">
        <v>19773</v>
      </c>
      <c r="O2203">
        <v>0</v>
      </c>
      <c r="Q2203" t="s">
        <v>12322</v>
      </c>
      <c r="R2203" t="s">
        <v>296</v>
      </c>
      <c r="S2203" t="s">
        <v>296</v>
      </c>
      <c r="U2203" t="s">
        <v>714</v>
      </c>
      <c r="V2203" t="s">
        <v>295</v>
      </c>
    </row>
    <row r="2204" spans="1:22" x14ac:dyDescent="0.3">
      <c r="A2204" t="s">
        <v>6299</v>
      </c>
      <c r="B2204">
        <v>1</v>
      </c>
      <c r="C2204" s="1" t="s">
        <v>131</v>
      </c>
      <c r="D2204" t="s">
        <v>451</v>
      </c>
      <c r="E2204">
        <v>3128720</v>
      </c>
      <c r="F2204" t="s">
        <v>131</v>
      </c>
      <c r="G2204" t="s">
        <v>669</v>
      </c>
      <c r="H2204" t="s">
        <v>897</v>
      </c>
      <c r="I2204">
        <v>1</v>
      </c>
      <c r="J2204" t="s">
        <v>6298</v>
      </c>
      <c r="K2204">
        <v>24</v>
      </c>
      <c r="L2204" s="1" t="s">
        <v>451</v>
      </c>
      <c r="M2204" t="s">
        <v>6297</v>
      </c>
      <c r="N2204">
        <v>19798</v>
      </c>
      <c r="O2204">
        <v>2</v>
      </c>
      <c r="P2204">
        <v>24</v>
      </c>
      <c r="Q2204" t="s">
        <v>12583</v>
      </c>
      <c r="R2204" t="s">
        <v>360</v>
      </c>
      <c r="S2204" t="s">
        <v>499</v>
      </c>
      <c r="U2204" t="s">
        <v>714</v>
      </c>
      <c r="V2204" t="s">
        <v>299</v>
      </c>
    </row>
    <row r="2205" spans="1:22" x14ac:dyDescent="0.3">
      <c r="A2205" t="s">
        <v>9025</v>
      </c>
      <c r="B2205">
        <v>1</v>
      </c>
      <c r="C2205" s="1" t="s">
        <v>9021</v>
      </c>
      <c r="D2205" t="s">
        <v>321</v>
      </c>
      <c r="E2205">
        <v>3060410</v>
      </c>
      <c r="F2205" t="s">
        <v>9021</v>
      </c>
      <c r="H2205" t="s">
        <v>9026</v>
      </c>
      <c r="I2205">
        <v>5</v>
      </c>
      <c r="J2205" t="s">
        <v>9023</v>
      </c>
      <c r="K2205">
        <v>58</v>
      </c>
      <c r="L2205" s="1" t="s">
        <v>9024</v>
      </c>
      <c r="M2205" t="s">
        <v>9022</v>
      </c>
      <c r="N2205">
        <v>20383</v>
      </c>
      <c r="O2205">
        <v>2</v>
      </c>
      <c r="P2205">
        <v>25</v>
      </c>
      <c r="Q2205" t="s">
        <v>13350</v>
      </c>
      <c r="R2205" t="s">
        <v>318</v>
      </c>
      <c r="S2205" t="s">
        <v>548</v>
      </c>
      <c r="T2205" t="s">
        <v>16316</v>
      </c>
      <c r="U2205" t="s">
        <v>714</v>
      </c>
      <c r="V2205" t="s">
        <v>295</v>
      </c>
    </row>
    <row r="2206" spans="1:22" x14ac:dyDescent="0.3">
      <c r="A2206" t="s">
        <v>9396</v>
      </c>
      <c r="B2206">
        <v>1</v>
      </c>
      <c r="C2206" s="1" t="s">
        <v>9395</v>
      </c>
      <c r="D2206" t="s">
        <v>348</v>
      </c>
      <c r="E2206">
        <v>4240591</v>
      </c>
      <c r="F2206" t="s">
        <v>9395</v>
      </c>
      <c r="G2206" t="s">
        <v>707</v>
      </c>
      <c r="H2206" t="s">
        <v>3728</v>
      </c>
      <c r="J2206" t="s">
        <v>14545</v>
      </c>
      <c r="K2206">
        <v>86</v>
      </c>
      <c r="L2206" s="1" t="s">
        <v>348</v>
      </c>
      <c r="M2206" t="s">
        <v>4756</v>
      </c>
      <c r="N2206">
        <v>21149</v>
      </c>
      <c r="O2206">
        <v>1</v>
      </c>
      <c r="P2206">
        <v>23</v>
      </c>
      <c r="Q2206" t="s">
        <v>13462</v>
      </c>
      <c r="R2206" t="s">
        <v>360</v>
      </c>
      <c r="S2206" t="s">
        <v>838</v>
      </c>
      <c r="U2206" t="s">
        <v>714</v>
      </c>
      <c r="V2206" t="s">
        <v>299</v>
      </c>
    </row>
    <row r="2207" spans="1:22" x14ac:dyDescent="0.3">
      <c r="A2207" t="s">
        <v>4087</v>
      </c>
      <c r="B2207">
        <v>1</v>
      </c>
      <c r="C2207" s="1" t="s">
        <v>4086</v>
      </c>
      <c r="D2207" t="s">
        <v>311</v>
      </c>
      <c r="E2207">
        <v>3087801</v>
      </c>
      <c r="F2207" t="s">
        <v>4086</v>
      </c>
      <c r="H2207" t="s">
        <v>4088</v>
      </c>
      <c r="I2207">
        <v>4</v>
      </c>
      <c r="J2207" t="s">
        <v>14397</v>
      </c>
      <c r="K2207">
        <v>7</v>
      </c>
      <c r="L2207" s="1" t="s">
        <v>311</v>
      </c>
      <c r="M2207" t="s">
        <v>2359</v>
      </c>
      <c r="N2207">
        <v>21425</v>
      </c>
      <c r="O2207">
        <v>1</v>
      </c>
      <c r="P2207">
        <v>24</v>
      </c>
      <c r="Q2207" t="s">
        <v>12026</v>
      </c>
      <c r="R2207" t="s">
        <v>294</v>
      </c>
      <c r="S2207" t="s">
        <v>611</v>
      </c>
      <c r="T2207" t="s">
        <v>16316</v>
      </c>
      <c r="U2207" t="s">
        <v>714</v>
      </c>
      <c r="V2207" t="s">
        <v>295</v>
      </c>
    </row>
    <row r="2208" spans="1:22" x14ac:dyDescent="0.3">
      <c r="A2208" t="s">
        <v>6423</v>
      </c>
      <c r="B2208">
        <v>1</v>
      </c>
      <c r="C2208" s="1" t="s">
        <v>6420</v>
      </c>
      <c r="D2208" t="s">
        <v>311</v>
      </c>
      <c r="E2208">
        <v>14877</v>
      </c>
      <c r="F2208" t="s">
        <v>6420</v>
      </c>
      <c r="G2208" t="s">
        <v>895</v>
      </c>
      <c r="H2208" t="s">
        <v>6424</v>
      </c>
      <c r="I2208">
        <v>1</v>
      </c>
      <c r="J2208" t="s">
        <v>6422</v>
      </c>
      <c r="K2208">
        <v>9</v>
      </c>
      <c r="L2208" s="1" t="s">
        <v>311</v>
      </c>
      <c r="M2208" t="s">
        <v>6421</v>
      </c>
      <c r="N2208">
        <v>13723</v>
      </c>
      <c r="O2208">
        <v>8</v>
      </c>
      <c r="P2208">
        <v>31</v>
      </c>
      <c r="Q2208" t="s">
        <v>12616</v>
      </c>
      <c r="R2208" t="s">
        <v>304</v>
      </c>
      <c r="S2208" t="s">
        <v>836</v>
      </c>
      <c r="U2208" t="s">
        <v>714</v>
      </c>
      <c r="V2208" t="s">
        <v>299</v>
      </c>
    </row>
    <row r="2209" spans="1:22" x14ac:dyDescent="0.3">
      <c r="A2209" t="s">
        <v>2175</v>
      </c>
      <c r="B2209">
        <v>1</v>
      </c>
      <c r="C2209" s="1" t="s">
        <v>2172</v>
      </c>
      <c r="D2209" t="s">
        <v>437</v>
      </c>
      <c r="E2209">
        <v>10621</v>
      </c>
      <c r="F2209" t="s">
        <v>2172</v>
      </c>
      <c r="H2209" t="s">
        <v>2176</v>
      </c>
      <c r="J2209" t="s">
        <v>2174</v>
      </c>
      <c r="L2209" s="1" t="s">
        <v>437</v>
      </c>
      <c r="M2209" t="s">
        <v>2173</v>
      </c>
      <c r="N2209">
        <v>11694</v>
      </c>
      <c r="O2209">
        <v>13</v>
      </c>
      <c r="P2209">
        <v>35</v>
      </c>
      <c r="Q2209" t="s">
        <v>11617</v>
      </c>
      <c r="R2209" t="s">
        <v>329</v>
      </c>
      <c r="S2209" t="s">
        <v>375</v>
      </c>
      <c r="T2209" t="s">
        <v>16316</v>
      </c>
      <c r="U2209" t="s">
        <v>714</v>
      </c>
      <c r="V2209" t="s">
        <v>295</v>
      </c>
    </row>
    <row r="2210" spans="1:22" x14ac:dyDescent="0.3">
      <c r="A2210" t="s">
        <v>716</v>
      </c>
      <c r="B2210">
        <v>1</v>
      </c>
      <c r="C2210" s="1" t="s">
        <v>713</v>
      </c>
      <c r="D2210" t="s">
        <v>348</v>
      </c>
      <c r="E2210">
        <v>2516768</v>
      </c>
      <c r="F2210" t="s">
        <v>713</v>
      </c>
      <c r="H2210" t="s">
        <v>717</v>
      </c>
      <c r="K2210">
        <v>18</v>
      </c>
      <c r="L2210" s="1" t="s">
        <v>348</v>
      </c>
      <c r="M2210" t="s">
        <v>715</v>
      </c>
      <c r="N2210">
        <v>17256</v>
      </c>
      <c r="O2210">
        <v>1</v>
      </c>
      <c r="P2210">
        <v>26</v>
      </c>
      <c r="Q2210" t="s">
        <v>11372</v>
      </c>
      <c r="R2210" t="s">
        <v>360</v>
      </c>
      <c r="S2210" t="s">
        <v>430</v>
      </c>
      <c r="U2210" t="s">
        <v>714</v>
      </c>
      <c r="V2210" t="s">
        <v>295</v>
      </c>
    </row>
    <row r="2211" spans="1:22" x14ac:dyDescent="0.3">
      <c r="A2211" t="s">
        <v>6360</v>
      </c>
      <c r="B2211">
        <v>1</v>
      </c>
      <c r="C2211" s="1" t="s">
        <v>6357</v>
      </c>
      <c r="D2211" t="s">
        <v>348</v>
      </c>
      <c r="E2211">
        <v>3052549</v>
      </c>
      <c r="F2211" t="s">
        <v>6357</v>
      </c>
      <c r="H2211" t="s">
        <v>2422</v>
      </c>
      <c r="J2211" t="s">
        <v>6359</v>
      </c>
      <c r="K2211">
        <v>25</v>
      </c>
      <c r="L2211" s="1" t="s">
        <v>348</v>
      </c>
      <c r="M2211" t="s">
        <v>6358</v>
      </c>
      <c r="N2211">
        <v>20649</v>
      </c>
      <c r="O2211">
        <v>2</v>
      </c>
      <c r="P2211">
        <v>25</v>
      </c>
      <c r="Q2211" t="s">
        <v>12600</v>
      </c>
      <c r="R2211" t="s">
        <v>401</v>
      </c>
      <c r="S2211" t="s">
        <v>537</v>
      </c>
      <c r="T2211" t="s">
        <v>16316</v>
      </c>
      <c r="U2211" t="s">
        <v>714</v>
      </c>
      <c r="V2211" t="s">
        <v>295</v>
      </c>
    </row>
    <row r="2212" spans="1:22" x14ac:dyDescent="0.3">
      <c r="A2212" t="s">
        <v>8084</v>
      </c>
      <c r="B2212">
        <v>1</v>
      </c>
      <c r="C2212" s="1" t="s">
        <v>8082</v>
      </c>
      <c r="D2212" t="s">
        <v>321</v>
      </c>
      <c r="E2212">
        <v>15962</v>
      </c>
      <c r="F2212" t="s">
        <v>8082</v>
      </c>
      <c r="H2212" t="s">
        <v>7236</v>
      </c>
      <c r="I2212">
        <v>3</v>
      </c>
      <c r="K2212">
        <v>84</v>
      </c>
      <c r="L2212" s="1" t="s">
        <v>321</v>
      </c>
      <c r="M2212" t="s">
        <v>8083</v>
      </c>
      <c r="N2212">
        <v>15068</v>
      </c>
      <c r="O2212">
        <v>2</v>
      </c>
      <c r="P2212">
        <v>26</v>
      </c>
      <c r="Q2212" t="s">
        <v>13075</v>
      </c>
      <c r="R2212" t="s">
        <v>304</v>
      </c>
      <c r="S2212" t="s">
        <v>196</v>
      </c>
      <c r="U2212" t="s">
        <v>714</v>
      </c>
      <c r="V2212" t="s">
        <v>295</v>
      </c>
    </row>
    <row r="2213" spans="1:22" x14ac:dyDescent="0.3">
      <c r="A2213" t="s">
        <v>8654</v>
      </c>
      <c r="B2213">
        <v>1</v>
      </c>
      <c r="C2213" s="1" t="s">
        <v>8651</v>
      </c>
      <c r="D2213" t="s">
        <v>321</v>
      </c>
      <c r="E2213">
        <v>4329472</v>
      </c>
      <c r="F2213" t="s">
        <v>8651</v>
      </c>
      <c r="G2213" t="s">
        <v>306</v>
      </c>
      <c r="H2213" t="s">
        <v>4613</v>
      </c>
      <c r="I2213">
        <v>4</v>
      </c>
      <c r="J2213" t="s">
        <v>8653</v>
      </c>
      <c r="K2213">
        <v>48</v>
      </c>
      <c r="L2213" s="1" t="s">
        <v>321</v>
      </c>
      <c r="M2213" t="s">
        <v>8652</v>
      </c>
      <c r="N2213">
        <v>20563</v>
      </c>
      <c r="O2213">
        <v>2</v>
      </c>
      <c r="P2213">
        <v>25</v>
      </c>
      <c r="Q2213" t="s">
        <v>13241</v>
      </c>
      <c r="R2213" t="s">
        <v>424</v>
      </c>
      <c r="S2213" t="s">
        <v>548</v>
      </c>
      <c r="U2213" t="s">
        <v>714</v>
      </c>
      <c r="V2213" t="s">
        <v>299</v>
      </c>
    </row>
    <row r="2214" spans="1:22" x14ac:dyDescent="0.3">
      <c r="A2214" t="s">
        <v>4682</v>
      </c>
      <c r="B2214">
        <v>1</v>
      </c>
      <c r="C2214" s="1" t="s">
        <v>4679</v>
      </c>
      <c r="D2214" t="s">
        <v>311</v>
      </c>
      <c r="E2214">
        <v>3059989</v>
      </c>
      <c r="F2214" t="s">
        <v>4679</v>
      </c>
      <c r="G2214" t="s">
        <v>536</v>
      </c>
      <c r="H2214" t="s">
        <v>1942</v>
      </c>
      <c r="I2214">
        <v>2</v>
      </c>
      <c r="J2214" t="s">
        <v>4681</v>
      </c>
      <c r="K2214">
        <v>4</v>
      </c>
      <c r="L2214" s="1" t="s">
        <v>311</v>
      </c>
      <c r="M2214" t="s">
        <v>4680</v>
      </c>
      <c r="N2214">
        <v>19330</v>
      </c>
      <c r="O2214">
        <v>3</v>
      </c>
      <c r="P2214">
        <v>25</v>
      </c>
      <c r="Q2214" t="s">
        <v>12164</v>
      </c>
      <c r="R2214" t="s">
        <v>329</v>
      </c>
      <c r="S2214" t="s">
        <v>317</v>
      </c>
      <c r="U2214" t="s">
        <v>714</v>
      </c>
      <c r="V2214" t="s">
        <v>299</v>
      </c>
    </row>
    <row r="2215" spans="1:22" x14ac:dyDescent="0.3">
      <c r="A2215" t="s">
        <v>9622</v>
      </c>
      <c r="B2215">
        <v>1</v>
      </c>
      <c r="C2215" s="1" t="s">
        <v>7676</v>
      </c>
      <c r="D2215" t="s">
        <v>437</v>
      </c>
      <c r="E2215">
        <v>9329</v>
      </c>
      <c r="F2215" t="s">
        <v>7676</v>
      </c>
      <c r="H2215" t="s">
        <v>9623</v>
      </c>
      <c r="J2215" t="s">
        <v>9621</v>
      </c>
      <c r="K2215">
        <v>9</v>
      </c>
      <c r="L2215" s="1" t="s">
        <v>437</v>
      </c>
      <c r="M2215" t="s">
        <v>9620</v>
      </c>
      <c r="N2215">
        <v>4354</v>
      </c>
      <c r="O2215">
        <v>15</v>
      </c>
      <c r="P2215">
        <v>38</v>
      </c>
      <c r="Q2215" t="s">
        <v>13531</v>
      </c>
      <c r="R2215" t="s">
        <v>360</v>
      </c>
      <c r="S2215" t="s">
        <v>791</v>
      </c>
      <c r="U2215" t="s">
        <v>714</v>
      </c>
      <c r="V2215" t="s">
        <v>295</v>
      </c>
    </row>
    <row r="2216" spans="1:22" x14ac:dyDescent="0.3">
      <c r="A2216" t="s">
        <v>4596</v>
      </c>
      <c r="B2216">
        <v>1</v>
      </c>
      <c r="C2216" s="1" t="s">
        <v>4593</v>
      </c>
      <c r="D2216" t="s">
        <v>321</v>
      </c>
      <c r="E2216">
        <v>2576804</v>
      </c>
      <c r="F2216" t="s">
        <v>4593</v>
      </c>
      <c r="G2216" t="s">
        <v>14642</v>
      </c>
      <c r="H2216" t="s">
        <v>4597</v>
      </c>
      <c r="I2216">
        <v>3</v>
      </c>
      <c r="J2216" t="s">
        <v>4595</v>
      </c>
      <c r="K2216">
        <v>84</v>
      </c>
      <c r="L2216" s="1" t="s">
        <v>321</v>
      </c>
      <c r="M2216" t="s">
        <v>4594</v>
      </c>
      <c r="N2216">
        <v>16954</v>
      </c>
      <c r="O2216">
        <v>5</v>
      </c>
      <c r="P2216">
        <v>27</v>
      </c>
      <c r="Q2216" t="s">
        <v>12146</v>
      </c>
      <c r="R2216" t="s">
        <v>318</v>
      </c>
      <c r="S2216" t="s">
        <v>1989</v>
      </c>
      <c r="T2216" t="s">
        <v>13941</v>
      </c>
      <c r="U2216" t="s">
        <v>714</v>
      </c>
      <c r="V2216" t="s">
        <v>2517</v>
      </c>
    </row>
    <row r="2217" spans="1:22" x14ac:dyDescent="0.3">
      <c r="A2217" t="s">
        <v>1294</v>
      </c>
      <c r="B2217">
        <v>1</v>
      </c>
      <c r="C2217" s="1" t="s">
        <v>1291</v>
      </c>
      <c r="D2217" t="s">
        <v>437</v>
      </c>
      <c r="E2217">
        <v>2971728</v>
      </c>
      <c r="F2217" t="s">
        <v>1291</v>
      </c>
      <c r="H2217" t="s">
        <v>1295</v>
      </c>
      <c r="J2217" t="s">
        <v>1293</v>
      </c>
      <c r="K2217">
        <v>6</v>
      </c>
      <c r="L2217" s="1" t="s">
        <v>437</v>
      </c>
      <c r="M2217" t="s">
        <v>1292</v>
      </c>
      <c r="N2217">
        <v>18473</v>
      </c>
      <c r="O2217">
        <v>4</v>
      </c>
      <c r="P2217">
        <v>26</v>
      </c>
      <c r="Q2217" t="s">
        <v>11459</v>
      </c>
      <c r="R2217" t="s">
        <v>345</v>
      </c>
      <c r="S2217" t="s">
        <v>838</v>
      </c>
      <c r="T2217" t="s">
        <v>16316</v>
      </c>
      <c r="U2217" t="s">
        <v>714</v>
      </c>
      <c r="V2217" t="s">
        <v>295</v>
      </c>
    </row>
    <row r="2218" spans="1:22" x14ac:dyDescent="0.3">
      <c r="A2218" t="s">
        <v>9856</v>
      </c>
      <c r="B2218">
        <v>1</v>
      </c>
      <c r="C2218" s="1" t="s">
        <v>9854</v>
      </c>
      <c r="D2218" t="s">
        <v>311</v>
      </c>
      <c r="F2218" t="s">
        <v>9854</v>
      </c>
      <c r="G2218" t="s">
        <v>915</v>
      </c>
      <c r="K2218">
        <v>0</v>
      </c>
      <c r="L2218" s="1" t="s">
        <v>311</v>
      </c>
      <c r="M2218" t="s">
        <v>9855</v>
      </c>
      <c r="N2218">
        <v>19316</v>
      </c>
      <c r="O2218">
        <v>1</v>
      </c>
      <c r="Q2218" t="s">
        <v>13599</v>
      </c>
      <c r="R2218" t="s">
        <v>318</v>
      </c>
      <c r="S2218" t="s">
        <v>356</v>
      </c>
      <c r="U2218" t="s">
        <v>714</v>
      </c>
      <c r="V2218" t="s">
        <v>299</v>
      </c>
    </row>
    <row r="2219" spans="1:22" x14ac:dyDescent="0.3">
      <c r="A2219" t="s">
        <v>10094</v>
      </c>
      <c r="B2219">
        <v>1</v>
      </c>
      <c r="C2219" s="1" t="s">
        <v>10092</v>
      </c>
      <c r="D2219" t="s">
        <v>562</v>
      </c>
      <c r="E2219">
        <v>3064131</v>
      </c>
      <c r="F2219" t="s">
        <v>10092</v>
      </c>
      <c r="G2219" t="s">
        <v>327</v>
      </c>
      <c r="K2219">
        <v>4</v>
      </c>
      <c r="L2219" s="1" t="s">
        <v>451</v>
      </c>
      <c r="M2219" t="s">
        <v>10093</v>
      </c>
      <c r="N2219">
        <v>20415</v>
      </c>
      <c r="O2219">
        <v>1</v>
      </c>
      <c r="Q2219" t="s">
        <v>13667</v>
      </c>
      <c r="R2219" t="s">
        <v>329</v>
      </c>
      <c r="S2219" t="s">
        <v>1161</v>
      </c>
      <c r="U2219" t="s">
        <v>714</v>
      </c>
      <c r="V2219" t="s">
        <v>299</v>
      </c>
    </row>
    <row r="2220" spans="1:22" x14ac:dyDescent="0.3">
      <c r="A2220" t="s">
        <v>8209</v>
      </c>
      <c r="B2220">
        <v>1</v>
      </c>
      <c r="C2220" s="1" t="s">
        <v>8207</v>
      </c>
      <c r="F2220" t="s">
        <v>8207</v>
      </c>
      <c r="K2220">
        <v>0</v>
      </c>
      <c r="L2220" s="1" t="s">
        <v>296</v>
      </c>
      <c r="M2220" t="s">
        <v>8208</v>
      </c>
      <c r="N2220">
        <v>19809</v>
      </c>
      <c r="O2220">
        <v>0</v>
      </c>
      <c r="Q2220" t="s">
        <v>13111</v>
      </c>
      <c r="R2220" t="s">
        <v>296</v>
      </c>
      <c r="S2220" t="s">
        <v>296</v>
      </c>
      <c r="U2220" t="s">
        <v>714</v>
      </c>
      <c r="V2220" t="s">
        <v>295</v>
      </c>
    </row>
    <row r="2221" spans="1:22" x14ac:dyDescent="0.3">
      <c r="A2221" t="s">
        <v>8786</v>
      </c>
      <c r="B2221">
        <v>1</v>
      </c>
      <c r="C2221" s="1" t="s">
        <v>8785</v>
      </c>
      <c r="D2221" t="s">
        <v>311</v>
      </c>
      <c r="E2221">
        <v>3042933</v>
      </c>
      <c r="F2221" t="s">
        <v>8785</v>
      </c>
      <c r="H2221" t="s">
        <v>4922</v>
      </c>
      <c r="I2221">
        <v>4</v>
      </c>
      <c r="K2221">
        <v>5</v>
      </c>
      <c r="L2221" s="1" t="s">
        <v>311</v>
      </c>
      <c r="M2221" t="s">
        <v>4958</v>
      </c>
      <c r="N2221">
        <v>20654</v>
      </c>
      <c r="O2221">
        <v>1</v>
      </c>
      <c r="P2221">
        <v>24</v>
      </c>
      <c r="Q2221" t="s">
        <v>13280</v>
      </c>
      <c r="R2221" t="s">
        <v>318</v>
      </c>
      <c r="S2221" t="s">
        <v>412</v>
      </c>
      <c r="U2221" t="s">
        <v>714</v>
      </c>
      <c r="V2221" t="s">
        <v>295</v>
      </c>
    </row>
    <row r="2222" spans="1:22" x14ac:dyDescent="0.3">
      <c r="A2222" t="s">
        <v>15607</v>
      </c>
      <c r="B2222">
        <v>1</v>
      </c>
      <c r="C2222" s="1" t="s">
        <v>15608</v>
      </c>
      <c r="D2222" t="s">
        <v>311</v>
      </c>
      <c r="F2222" t="s">
        <v>15608</v>
      </c>
      <c r="H2222" t="s">
        <v>14626</v>
      </c>
      <c r="L2222" s="1" t="s">
        <v>311</v>
      </c>
      <c r="M2222" t="s">
        <v>15609</v>
      </c>
      <c r="N2222">
        <v>22440</v>
      </c>
      <c r="O2222">
        <v>0</v>
      </c>
      <c r="P2222">
        <v>23</v>
      </c>
      <c r="Q2222" t="s">
        <v>15610</v>
      </c>
      <c r="R2222" t="s">
        <v>424</v>
      </c>
      <c r="S2222" t="s">
        <v>1188</v>
      </c>
      <c r="T2222" t="s">
        <v>16316</v>
      </c>
      <c r="U2222" t="s">
        <v>714</v>
      </c>
      <c r="V2222" t="s">
        <v>295</v>
      </c>
    </row>
    <row r="2223" spans="1:22" x14ac:dyDescent="0.3">
      <c r="A2223" t="s">
        <v>9551</v>
      </c>
      <c r="B2223">
        <v>1</v>
      </c>
      <c r="C2223" s="1" t="s">
        <v>9549</v>
      </c>
      <c r="D2223" t="s">
        <v>348</v>
      </c>
      <c r="E2223">
        <v>14921</v>
      </c>
      <c r="F2223" t="s">
        <v>9549</v>
      </c>
      <c r="H2223" t="s">
        <v>3327</v>
      </c>
      <c r="K2223">
        <v>81</v>
      </c>
      <c r="L2223" s="1" t="s">
        <v>348</v>
      </c>
      <c r="M2223" t="s">
        <v>9550</v>
      </c>
      <c r="N2223">
        <v>14368</v>
      </c>
      <c r="O2223">
        <v>4</v>
      </c>
      <c r="P2223">
        <v>29</v>
      </c>
      <c r="Q2223" t="s">
        <v>13509</v>
      </c>
      <c r="R2223" t="s">
        <v>345</v>
      </c>
      <c r="S2223" t="s">
        <v>436</v>
      </c>
      <c r="U2223" t="s">
        <v>714</v>
      </c>
      <c r="V2223" t="s">
        <v>295</v>
      </c>
    </row>
    <row r="2224" spans="1:22" x14ac:dyDescent="0.3">
      <c r="A2224" t="s">
        <v>5047</v>
      </c>
      <c r="B2224">
        <v>1</v>
      </c>
      <c r="C2224" s="1" t="s">
        <v>5045</v>
      </c>
      <c r="D2224" t="s">
        <v>321</v>
      </c>
      <c r="E2224">
        <v>2309428</v>
      </c>
      <c r="F2224" t="s">
        <v>5045</v>
      </c>
      <c r="H2224" t="s">
        <v>5048</v>
      </c>
      <c r="J2224" t="s">
        <v>14412</v>
      </c>
      <c r="K2224">
        <v>85</v>
      </c>
      <c r="L2224" s="1" t="s">
        <v>321</v>
      </c>
      <c r="M2224" t="s">
        <v>5046</v>
      </c>
      <c r="N2224">
        <v>18748</v>
      </c>
      <c r="O2224">
        <v>4</v>
      </c>
      <c r="P2224">
        <v>30</v>
      </c>
      <c r="Q2224" t="s">
        <v>12254</v>
      </c>
      <c r="R2224" t="s">
        <v>294</v>
      </c>
      <c r="S2224" t="s">
        <v>659</v>
      </c>
      <c r="T2224" t="s">
        <v>16316</v>
      </c>
      <c r="U2224" t="s">
        <v>714</v>
      </c>
      <c r="V2224" t="s">
        <v>295</v>
      </c>
    </row>
    <row r="2225" spans="1:22" x14ac:dyDescent="0.3">
      <c r="A2225" t="s">
        <v>7057</v>
      </c>
      <c r="B2225">
        <v>1</v>
      </c>
      <c r="C2225" s="1" t="s">
        <v>7054</v>
      </c>
      <c r="D2225" t="s">
        <v>321</v>
      </c>
      <c r="E2225">
        <v>2576399</v>
      </c>
      <c r="F2225" t="s">
        <v>7054</v>
      </c>
      <c r="G2225" t="s">
        <v>1379</v>
      </c>
      <c r="H2225" t="s">
        <v>7058</v>
      </c>
      <c r="I2225">
        <v>4</v>
      </c>
      <c r="J2225" t="s">
        <v>7056</v>
      </c>
      <c r="K2225">
        <v>88</v>
      </c>
      <c r="L2225" s="1" t="s">
        <v>321</v>
      </c>
      <c r="M2225" t="s">
        <v>7055</v>
      </c>
      <c r="N2225">
        <v>18019</v>
      </c>
      <c r="O2225">
        <v>4</v>
      </c>
      <c r="P2225">
        <v>27</v>
      </c>
      <c r="Q2225" t="s">
        <v>12792</v>
      </c>
      <c r="R2225" t="s">
        <v>304</v>
      </c>
      <c r="S2225" t="s">
        <v>408</v>
      </c>
      <c r="U2225" t="s">
        <v>714</v>
      </c>
      <c r="V2225" t="s">
        <v>299</v>
      </c>
    </row>
    <row r="2226" spans="1:22" x14ac:dyDescent="0.3">
      <c r="A2226" t="s">
        <v>14714</v>
      </c>
      <c r="B2226">
        <v>1</v>
      </c>
      <c r="C2226" s="1" t="s">
        <v>14715</v>
      </c>
      <c r="D2226" t="s">
        <v>437</v>
      </c>
      <c r="F2226" t="s">
        <v>14715</v>
      </c>
      <c r="H2226" t="s">
        <v>4718</v>
      </c>
      <c r="I2226">
        <v>2</v>
      </c>
      <c r="L2226" s="1" t="s">
        <v>437</v>
      </c>
      <c r="M2226" t="s">
        <v>14716</v>
      </c>
      <c r="N2226">
        <v>22203</v>
      </c>
      <c r="O2226">
        <v>0</v>
      </c>
      <c r="P2226">
        <v>24</v>
      </c>
      <c r="Q2226" t="s">
        <v>14717</v>
      </c>
      <c r="R2226" t="s">
        <v>492</v>
      </c>
      <c r="S2226" t="s">
        <v>398</v>
      </c>
      <c r="T2226" t="s">
        <v>16316</v>
      </c>
      <c r="U2226" t="s">
        <v>714</v>
      </c>
      <c r="V2226" t="s">
        <v>295</v>
      </c>
    </row>
    <row r="2227" spans="1:22" x14ac:dyDescent="0.3">
      <c r="A2227" t="s">
        <v>15416</v>
      </c>
      <c r="B2227">
        <v>1</v>
      </c>
      <c r="C2227" s="1" t="s">
        <v>15417</v>
      </c>
      <c r="D2227" t="s">
        <v>348</v>
      </c>
      <c r="E2227">
        <v>3929785</v>
      </c>
      <c r="F2227" t="s">
        <v>15417</v>
      </c>
      <c r="G2227" t="s">
        <v>552</v>
      </c>
      <c r="H2227" t="s">
        <v>9009</v>
      </c>
      <c r="K2227">
        <v>15</v>
      </c>
      <c r="L2227" s="1" t="s">
        <v>348</v>
      </c>
      <c r="M2227" t="s">
        <v>15418</v>
      </c>
      <c r="N2227">
        <v>21734</v>
      </c>
      <c r="O2227">
        <v>0</v>
      </c>
      <c r="P2227">
        <v>23</v>
      </c>
      <c r="Q2227" t="s">
        <v>15419</v>
      </c>
      <c r="R2227" t="s">
        <v>345</v>
      </c>
      <c r="S2227" t="s">
        <v>724</v>
      </c>
      <c r="U2227" t="s">
        <v>714</v>
      </c>
      <c r="V2227" t="s">
        <v>299</v>
      </c>
    </row>
    <row r="2228" spans="1:22" x14ac:dyDescent="0.3">
      <c r="A2228" t="s">
        <v>4461</v>
      </c>
      <c r="B2228">
        <v>1</v>
      </c>
      <c r="C2228" s="1" t="s">
        <v>4459</v>
      </c>
      <c r="D2228" t="s">
        <v>348</v>
      </c>
      <c r="E2228">
        <v>16345</v>
      </c>
      <c r="F2228" t="s">
        <v>4459</v>
      </c>
      <c r="H2228" t="s">
        <v>4462</v>
      </c>
      <c r="J2228" t="s">
        <v>4460</v>
      </c>
      <c r="K2228">
        <v>86</v>
      </c>
      <c r="L2228" s="1" t="s">
        <v>348</v>
      </c>
      <c r="M2228" t="s">
        <v>513</v>
      </c>
      <c r="N2228">
        <v>15268</v>
      </c>
      <c r="O2228">
        <v>7</v>
      </c>
      <c r="P2228">
        <v>29</v>
      </c>
      <c r="Q2228" t="s">
        <v>12115</v>
      </c>
      <c r="R2228" t="s">
        <v>492</v>
      </c>
      <c r="S2228" t="s">
        <v>485</v>
      </c>
      <c r="T2228" t="s">
        <v>16316</v>
      </c>
      <c r="U2228" t="s">
        <v>714</v>
      </c>
      <c r="V2228" t="s">
        <v>295</v>
      </c>
    </row>
    <row r="2229" spans="1:22" x14ac:dyDescent="0.3">
      <c r="A2229" t="s">
        <v>1290</v>
      </c>
      <c r="B2229">
        <v>1</v>
      </c>
      <c r="C2229" s="1" t="s">
        <v>1287</v>
      </c>
      <c r="D2229" t="s">
        <v>451</v>
      </c>
      <c r="F2229" t="s">
        <v>1287</v>
      </c>
      <c r="G2229" t="s">
        <v>388</v>
      </c>
      <c r="J2229" t="s">
        <v>14654</v>
      </c>
      <c r="K2229">
        <v>41</v>
      </c>
      <c r="L2229" s="1" t="s">
        <v>451</v>
      </c>
      <c r="M2229" t="s">
        <v>1289</v>
      </c>
      <c r="N2229">
        <v>21439</v>
      </c>
      <c r="O2229">
        <v>1</v>
      </c>
      <c r="Q2229" t="s">
        <v>11458</v>
      </c>
      <c r="R2229" t="s">
        <v>401</v>
      </c>
      <c r="S2229" t="s">
        <v>362</v>
      </c>
      <c r="U2229" t="s">
        <v>1288</v>
      </c>
      <c r="V2229" t="s">
        <v>299</v>
      </c>
    </row>
    <row r="2230" spans="1:22" x14ac:dyDescent="0.3">
      <c r="A2230" t="s">
        <v>2679</v>
      </c>
      <c r="B2230">
        <v>1</v>
      </c>
      <c r="C2230" s="1" t="s">
        <v>2675</v>
      </c>
      <c r="D2230" t="s">
        <v>311</v>
      </c>
      <c r="E2230">
        <v>3040134</v>
      </c>
      <c r="F2230" t="s">
        <v>2675</v>
      </c>
      <c r="H2230" t="s">
        <v>2680</v>
      </c>
      <c r="J2230" t="s">
        <v>2678</v>
      </c>
      <c r="K2230">
        <v>2</v>
      </c>
      <c r="L2230" s="1" t="s">
        <v>311</v>
      </c>
      <c r="M2230" t="s">
        <v>2677</v>
      </c>
      <c r="N2230">
        <v>20308</v>
      </c>
      <c r="O2230">
        <v>2</v>
      </c>
      <c r="P2230">
        <v>25</v>
      </c>
      <c r="Q2230" t="s">
        <v>11720</v>
      </c>
      <c r="R2230" t="s">
        <v>318</v>
      </c>
      <c r="S2230" t="s">
        <v>686</v>
      </c>
      <c r="T2230" t="s">
        <v>16316</v>
      </c>
      <c r="U2230" t="s">
        <v>2676</v>
      </c>
      <c r="V2230" t="s">
        <v>295</v>
      </c>
    </row>
    <row r="2231" spans="1:22" x14ac:dyDescent="0.3">
      <c r="A2231" t="s">
        <v>10563</v>
      </c>
      <c r="B2231">
        <v>1</v>
      </c>
      <c r="C2231" s="1" t="s">
        <v>10562</v>
      </c>
      <c r="D2231" t="s">
        <v>348</v>
      </c>
      <c r="E2231">
        <v>2577080</v>
      </c>
      <c r="F2231" t="s">
        <v>10562</v>
      </c>
      <c r="H2231" t="s">
        <v>7454</v>
      </c>
      <c r="K2231">
        <v>4</v>
      </c>
      <c r="L2231" s="1" t="s">
        <v>348</v>
      </c>
      <c r="M2231" t="s">
        <v>1110</v>
      </c>
      <c r="N2231">
        <v>17258</v>
      </c>
      <c r="O2231">
        <v>0</v>
      </c>
      <c r="P2231">
        <v>24</v>
      </c>
      <c r="Q2231" t="s">
        <v>13816</v>
      </c>
      <c r="R2231" t="s">
        <v>318</v>
      </c>
      <c r="S2231" t="s">
        <v>317</v>
      </c>
      <c r="U2231" t="s">
        <v>4176</v>
      </c>
      <c r="V2231" t="s">
        <v>295</v>
      </c>
    </row>
    <row r="2232" spans="1:22" x14ac:dyDescent="0.3">
      <c r="A2232" t="s">
        <v>3382</v>
      </c>
      <c r="B2232">
        <v>1</v>
      </c>
      <c r="C2232" s="1" t="s">
        <v>3379</v>
      </c>
      <c r="D2232" t="s">
        <v>451</v>
      </c>
      <c r="E2232">
        <v>17288</v>
      </c>
      <c r="F2232" t="s">
        <v>3379</v>
      </c>
      <c r="H2232" t="s">
        <v>3383</v>
      </c>
      <c r="K2232">
        <v>49</v>
      </c>
      <c r="L2232" s="1" t="s">
        <v>451</v>
      </c>
      <c r="M2232" t="s">
        <v>3381</v>
      </c>
      <c r="N2232">
        <v>16120</v>
      </c>
      <c r="O2232">
        <v>1</v>
      </c>
      <c r="P2232">
        <v>27</v>
      </c>
      <c r="Q2232" t="s">
        <v>11867</v>
      </c>
      <c r="R2232" t="s">
        <v>360</v>
      </c>
      <c r="S2232" t="s">
        <v>511</v>
      </c>
      <c r="U2232" t="s">
        <v>3380</v>
      </c>
      <c r="V2232" t="s">
        <v>295</v>
      </c>
    </row>
    <row r="2233" spans="1:22" x14ac:dyDescent="0.3">
      <c r="A2233" t="s">
        <v>5591</v>
      </c>
      <c r="B2233">
        <v>1</v>
      </c>
      <c r="C2233" s="1" t="s">
        <v>5588</v>
      </c>
      <c r="D2233" t="s">
        <v>321</v>
      </c>
      <c r="E2233">
        <v>14156</v>
      </c>
      <c r="F2233" t="s">
        <v>5588</v>
      </c>
      <c r="H2233" t="s">
        <v>4458</v>
      </c>
      <c r="J2233" t="s">
        <v>5590</v>
      </c>
      <c r="K2233">
        <v>43</v>
      </c>
      <c r="L2233" s="1" t="s">
        <v>321</v>
      </c>
      <c r="M2233" t="s">
        <v>482</v>
      </c>
      <c r="N2233">
        <v>13170</v>
      </c>
      <c r="O2233">
        <v>9</v>
      </c>
      <c r="P2233">
        <v>31</v>
      </c>
      <c r="Q2233" t="s">
        <v>12397</v>
      </c>
      <c r="R2233" t="s">
        <v>329</v>
      </c>
      <c r="S2233" t="s">
        <v>665</v>
      </c>
      <c r="T2233" t="s">
        <v>16316</v>
      </c>
      <c r="U2233" t="s">
        <v>5589</v>
      </c>
      <c r="V2233" t="s">
        <v>295</v>
      </c>
    </row>
    <row r="2234" spans="1:22" x14ac:dyDescent="0.3">
      <c r="A2234" t="s">
        <v>10470</v>
      </c>
      <c r="B2234">
        <v>1</v>
      </c>
      <c r="C2234" s="1" t="s">
        <v>10468</v>
      </c>
      <c r="D2234" t="s">
        <v>348</v>
      </c>
      <c r="E2234">
        <v>4047839</v>
      </c>
      <c r="F2234" t="s">
        <v>10468</v>
      </c>
      <c r="G2234" t="s">
        <v>489</v>
      </c>
      <c r="H2234" t="s">
        <v>10471</v>
      </c>
      <c r="I2234">
        <v>1</v>
      </c>
      <c r="J2234" t="s">
        <v>14582</v>
      </c>
      <c r="K2234">
        <v>15</v>
      </c>
      <c r="L2234" s="1" t="s">
        <v>348</v>
      </c>
      <c r="M2234" t="s">
        <v>1938</v>
      </c>
      <c r="N2234">
        <v>20792</v>
      </c>
      <c r="O2234">
        <v>1</v>
      </c>
      <c r="P2234">
        <v>22</v>
      </c>
      <c r="Q2234" t="s">
        <v>13785</v>
      </c>
      <c r="R2234" t="s">
        <v>345</v>
      </c>
      <c r="S2234" t="s">
        <v>575</v>
      </c>
      <c r="U2234" t="s">
        <v>10469</v>
      </c>
      <c r="V2234" t="s">
        <v>299</v>
      </c>
    </row>
    <row r="2235" spans="1:22" x14ac:dyDescent="0.3">
      <c r="A2235" t="s">
        <v>2573</v>
      </c>
      <c r="B2235">
        <v>1</v>
      </c>
      <c r="C2235" s="1" t="s">
        <v>2570</v>
      </c>
      <c r="D2235" t="s">
        <v>348</v>
      </c>
      <c r="E2235">
        <v>3121409</v>
      </c>
      <c r="F2235" t="s">
        <v>2570</v>
      </c>
      <c r="G2235" t="s">
        <v>745</v>
      </c>
      <c r="H2235" t="s">
        <v>2574</v>
      </c>
      <c r="I2235">
        <v>3</v>
      </c>
      <c r="J2235" t="s">
        <v>2572</v>
      </c>
      <c r="K2235">
        <v>85</v>
      </c>
      <c r="L2235" s="1" t="s">
        <v>348</v>
      </c>
      <c r="M2235" t="s">
        <v>781</v>
      </c>
      <c r="N2235">
        <v>19080</v>
      </c>
      <c r="O2235">
        <v>3</v>
      </c>
      <c r="P2235">
        <v>24</v>
      </c>
      <c r="Q2235" t="s">
        <v>11698</v>
      </c>
      <c r="R2235" t="s">
        <v>345</v>
      </c>
      <c r="S2235" t="s">
        <v>575</v>
      </c>
      <c r="T2235" t="s">
        <v>13941</v>
      </c>
      <c r="U2235" t="s">
        <v>2571</v>
      </c>
      <c r="V2235" t="s">
        <v>13942</v>
      </c>
    </row>
    <row r="2236" spans="1:22" x14ac:dyDescent="0.3">
      <c r="A2236" t="s">
        <v>4580</v>
      </c>
      <c r="B2236">
        <v>1</v>
      </c>
      <c r="C2236" s="1" t="s">
        <v>4578</v>
      </c>
      <c r="D2236" t="s">
        <v>321</v>
      </c>
      <c r="E2236">
        <v>4036131</v>
      </c>
      <c r="F2236" t="s">
        <v>4578</v>
      </c>
      <c r="G2236" t="s">
        <v>1379</v>
      </c>
      <c r="H2236" t="s">
        <v>4581</v>
      </c>
      <c r="I2236">
        <v>1</v>
      </c>
      <c r="J2236" t="s">
        <v>14407</v>
      </c>
      <c r="K2236">
        <v>87</v>
      </c>
      <c r="L2236" s="1" t="s">
        <v>321</v>
      </c>
      <c r="M2236" t="s">
        <v>4579</v>
      </c>
      <c r="N2236">
        <v>20753</v>
      </c>
      <c r="O2236">
        <v>1</v>
      </c>
      <c r="P2236">
        <v>22</v>
      </c>
      <c r="Q2236" t="s">
        <v>12143</v>
      </c>
      <c r="R2236" t="s">
        <v>424</v>
      </c>
      <c r="S2236" t="s">
        <v>995</v>
      </c>
      <c r="U2236" t="s">
        <v>2571</v>
      </c>
      <c r="V2236" t="s">
        <v>299</v>
      </c>
    </row>
    <row r="2237" spans="1:22" x14ac:dyDescent="0.3">
      <c r="A2237" t="s">
        <v>15830</v>
      </c>
      <c r="B2237">
        <v>1</v>
      </c>
      <c r="C2237" s="1" t="s">
        <v>15831</v>
      </c>
      <c r="D2237" t="s">
        <v>321</v>
      </c>
      <c r="E2237">
        <v>3930298</v>
      </c>
      <c r="F2237" t="s">
        <v>15831</v>
      </c>
      <c r="G2237" t="s">
        <v>388</v>
      </c>
      <c r="K2237">
        <v>85</v>
      </c>
      <c r="L2237" s="1" t="s">
        <v>321</v>
      </c>
      <c r="M2237" t="s">
        <v>15832</v>
      </c>
      <c r="N2237">
        <v>21796</v>
      </c>
      <c r="O2237">
        <v>0</v>
      </c>
      <c r="Q2237" t="s">
        <v>15833</v>
      </c>
      <c r="R2237" t="s">
        <v>424</v>
      </c>
      <c r="S2237" t="s">
        <v>561</v>
      </c>
      <c r="U2237" t="s">
        <v>2571</v>
      </c>
      <c r="V2237" t="s">
        <v>299</v>
      </c>
    </row>
    <row r="2238" spans="1:22" x14ac:dyDescent="0.3">
      <c r="A2238" t="s">
        <v>6866</v>
      </c>
      <c r="B2238">
        <v>1</v>
      </c>
      <c r="C2238" s="1" t="s">
        <v>6864</v>
      </c>
      <c r="D2238" t="s">
        <v>348</v>
      </c>
      <c r="E2238">
        <v>3045194</v>
      </c>
      <c r="F2238" t="s">
        <v>6864</v>
      </c>
      <c r="H2238" t="s">
        <v>6867</v>
      </c>
      <c r="I2238">
        <v>4</v>
      </c>
      <c r="K2238">
        <v>12</v>
      </c>
      <c r="L2238" s="1" t="s">
        <v>348</v>
      </c>
      <c r="M2238" t="s">
        <v>6865</v>
      </c>
      <c r="N2238">
        <v>19489</v>
      </c>
      <c r="O2238">
        <v>2</v>
      </c>
      <c r="P2238">
        <v>25</v>
      </c>
      <c r="Q2238" t="s">
        <v>12737</v>
      </c>
      <c r="R2238" t="s">
        <v>329</v>
      </c>
      <c r="S2238" t="s">
        <v>356</v>
      </c>
      <c r="U2238" t="s">
        <v>3863</v>
      </c>
      <c r="V2238" t="s">
        <v>295</v>
      </c>
    </row>
    <row r="2239" spans="1:22" x14ac:dyDescent="0.3">
      <c r="A2239" t="s">
        <v>2728</v>
      </c>
      <c r="B2239">
        <v>1</v>
      </c>
      <c r="C2239" s="1" t="s">
        <v>2726</v>
      </c>
      <c r="F2239" t="s">
        <v>2726</v>
      </c>
      <c r="K2239">
        <v>0</v>
      </c>
      <c r="L2239" s="1" t="s">
        <v>296</v>
      </c>
      <c r="M2239" t="s">
        <v>414</v>
      </c>
      <c r="N2239">
        <v>18802</v>
      </c>
      <c r="O2239">
        <v>0</v>
      </c>
      <c r="Q2239" t="s">
        <v>11730</v>
      </c>
      <c r="R2239" t="s">
        <v>296</v>
      </c>
      <c r="S2239" t="s">
        <v>296</v>
      </c>
      <c r="U2239" t="s">
        <v>2727</v>
      </c>
      <c r="V2239" t="s">
        <v>295</v>
      </c>
    </row>
    <row r="2240" spans="1:22" x14ac:dyDescent="0.3">
      <c r="A2240" t="s">
        <v>9069</v>
      </c>
      <c r="B2240">
        <v>1</v>
      </c>
      <c r="C2240" s="1" t="s">
        <v>9067</v>
      </c>
      <c r="D2240" t="s">
        <v>348</v>
      </c>
      <c r="E2240">
        <v>3119317</v>
      </c>
      <c r="F2240" t="s">
        <v>9067</v>
      </c>
      <c r="G2240" t="s">
        <v>570</v>
      </c>
      <c r="H2240" t="s">
        <v>2342</v>
      </c>
      <c r="I2240">
        <v>2</v>
      </c>
      <c r="J2240" t="s">
        <v>14535</v>
      </c>
      <c r="K2240">
        <v>14</v>
      </c>
      <c r="L2240" s="1" t="s">
        <v>348</v>
      </c>
      <c r="M2240" t="s">
        <v>3631</v>
      </c>
      <c r="N2240">
        <v>21295</v>
      </c>
      <c r="O2240">
        <v>1</v>
      </c>
      <c r="P2240">
        <v>24</v>
      </c>
      <c r="Q2240" t="s">
        <v>13361</v>
      </c>
      <c r="R2240" t="s">
        <v>401</v>
      </c>
      <c r="S2240" t="s">
        <v>393</v>
      </c>
      <c r="U2240" t="s">
        <v>9068</v>
      </c>
      <c r="V2240" t="s">
        <v>299</v>
      </c>
    </row>
    <row r="2241" spans="1:22" x14ac:dyDescent="0.3">
      <c r="A2241" t="s">
        <v>2272</v>
      </c>
      <c r="B2241">
        <v>1</v>
      </c>
      <c r="C2241" s="1" t="s">
        <v>135</v>
      </c>
      <c r="D2241" t="s">
        <v>451</v>
      </c>
      <c r="E2241">
        <v>3916430</v>
      </c>
      <c r="F2241" t="s">
        <v>135</v>
      </c>
      <c r="G2241" t="s">
        <v>303</v>
      </c>
      <c r="H2241" t="s">
        <v>2273</v>
      </c>
      <c r="I2241">
        <v>3</v>
      </c>
      <c r="J2241" t="s">
        <v>2271</v>
      </c>
      <c r="K2241">
        <v>21</v>
      </c>
      <c r="L2241" s="1" t="s">
        <v>451</v>
      </c>
      <c r="M2241" t="s">
        <v>2270</v>
      </c>
      <c r="N2241">
        <v>19912</v>
      </c>
      <c r="O2241">
        <v>2</v>
      </c>
      <c r="P2241">
        <v>23</v>
      </c>
      <c r="Q2241" t="s">
        <v>11636</v>
      </c>
      <c r="R2241" t="s">
        <v>492</v>
      </c>
      <c r="S2241" t="s">
        <v>756</v>
      </c>
      <c r="U2241" t="s">
        <v>2269</v>
      </c>
      <c r="V2241" t="s">
        <v>299</v>
      </c>
    </row>
    <row r="2242" spans="1:22" x14ac:dyDescent="0.3">
      <c r="A2242" t="s">
        <v>9503</v>
      </c>
      <c r="B2242">
        <v>1</v>
      </c>
      <c r="C2242" s="1" t="s">
        <v>9501</v>
      </c>
      <c r="D2242" t="s">
        <v>348</v>
      </c>
      <c r="E2242">
        <v>3921571</v>
      </c>
      <c r="F2242" t="s">
        <v>9501</v>
      </c>
      <c r="H2242" t="s">
        <v>14010</v>
      </c>
      <c r="I2242">
        <v>4</v>
      </c>
      <c r="J2242" t="s">
        <v>15892</v>
      </c>
      <c r="K2242">
        <v>10</v>
      </c>
      <c r="L2242" s="1" t="s">
        <v>348</v>
      </c>
      <c r="M2242" t="s">
        <v>1092</v>
      </c>
      <c r="N2242">
        <v>20890</v>
      </c>
      <c r="O2242">
        <v>1</v>
      </c>
      <c r="P2242">
        <v>23</v>
      </c>
      <c r="Q2242" t="s">
        <v>13495</v>
      </c>
      <c r="R2242" t="s">
        <v>401</v>
      </c>
      <c r="S2242" t="s">
        <v>393</v>
      </c>
      <c r="T2242" t="s">
        <v>16316</v>
      </c>
      <c r="U2242" t="s">
        <v>9502</v>
      </c>
      <c r="V2242" t="s">
        <v>295</v>
      </c>
    </row>
    <row r="2243" spans="1:22" x14ac:dyDescent="0.3">
      <c r="A2243" t="s">
        <v>10687</v>
      </c>
      <c r="B2243">
        <v>1</v>
      </c>
      <c r="C2243" s="1" t="s">
        <v>17</v>
      </c>
      <c r="D2243" t="s">
        <v>348</v>
      </c>
      <c r="E2243">
        <v>16733</v>
      </c>
      <c r="F2243" t="s">
        <v>17</v>
      </c>
      <c r="G2243" t="s">
        <v>669</v>
      </c>
      <c r="H2243" t="s">
        <v>3744</v>
      </c>
      <c r="I2243">
        <v>1</v>
      </c>
      <c r="J2243" t="s">
        <v>4042</v>
      </c>
      <c r="K2243">
        <v>13</v>
      </c>
      <c r="L2243" s="1" t="s">
        <v>348</v>
      </c>
      <c r="M2243" t="s">
        <v>14915</v>
      </c>
      <c r="N2243">
        <v>16389</v>
      </c>
      <c r="O2243">
        <v>6</v>
      </c>
      <c r="P2243">
        <v>27</v>
      </c>
      <c r="Q2243" t="s">
        <v>12015</v>
      </c>
      <c r="R2243" t="s">
        <v>360</v>
      </c>
      <c r="S2243" t="s">
        <v>791</v>
      </c>
      <c r="U2243" t="s">
        <v>4041</v>
      </c>
      <c r="V2243" t="s">
        <v>299</v>
      </c>
    </row>
    <row r="2244" spans="1:22" x14ac:dyDescent="0.3">
      <c r="A2244" t="s">
        <v>10814</v>
      </c>
      <c r="B2244">
        <v>1</v>
      </c>
      <c r="C2244" s="1" t="s">
        <v>28</v>
      </c>
      <c r="D2244" t="s">
        <v>321</v>
      </c>
      <c r="E2244">
        <v>3043080</v>
      </c>
      <c r="F2244" t="s">
        <v>28</v>
      </c>
      <c r="G2244" t="s">
        <v>1198</v>
      </c>
      <c r="H2244" t="s">
        <v>5110</v>
      </c>
      <c r="I2244">
        <v>2</v>
      </c>
      <c r="J2244" t="s">
        <v>5108</v>
      </c>
      <c r="K2244">
        <v>80</v>
      </c>
      <c r="L2244" s="1" t="s">
        <v>321</v>
      </c>
      <c r="M2244" t="s">
        <v>809</v>
      </c>
      <c r="N2244">
        <v>18901</v>
      </c>
      <c r="O2244">
        <v>3</v>
      </c>
      <c r="P2244">
        <v>25</v>
      </c>
      <c r="Q2244" t="s">
        <v>12271</v>
      </c>
      <c r="R2244" t="s">
        <v>304</v>
      </c>
      <c r="S2244" t="s">
        <v>548</v>
      </c>
      <c r="U2244" t="s">
        <v>15089</v>
      </c>
      <c r="V2244" t="s">
        <v>299</v>
      </c>
    </row>
    <row r="2245" spans="1:22" x14ac:dyDescent="0.3">
      <c r="A2245" t="s">
        <v>851</v>
      </c>
      <c r="B2245">
        <v>1</v>
      </c>
      <c r="C2245" s="1" t="s">
        <v>848</v>
      </c>
      <c r="D2245" t="s">
        <v>348</v>
      </c>
      <c r="E2245">
        <v>3917914</v>
      </c>
      <c r="F2245" t="s">
        <v>848</v>
      </c>
      <c r="G2245" t="s">
        <v>479</v>
      </c>
      <c r="H2245" t="s">
        <v>13955</v>
      </c>
      <c r="I2245">
        <v>2</v>
      </c>
      <c r="J2245" t="s">
        <v>14336</v>
      </c>
      <c r="K2245">
        <v>17</v>
      </c>
      <c r="L2245" s="1" t="s">
        <v>348</v>
      </c>
      <c r="M2245" t="s">
        <v>850</v>
      </c>
      <c r="N2245">
        <v>21142</v>
      </c>
      <c r="O2245">
        <v>1</v>
      </c>
      <c r="P2245">
        <v>23</v>
      </c>
      <c r="Q2245" t="s">
        <v>11389</v>
      </c>
      <c r="R2245" t="s">
        <v>397</v>
      </c>
      <c r="S2245" t="s">
        <v>586</v>
      </c>
      <c r="U2245" t="s">
        <v>849</v>
      </c>
      <c r="V2245" t="s">
        <v>299</v>
      </c>
    </row>
    <row r="2246" spans="1:22" x14ac:dyDescent="0.3">
      <c r="A2246" t="s">
        <v>14838</v>
      </c>
      <c r="B2246">
        <v>1</v>
      </c>
      <c r="C2246" s="1" t="s">
        <v>14839</v>
      </c>
      <c r="D2246" t="s">
        <v>348</v>
      </c>
      <c r="E2246">
        <v>3917166</v>
      </c>
      <c r="F2246" t="s">
        <v>14839</v>
      </c>
      <c r="G2246" t="s">
        <v>875</v>
      </c>
      <c r="H2246" t="s">
        <v>7215</v>
      </c>
      <c r="I2246">
        <v>3</v>
      </c>
      <c r="K2246">
        <v>17</v>
      </c>
      <c r="L2246" s="1" t="s">
        <v>348</v>
      </c>
      <c r="M2246" t="s">
        <v>14840</v>
      </c>
      <c r="N2246">
        <v>21963</v>
      </c>
      <c r="O2246">
        <v>0</v>
      </c>
      <c r="P2246">
        <v>23</v>
      </c>
      <c r="Q2246" t="s">
        <v>14841</v>
      </c>
      <c r="R2246" t="s">
        <v>318</v>
      </c>
      <c r="S2246" t="s">
        <v>924</v>
      </c>
      <c r="U2246" t="s">
        <v>14842</v>
      </c>
      <c r="V2246" t="s">
        <v>299</v>
      </c>
    </row>
    <row r="2247" spans="1:22" x14ac:dyDescent="0.3">
      <c r="A2247" t="s">
        <v>9467</v>
      </c>
      <c r="B2247">
        <v>1</v>
      </c>
      <c r="C2247" s="1" t="s">
        <v>9464</v>
      </c>
      <c r="D2247" t="s">
        <v>451</v>
      </c>
      <c r="E2247">
        <v>17331</v>
      </c>
      <c r="F2247" t="s">
        <v>9464</v>
      </c>
      <c r="H2247" t="s">
        <v>9348</v>
      </c>
      <c r="K2247">
        <v>26</v>
      </c>
      <c r="L2247" s="1" t="s">
        <v>451</v>
      </c>
      <c r="M2247" t="s">
        <v>9466</v>
      </c>
      <c r="N2247">
        <v>16008</v>
      </c>
      <c r="O2247">
        <v>6</v>
      </c>
      <c r="P2247">
        <v>28</v>
      </c>
      <c r="Q2247" t="s">
        <v>13483</v>
      </c>
      <c r="R2247" t="s">
        <v>360</v>
      </c>
      <c r="S2247" t="s">
        <v>317</v>
      </c>
      <c r="U2247" t="s">
        <v>9465</v>
      </c>
      <c r="V2247" t="s">
        <v>295</v>
      </c>
    </row>
    <row r="2248" spans="1:22" x14ac:dyDescent="0.3">
      <c r="A2248" t="s">
        <v>7945</v>
      </c>
      <c r="B2248">
        <v>1</v>
      </c>
      <c r="C2248" s="1" t="s">
        <v>7942</v>
      </c>
      <c r="D2248" t="s">
        <v>321</v>
      </c>
      <c r="E2248">
        <v>14902</v>
      </c>
      <c r="F2248" t="s">
        <v>7942</v>
      </c>
      <c r="H2248" t="s">
        <v>1003</v>
      </c>
      <c r="J2248" t="s">
        <v>7944</v>
      </c>
      <c r="K2248">
        <v>83</v>
      </c>
      <c r="L2248" s="1" t="s">
        <v>321</v>
      </c>
      <c r="M2248" t="s">
        <v>381</v>
      </c>
      <c r="N2248">
        <v>13861</v>
      </c>
      <c r="O2248">
        <v>8</v>
      </c>
      <c r="P2248">
        <v>29</v>
      </c>
      <c r="Q2248" t="s">
        <v>13033</v>
      </c>
      <c r="R2248" t="s">
        <v>345</v>
      </c>
      <c r="S2248" t="s">
        <v>515</v>
      </c>
      <c r="T2248" t="s">
        <v>16316</v>
      </c>
      <c r="U2248" t="s">
        <v>7943</v>
      </c>
      <c r="V2248" t="s">
        <v>295</v>
      </c>
    </row>
    <row r="2249" spans="1:22" x14ac:dyDescent="0.3">
      <c r="A2249" t="s">
        <v>3331</v>
      </c>
      <c r="B2249">
        <v>1</v>
      </c>
      <c r="C2249" s="1" t="s">
        <v>3329</v>
      </c>
      <c r="D2249" t="s">
        <v>321</v>
      </c>
      <c r="E2249">
        <v>9684</v>
      </c>
      <c r="F2249" t="s">
        <v>3329</v>
      </c>
      <c r="H2249" t="s">
        <v>3332</v>
      </c>
      <c r="K2249">
        <v>81</v>
      </c>
      <c r="L2249" s="1" t="s">
        <v>321</v>
      </c>
      <c r="M2249" t="s">
        <v>2043</v>
      </c>
      <c r="N2249">
        <v>1810</v>
      </c>
      <c r="O2249">
        <v>10</v>
      </c>
      <c r="P2249">
        <v>35</v>
      </c>
      <c r="Q2249" t="s">
        <v>11855</v>
      </c>
      <c r="R2249" t="s">
        <v>318</v>
      </c>
      <c r="S2249" t="s">
        <v>515</v>
      </c>
      <c r="U2249" t="s">
        <v>3330</v>
      </c>
      <c r="V2249" t="s">
        <v>295</v>
      </c>
    </row>
    <row r="2250" spans="1:22" x14ac:dyDescent="0.3">
      <c r="A2250" t="s">
        <v>6130</v>
      </c>
      <c r="B2250">
        <v>1</v>
      </c>
      <c r="C2250" s="1" t="s">
        <v>6127</v>
      </c>
      <c r="F2250" t="s">
        <v>6127</v>
      </c>
      <c r="K2250">
        <v>0</v>
      </c>
      <c r="L2250" s="1" t="s">
        <v>296</v>
      </c>
      <c r="M2250" t="s">
        <v>6129</v>
      </c>
      <c r="N2250">
        <v>19796</v>
      </c>
      <c r="O2250">
        <v>0</v>
      </c>
      <c r="Q2250" t="s">
        <v>12536</v>
      </c>
      <c r="R2250" t="s">
        <v>296</v>
      </c>
      <c r="S2250" t="s">
        <v>296</v>
      </c>
      <c r="U2250" t="s">
        <v>6128</v>
      </c>
      <c r="V2250" t="s">
        <v>295</v>
      </c>
    </row>
    <row r="2251" spans="1:22" x14ac:dyDescent="0.3">
      <c r="A2251" t="s">
        <v>10452</v>
      </c>
      <c r="B2251">
        <v>1</v>
      </c>
      <c r="C2251" s="1" t="s">
        <v>10450</v>
      </c>
      <c r="D2251" t="s">
        <v>348</v>
      </c>
      <c r="E2251">
        <v>3126080</v>
      </c>
      <c r="F2251" t="s">
        <v>10450</v>
      </c>
      <c r="H2251" t="s">
        <v>9988</v>
      </c>
      <c r="I2251">
        <v>3</v>
      </c>
      <c r="J2251" t="s">
        <v>14579</v>
      </c>
      <c r="K2251">
        <v>80</v>
      </c>
      <c r="L2251" s="1" t="s">
        <v>348</v>
      </c>
      <c r="M2251" t="s">
        <v>496</v>
      </c>
      <c r="N2251">
        <v>21255</v>
      </c>
      <c r="O2251">
        <v>1</v>
      </c>
      <c r="P2251">
        <v>24</v>
      </c>
      <c r="Q2251" t="s">
        <v>13780</v>
      </c>
      <c r="R2251" t="s">
        <v>397</v>
      </c>
      <c r="S2251" t="s">
        <v>1098</v>
      </c>
      <c r="T2251" t="s">
        <v>16316</v>
      </c>
      <c r="U2251" t="s">
        <v>10451</v>
      </c>
      <c r="V2251" t="s">
        <v>295</v>
      </c>
    </row>
    <row r="2252" spans="1:22" x14ac:dyDescent="0.3">
      <c r="A2252" t="s">
        <v>2581</v>
      </c>
      <c r="B2252">
        <v>1</v>
      </c>
      <c r="C2252" s="1" t="s">
        <v>2579</v>
      </c>
      <c r="D2252" t="s">
        <v>321</v>
      </c>
      <c r="E2252">
        <v>3144991</v>
      </c>
      <c r="F2252" t="s">
        <v>2579</v>
      </c>
      <c r="G2252" t="s">
        <v>552</v>
      </c>
      <c r="H2252" t="s">
        <v>2473</v>
      </c>
      <c r="J2252" t="s">
        <v>14366</v>
      </c>
      <c r="K2252">
        <v>83</v>
      </c>
      <c r="L2252" s="1" t="s">
        <v>321</v>
      </c>
      <c r="M2252" t="s">
        <v>2580</v>
      </c>
      <c r="N2252">
        <v>21569</v>
      </c>
      <c r="O2252">
        <v>1</v>
      </c>
      <c r="P2252">
        <v>25</v>
      </c>
      <c r="Q2252" t="s">
        <v>11700</v>
      </c>
      <c r="R2252" t="s">
        <v>318</v>
      </c>
      <c r="S2252" t="s">
        <v>408</v>
      </c>
      <c r="U2252" t="s">
        <v>557</v>
      </c>
      <c r="V2252" t="s">
        <v>299</v>
      </c>
    </row>
    <row r="2253" spans="1:22" x14ac:dyDescent="0.3">
      <c r="A2253" t="s">
        <v>14822</v>
      </c>
      <c r="B2253">
        <v>1</v>
      </c>
      <c r="C2253" s="1" t="s">
        <v>14823</v>
      </c>
      <c r="D2253" t="s">
        <v>321</v>
      </c>
      <c r="F2253" t="s">
        <v>14823</v>
      </c>
      <c r="H2253" t="s">
        <v>14824</v>
      </c>
      <c r="I2253">
        <v>1</v>
      </c>
      <c r="L2253" s="1" t="s">
        <v>321</v>
      </c>
      <c r="M2253" t="s">
        <v>4297</v>
      </c>
      <c r="N2253">
        <v>22382</v>
      </c>
      <c r="O2253">
        <v>0</v>
      </c>
      <c r="P2253">
        <v>22</v>
      </c>
      <c r="Q2253" t="s">
        <v>14825</v>
      </c>
      <c r="R2253" t="s">
        <v>318</v>
      </c>
      <c r="S2253" t="s">
        <v>515</v>
      </c>
      <c r="T2253" t="s">
        <v>16316</v>
      </c>
      <c r="U2253" t="s">
        <v>557</v>
      </c>
      <c r="V2253" t="s">
        <v>295</v>
      </c>
    </row>
    <row r="2254" spans="1:22" x14ac:dyDescent="0.3">
      <c r="A2254" t="s">
        <v>1946</v>
      </c>
      <c r="B2254">
        <v>1</v>
      </c>
      <c r="C2254" s="1" t="s">
        <v>1943</v>
      </c>
      <c r="D2254" t="s">
        <v>348</v>
      </c>
      <c r="E2254">
        <v>3121410</v>
      </c>
      <c r="F2254" t="s">
        <v>1943</v>
      </c>
      <c r="G2254" t="s">
        <v>303</v>
      </c>
      <c r="H2254" t="s">
        <v>1947</v>
      </c>
      <c r="I2254">
        <v>1</v>
      </c>
      <c r="J2254" t="s">
        <v>14348</v>
      </c>
      <c r="K2254">
        <v>15</v>
      </c>
      <c r="L2254" s="1" t="s">
        <v>348</v>
      </c>
      <c r="M2254" t="s">
        <v>1945</v>
      </c>
      <c r="N2254">
        <v>21005</v>
      </c>
      <c r="O2254">
        <v>1</v>
      </c>
      <c r="P2254">
        <v>23</v>
      </c>
      <c r="Q2254" t="s">
        <v>11576</v>
      </c>
      <c r="R2254" t="s">
        <v>308</v>
      </c>
      <c r="S2254" t="s">
        <v>412</v>
      </c>
      <c r="U2254" t="s">
        <v>1944</v>
      </c>
      <c r="V2254" t="s">
        <v>299</v>
      </c>
    </row>
    <row r="2255" spans="1:22" x14ac:dyDescent="0.3">
      <c r="A2255" t="s">
        <v>5505</v>
      </c>
      <c r="B2255">
        <v>1</v>
      </c>
      <c r="C2255" s="1" t="s">
        <v>5504</v>
      </c>
      <c r="D2255" t="s">
        <v>311</v>
      </c>
      <c r="E2255">
        <v>14240</v>
      </c>
      <c r="F2255" t="s">
        <v>5504</v>
      </c>
      <c r="H2255" t="s">
        <v>5506</v>
      </c>
      <c r="K2255">
        <v>3</v>
      </c>
      <c r="L2255" s="1" t="s">
        <v>311</v>
      </c>
      <c r="M2255" t="s">
        <v>1965</v>
      </c>
      <c r="N2255">
        <v>12752</v>
      </c>
      <c r="O2255">
        <v>4</v>
      </c>
      <c r="P2255">
        <v>29</v>
      </c>
      <c r="Q2255" t="s">
        <v>12376</v>
      </c>
      <c r="R2255" t="s">
        <v>318</v>
      </c>
      <c r="S2255" t="s">
        <v>575</v>
      </c>
      <c r="U2255" t="s">
        <v>1787</v>
      </c>
      <c r="V2255" t="s">
        <v>295</v>
      </c>
    </row>
    <row r="2256" spans="1:22" x14ac:dyDescent="0.3">
      <c r="A2256" t="s">
        <v>16383</v>
      </c>
      <c r="B2256">
        <v>1</v>
      </c>
      <c r="C2256" s="1" t="s">
        <v>16384</v>
      </c>
      <c r="D2256" t="s">
        <v>16327</v>
      </c>
      <c r="E2256">
        <v>12689</v>
      </c>
      <c r="F2256" t="s">
        <v>16384</v>
      </c>
      <c r="H2256" t="s">
        <v>1788</v>
      </c>
      <c r="I2256">
        <v>1</v>
      </c>
      <c r="K2256">
        <v>1</v>
      </c>
      <c r="L2256" s="1" t="s">
        <v>16327</v>
      </c>
      <c r="M2256" t="s">
        <v>16385</v>
      </c>
      <c r="N2256">
        <v>8618</v>
      </c>
      <c r="O2256">
        <v>8</v>
      </c>
      <c r="P2256">
        <v>31</v>
      </c>
      <c r="Q2256" t="s">
        <v>16386</v>
      </c>
      <c r="R2256" t="s">
        <v>329</v>
      </c>
      <c r="S2256" t="s">
        <v>686</v>
      </c>
      <c r="U2256" t="s">
        <v>1787</v>
      </c>
      <c r="V2256" t="s">
        <v>295</v>
      </c>
    </row>
    <row r="2257" spans="1:22" x14ac:dyDescent="0.3">
      <c r="A2257" t="s">
        <v>16549</v>
      </c>
      <c r="B2257">
        <v>1</v>
      </c>
      <c r="C2257" s="1" t="s">
        <v>16550</v>
      </c>
      <c r="D2257" t="s">
        <v>16327</v>
      </c>
      <c r="E2257">
        <v>16863</v>
      </c>
      <c r="F2257" t="s">
        <v>16550</v>
      </c>
      <c r="G2257" t="s">
        <v>895</v>
      </c>
      <c r="H2257" t="s">
        <v>5341</v>
      </c>
      <c r="J2257" t="s">
        <v>16551</v>
      </c>
      <c r="K2257">
        <v>16</v>
      </c>
      <c r="L2257" s="1" t="s">
        <v>16327</v>
      </c>
      <c r="M2257" t="s">
        <v>16552</v>
      </c>
      <c r="N2257">
        <v>16438</v>
      </c>
      <c r="O2257">
        <v>6</v>
      </c>
      <c r="P2257">
        <v>29</v>
      </c>
      <c r="Q2257" t="s">
        <v>16553</v>
      </c>
      <c r="R2257" t="s">
        <v>424</v>
      </c>
      <c r="S2257" t="s">
        <v>367</v>
      </c>
      <c r="U2257" t="s">
        <v>1787</v>
      </c>
      <c r="V2257" t="s">
        <v>299</v>
      </c>
    </row>
    <row r="2258" spans="1:22" x14ac:dyDescent="0.3">
      <c r="A2258" t="s">
        <v>15447</v>
      </c>
      <c r="B2258">
        <v>1</v>
      </c>
      <c r="C2258" s="1" t="s">
        <v>15448</v>
      </c>
      <c r="D2258" t="s">
        <v>451</v>
      </c>
      <c r="F2258" t="s">
        <v>15448</v>
      </c>
      <c r="H2258" t="s">
        <v>15449</v>
      </c>
      <c r="L2258" s="1" t="s">
        <v>451</v>
      </c>
      <c r="M2258" t="s">
        <v>3313</v>
      </c>
      <c r="N2258">
        <v>22405</v>
      </c>
      <c r="O2258">
        <v>0</v>
      </c>
      <c r="P2258">
        <v>24</v>
      </c>
      <c r="Q2258" t="s">
        <v>15450</v>
      </c>
      <c r="R2258" t="s">
        <v>397</v>
      </c>
      <c r="S2258" t="s">
        <v>924</v>
      </c>
      <c r="T2258" t="s">
        <v>16316</v>
      </c>
      <c r="U2258" t="s">
        <v>884</v>
      </c>
      <c r="V2258" t="s">
        <v>295</v>
      </c>
    </row>
    <row r="2259" spans="1:22" x14ac:dyDescent="0.3">
      <c r="A2259" t="s">
        <v>9288</v>
      </c>
      <c r="B2259">
        <v>1</v>
      </c>
      <c r="C2259" s="1" t="s">
        <v>9285</v>
      </c>
      <c r="D2259" t="s">
        <v>562</v>
      </c>
      <c r="E2259">
        <v>14332</v>
      </c>
      <c r="F2259" t="s">
        <v>9285</v>
      </c>
      <c r="G2259" t="s">
        <v>707</v>
      </c>
      <c r="H2259" t="s">
        <v>15863</v>
      </c>
      <c r="I2259">
        <v>4</v>
      </c>
      <c r="J2259" t="s">
        <v>9287</v>
      </c>
      <c r="K2259">
        <v>42</v>
      </c>
      <c r="L2259" s="1" t="s">
        <v>451</v>
      </c>
      <c r="M2259" t="s">
        <v>9286</v>
      </c>
      <c r="N2259">
        <v>14786</v>
      </c>
      <c r="O2259">
        <v>9</v>
      </c>
      <c r="P2259">
        <v>31</v>
      </c>
      <c r="Q2259" t="s">
        <v>13427</v>
      </c>
      <c r="R2259" t="s">
        <v>329</v>
      </c>
      <c r="S2259" t="s">
        <v>951</v>
      </c>
      <c r="U2259" t="s">
        <v>884</v>
      </c>
      <c r="V2259" t="s">
        <v>299</v>
      </c>
    </row>
    <row r="2260" spans="1:22" x14ac:dyDescent="0.3">
      <c r="A2260" t="s">
        <v>886</v>
      </c>
      <c r="B2260">
        <v>1</v>
      </c>
      <c r="C2260" s="1" t="s">
        <v>883</v>
      </c>
      <c r="D2260" t="s">
        <v>451</v>
      </c>
      <c r="E2260">
        <v>3127211</v>
      </c>
      <c r="F2260" t="s">
        <v>883</v>
      </c>
      <c r="G2260" t="s">
        <v>522</v>
      </c>
      <c r="H2260" t="s">
        <v>887</v>
      </c>
      <c r="I2260">
        <v>3</v>
      </c>
      <c r="J2260" t="s">
        <v>14337</v>
      </c>
      <c r="K2260">
        <v>32</v>
      </c>
      <c r="L2260" s="1" t="s">
        <v>451</v>
      </c>
      <c r="M2260" t="s">
        <v>885</v>
      </c>
      <c r="N2260">
        <v>21211</v>
      </c>
      <c r="O2260">
        <v>1</v>
      </c>
      <c r="P2260">
        <v>25</v>
      </c>
      <c r="Q2260" t="s">
        <v>11395</v>
      </c>
      <c r="R2260" t="s">
        <v>308</v>
      </c>
      <c r="S2260" t="s">
        <v>412</v>
      </c>
      <c r="U2260" t="s">
        <v>884</v>
      </c>
      <c r="V2260" t="s">
        <v>299</v>
      </c>
    </row>
    <row r="2261" spans="1:22" x14ac:dyDescent="0.3">
      <c r="A2261" t="s">
        <v>2023</v>
      </c>
      <c r="B2261">
        <v>1</v>
      </c>
      <c r="C2261" s="1" t="s">
        <v>200</v>
      </c>
      <c r="D2261" t="s">
        <v>311</v>
      </c>
      <c r="E2261">
        <v>3139477</v>
      </c>
      <c r="F2261" t="s">
        <v>200</v>
      </c>
      <c r="G2261" t="s">
        <v>306</v>
      </c>
      <c r="H2261" t="s">
        <v>2024</v>
      </c>
      <c r="I2261">
        <v>1</v>
      </c>
      <c r="J2261" t="s">
        <v>2022</v>
      </c>
      <c r="K2261">
        <v>15</v>
      </c>
      <c r="L2261" s="1" t="s">
        <v>311</v>
      </c>
      <c r="M2261" t="s">
        <v>2021</v>
      </c>
      <c r="N2261">
        <v>18890</v>
      </c>
      <c r="O2261">
        <v>3</v>
      </c>
      <c r="P2261">
        <v>24</v>
      </c>
      <c r="Q2261" t="s">
        <v>11590</v>
      </c>
      <c r="R2261" t="s">
        <v>318</v>
      </c>
      <c r="S2261" t="s">
        <v>696</v>
      </c>
      <c r="U2261" t="s">
        <v>884</v>
      </c>
      <c r="V2261" t="s">
        <v>299</v>
      </c>
    </row>
    <row r="2262" spans="1:22" x14ac:dyDescent="0.3">
      <c r="A2262" t="s">
        <v>10448</v>
      </c>
      <c r="B2262">
        <v>1</v>
      </c>
      <c r="C2262" s="1" t="s">
        <v>10447</v>
      </c>
      <c r="D2262" t="s">
        <v>437</v>
      </c>
      <c r="E2262">
        <v>16684</v>
      </c>
      <c r="F2262" t="s">
        <v>10447</v>
      </c>
      <c r="H2262" t="s">
        <v>10449</v>
      </c>
      <c r="K2262">
        <v>7</v>
      </c>
      <c r="L2262" s="1" t="s">
        <v>437</v>
      </c>
      <c r="M2262" t="s">
        <v>1092</v>
      </c>
      <c r="N2262">
        <v>16603</v>
      </c>
      <c r="O2262">
        <v>5</v>
      </c>
      <c r="P2262">
        <v>28</v>
      </c>
      <c r="Q2262" t="s">
        <v>13779</v>
      </c>
      <c r="R2262" t="s">
        <v>636</v>
      </c>
      <c r="S2262" t="s">
        <v>730</v>
      </c>
      <c r="U2262" t="s">
        <v>884</v>
      </c>
      <c r="V2262" t="s">
        <v>295</v>
      </c>
    </row>
    <row r="2263" spans="1:22" x14ac:dyDescent="0.3">
      <c r="A2263" t="s">
        <v>4618</v>
      </c>
      <c r="B2263">
        <v>1</v>
      </c>
      <c r="C2263" s="1" t="s">
        <v>4615</v>
      </c>
      <c r="D2263" t="s">
        <v>562</v>
      </c>
      <c r="E2263">
        <v>2975417</v>
      </c>
      <c r="F2263" t="s">
        <v>4615</v>
      </c>
      <c r="G2263" t="s">
        <v>335</v>
      </c>
      <c r="H2263" t="s">
        <v>1343</v>
      </c>
      <c r="I2263">
        <v>5</v>
      </c>
      <c r="J2263" t="s">
        <v>4617</v>
      </c>
      <c r="K2263">
        <v>42</v>
      </c>
      <c r="L2263" s="1" t="s">
        <v>1513</v>
      </c>
      <c r="M2263" t="s">
        <v>4616</v>
      </c>
      <c r="N2263">
        <v>19209</v>
      </c>
      <c r="O2263">
        <v>3</v>
      </c>
      <c r="P2263">
        <v>26</v>
      </c>
      <c r="Q2263" t="s">
        <v>12150</v>
      </c>
      <c r="R2263" t="s">
        <v>318</v>
      </c>
      <c r="S2263" t="s">
        <v>15001</v>
      </c>
      <c r="U2263" t="s">
        <v>884</v>
      </c>
      <c r="V2263" t="s">
        <v>299</v>
      </c>
    </row>
    <row r="2264" spans="1:22" x14ac:dyDescent="0.3">
      <c r="A2264" t="s">
        <v>7407</v>
      </c>
      <c r="B2264">
        <v>1</v>
      </c>
      <c r="C2264" s="1" t="s">
        <v>7406</v>
      </c>
      <c r="D2264" t="s">
        <v>562</v>
      </c>
      <c r="F2264" t="s">
        <v>7406</v>
      </c>
      <c r="H2264" t="s">
        <v>7408</v>
      </c>
      <c r="K2264">
        <v>48</v>
      </c>
      <c r="L2264" s="1" t="s">
        <v>451</v>
      </c>
      <c r="M2264" t="s">
        <v>4884</v>
      </c>
      <c r="N2264">
        <v>18501</v>
      </c>
      <c r="O2264">
        <v>0</v>
      </c>
      <c r="P2264">
        <v>26</v>
      </c>
      <c r="Q2264" t="s">
        <v>12887</v>
      </c>
      <c r="R2264" t="s">
        <v>308</v>
      </c>
      <c r="S2264" t="s">
        <v>499</v>
      </c>
      <c r="U2264" t="s">
        <v>884</v>
      </c>
      <c r="V2264" t="s">
        <v>295</v>
      </c>
    </row>
    <row r="2265" spans="1:22" x14ac:dyDescent="0.3">
      <c r="A2265" t="s">
        <v>14906</v>
      </c>
      <c r="B2265">
        <v>1</v>
      </c>
      <c r="C2265" s="1" t="s">
        <v>14907</v>
      </c>
      <c r="D2265" t="s">
        <v>451</v>
      </c>
      <c r="E2265">
        <v>4039358</v>
      </c>
      <c r="F2265" t="s">
        <v>14907</v>
      </c>
      <c r="G2265" t="s">
        <v>365</v>
      </c>
      <c r="H2265" t="s">
        <v>14908</v>
      </c>
      <c r="I2265">
        <v>8</v>
      </c>
      <c r="K2265">
        <v>27</v>
      </c>
      <c r="L2265" s="1" t="s">
        <v>451</v>
      </c>
      <c r="M2265" t="s">
        <v>543</v>
      </c>
      <c r="N2265">
        <v>21823</v>
      </c>
      <c r="O2265">
        <v>0</v>
      </c>
      <c r="P2265">
        <v>22</v>
      </c>
      <c r="Q2265" t="s">
        <v>14909</v>
      </c>
      <c r="R2265" t="s">
        <v>345</v>
      </c>
      <c r="S2265" t="s">
        <v>375</v>
      </c>
      <c r="T2265" t="s">
        <v>13941</v>
      </c>
      <c r="U2265" t="s">
        <v>884</v>
      </c>
      <c r="V2265" t="s">
        <v>2517</v>
      </c>
    </row>
    <row r="2266" spans="1:22" x14ac:dyDescent="0.3">
      <c r="A2266" t="s">
        <v>10417</v>
      </c>
      <c r="B2266">
        <v>1</v>
      </c>
      <c r="C2266" s="1" t="s">
        <v>10416</v>
      </c>
      <c r="F2266" t="s">
        <v>10416</v>
      </c>
      <c r="K2266">
        <v>0</v>
      </c>
      <c r="L2266" s="1" t="s">
        <v>296</v>
      </c>
      <c r="M2266" t="s">
        <v>1157</v>
      </c>
      <c r="N2266">
        <v>17883</v>
      </c>
      <c r="O2266">
        <v>0</v>
      </c>
      <c r="Q2266" t="s">
        <v>13769</v>
      </c>
      <c r="R2266" t="s">
        <v>296</v>
      </c>
      <c r="S2266" t="s">
        <v>296</v>
      </c>
      <c r="U2266" t="s">
        <v>1787</v>
      </c>
      <c r="V2266" t="s">
        <v>295</v>
      </c>
    </row>
    <row r="2267" spans="1:22" x14ac:dyDescent="0.3">
      <c r="A2267" t="s">
        <v>6025</v>
      </c>
      <c r="B2267">
        <v>1</v>
      </c>
      <c r="C2267" s="1" t="s">
        <v>6024</v>
      </c>
      <c r="D2267" t="s">
        <v>348</v>
      </c>
      <c r="E2267">
        <v>3059606</v>
      </c>
      <c r="F2267" t="s">
        <v>6024</v>
      </c>
      <c r="K2267">
        <v>7</v>
      </c>
      <c r="L2267" s="1" t="s">
        <v>348</v>
      </c>
      <c r="M2267" t="s">
        <v>1305</v>
      </c>
      <c r="N2267">
        <v>17142</v>
      </c>
      <c r="O2267">
        <v>0</v>
      </c>
      <c r="Q2267" t="s">
        <v>12507</v>
      </c>
      <c r="R2267" t="s">
        <v>318</v>
      </c>
      <c r="S2267" t="s">
        <v>310</v>
      </c>
      <c r="U2267" t="s">
        <v>482</v>
      </c>
      <c r="V2267" t="s">
        <v>295</v>
      </c>
    </row>
    <row r="2268" spans="1:22" x14ac:dyDescent="0.3">
      <c r="A2268" t="s">
        <v>10577</v>
      </c>
      <c r="B2268">
        <v>1</v>
      </c>
      <c r="C2268" s="1" t="s">
        <v>10575</v>
      </c>
      <c r="D2268" t="s">
        <v>321</v>
      </c>
      <c r="E2268">
        <v>4337702</v>
      </c>
      <c r="F2268" t="s">
        <v>10575</v>
      </c>
      <c r="H2268" t="s">
        <v>10578</v>
      </c>
      <c r="J2268" t="s">
        <v>10576</v>
      </c>
      <c r="L2268" s="1" t="s">
        <v>321</v>
      </c>
      <c r="M2268" t="s">
        <v>1124</v>
      </c>
      <c r="N2268">
        <v>20589</v>
      </c>
      <c r="O2268">
        <v>2</v>
      </c>
      <c r="P2268">
        <v>27</v>
      </c>
      <c r="Q2268" t="s">
        <v>13821</v>
      </c>
      <c r="R2268" t="s">
        <v>304</v>
      </c>
      <c r="S2268" t="s">
        <v>515</v>
      </c>
      <c r="T2268" t="s">
        <v>16316</v>
      </c>
      <c r="U2268" t="s">
        <v>482</v>
      </c>
      <c r="V2268" t="s">
        <v>295</v>
      </c>
    </row>
    <row r="2269" spans="1:22" x14ac:dyDescent="0.3">
      <c r="A2269" t="s">
        <v>2188</v>
      </c>
      <c r="B2269">
        <v>1</v>
      </c>
      <c r="C2269" s="1" t="s">
        <v>2186</v>
      </c>
      <c r="F2269" t="s">
        <v>2186</v>
      </c>
      <c r="K2269">
        <v>0</v>
      </c>
      <c r="L2269" s="1" t="s">
        <v>296</v>
      </c>
      <c r="M2269" t="s">
        <v>2187</v>
      </c>
      <c r="N2269">
        <v>17855</v>
      </c>
      <c r="O2269">
        <v>0</v>
      </c>
      <c r="Q2269" t="s">
        <v>11620</v>
      </c>
      <c r="R2269" t="s">
        <v>296</v>
      </c>
      <c r="S2269" t="s">
        <v>296</v>
      </c>
      <c r="U2269" t="s">
        <v>482</v>
      </c>
      <c r="V2269" t="s">
        <v>295</v>
      </c>
    </row>
    <row r="2270" spans="1:22" x14ac:dyDescent="0.3">
      <c r="A2270" t="s">
        <v>1662</v>
      </c>
      <c r="B2270">
        <v>1</v>
      </c>
      <c r="C2270" s="1" t="s">
        <v>1660</v>
      </c>
      <c r="F2270" t="s">
        <v>1660</v>
      </c>
      <c r="K2270">
        <v>0</v>
      </c>
      <c r="L2270" s="1" t="s">
        <v>296</v>
      </c>
      <c r="M2270" t="s">
        <v>1661</v>
      </c>
      <c r="N2270">
        <v>17856</v>
      </c>
      <c r="O2270">
        <v>0</v>
      </c>
      <c r="Q2270" t="s">
        <v>11524</v>
      </c>
      <c r="R2270" t="s">
        <v>296</v>
      </c>
      <c r="S2270" t="s">
        <v>296</v>
      </c>
      <c r="U2270" t="s">
        <v>482</v>
      </c>
      <c r="V2270" t="s">
        <v>295</v>
      </c>
    </row>
    <row r="2271" spans="1:22" x14ac:dyDescent="0.3">
      <c r="A2271" t="s">
        <v>5290</v>
      </c>
      <c r="B2271">
        <v>1</v>
      </c>
      <c r="C2271" s="1" t="s">
        <v>5288</v>
      </c>
      <c r="D2271" t="s">
        <v>321</v>
      </c>
      <c r="E2271">
        <v>2576272</v>
      </c>
      <c r="F2271" t="s">
        <v>5288</v>
      </c>
      <c r="H2271" t="s">
        <v>5291</v>
      </c>
      <c r="K2271">
        <v>87</v>
      </c>
      <c r="L2271" s="1" t="s">
        <v>321</v>
      </c>
      <c r="M2271" t="s">
        <v>5289</v>
      </c>
      <c r="N2271">
        <v>18720</v>
      </c>
      <c r="O2271">
        <v>0</v>
      </c>
      <c r="P2271">
        <v>26</v>
      </c>
      <c r="Q2271" t="s">
        <v>12318</v>
      </c>
      <c r="R2271" t="s">
        <v>294</v>
      </c>
      <c r="S2271" t="s">
        <v>511</v>
      </c>
      <c r="U2271" t="s">
        <v>482</v>
      </c>
      <c r="V2271" t="s">
        <v>295</v>
      </c>
    </row>
    <row r="2272" spans="1:22" x14ac:dyDescent="0.3">
      <c r="A2272" t="s">
        <v>3504</v>
      </c>
      <c r="B2272">
        <v>1</v>
      </c>
      <c r="C2272" s="1" t="s">
        <v>3502</v>
      </c>
      <c r="D2272" t="s">
        <v>451</v>
      </c>
      <c r="E2272">
        <v>2970515</v>
      </c>
      <c r="F2272" t="s">
        <v>3502</v>
      </c>
      <c r="H2272" t="s">
        <v>494</v>
      </c>
      <c r="K2272">
        <v>47</v>
      </c>
      <c r="L2272" s="1" t="s">
        <v>451</v>
      </c>
      <c r="M2272" t="s">
        <v>3503</v>
      </c>
      <c r="N2272">
        <v>17303</v>
      </c>
      <c r="O2272">
        <v>2</v>
      </c>
      <c r="P2272">
        <v>28</v>
      </c>
      <c r="Q2272" t="s">
        <v>11895</v>
      </c>
      <c r="R2272" t="s">
        <v>360</v>
      </c>
      <c r="S2272" t="s">
        <v>949</v>
      </c>
      <c r="U2272" t="s">
        <v>482</v>
      </c>
      <c r="V2272" t="s">
        <v>295</v>
      </c>
    </row>
    <row r="2273" spans="1:22" x14ac:dyDescent="0.3">
      <c r="A2273" t="s">
        <v>1505</v>
      </c>
      <c r="B2273">
        <v>1</v>
      </c>
      <c r="C2273" s="1" t="s">
        <v>1503</v>
      </c>
      <c r="D2273" t="s">
        <v>348</v>
      </c>
      <c r="E2273">
        <v>2975817</v>
      </c>
      <c r="F2273" t="s">
        <v>1503</v>
      </c>
      <c r="H2273" t="s">
        <v>1506</v>
      </c>
      <c r="L2273" s="1" t="s">
        <v>348</v>
      </c>
      <c r="M2273" t="s">
        <v>1504</v>
      </c>
      <c r="N2273">
        <v>18234</v>
      </c>
      <c r="O2273">
        <v>4</v>
      </c>
      <c r="P2273">
        <v>27</v>
      </c>
      <c r="Q2273" t="s">
        <v>11495</v>
      </c>
      <c r="R2273" t="s">
        <v>345</v>
      </c>
      <c r="S2273" t="s">
        <v>362</v>
      </c>
      <c r="T2273" t="s">
        <v>509</v>
      </c>
      <c r="U2273" t="s">
        <v>482</v>
      </c>
      <c r="V2273" t="s">
        <v>295</v>
      </c>
    </row>
    <row r="2274" spans="1:22" x14ac:dyDescent="0.3">
      <c r="A2274" t="s">
        <v>7635</v>
      </c>
      <c r="B2274">
        <v>1</v>
      </c>
      <c r="C2274" s="1" t="s">
        <v>7633</v>
      </c>
      <c r="D2274" t="s">
        <v>451</v>
      </c>
      <c r="E2274">
        <v>2971589</v>
      </c>
      <c r="F2274" t="s">
        <v>7633</v>
      </c>
      <c r="H2274" t="s">
        <v>6567</v>
      </c>
      <c r="J2274" t="s">
        <v>7634</v>
      </c>
      <c r="K2274">
        <v>24</v>
      </c>
      <c r="L2274" s="1" t="s">
        <v>451</v>
      </c>
      <c r="M2274" t="s">
        <v>647</v>
      </c>
      <c r="N2274">
        <v>17972</v>
      </c>
      <c r="O2274">
        <v>4</v>
      </c>
      <c r="P2274">
        <v>25</v>
      </c>
      <c r="Q2274" t="s">
        <v>12950</v>
      </c>
      <c r="R2274" t="s">
        <v>401</v>
      </c>
      <c r="S2274" t="s">
        <v>450</v>
      </c>
      <c r="T2274" t="s">
        <v>16316</v>
      </c>
      <c r="U2274" t="s">
        <v>482</v>
      </c>
      <c r="V2274" t="s">
        <v>295</v>
      </c>
    </row>
    <row r="2275" spans="1:22" x14ac:dyDescent="0.3">
      <c r="A2275" t="s">
        <v>7835</v>
      </c>
      <c r="B2275">
        <v>1</v>
      </c>
      <c r="C2275" s="1" t="s">
        <v>7833</v>
      </c>
      <c r="D2275" t="s">
        <v>348</v>
      </c>
      <c r="E2275">
        <v>16781</v>
      </c>
      <c r="F2275" t="s">
        <v>7833</v>
      </c>
      <c r="H2275" t="s">
        <v>5533</v>
      </c>
      <c r="J2275" t="s">
        <v>7834</v>
      </c>
      <c r="L2275" s="1" t="s">
        <v>348</v>
      </c>
      <c r="M2275" t="s">
        <v>1847</v>
      </c>
      <c r="N2275">
        <v>16694</v>
      </c>
      <c r="O2275">
        <v>6</v>
      </c>
      <c r="P2275">
        <v>28</v>
      </c>
      <c r="Q2275" t="s">
        <v>13003</v>
      </c>
      <c r="R2275" t="s">
        <v>308</v>
      </c>
      <c r="S2275" t="s">
        <v>830</v>
      </c>
      <c r="T2275" t="s">
        <v>16316</v>
      </c>
      <c r="U2275" t="s">
        <v>482</v>
      </c>
      <c r="V2275" t="s">
        <v>295</v>
      </c>
    </row>
    <row r="2276" spans="1:22" x14ac:dyDescent="0.3">
      <c r="A2276" t="s">
        <v>8959</v>
      </c>
      <c r="B2276">
        <v>1</v>
      </c>
      <c r="C2276" s="1" t="s">
        <v>8957</v>
      </c>
      <c r="D2276" t="s">
        <v>348</v>
      </c>
      <c r="E2276">
        <v>2577286</v>
      </c>
      <c r="F2276" t="s">
        <v>8957</v>
      </c>
      <c r="H2276" t="s">
        <v>2284</v>
      </c>
      <c r="J2276" t="s">
        <v>8958</v>
      </c>
      <c r="K2276">
        <v>86</v>
      </c>
      <c r="L2276" s="1" t="s">
        <v>348</v>
      </c>
      <c r="M2276" t="s">
        <v>414</v>
      </c>
      <c r="N2276">
        <v>18596</v>
      </c>
      <c r="O2276">
        <v>4</v>
      </c>
      <c r="P2276">
        <v>27</v>
      </c>
      <c r="Q2276" t="s">
        <v>13332</v>
      </c>
      <c r="R2276" t="s">
        <v>401</v>
      </c>
      <c r="S2276" t="s">
        <v>537</v>
      </c>
      <c r="T2276" t="s">
        <v>16316</v>
      </c>
      <c r="U2276" t="s">
        <v>482</v>
      </c>
      <c r="V2276" t="s">
        <v>295</v>
      </c>
    </row>
    <row r="2277" spans="1:22" x14ac:dyDescent="0.3">
      <c r="A2277" t="s">
        <v>5151</v>
      </c>
      <c r="B2277">
        <v>1</v>
      </c>
      <c r="C2277" s="1" t="s">
        <v>5148</v>
      </c>
      <c r="D2277" t="s">
        <v>311</v>
      </c>
      <c r="E2277">
        <v>2977881</v>
      </c>
      <c r="F2277" t="s">
        <v>5148</v>
      </c>
      <c r="G2277" t="s">
        <v>915</v>
      </c>
      <c r="H2277" t="s">
        <v>5152</v>
      </c>
      <c r="I2277">
        <v>4</v>
      </c>
      <c r="J2277" t="s">
        <v>5150</v>
      </c>
      <c r="K2277">
        <v>5</v>
      </c>
      <c r="L2277" s="1" t="s">
        <v>311</v>
      </c>
      <c r="M2277" t="s">
        <v>1029</v>
      </c>
      <c r="N2277">
        <v>17929</v>
      </c>
      <c r="O2277">
        <v>4</v>
      </c>
      <c r="P2277">
        <v>26</v>
      </c>
      <c r="Q2277" t="s">
        <v>12282</v>
      </c>
      <c r="R2277" t="s">
        <v>675</v>
      </c>
      <c r="S2277" t="s">
        <v>320</v>
      </c>
      <c r="U2277" t="s">
        <v>5149</v>
      </c>
      <c r="V2277" t="s">
        <v>299</v>
      </c>
    </row>
    <row r="2278" spans="1:22" x14ac:dyDescent="0.3">
      <c r="A2278" t="s">
        <v>5509</v>
      </c>
      <c r="B2278">
        <v>1</v>
      </c>
      <c r="C2278" s="1" t="s">
        <v>5507</v>
      </c>
      <c r="D2278" t="s">
        <v>348</v>
      </c>
      <c r="E2278">
        <v>3917546</v>
      </c>
      <c r="F2278" t="s">
        <v>5507</v>
      </c>
      <c r="G2278" t="s">
        <v>416</v>
      </c>
      <c r="H2278" t="s">
        <v>5510</v>
      </c>
      <c r="I2278">
        <v>3</v>
      </c>
      <c r="J2278" t="s">
        <v>14420</v>
      </c>
      <c r="K2278">
        <v>19</v>
      </c>
      <c r="L2278" s="1" t="s">
        <v>348</v>
      </c>
      <c r="M2278" t="s">
        <v>5508</v>
      </c>
      <c r="N2278">
        <v>20793</v>
      </c>
      <c r="O2278">
        <v>1</v>
      </c>
      <c r="P2278">
        <v>24</v>
      </c>
      <c r="Q2278" t="s">
        <v>12377</v>
      </c>
      <c r="R2278" t="s">
        <v>397</v>
      </c>
      <c r="S2278" t="s">
        <v>393</v>
      </c>
      <c r="U2278" t="s">
        <v>2961</v>
      </c>
      <c r="V2278" t="s">
        <v>299</v>
      </c>
    </row>
    <row r="2279" spans="1:22" x14ac:dyDescent="0.3">
      <c r="A2279" t="s">
        <v>8327</v>
      </c>
      <c r="B2279">
        <v>1</v>
      </c>
      <c r="C2279" s="1" t="s">
        <v>8325</v>
      </c>
      <c r="F2279" t="s">
        <v>8325</v>
      </c>
      <c r="K2279">
        <v>0</v>
      </c>
      <c r="L2279" s="1" t="s">
        <v>296</v>
      </c>
      <c r="M2279" t="s">
        <v>1523</v>
      </c>
      <c r="N2279">
        <v>18830</v>
      </c>
      <c r="O2279">
        <v>0</v>
      </c>
      <c r="Q2279" t="s">
        <v>13143</v>
      </c>
      <c r="R2279" t="s">
        <v>296</v>
      </c>
      <c r="S2279" t="s">
        <v>296</v>
      </c>
      <c r="U2279" t="s">
        <v>8326</v>
      </c>
      <c r="V2279" t="s">
        <v>295</v>
      </c>
    </row>
    <row r="2280" spans="1:22" x14ac:dyDescent="0.3">
      <c r="A2280" t="s">
        <v>10508</v>
      </c>
      <c r="B2280">
        <v>1</v>
      </c>
      <c r="C2280" s="1" t="s">
        <v>10507</v>
      </c>
      <c r="F2280" t="s">
        <v>10507</v>
      </c>
      <c r="K2280">
        <v>0</v>
      </c>
      <c r="L2280" s="1" t="s">
        <v>296</v>
      </c>
      <c r="M2280" t="s">
        <v>1120</v>
      </c>
      <c r="N2280">
        <v>18816</v>
      </c>
      <c r="O2280">
        <v>0</v>
      </c>
      <c r="Q2280" t="s">
        <v>13798</v>
      </c>
      <c r="R2280" t="s">
        <v>296</v>
      </c>
      <c r="S2280" t="s">
        <v>296</v>
      </c>
      <c r="U2280" t="s">
        <v>1208</v>
      </c>
      <c r="V2280" t="s">
        <v>295</v>
      </c>
    </row>
    <row r="2281" spans="1:22" x14ac:dyDescent="0.3">
      <c r="A2281" t="s">
        <v>6669</v>
      </c>
      <c r="B2281">
        <v>1</v>
      </c>
      <c r="C2281" s="1" t="s">
        <v>6666</v>
      </c>
      <c r="D2281" t="s">
        <v>348</v>
      </c>
      <c r="E2281">
        <v>12569</v>
      </c>
      <c r="F2281" t="s">
        <v>6666</v>
      </c>
      <c r="H2281" t="s">
        <v>5818</v>
      </c>
      <c r="K2281">
        <v>11</v>
      </c>
      <c r="L2281" s="1" t="s">
        <v>348</v>
      </c>
      <c r="M2281" t="s">
        <v>6668</v>
      </c>
      <c r="N2281">
        <v>9079</v>
      </c>
      <c r="O2281">
        <v>11</v>
      </c>
      <c r="P2281">
        <v>31</v>
      </c>
      <c r="Q2281" t="s">
        <v>12683</v>
      </c>
      <c r="R2281" t="s">
        <v>360</v>
      </c>
      <c r="S2281" t="s">
        <v>65</v>
      </c>
      <c r="U2281" t="s">
        <v>6667</v>
      </c>
      <c r="V2281" t="s">
        <v>299</v>
      </c>
    </row>
    <row r="2282" spans="1:22" x14ac:dyDescent="0.3">
      <c r="A2282" t="s">
        <v>6794</v>
      </c>
      <c r="B2282">
        <v>1</v>
      </c>
      <c r="C2282" s="1" t="s">
        <v>6792</v>
      </c>
      <c r="F2282" t="s">
        <v>6792</v>
      </c>
      <c r="K2282">
        <v>0</v>
      </c>
      <c r="L2282" s="1" t="s">
        <v>296</v>
      </c>
      <c r="M2282" t="s">
        <v>4649</v>
      </c>
      <c r="N2282">
        <v>18736</v>
      </c>
      <c r="O2282">
        <v>0</v>
      </c>
      <c r="Q2282" t="s">
        <v>12719</v>
      </c>
      <c r="R2282" t="s">
        <v>296</v>
      </c>
      <c r="S2282" t="s">
        <v>296</v>
      </c>
      <c r="U2282" t="s">
        <v>6793</v>
      </c>
      <c r="V2282" t="s">
        <v>295</v>
      </c>
    </row>
    <row r="2283" spans="1:22" x14ac:dyDescent="0.3">
      <c r="A2283" t="s">
        <v>14962</v>
      </c>
      <c r="B2283">
        <v>1</v>
      </c>
      <c r="C2283" s="1" t="s">
        <v>14963</v>
      </c>
      <c r="D2283" t="s">
        <v>451</v>
      </c>
      <c r="F2283" t="s">
        <v>14963</v>
      </c>
      <c r="L2283" s="1" t="s">
        <v>451</v>
      </c>
      <c r="M2283" t="s">
        <v>14964</v>
      </c>
      <c r="N2283">
        <v>22121</v>
      </c>
      <c r="O2283">
        <v>0</v>
      </c>
      <c r="Q2283" t="s">
        <v>14965</v>
      </c>
      <c r="R2283" t="s">
        <v>401</v>
      </c>
      <c r="S2283" t="s">
        <v>430</v>
      </c>
      <c r="T2283" t="s">
        <v>16316</v>
      </c>
      <c r="U2283" t="s">
        <v>6793</v>
      </c>
      <c r="V2283" t="s">
        <v>295</v>
      </c>
    </row>
    <row r="2284" spans="1:22" x14ac:dyDescent="0.3">
      <c r="A2284" t="s">
        <v>16425</v>
      </c>
      <c r="B2284">
        <v>1</v>
      </c>
      <c r="C2284" s="1" t="s">
        <v>16426</v>
      </c>
      <c r="D2284" t="s">
        <v>16327</v>
      </c>
      <c r="E2284">
        <v>2576320</v>
      </c>
      <c r="F2284" t="s">
        <v>16426</v>
      </c>
      <c r="H2284" t="s">
        <v>16427</v>
      </c>
      <c r="I2284">
        <v>3</v>
      </c>
      <c r="K2284">
        <v>1</v>
      </c>
      <c r="L2284" s="1" t="s">
        <v>16327</v>
      </c>
      <c r="M2284" t="s">
        <v>16428</v>
      </c>
      <c r="N2284">
        <v>18534</v>
      </c>
      <c r="O2284">
        <v>0</v>
      </c>
      <c r="P2284">
        <v>25</v>
      </c>
      <c r="Q2284" t="s">
        <v>16429</v>
      </c>
      <c r="R2284" t="s">
        <v>329</v>
      </c>
      <c r="S2284" t="s">
        <v>430</v>
      </c>
      <c r="U2284" t="s">
        <v>2966</v>
      </c>
      <c r="V2284" t="s">
        <v>295</v>
      </c>
    </row>
    <row r="2285" spans="1:22" x14ac:dyDescent="0.3">
      <c r="A2285" t="s">
        <v>9442</v>
      </c>
      <c r="B2285">
        <v>1</v>
      </c>
      <c r="C2285" s="1" t="s">
        <v>9439</v>
      </c>
      <c r="D2285" t="s">
        <v>311</v>
      </c>
      <c r="E2285">
        <v>3048030</v>
      </c>
      <c r="F2285" t="s">
        <v>9439</v>
      </c>
      <c r="H2285" t="s">
        <v>2890</v>
      </c>
      <c r="J2285" t="s">
        <v>9441</v>
      </c>
      <c r="K2285">
        <v>6</v>
      </c>
      <c r="L2285" s="1" t="s">
        <v>311</v>
      </c>
      <c r="M2285" t="s">
        <v>9440</v>
      </c>
      <c r="N2285">
        <v>20453</v>
      </c>
      <c r="O2285">
        <v>2</v>
      </c>
      <c r="P2285">
        <v>25</v>
      </c>
      <c r="Q2285" t="s">
        <v>13475</v>
      </c>
      <c r="R2285" t="s">
        <v>329</v>
      </c>
      <c r="S2285" t="s">
        <v>724</v>
      </c>
      <c r="T2285" t="s">
        <v>16316</v>
      </c>
      <c r="U2285" t="s">
        <v>2966</v>
      </c>
      <c r="V2285" t="s">
        <v>295</v>
      </c>
    </row>
    <row r="2286" spans="1:22" x14ac:dyDescent="0.3">
      <c r="A2286" t="s">
        <v>9161</v>
      </c>
      <c r="B2286">
        <v>1</v>
      </c>
      <c r="C2286" s="1" t="s">
        <v>154</v>
      </c>
      <c r="D2286" t="s">
        <v>451</v>
      </c>
      <c r="E2286">
        <v>3051902</v>
      </c>
      <c r="F2286" t="s">
        <v>154</v>
      </c>
      <c r="G2286" t="s">
        <v>444</v>
      </c>
      <c r="H2286" t="s">
        <v>4428</v>
      </c>
      <c r="I2286">
        <v>3</v>
      </c>
      <c r="J2286" t="s">
        <v>9160</v>
      </c>
      <c r="K2286">
        <v>25</v>
      </c>
      <c r="L2286" s="1" t="s">
        <v>451</v>
      </c>
      <c r="M2286" t="s">
        <v>9159</v>
      </c>
      <c r="N2286">
        <v>18375</v>
      </c>
      <c r="O2286">
        <v>4</v>
      </c>
      <c r="P2286">
        <v>26</v>
      </c>
      <c r="Q2286" t="s">
        <v>13388</v>
      </c>
      <c r="R2286" t="s">
        <v>360</v>
      </c>
      <c r="S2286" t="s">
        <v>575</v>
      </c>
      <c r="U2286" t="s">
        <v>7357</v>
      </c>
      <c r="V2286" t="s">
        <v>299</v>
      </c>
    </row>
    <row r="2287" spans="1:22" x14ac:dyDescent="0.3">
      <c r="A2287" t="s">
        <v>8507</v>
      </c>
      <c r="B2287">
        <v>1</v>
      </c>
      <c r="C2287" s="1" t="s">
        <v>8505</v>
      </c>
      <c r="D2287" t="s">
        <v>451</v>
      </c>
      <c r="E2287">
        <v>11461</v>
      </c>
      <c r="F2287" t="s">
        <v>8505</v>
      </c>
      <c r="H2287" t="s">
        <v>5597</v>
      </c>
      <c r="K2287">
        <v>33</v>
      </c>
      <c r="L2287" s="1" t="s">
        <v>451</v>
      </c>
      <c r="M2287" t="s">
        <v>8506</v>
      </c>
      <c r="N2287">
        <v>11747</v>
      </c>
      <c r="O2287">
        <v>12</v>
      </c>
      <c r="P2287">
        <v>34</v>
      </c>
      <c r="Q2287" t="s">
        <v>13194</v>
      </c>
      <c r="R2287" t="s">
        <v>329</v>
      </c>
      <c r="S2287" t="s">
        <v>515</v>
      </c>
      <c r="T2287" t="s">
        <v>16316</v>
      </c>
      <c r="U2287" t="s">
        <v>7357</v>
      </c>
      <c r="V2287" t="s">
        <v>295</v>
      </c>
    </row>
    <row r="2288" spans="1:22" x14ac:dyDescent="0.3">
      <c r="A2288" t="s">
        <v>7904</v>
      </c>
      <c r="B2288">
        <v>1</v>
      </c>
      <c r="C2288" s="1" t="s">
        <v>2483</v>
      </c>
      <c r="D2288" t="s">
        <v>311</v>
      </c>
      <c r="E2288">
        <v>1428</v>
      </c>
      <c r="F2288" t="s">
        <v>2483</v>
      </c>
      <c r="H2288" t="s">
        <v>7905</v>
      </c>
      <c r="K2288">
        <v>18</v>
      </c>
      <c r="L2288" s="1" t="s">
        <v>311</v>
      </c>
      <c r="M2288" t="s">
        <v>732</v>
      </c>
      <c r="N2288">
        <v>7328</v>
      </c>
      <c r="O2288">
        <v>22</v>
      </c>
      <c r="P2288">
        <v>44</v>
      </c>
      <c r="Q2288" t="s">
        <v>13021</v>
      </c>
      <c r="R2288" t="s">
        <v>294</v>
      </c>
      <c r="S2288" t="s">
        <v>696</v>
      </c>
      <c r="U2288" t="s">
        <v>7357</v>
      </c>
      <c r="V2288" t="s">
        <v>295</v>
      </c>
    </row>
    <row r="2289" spans="1:22" x14ac:dyDescent="0.3">
      <c r="A2289" t="s">
        <v>10351</v>
      </c>
      <c r="B2289">
        <v>1</v>
      </c>
      <c r="C2289" s="1" t="s">
        <v>10348</v>
      </c>
      <c r="D2289" t="s">
        <v>321</v>
      </c>
      <c r="E2289">
        <v>2971281</v>
      </c>
      <c r="F2289" t="s">
        <v>10348</v>
      </c>
      <c r="G2289" t="s">
        <v>669</v>
      </c>
      <c r="H2289" t="s">
        <v>8774</v>
      </c>
      <c r="I2289">
        <v>5</v>
      </c>
      <c r="J2289" t="s">
        <v>10350</v>
      </c>
      <c r="K2289">
        <v>86</v>
      </c>
      <c r="L2289" s="1" t="s">
        <v>321</v>
      </c>
      <c r="M2289" t="s">
        <v>781</v>
      </c>
      <c r="N2289">
        <v>19304</v>
      </c>
      <c r="O2289">
        <v>3</v>
      </c>
      <c r="P2289">
        <v>26</v>
      </c>
      <c r="Q2289" t="s">
        <v>13748</v>
      </c>
      <c r="R2289" t="s">
        <v>304</v>
      </c>
      <c r="S2289" t="s">
        <v>699</v>
      </c>
      <c r="U2289" t="s">
        <v>10349</v>
      </c>
      <c r="V2289" t="s">
        <v>299</v>
      </c>
    </row>
    <row r="2290" spans="1:22" x14ac:dyDescent="0.3">
      <c r="A2290" t="s">
        <v>5757</v>
      </c>
      <c r="B2290">
        <v>1</v>
      </c>
      <c r="C2290" s="1" t="s">
        <v>5753</v>
      </c>
      <c r="D2290" t="s">
        <v>321</v>
      </c>
      <c r="E2290">
        <v>3051719</v>
      </c>
      <c r="F2290" t="s">
        <v>5753</v>
      </c>
      <c r="H2290" t="s">
        <v>1825</v>
      </c>
      <c r="I2290">
        <v>5</v>
      </c>
      <c r="J2290" t="s">
        <v>5756</v>
      </c>
      <c r="K2290">
        <v>84</v>
      </c>
      <c r="L2290" s="1" t="s">
        <v>321</v>
      </c>
      <c r="M2290" t="s">
        <v>5755</v>
      </c>
      <c r="N2290">
        <v>20342</v>
      </c>
      <c r="O2290">
        <v>2</v>
      </c>
      <c r="P2290">
        <v>26</v>
      </c>
      <c r="Q2290" t="s">
        <v>12438</v>
      </c>
      <c r="R2290" t="s">
        <v>304</v>
      </c>
      <c r="S2290" t="s">
        <v>499</v>
      </c>
      <c r="T2290" t="s">
        <v>16316</v>
      </c>
      <c r="U2290" t="s">
        <v>5754</v>
      </c>
      <c r="V2290" t="s">
        <v>295</v>
      </c>
    </row>
    <row r="2291" spans="1:22" x14ac:dyDescent="0.3">
      <c r="A2291" t="s">
        <v>4977</v>
      </c>
      <c r="B2291">
        <v>1</v>
      </c>
      <c r="C2291" s="1" t="s">
        <v>4974</v>
      </c>
      <c r="D2291" t="s">
        <v>348</v>
      </c>
      <c r="E2291">
        <v>3048897</v>
      </c>
      <c r="F2291" t="s">
        <v>4974</v>
      </c>
      <c r="G2291" t="s">
        <v>875</v>
      </c>
      <c r="H2291" t="s">
        <v>4978</v>
      </c>
      <c r="I2291">
        <v>2</v>
      </c>
      <c r="J2291" t="s">
        <v>4976</v>
      </c>
      <c r="K2291">
        <v>14</v>
      </c>
      <c r="L2291" s="1" t="s">
        <v>348</v>
      </c>
      <c r="M2291" t="s">
        <v>617</v>
      </c>
      <c r="N2291">
        <v>18039</v>
      </c>
      <c r="O2291">
        <v>4</v>
      </c>
      <c r="P2291">
        <v>25</v>
      </c>
      <c r="Q2291" t="s">
        <v>12237</v>
      </c>
      <c r="R2291" t="s">
        <v>360</v>
      </c>
      <c r="S2291" t="s">
        <v>450</v>
      </c>
      <c r="U2291" t="s">
        <v>4975</v>
      </c>
      <c r="V2291" t="s">
        <v>299</v>
      </c>
    </row>
    <row r="2292" spans="1:22" x14ac:dyDescent="0.3">
      <c r="A2292" t="s">
        <v>9112</v>
      </c>
      <c r="B2292">
        <v>1</v>
      </c>
      <c r="C2292" s="1" t="s">
        <v>9110</v>
      </c>
      <c r="D2292" t="s">
        <v>321</v>
      </c>
      <c r="E2292">
        <v>2973301</v>
      </c>
      <c r="F2292" t="s">
        <v>9110</v>
      </c>
      <c r="H2292" t="s">
        <v>2773</v>
      </c>
      <c r="I2292">
        <v>6</v>
      </c>
      <c r="K2292">
        <v>87</v>
      </c>
      <c r="L2292" s="1" t="s">
        <v>321</v>
      </c>
      <c r="M2292" t="s">
        <v>6073</v>
      </c>
      <c r="N2292">
        <v>19635</v>
      </c>
      <c r="O2292">
        <v>2</v>
      </c>
      <c r="P2292">
        <v>25</v>
      </c>
      <c r="Q2292" t="s">
        <v>13374</v>
      </c>
      <c r="R2292" t="s">
        <v>1346</v>
      </c>
      <c r="S2292" t="s">
        <v>1161</v>
      </c>
      <c r="T2292" t="s">
        <v>1059</v>
      </c>
      <c r="U2292" t="s">
        <v>9111</v>
      </c>
      <c r="V2292" t="s">
        <v>295</v>
      </c>
    </row>
    <row r="2293" spans="1:22" x14ac:dyDescent="0.3">
      <c r="A2293" t="s">
        <v>2007</v>
      </c>
      <c r="B2293">
        <v>1</v>
      </c>
      <c r="C2293" s="1" t="s">
        <v>742</v>
      </c>
      <c r="D2293" t="s">
        <v>437</v>
      </c>
      <c r="E2293">
        <v>1440</v>
      </c>
      <c r="F2293" t="s">
        <v>742</v>
      </c>
      <c r="H2293" t="s">
        <v>2008</v>
      </c>
      <c r="J2293" t="s">
        <v>2006</v>
      </c>
      <c r="K2293">
        <v>4</v>
      </c>
      <c r="L2293" s="1" t="s">
        <v>437</v>
      </c>
      <c r="M2293" t="s">
        <v>2005</v>
      </c>
      <c r="N2293">
        <v>5714</v>
      </c>
      <c r="O2293">
        <v>22</v>
      </c>
      <c r="P2293">
        <v>45</v>
      </c>
      <c r="Q2293" t="s">
        <v>11587</v>
      </c>
      <c r="R2293" t="s">
        <v>360</v>
      </c>
      <c r="S2293" t="s">
        <v>356</v>
      </c>
      <c r="T2293" t="s">
        <v>16316</v>
      </c>
      <c r="U2293" t="s">
        <v>2004</v>
      </c>
      <c r="V2293" t="s">
        <v>295</v>
      </c>
    </row>
    <row r="2294" spans="1:22" x14ac:dyDescent="0.3">
      <c r="A2294" t="s">
        <v>10569</v>
      </c>
      <c r="B2294">
        <v>1</v>
      </c>
      <c r="C2294" s="1" t="s">
        <v>151</v>
      </c>
      <c r="D2294" t="s">
        <v>311</v>
      </c>
      <c r="E2294">
        <v>5529</v>
      </c>
      <c r="F2294" t="s">
        <v>151</v>
      </c>
      <c r="G2294" t="s">
        <v>303</v>
      </c>
      <c r="H2294" t="s">
        <v>10570</v>
      </c>
      <c r="I2294">
        <v>1</v>
      </c>
      <c r="J2294" t="s">
        <v>10568</v>
      </c>
      <c r="K2294">
        <v>17</v>
      </c>
      <c r="L2294" s="1" t="s">
        <v>311</v>
      </c>
      <c r="M2294" t="s">
        <v>1610</v>
      </c>
      <c r="N2294">
        <v>8244</v>
      </c>
      <c r="O2294">
        <v>16</v>
      </c>
      <c r="P2294">
        <v>38</v>
      </c>
      <c r="Q2294" t="s">
        <v>13818</v>
      </c>
      <c r="R2294" t="s">
        <v>294</v>
      </c>
      <c r="S2294" t="s">
        <v>1827</v>
      </c>
      <c r="U2294" t="s">
        <v>3168</v>
      </c>
      <c r="V2294" t="s">
        <v>299</v>
      </c>
    </row>
    <row r="2295" spans="1:22" x14ac:dyDescent="0.3">
      <c r="A2295" t="s">
        <v>5608</v>
      </c>
      <c r="B2295">
        <v>1</v>
      </c>
      <c r="C2295" s="1" t="s">
        <v>5606</v>
      </c>
      <c r="D2295" t="s">
        <v>437</v>
      </c>
      <c r="F2295" t="s">
        <v>5606</v>
      </c>
      <c r="I2295">
        <v>3</v>
      </c>
      <c r="K2295">
        <v>7</v>
      </c>
      <c r="L2295" s="1" t="s">
        <v>437</v>
      </c>
      <c r="M2295" t="s">
        <v>5607</v>
      </c>
      <c r="N2295">
        <v>20728</v>
      </c>
      <c r="O2295">
        <v>1</v>
      </c>
      <c r="Q2295" t="s">
        <v>12402</v>
      </c>
      <c r="R2295" t="s">
        <v>360</v>
      </c>
      <c r="S2295" t="s">
        <v>450</v>
      </c>
      <c r="U2295" t="s">
        <v>3507</v>
      </c>
      <c r="V2295" t="s">
        <v>295</v>
      </c>
    </row>
    <row r="2296" spans="1:22" x14ac:dyDescent="0.3">
      <c r="A2296" t="s">
        <v>15544</v>
      </c>
      <c r="B2296">
        <v>1</v>
      </c>
      <c r="C2296" s="1" t="s">
        <v>7658</v>
      </c>
      <c r="D2296" t="s">
        <v>348</v>
      </c>
      <c r="E2296">
        <v>2579604</v>
      </c>
      <c r="F2296" t="s">
        <v>7658</v>
      </c>
      <c r="G2296" t="s">
        <v>416</v>
      </c>
      <c r="H2296" t="s">
        <v>8139</v>
      </c>
      <c r="I2296">
        <v>1</v>
      </c>
      <c r="J2296" t="s">
        <v>7659</v>
      </c>
      <c r="K2296">
        <v>11</v>
      </c>
      <c r="L2296" s="1" t="s">
        <v>348</v>
      </c>
      <c r="M2296" t="s">
        <v>15545</v>
      </c>
      <c r="N2296">
        <v>16790</v>
      </c>
      <c r="O2296">
        <v>5</v>
      </c>
      <c r="P2296">
        <v>27</v>
      </c>
      <c r="Q2296" t="s">
        <v>15546</v>
      </c>
      <c r="R2296" t="s">
        <v>401</v>
      </c>
      <c r="S2296" t="s">
        <v>341</v>
      </c>
      <c r="U2296" t="s">
        <v>3507</v>
      </c>
      <c r="V2296" t="s">
        <v>299</v>
      </c>
    </row>
    <row r="2297" spans="1:22" x14ac:dyDescent="0.3">
      <c r="A2297" t="s">
        <v>4814</v>
      </c>
      <c r="B2297">
        <v>1</v>
      </c>
      <c r="C2297" s="1" t="s">
        <v>109</v>
      </c>
      <c r="D2297" t="s">
        <v>451</v>
      </c>
      <c r="E2297">
        <v>3052117</v>
      </c>
      <c r="F2297" t="s">
        <v>109</v>
      </c>
      <c r="G2297" t="s">
        <v>1379</v>
      </c>
      <c r="H2297" t="s">
        <v>4815</v>
      </c>
      <c r="I2297">
        <v>2</v>
      </c>
      <c r="J2297" t="s">
        <v>4813</v>
      </c>
      <c r="K2297">
        <v>30</v>
      </c>
      <c r="L2297" s="1" t="s">
        <v>451</v>
      </c>
      <c r="M2297" t="s">
        <v>4812</v>
      </c>
      <c r="N2297">
        <v>20128</v>
      </c>
      <c r="O2297">
        <v>2</v>
      </c>
      <c r="P2297">
        <v>26</v>
      </c>
      <c r="Q2297" t="s">
        <v>12195</v>
      </c>
      <c r="R2297" t="s">
        <v>397</v>
      </c>
      <c r="S2297" t="s">
        <v>430</v>
      </c>
      <c r="U2297" t="s">
        <v>3507</v>
      </c>
      <c r="V2297" t="s">
        <v>299</v>
      </c>
    </row>
    <row r="2298" spans="1:22" x14ac:dyDescent="0.3">
      <c r="A2298" t="s">
        <v>7998</v>
      </c>
      <c r="B2298">
        <v>1</v>
      </c>
      <c r="C2298" s="1" t="s">
        <v>7997</v>
      </c>
      <c r="D2298" t="s">
        <v>311</v>
      </c>
      <c r="E2298">
        <v>2088468</v>
      </c>
      <c r="F2298" t="s">
        <v>7997</v>
      </c>
      <c r="H2298" t="s">
        <v>5265</v>
      </c>
      <c r="I2298">
        <v>2</v>
      </c>
      <c r="K2298">
        <v>0</v>
      </c>
      <c r="L2298" s="1" t="s">
        <v>311</v>
      </c>
      <c r="M2298" t="s">
        <v>1977</v>
      </c>
      <c r="N2298">
        <v>17119</v>
      </c>
      <c r="O2298">
        <v>0</v>
      </c>
      <c r="P2298">
        <v>25</v>
      </c>
      <c r="Q2298" t="s">
        <v>13048</v>
      </c>
      <c r="R2298" t="s">
        <v>308</v>
      </c>
      <c r="S2298" t="s">
        <v>1230</v>
      </c>
      <c r="U2298" t="s">
        <v>3507</v>
      </c>
      <c r="V2298" t="s">
        <v>295</v>
      </c>
    </row>
    <row r="2299" spans="1:22" x14ac:dyDescent="0.3">
      <c r="A2299" t="s">
        <v>8674</v>
      </c>
      <c r="B2299">
        <v>1</v>
      </c>
      <c r="C2299" s="1" t="s">
        <v>8672</v>
      </c>
      <c r="D2299" t="s">
        <v>321</v>
      </c>
      <c r="E2299">
        <v>15257</v>
      </c>
      <c r="F2299" t="s">
        <v>8672</v>
      </c>
      <c r="H2299" t="s">
        <v>1592</v>
      </c>
      <c r="K2299">
        <v>89</v>
      </c>
      <c r="L2299" s="1" t="s">
        <v>321</v>
      </c>
      <c r="M2299" t="s">
        <v>8673</v>
      </c>
      <c r="N2299">
        <v>15937</v>
      </c>
      <c r="O2299">
        <v>8</v>
      </c>
      <c r="P2299">
        <v>29</v>
      </c>
      <c r="Q2299" t="s">
        <v>13248</v>
      </c>
      <c r="R2299" t="s">
        <v>294</v>
      </c>
      <c r="S2299" t="s">
        <v>515</v>
      </c>
      <c r="U2299" t="s">
        <v>3507</v>
      </c>
      <c r="V2299" t="s">
        <v>295</v>
      </c>
    </row>
    <row r="2300" spans="1:22" x14ac:dyDescent="0.3">
      <c r="A2300" t="s">
        <v>8546</v>
      </c>
      <c r="B2300">
        <v>1</v>
      </c>
      <c r="C2300" s="1" t="s">
        <v>8545</v>
      </c>
      <c r="D2300" t="s">
        <v>451</v>
      </c>
      <c r="E2300">
        <v>14625</v>
      </c>
      <c r="F2300" t="s">
        <v>8545</v>
      </c>
      <c r="H2300" t="s">
        <v>8547</v>
      </c>
      <c r="K2300">
        <v>25</v>
      </c>
      <c r="L2300" s="1" t="s">
        <v>451</v>
      </c>
      <c r="M2300" t="s">
        <v>2504</v>
      </c>
      <c r="N2300">
        <v>13130</v>
      </c>
      <c r="O2300">
        <v>3</v>
      </c>
      <c r="P2300">
        <v>29</v>
      </c>
      <c r="Q2300" t="s">
        <v>13207</v>
      </c>
      <c r="R2300" t="s">
        <v>401</v>
      </c>
      <c r="S2300" t="s">
        <v>603</v>
      </c>
      <c r="U2300" t="s">
        <v>3507</v>
      </c>
      <c r="V2300" t="s">
        <v>295</v>
      </c>
    </row>
    <row r="2301" spans="1:22" x14ac:dyDescent="0.3">
      <c r="A2301" t="s">
        <v>15730</v>
      </c>
      <c r="B2301">
        <v>1</v>
      </c>
      <c r="C2301" s="1" t="s">
        <v>15731</v>
      </c>
      <c r="F2301" t="s">
        <v>15731</v>
      </c>
      <c r="K2301">
        <v>0</v>
      </c>
      <c r="L2301" s="1" t="s">
        <v>296</v>
      </c>
      <c r="M2301" t="s">
        <v>15732</v>
      </c>
      <c r="N2301">
        <v>21833</v>
      </c>
      <c r="O2301">
        <v>0</v>
      </c>
      <c r="Q2301" t="s">
        <v>15733</v>
      </c>
      <c r="R2301" t="s">
        <v>296</v>
      </c>
      <c r="S2301" t="s">
        <v>296</v>
      </c>
      <c r="U2301" t="s">
        <v>2004</v>
      </c>
      <c r="V2301" t="s">
        <v>295</v>
      </c>
    </row>
    <row r="2302" spans="1:22" x14ac:dyDescent="0.3">
      <c r="A2302" t="s">
        <v>10396</v>
      </c>
      <c r="B2302">
        <v>1</v>
      </c>
      <c r="C2302" s="1" t="s">
        <v>196</v>
      </c>
      <c r="D2302" t="s">
        <v>348</v>
      </c>
      <c r="E2302">
        <v>11439</v>
      </c>
      <c r="F2302" t="s">
        <v>196</v>
      </c>
      <c r="H2302" t="s">
        <v>3108</v>
      </c>
      <c r="J2302" t="s">
        <v>10395</v>
      </c>
      <c r="K2302">
        <v>15</v>
      </c>
      <c r="L2302" s="1" t="s">
        <v>348</v>
      </c>
      <c r="M2302" t="s">
        <v>10394</v>
      </c>
      <c r="N2302">
        <v>6767</v>
      </c>
      <c r="O2302">
        <v>12</v>
      </c>
      <c r="P2302">
        <v>34</v>
      </c>
      <c r="Q2302" t="s">
        <v>13762</v>
      </c>
      <c r="R2302" t="s">
        <v>308</v>
      </c>
      <c r="S2302" t="s">
        <v>317</v>
      </c>
      <c r="T2302" t="s">
        <v>16316</v>
      </c>
      <c r="U2302" t="s">
        <v>2821</v>
      </c>
      <c r="V2302" t="s">
        <v>295</v>
      </c>
    </row>
    <row r="2303" spans="1:22" x14ac:dyDescent="0.3">
      <c r="A2303" t="s">
        <v>3532</v>
      </c>
      <c r="B2303">
        <v>1</v>
      </c>
      <c r="C2303" s="1" t="s">
        <v>3531</v>
      </c>
      <c r="D2303" t="s">
        <v>451</v>
      </c>
      <c r="E2303">
        <v>10713</v>
      </c>
      <c r="F2303" t="s">
        <v>3531</v>
      </c>
      <c r="H2303" t="s">
        <v>3533</v>
      </c>
      <c r="K2303">
        <v>39</v>
      </c>
      <c r="L2303" s="1" t="s">
        <v>451</v>
      </c>
      <c r="M2303" t="s">
        <v>369</v>
      </c>
      <c r="N2303">
        <v>957</v>
      </c>
      <c r="O2303">
        <v>8</v>
      </c>
      <c r="P2303">
        <v>33</v>
      </c>
      <c r="Q2303" t="s">
        <v>11901</v>
      </c>
      <c r="R2303" t="s">
        <v>360</v>
      </c>
      <c r="S2303" t="s">
        <v>436</v>
      </c>
      <c r="U2303" t="s">
        <v>2821</v>
      </c>
      <c r="V2303" t="s">
        <v>295</v>
      </c>
    </row>
    <row r="2304" spans="1:22" x14ac:dyDescent="0.3">
      <c r="A2304" t="s">
        <v>15363</v>
      </c>
      <c r="B2304">
        <v>1</v>
      </c>
      <c r="C2304" s="1" t="s">
        <v>6786</v>
      </c>
      <c r="D2304" t="s">
        <v>311</v>
      </c>
      <c r="E2304">
        <v>3051308</v>
      </c>
      <c r="F2304" t="s">
        <v>6786</v>
      </c>
      <c r="G2304" t="s">
        <v>875</v>
      </c>
      <c r="H2304" t="s">
        <v>1155</v>
      </c>
      <c r="I2304">
        <v>2</v>
      </c>
      <c r="J2304" t="s">
        <v>6787</v>
      </c>
      <c r="K2304">
        <v>6</v>
      </c>
      <c r="L2304" s="1" t="s">
        <v>311</v>
      </c>
      <c r="M2304" t="s">
        <v>2345</v>
      </c>
      <c r="N2304">
        <v>19191</v>
      </c>
      <c r="O2304">
        <v>3</v>
      </c>
      <c r="P2304">
        <v>25</v>
      </c>
      <c r="Q2304" t="s">
        <v>15364</v>
      </c>
      <c r="R2304" t="s">
        <v>360</v>
      </c>
      <c r="S2304" t="s">
        <v>317</v>
      </c>
      <c r="U2304" t="s">
        <v>15365</v>
      </c>
      <c r="V2304" t="s">
        <v>299</v>
      </c>
    </row>
    <row r="2305" spans="1:22" x14ac:dyDescent="0.3">
      <c r="A2305" t="s">
        <v>6386</v>
      </c>
      <c r="B2305">
        <v>1</v>
      </c>
      <c r="C2305" s="1" t="s">
        <v>6385</v>
      </c>
      <c r="D2305" t="s">
        <v>348</v>
      </c>
      <c r="E2305">
        <v>13703</v>
      </c>
      <c r="F2305" t="s">
        <v>6385</v>
      </c>
      <c r="H2305" t="s">
        <v>6387</v>
      </c>
      <c r="K2305">
        <v>83</v>
      </c>
      <c r="L2305" s="1" t="s">
        <v>348</v>
      </c>
      <c r="M2305" t="s">
        <v>557</v>
      </c>
      <c r="N2305">
        <v>11517</v>
      </c>
      <c r="O2305">
        <v>4</v>
      </c>
      <c r="P2305">
        <v>30</v>
      </c>
      <c r="Q2305" t="s">
        <v>12607</v>
      </c>
      <c r="R2305" t="s">
        <v>360</v>
      </c>
      <c r="S2305" t="s">
        <v>537</v>
      </c>
      <c r="U2305" t="s">
        <v>3248</v>
      </c>
      <c r="V2305" t="s">
        <v>295</v>
      </c>
    </row>
    <row r="2306" spans="1:22" x14ac:dyDescent="0.3">
      <c r="A2306" t="s">
        <v>9845</v>
      </c>
      <c r="B2306">
        <v>1</v>
      </c>
      <c r="C2306" s="1" t="s">
        <v>9844</v>
      </c>
      <c r="D2306" t="s">
        <v>348</v>
      </c>
      <c r="E2306">
        <v>3915399</v>
      </c>
      <c r="F2306" t="s">
        <v>9844</v>
      </c>
      <c r="G2306" t="s">
        <v>522</v>
      </c>
      <c r="H2306" t="s">
        <v>9846</v>
      </c>
      <c r="I2306">
        <v>1</v>
      </c>
      <c r="J2306" t="s">
        <v>14558</v>
      </c>
      <c r="K2306">
        <v>18</v>
      </c>
      <c r="L2306" s="1" t="s">
        <v>348</v>
      </c>
      <c r="M2306" t="s">
        <v>513</v>
      </c>
      <c r="N2306">
        <v>20988</v>
      </c>
      <c r="O2306">
        <v>1</v>
      </c>
      <c r="P2306">
        <v>23</v>
      </c>
      <c r="Q2306" t="s">
        <v>13596</v>
      </c>
      <c r="R2306" t="s">
        <v>294</v>
      </c>
      <c r="S2306" t="s">
        <v>970</v>
      </c>
      <c r="U2306" t="s">
        <v>3248</v>
      </c>
      <c r="V2306" t="s">
        <v>299</v>
      </c>
    </row>
    <row r="2307" spans="1:22" x14ac:dyDescent="0.3">
      <c r="A2307" t="s">
        <v>10464</v>
      </c>
      <c r="B2307">
        <v>1</v>
      </c>
      <c r="C2307" s="1" t="s">
        <v>10461</v>
      </c>
      <c r="D2307" t="s">
        <v>451</v>
      </c>
      <c r="E2307">
        <v>3123944</v>
      </c>
      <c r="F2307" t="s">
        <v>10461</v>
      </c>
      <c r="G2307" t="s">
        <v>479</v>
      </c>
      <c r="H2307" t="s">
        <v>6828</v>
      </c>
      <c r="I2307">
        <v>4</v>
      </c>
      <c r="J2307" t="s">
        <v>14581</v>
      </c>
      <c r="K2307">
        <v>30</v>
      </c>
      <c r="L2307" s="1" t="s">
        <v>451</v>
      </c>
      <c r="M2307" t="s">
        <v>10463</v>
      </c>
      <c r="N2307">
        <v>20900</v>
      </c>
      <c r="O2307">
        <v>1</v>
      </c>
      <c r="P2307">
        <v>23</v>
      </c>
      <c r="Q2307" t="s">
        <v>13783</v>
      </c>
      <c r="R2307" t="s">
        <v>329</v>
      </c>
      <c r="S2307" t="s">
        <v>822</v>
      </c>
      <c r="U2307" t="s">
        <v>10462</v>
      </c>
      <c r="V2307" t="s">
        <v>299</v>
      </c>
    </row>
    <row r="2308" spans="1:22" x14ac:dyDescent="0.3">
      <c r="A2308" t="s">
        <v>9850</v>
      </c>
      <c r="B2308">
        <v>1</v>
      </c>
      <c r="C2308" s="1" t="s">
        <v>9847</v>
      </c>
      <c r="D2308" t="s">
        <v>348</v>
      </c>
      <c r="E2308">
        <v>3895789</v>
      </c>
      <c r="F2308" t="s">
        <v>9847</v>
      </c>
      <c r="H2308" t="s">
        <v>8449</v>
      </c>
      <c r="J2308" t="s">
        <v>9849</v>
      </c>
      <c r="L2308" s="1" t="s">
        <v>348</v>
      </c>
      <c r="M2308" t="s">
        <v>1607</v>
      </c>
      <c r="N2308">
        <v>20341</v>
      </c>
      <c r="O2308">
        <v>2</v>
      </c>
      <c r="P2308">
        <v>23</v>
      </c>
      <c r="Q2308" t="s">
        <v>13597</v>
      </c>
      <c r="R2308" t="s">
        <v>397</v>
      </c>
      <c r="S2308" t="s">
        <v>341</v>
      </c>
      <c r="T2308" t="s">
        <v>16316</v>
      </c>
      <c r="U2308" t="s">
        <v>9848</v>
      </c>
      <c r="V2308" t="s">
        <v>295</v>
      </c>
    </row>
    <row r="2309" spans="1:22" x14ac:dyDescent="0.3">
      <c r="A2309" t="s">
        <v>7522</v>
      </c>
      <c r="B2309">
        <v>1</v>
      </c>
      <c r="C2309" s="1" t="s">
        <v>7518</v>
      </c>
      <c r="D2309" t="s">
        <v>348</v>
      </c>
      <c r="E2309">
        <v>2574545</v>
      </c>
      <c r="F2309" t="s">
        <v>7518</v>
      </c>
      <c r="H2309" t="s">
        <v>5807</v>
      </c>
      <c r="J2309" t="s">
        <v>7521</v>
      </c>
      <c r="K2309">
        <v>11</v>
      </c>
      <c r="L2309" s="1" t="s">
        <v>348</v>
      </c>
      <c r="M2309" t="s">
        <v>7520</v>
      </c>
      <c r="N2309">
        <v>17355</v>
      </c>
      <c r="O2309">
        <v>5</v>
      </c>
      <c r="P2309">
        <v>27</v>
      </c>
      <c r="Q2309" t="s">
        <v>12915</v>
      </c>
      <c r="R2309" t="s">
        <v>401</v>
      </c>
      <c r="S2309" t="s">
        <v>537</v>
      </c>
      <c r="T2309" t="s">
        <v>16316</v>
      </c>
      <c r="U2309" t="s">
        <v>7519</v>
      </c>
      <c r="V2309" t="s">
        <v>295</v>
      </c>
    </row>
    <row r="2310" spans="1:22" x14ac:dyDescent="0.3">
      <c r="A2310" t="s">
        <v>14852</v>
      </c>
      <c r="B2310">
        <v>1</v>
      </c>
      <c r="C2310" s="1" t="s">
        <v>14853</v>
      </c>
      <c r="D2310" t="s">
        <v>348</v>
      </c>
      <c r="E2310">
        <v>4035221</v>
      </c>
      <c r="F2310" t="s">
        <v>14853</v>
      </c>
      <c r="G2310" t="s">
        <v>644</v>
      </c>
      <c r="H2310" t="s">
        <v>14854</v>
      </c>
      <c r="K2310">
        <v>14</v>
      </c>
      <c r="L2310" s="1" t="s">
        <v>348</v>
      </c>
      <c r="M2310" t="s">
        <v>493</v>
      </c>
      <c r="N2310">
        <v>21761</v>
      </c>
      <c r="O2310">
        <v>0</v>
      </c>
      <c r="P2310">
        <v>22</v>
      </c>
      <c r="Q2310" t="s">
        <v>14855</v>
      </c>
      <c r="R2310" t="s">
        <v>345</v>
      </c>
      <c r="S2310" t="s">
        <v>356</v>
      </c>
      <c r="U2310" t="s">
        <v>14856</v>
      </c>
      <c r="V2310" t="s">
        <v>299</v>
      </c>
    </row>
    <row r="2311" spans="1:22" x14ac:dyDescent="0.3">
      <c r="A2311" t="s">
        <v>7657</v>
      </c>
      <c r="B2311">
        <v>1</v>
      </c>
      <c r="C2311" s="1" t="s">
        <v>7655</v>
      </c>
      <c r="D2311" t="s">
        <v>451</v>
      </c>
      <c r="E2311">
        <v>2977646</v>
      </c>
      <c r="F2311" t="s">
        <v>7655</v>
      </c>
      <c r="H2311" t="s">
        <v>2383</v>
      </c>
      <c r="K2311">
        <v>36</v>
      </c>
      <c r="L2311" s="1" t="s">
        <v>451</v>
      </c>
      <c r="M2311" t="s">
        <v>3396</v>
      </c>
      <c r="N2311">
        <v>18437</v>
      </c>
      <c r="O2311">
        <v>2</v>
      </c>
      <c r="P2311">
        <v>25</v>
      </c>
      <c r="Q2311" t="s">
        <v>12956</v>
      </c>
      <c r="R2311" t="s">
        <v>329</v>
      </c>
      <c r="S2311" t="s">
        <v>403</v>
      </c>
      <c r="T2311" t="s">
        <v>1059</v>
      </c>
      <c r="U2311" t="s">
        <v>7656</v>
      </c>
      <c r="V2311" t="s">
        <v>295</v>
      </c>
    </row>
    <row r="2312" spans="1:22" x14ac:dyDescent="0.3">
      <c r="A2312" t="s">
        <v>9665</v>
      </c>
      <c r="B2312">
        <v>1</v>
      </c>
      <c r="C2312" s="1" t="s">
        <v>9663</v>
      </c>
      <c r="D2312" t="s">
        <v>348</v>
      </c>
      <c r="E2312">
        <v>2577153</v>
      </c>
      <c r="F2312" t="s">
        <v>9663</v>
      </c>
      <c r="H2312" t="s">
        <v>861</v>
      </c>
      <c r="K2312">
        <v>14</v>
      </c>
      <c r="L2312" s="1" t="s">
        <v>348</v>
      </c>
      <c r="M2312" t="s">
        <v>9664</v>
      </c>
      <c r="N2312">
        <v>18583</v>
      </c>
      <c r="O2312">
        <v>0</v>
      </c>
      <c r="P2312">
        <v>27</v>
      </c>
      <c r="Q2312" t="s">
        <v>13544</v>
      </c>
      <c r="R2312" t="s">
        <v>308</v>
      </c>
      <c r="S2312" t="s">
        <v>341</v>
      </c>
      <c r="U2312" t="s">
        <v>6757</v>
      </c>
      <c r="V2312" t="s">
        <v>295</v>
      </c>
    </row>
    <row r="2313" spans="1:22" x14ac:dyDescent="0.3">
      <c r="A2313" t="s">
        <v>15278</v>
      </c>
      <c r="B2313">
        <v>1</v>
      </c>
      <c r="C2313" s="1" t="s">
        <v>15279</v>
      </c>
      <c r="D2313" t="s">
        <v>348</v>
      </c>
      <c r="F2313" t="s">
        <v>15279</v>
      </c>
      <c r="G2313" t="s">
        <v>388</v>
      </c>
      <c r="H2313" t="s">
        <v>15280</v>
      </c>
      <c r="I2313">
        <v>3</v>
      </c>
      <c r="K2313">
        <v>80</v>
      </c>
      <c r="L2313" s="1" t="s">
        <v>348</v>
      </c>
      <c r="M2313" t="s">
        <v>1495</v>
      </c>
      <c r="N2313">
        <v>21957</v>
      </c>
      <c r="O2313">
        <v>0</v>
      </c>
      <c r="P2313">
        <v>22</v>
      </c>
      <c r="Q2313" t="s">
        <v>15281</v>
      </c>
      <c r="R2313" t="s">
        <v>345</v>
      </c>
      <c r="S2313" t="s">
        <v>430</v>
      </c>
      <c r="U2313" t="s">
        <v>15282</v>
      </c>
      <c r="V2313" t="s">
        <v>299</v>
      </c>
    </row>
    <row r="2314" spans="1:22" x14ac:dyDescent="0.3">
      <c r="A2314" t="s">
        <v>2472</v>
      </c>
      <c r="B2314">
        <v>1</v>
      </c>
      <c r="C2314" s="1" t="s">
        <v>2468</v>
      </c>
      <c r="D2314" t="s">
        <v>348</v>
      </c>
      <c r="E2314">
        <v>3051869</v>
      </c>
      <c r="F2314" t="s">
        <v>2468</v>
      </c>
      <c r="G2314" t="s">
        <v>489</v>
      </c>
      <c r="H2314" t="s">
        <v>2473</v>
      </c>
      <c r="I2314">
        <v>3</v>
      </c>
      <c r="J2314" t="s">
        <v>2471</v>
      </c>
      <c r="K2314">
        <v>19</v>
      </c>
      <c r="L2314" s="1" t="s">
        <v>348</v>
      </c>
      <c r="M2314" t="s">
        <v>2470</v>
      </c>
      <c r="N2314">
        <v>19198</v>
      </c>
      <c r="O2314">
        <v>3</v>
      </c>
      <c r="P2314">
        <v>25</v>
      </c>
      <c r="Q2314" t="s">
        <v>11676</v>
      </c>
      <c r="R2314" t="s">
        <v>318</v>
      </c>
      <c r="S2314" t="s">
        <v>579</v>
      </c>
      <c r="U2314" t="s">
        <v>2469</v>
      </c>
      <c r="V2314" t="s">
        <v>299</v>
      </c>
    </row>
    <row r="2315" spans="1:22" x14ac:dyDescent="0.3">
      <c r="A2315" t="s">
        <v>5286</v>
      </c>
      <c r="B2315">
        <v>1</v>
      </c>
      <c r="C2315" s="1" t="s">
        <v>15</v>
      </c>
      <c r="D2315" t="s">
        <v>348</v>
      </c>
      <c r="E2315">
        <v>16899</v>
      </c>
      <c r="F2315" t="s">
        <v>15</v>
      </c>
      <c r="H2315" t="s">
        <v>5287</v>
      </c>
      <c r="I2315">
        <v>4</v>
      </c>
      <c r="J2315" t="s">
        <v>5285</v>
      </c>
      <c r="L2315" s="1" t="s">
        <v>348</v>
      </c>
      <c r="M2315" t="s">
        <v>5284</v>
      </c>
      <c r="N2315">
        <v>16063</v>
      </c>
      <c r="O2315">
        <v>6</v>
      </c>
      <c r="P2315">
        <v>28</v>
      </c>
      <c r="Q2315" t="s">
        <v>12317</v>
      </c>
      <c r="R2315" t="s">
        <v>345</v>
      </c>
      <c r="S2315" t="s">
        <v>575</v>
      </c>
      <c r="T2315" t="s">
        <v>16316</v>
      </c>
      <c r="U2315" t="s">
        <v>2469</v>
      </c>
      <c r="V2315" t="s">
        <v>295</v>
      </c>
    </row>
    <row r="2316" spans="1:22" x14ac:dyDescent="0.3">
      <c r="A2316" t="s">
        <v>7484</v>
      </c>
      <c r="B2316">
        <v>1</v>
      </c>
      <c r="C2316" s="1" t="s">
        <v>7482</v>
      </c>
      <c r="D2316" t="s">
        <v>348</v>
      </c>
      <c r="F2316" t="s">
        <v>7482</v>
      </c>
      <c r="G2316" t="s">
        <v>745</v>
      </c>
      <c r="H2316" t="s">
        <v>2406</v>
      </c>
      <c r="K2316">
        <v>14</v>
      </c>
      <c r="L2316" s="1" t="s">
        <v>348</v>
      </c>
      <c r="M2316" t="s">
        <v>7483</v>
      </c>
      <c r="N2316">
        <v>15554</v>
      </c>
      <c r="O2316">
        <v>1</v>
      </c>
      <c r="P2316">
        <v>28</v>
      </c>
      <c r="Q2316" t="s">
        <v>12907</v>
      </c>
      <c r="R2316" t="s">
        <v>492</v>
      </c>
      <c r="S2316" t="s">
        <v>541</v>
      </c>
      <c r="U2316" t="s">
        <v>2469</v>
      </c>
      <c r="V2316" t="s">
        <v>299</v>
      </c>
    </row>
    <row r="2317" spans="1:22" x14ac:dyDescent="0.3">
      <c r="A2317" t="s">
        <v>7022</v>
      </c>
      <c r="B2317">
        <v>1</v>
      </c>
      <c r="C2317" s="1" t="s">
        <v>7020</v>
      </c>
      <c r="D2317" t="s">
        <v>348</v>
      </c>
      <c r="E2317">
        <v>2970000</v>
      </c>
      <c r="F2317" t="s">
        <v>7020</v>
      </c>
      <c r="H2317" t="s">
        <v>5068</v>
      </c>
      <c r="K2317">
        <v>1</v>
      </c>
      <c r="L2317" s="1" t="s">
        <v>348</v>
      </c>
      <c r="M2317" t="s">
        <v>493</v>
      </c>
      <c r="N2317">
        <v>18517</v>
      </c>
      <c r="O2317">
        <v>0</v>
      </c>
      <c r="P2317">
        <v>24</v>
      </c>
      <c r="Q2317" t="s">
        <v>12782</v>
      </c>
      <c r="R2317" t="s">
        <v>318</v>
      </c>
      <c r="S2317" t="s">
        <v>317</v>
      </c>
      <c r="U2317" t="s">
        <v>7021</v>
      </c>
      <c r="V2317" t="s">
        <v>295</v>
      </c>
    </row>
    <row r="2318" spans="1:22" x14ac:dyDescent="0.3">
      <c r="A2318" t="s">
        <v>15405</v>
      </c>
      <c r="B2318">
        <v>1</v>
      </c>
      <c r="C2318" s="1" t="s">
        <v>15406</v>
      </c>
      <c r="D2318" t="s">
        <v>348</v>
      </c>
      <c r="E2318">
        <v>4035793</v>
      </c>
      <c r="F2318" t="s">
        <v>15406</v>
      </c>
      <c r="G2318" t="s">
        <v>721</v>
      </c>
      <c r="H2318" t="s">
        <v>15407</v>
      </c>
      <c r="I2318">
        <v>2</v>
      </c>
      <c r="K2318">
        <v>87</v>
      </c>
      <c r="L2318" s="1" t="s">
        <v>348</v>
      </c>
      <c r="M2318" t="s">
        <v>15408</v>
      </c>
      <c r="N2318">
        <v>21729</v>
      </c>
      <c r="O2318">
        <v>0</v>
      </c>
      <c r="P2318">
        <v>22</v>
      </c>
      <c r="Q2318" t="s">
        <v>15409</v>
      </c>
      <c r="R2318" t="s">
        <v>329</v>
      </c>
      <c r="S2318" t="s">
        <v>362</v>
      </c>
      <c r="U2318" t="s">
        <v>15410</v>
      </c>
      <c r="V2318" t="s">
        <v>299</v>
      </c>
    </row>
    <row r="2319" spans="1:22" x14ac:dyDescent="0.3">
      <c r="A2319" t="s">
        <v>2080</v>
      </c>
      <c r="B2319">
        <v>1</v>
      </c>
      <c r="C2319" s="1" t="s">
        <v>2077</v>
      </c>
      <c r="D2319" t="s">
        <v>311</v>
      </c>
      <c r="E2319">
        <v>3139591</v>
      </c>
      <c r="F2319" t="s">
        <v>2077</v>
      </c>
      <c r="H2319" t="s">
        <v>2081</v>
      </c>
      <c r="I2319">
        <v>5</v>
      </c>
      <c r="J2319" t="s">
        <v>2079</v>
      </c>
      <c r="K2319">
        <v>36</v>
      </c>
      <c r="L2319" s="1" t="s">
        <v>311</v>
      </c>
      <c r="M2319" t="s">
        <v>2078</v>
      </c>
      <c r="N2319">
        <v>20113</v>
      </c>
      <c r="O2319">
        <v>2</v>
      </c>
      <c r="P2319">
        <v>25</v>
      </c>
      <c r="Q2319" t="s">
        <v>11601</v>
      </c>
      <c r="R2319" t="s">
        <v>401</v>
      </c>
      <c r="S2319" t="s">
        <v>1230</v>
      </c>
      <c r="T2319" t="s">
        <v>16316</v>
      </c>
      <c r="U2319" t="s">
        <v>1031</v>
      </c>
      <c r="V2319" t="s">
        <v>295</v>
      </c>
    </row>
    <row r="2320" spans="1:22" x14ac:dyDescent="0.3">
      <c r="A2320" t="s">
        <v>5738</v>
      </c>
      <c r="B2320">
        <v>1</v>
      </c>
      <c r="C2320" s="1" t="s">
        <v>5736</v>
      </c>
      <c r="D2320" t="s">
        <v>348</v>
      </c>
      <c r="E2320">
        <v>16026</v>
      </c>
      <c r="F2320" t="s">
        <v>5736</v>
      </c>
      <c r="H2320" t="s">
        <v>5739</v>
      </c>
      <c r="K2320">
        <v>0</v>
      </c>
      <c r="L2320" s="1" t="s">
        <v>348</v>
      </c>
      <c r="M2320" t="s">
        <v>5737</v>
      </c>
      <c r="N2320">
        <v>15241</v>
      </c>
      <c r="O2320">
        <v>6</v>
      </c>
      <c r="P2320">
        <v>28</v>
      </c>
      <c r="Q2320" t="s">
        <v>12433</v>
      </c>
      <c r="R2320" t="s">
        <v>308</v>
      </c>
      <c r="S2320" t="s">
        <v>390</v>
      </c>
      <c r="T2320" t="s">
        <v>409</v>
      </c>
      <c r="U2320" t="s">
        <v>1031</v>
      </c>
      <c r="V2320" t="s">
        <v>295</v>
      </c>
    </row>
    <row r="2321" spans="1:22" x14ac:dyDescent="0.3">
      <c r="A2321" t="s">
        <v>5960</v>
      </c>
      <c r="B2321">
        <v>1</v>
      </c>
      <c r="C2321" s="1" t="s">
        <v>5958</v>
      </c>
      <c r="D2321" t="s">
        <v>348</v>
      </c>
      <c r="E2321">
        <v>17029</v>
      </c>
      <c r="F2321" t="s">
        <v>5958</v>
      </c>
      <c r="H2321" t="s">
        <v>2368</v>
      </c>
      <c r="K2321">
        <v>10</v>
      </c>
      <c r="L2321" s="1" t="s">
        <v>348</v>
      </c>
      <c r="M2321" t="s">
        <v>2602</v>
      </c>
      <c r="N2321">
        <v>15976</v>
      </c>
      <c r="O2321">
        <v>1</v>
      </c>
      <c r="P2321">
        <v>26</v>
      </c>
      <c r="Q2321" t="s">
        <v>12490</v>
      </c>
      <c r="R2321" t="s">
        <v>360</v>
      </c>
      <c r="S2321" t="s">
        <v>537</v>
      </c>
      <c r="U2321" t="s">
        <v>5959</v>
      </c>
      <c r="V2321" t="s">
        <v>295</v>
      </c>
    </row>
    <row r="2322" spans="1:22" x14ac:dyDescent="0.3">
      <c r="A2322" t="s">
        <v>8423</v>
      </c>
      <c r="B2322">
        <v>1</v>
      </c>
      <c r="C2322" s="1" t="s">
        <v>92</v>
      </c>
      <c r="D2322" t="s">
        <v>451</v>
      </c>
      <c r="E2322">
        <v>2576414</v>
      </c>
      <c r="F2322" t="s">
        <v>92</v>
      </c>
      <c r="G2322" t="s">
        <v>536</v>
      </c>
      <c r="H2322" t="s">
        <v>8424</v>
      </c>
      <c r="I2322">
        <v>1</v>
      </c>
      <c r="J2322" t="s">
        <v>8422</v>
      </c>
      <c r="K2322">
        <v>31</v>
      </c>
      <c r="L2322" s="1" t="s">
        <v>451</v>
      </c>
      <c r="M2322" t="s">
        <v>8421</v>
      </c>
      <c r="N2322">
        <v>17217</v>
      </c>
      <c r="O2322">
        <v>5</v>
      </c>
      <c r="P2322">
        <v>28</v>
      </c>
      <c r="Q2322" t="s">
        <v>13171</v>
      </c>
      <c r="R2322" t="s">
        <v>401</v>
      </c>
      <c r="S2322" t="s">
        <v>579</v>
      </c>
      <c r="U2322" t="s">
        <v>8420</v>
      </c>
      <c r="V2322" t="s">
        <v>299</v>
      </c>
    </row>
    <row r="2323" spans="1:22" x14ac:dyDescent="0.3">
      <c r="A2323" t="s">
        <v>1371</v>
      </c>
      <c r="B2323">
        <v>1</v>
      </c>
      <c r="C2323" s="1" t="s">
        <v>1369</v>
      </c>
      <c r="D2323" t="s">
        <v>451</v>
      </c>
      <c r="E2323">
        <v>17221</v>
      </c>
      <c r="F2323" t="s">
        <v>1369</v>
      </c>
      <c r="H2323" t="s">
        <v>1372</v>
      </c>
      <c r="I2323">
        <v>5</v>
      </c>
      <c r="K2323">
        <v>43</v>
      </c>
      <c r="L2323" s="1" t="s">
        <v>451</v>
      </c>
      <c r="M2323" t="s">
        <v>1169</v>
      </c>
      <c r="N2323">
        <v>16485</v>
      </c>
      <c r="O2323">
        <v>1</v>
      </c>
      <c r="P2323">
        <v>26</v>
      </c>
      <c r="Q2323" t="s">
        <v>11470</v>
      </c>
      <c r="R2323" t="s">
        <v>360</v>
      </c>
      <c r="S2323" t="s">
        <v>724</v>
      </c>
      <c r="U2323" t="s">
        <v>1370</v>
      </c>
      <c r="V2323" t="s">
        <v>295</v>
      </c>
    </row>
    <row r="2324" spans="1:22" x14ac:dyDescent="0.3">
      <c r="A2324" t="s">
        <v>2873</v>
      </c>
      <c r="B2324">
        <v>1</v>
      </c>
      <c r="C2324" s="1" t="s">
        <v>2869</v>
      </c>
      <c r="D2324" t="s">
        <v>451</v>
      </c>
      <c r="E2324">
        <v>3051762</v>
      </c>
      <c r="F2324" t="s">
        <v>2869</v>
      </c>
      <c r="H2324" t="s">
        <v>2874</v>
      </c>
      <c r="J2324" t="s">
        <v>2872</v>
      </c>
      <c r="L2324" s="1" t="s">
        <v>451</v>
      </c>
      <c r="M2324" t="s">
        <v>2871</v>
      </c>
      <c r="N2324">
        <v>20166</v>
      </c>
      <c r="O2324">
        <v>2</v>
      </c>
      <c r="P2324">
        <v>25</v>
      </c>
      <c r="Q2324" t="s">
        <v>11759</v>
      </c>
      <c r="R2324" t="s">
        <v>401</v>
      </c>
      <c r="S2324" t="s">
        <v>356</v>
      </c>
      <c r="T2324" t="s">
        <v>16316</v>
      </c>
      <c r="U2324" t="s">
        <v>2870</v>
      </c>
      <c r="V2324" t="s">
        <v>295</v>
      </c>
    </row>
    <row r="2325" spans="1:22" x14ac:dyDescent="0.3">
      <c r="A2325" t="s">
        <v>14671</v>
      </c>
      <c r="B2325">
        <v>1</v>
      </c>
      <c r="C2325" s="1" t="s">
        <v>14672</v>
      </c>
      <c r="D2325" t="s">
        <v>437</v>
      </c>
      <c r="F2325" t="s">
        <v>14672</v>
      </c>
      <c r="H2325" t="s">
        <v>14673</v>
      </c>
      <c r="L2325" s="1" t="s">
        <v>437</v>
      </c>
      <c r="M2325" t="s">
        <v>14650</v>
      </c>
      <c r="N2325">
        <v>22130</v>
      </c>
      <c r="O2325">
        <v>0</v>
      </c>
      <c r="P2325">
        <v>25</v>
      </c>
      <c r="Q2325" t="s">
        <v>14674</v>
      </c>
      <c r="R2325" t="s">
        <v>308</v>
      </c>
      <c r="S2325" t="s">
        <v>430</v>
      </c>
      <c r="T2325" t="s">
        <v>16316</v>
      </c>
      <c r="U2325" t="s">
        <v>14675</v>
      </c>
      <c r="V2325" t="s">
        <v>295</v>
      </c>
    </row>
    <row r="2326" spans="1:22" x14ac:dyDescent="0.3">
      <c r="A2326" t="s">
        <v>1654</v>
      </c>
      <c r="B2326">
        <v>1</v>
      </c>
      <c r="C2326" s="1" t="s">
        <v>86</v>
      </c>
      <c r="D2326" t="s">
        <v>348</v>
      </c>
      <c r="E2326">
        <v>14053</v>
      </c>
      <c r="F2326" t="s">
        <v>86</v>
      </c>
      <c r="G2326" t="s">
        <v>694</v>
      </c>
      <c r="H2326" t="s">
        <v>1655</v>
      </c>
      <c r="I2326">
        <v>1</v>
      </c>
      <c r="J2326" t="s">
        <v>1653</v>
      </c>
      <c r="K2326">
        <v>18</v>
      </c>
      <c r="L2326" s="1" t="s">
        <v>348</v>
      </c>
      <c r="M2326" t="s">
        <v>1652</v>
      </c>
      <c r="N2326">
        <v>13227</v>
      </c>
      <c r="O2326">
        <v>9</v>
      </c>
      <c r="P2326">
        <v>30</v>
      </c>
      <c r="Q2326" t="s">
        <v>11522</v>
      </c>
      <c r="R2326" t="s">
        <v>401</v>
      </c>
      <c r="S2326" t="s">
        <v>537</v>
      </c>
      <c r="U2326" t="s">
        <v>1651</v>
      </c>
      <c r="V2326" t="s">
        <v>299</v>
      </c>
    </row>
    <row r="2327" spans="1:22" x14ac:dyDescent="0.3">
      <c r="A2327" t="s">
        <v>9708</v>
      </c>
      <c r="B2327">
        <v>1</v>
      </c>
      <c r="C2327" s="1" t="s">
        <v>9706</v>
      </c>
      <c r="D2327" t="s">
        <v>321</v>
      </c>
      <c r="E2327">
        <v>2510611</v>
      </c>
      <c r="F2327" t="s">
        <v>9706</v>
      </c>
      <c r="H2327" t="s">
        <v>5816</v>
      </c>
      <c r="K2327">
        <v>86</v>
      </c>
      <c r="L2327" s="1" t="s">
        <v>321</v>
      </c>
      <c r="M2327" t="s">
        <v>9707</v>
      </c>
      <c r="N2327">
        <v>16958</v>
      </c>
      <c r="O2327">
        <v>5</v>
      </c>
      <c r="P2327">
        <v>27</v>
      </c>
      <c r="Q2327" t="s">
        <v>13555</v>
      </c>
      <c r="R2327" t="s">
        <v>424</v>
      </c>
      <c r="S2327" t="s">
        <v>699</v>
      </c>
      <c r="U2327" t="s">
        <v>1651</v>
      </c>
      <c r="V2327" t="s">
        <v>295</v>
      </c>
    </row>
    <row r="2328" spans="1:22" x14ac:dyDescent="0.3">
      <c r="A2328" t="s">
        <v>9338</v>
      </c>
      <c r="B2328">
        <v>1</v>
      </c>
      <c r="C2328" s="1" t="s">
        <v>9335</v>
      </c>
      <c r="D2328" t="s">
        <v>437</v>
      </c>
      <c r="E2328">
        <v>15091</v>
      </c>
      <c r="F2328" t="s">
        <v>9335</v>
      </c>
      <c r="G2328" t="s">
        <v>410</v>
      </c>
      <c r="H2328" t="s">
        <v>9328</v>
      </c>
      <c r="I2328">
        <v>1</v>
      </c>
      <c r="J2328" t="s">
        <v>9337</v>
      </c>
      <c r="K2328">
        <v>4</v>
      </c>
      <c r="L2328" s="1" t="s">
        <v>437</v>
      </c>
      <c r="M2328" t="s">
        <v>9336</v>
      </c>
      <c r="N2328">
        <v>13961</v>
      </c>
      <c r="O2328">
        <v>8</v>
      </c>
      <c r="P2328">
        <v>30</v>
      </c>
      <c r="Q2328" t="s">
        <v>13443</v>
      </c>
      <c r="R2328" t="s">
        <v>492</v>
      </c>
      <c r="S2328" t="s">
        <v>317</v>
      </c>
      <c r="U2328" t="s">
        <v>2909</v>
      </c>
      <c r="V2328" t="s">
        <v>299</v>
      </c>
    </row>
    <row r="2329" spans="1:22" x14ac:dyDescent="0.3">
      <c r="A2329" t="s">
        <v>8703</v>
      </c>
      <c r="B2329">
        <v>1</v>
      </c>
      <c r="C2329" s="1" t="s">
        <v>8701</v>
      </c>
      <c r="F2329" t="s">
        <v>8701</v>
      </c>
      <c r="K2329">
        <v>0</v>
      </c>
      <c r="L2329" s="1" t="s">
        <v>296</v>
      </c>
      <c r="M2329" t="s">
        <v>8702</v>
      </c>
      <c r="N2329">
        <v>19787</v>
      </c>
      <c r="O2329">
        <v>0</v>
      </c>
      <c r="Q2329" t="s">
        <v>13258</v>
      </c>
      <c r="R2329" t="s">
        <v>296</v>
      </c>
      <c r="S2329" t="s">
        <v>296</v>
      </c>
      <c r="U2329" t="s">
        <v>2909</v>
      </c>
      <c r="V2329" t="s">
        <v>295</v>
      </c>
    </row>
    <row r="2330" spans="1:22" x14ac:dyDescent="0.3">
      <c r="A2330" t="s">
        <v>6752</v>
      </c>
      <c r="B2330">
        <v>1</v>
      </c>
      <c r="C2330" s="1" t="s">
        <v>6750</v>
      </c>
      <c r="D2330" t="s">
        <v>348</v>
      </c>
      <c r="E2330">
        <v>2581464</v>
      </c>
      <c r="F2330" t="s">
        <v>6750</v>
      </c>
      <c r="H2330" t="s">
        <v>5981</v>
      </c>
      <c r="K2330">
        <v>16</v>
      </c>
      <c r="L2330" s="1" t="s">
        <v>348</v>
      </c>
      <c r="M2330" t="s">
        <v>697</v>
      </c>
      <c r="N2330">
        <v>17291</v>
      </c>
      <c r="O2330">
        <v>5</v>
      </c>
      <c r="P2330">
        <v>27</v>
      </c>
      <c r="Q2330" t="s">
        <v>12708</v>
      </c>
      <c r="R2330" t="s">
        <v>308</v>
      </c>
      <c r="S2330" t="s">
        <v>791</v>
      </c>
      <c r="U2330" t="s">
        <v>6751</v>
      </c>
      <c r="V2330" t="s">
        <v>295</v>
      </c>
    </row>
    <row r="2331" spans="1:22" x14ac:dyDescent="0.3">
      <c r="A2331" t="s">
        <v>3965</v>
      </c>
      <c r="B2331">
        <v>1</v>
      </c>
      <c r="C2331" s="1" t="s">
        <v>3963</v>
      </c>
      <c r="D2331" t="s">
        <v>348</v>
      </c>
      <c r="E2331">
        <v>4250570</v>
      </c>
      <c r="F2331" t="s">
        <v>3963</v>
      </c>
      <c r="H2331" t="s">
        <v>3966</v>
      </c>
      <c r="I2331">
        <v>4</v>
      </c>
      <c r="J2331" t="s">
        <v>14898</v>
      </c>
      <c r="K2331">
        <v>14</v>
      </c>
      <c r="L2331" s="1" t="s">
        <v>348</v>
      </c>
      <c r="M2331" t="s">
        <v>693</v>
      </c>
      <c r="N2331">
        <v>21252</v>
      </c>
      <c r="O2331">
        <v>1</v>
      </c>
      <c r="P2331">
        <v>23</v>
      </c>
      <c r="Q2331" t="s">
        <v>11996</v>
      </c>
      <c r="R2331" t="s">
        <v>329</v>
      </c>
      <c r="S2331" t="s">
        <v>341</v>
      </c>
      <c r="T2331" t="s">
        <v>16316</v>
      </c>
      <c r="U2331" t="s">
        <v>3964</v>
      </c>
      <c r="V2331" t="s">
        <v>295</v>
      </c>
    </row>
    <row r="2332" spans="1:22" x14ac:dyDescent="0.3">
      <c r="A2332" t="s">
        <v>2963</v>
      </c>
      <c r="B2332">
        <v>1</v>
      </c>
      <c r="C2332" s="1" t="s">
        <v>36</v>
      </c>
      <c r="D2332" t="s">
        <v>451</v>
      </c>
      <c r="E2332">
        <v>3139925</v>
      </c>
      <c r="F2332" t="s">
        <v>36</v>
      </c>
      <c r="G2332" t="s">
        <v>416</v>
      </c>
      <c r="H2332" t="s">
        <v>2964</v>
      </c>
      <c r="I2332">
        <v>3</v>
      </c>
      <c r="J2332" t="s">
        <v>2962</v>
      </c>
      <c r="K2332">
        <v>20</v>
      </c>
      <c r="L2332" s="1" t="s">
        <v>451</v>
      </c>
      <c r="M2332" t="s">
        <v>2961</v>
      </c>
      <c r="N2332">
        <v>19799</v>
      </c>
      <c r="O2332">
        <v>2</v>
      </c>
      <c r="P2332">
        <v>24</v>
      </c>
      <c r="Q2332" t="s">
        <v>11777</v>
      </c>
      <c r="R2332" t="s">
        <v>360</v>
      </c>
      <c r="S2332" t="s">
        <v>686</v>
      </c>
      <c r="T2332" t="s">
        <v>13941</v>
      </c>
      <c r="U2332" t="s">
        <v>2941</v>
      </c>
      <c r="V2332" t="s">
        <v>13942</v>
      </c>
    </row>
    <row r="2333" spans="1:22" x14ac:dyDescent="0.3">
      <c r="A2333" t="s">
        <v>10476</v>
      </c>
      <c r="B2333">
        <v>1</v>
      </c>
      <c r="C2333" s="1" t="s">
        <v>10474</v>
      </c>
      <c r="D2333" t="s">
        <v>348</v>
      </c>
      <c r="E2333">
        <v>2576785</v>
      </c>
      <c r="F2333" t="s">
        <v>10474</v>
      </c>
      <c r="H2333" t="s">
        <v>827</v>
      </c>
      <c r="J2333" t="s">
        <v>10475</v>
      </c>
      <c r="K2333">
        <v>13</v>
      </c>
      <c r="L2333" s="1" t="s">
        <v>348</v>
      </c>
      <c r="M2333" t="s">
        <v>2286</v>
      </c>
      <c r="N2333">
        <v>16899</v>
      </c>
      <c r="O2333">
        <v>5</v>
      </c>
      <c r="P2333">
        <v>27</v>
      </c>
      <c r="Q2333" t="s">
        <v>13787</v>
      </c>
      <c r="R2333" t="s">
        <v>360</v>
      </c>
      <c r="S2333" t="s">
        <v>730</v>
      </c>
      <c r="T2333" t="s">
        <v>16316</v>
      </c>
      <c r="U2333" t="s">
        <v>1456</v>
      </c>
      <c r="V2333" t="s">
        <v>295</v>
      </c>
    </row>
    <row r="2334" spans="1:22" x14ac:dyDescent="0.3">
      <c r="A2334" t="s">
        <v>1458</v>
      </c>
      <c r="B2334">
        <v>1</v>
      </c>
      <c r="C2334" s="1" t="s">
        <v>1455</v>
      </c>
      <c r="D2334" t="s">
        <v>451</v>
      </c>
      <c r="E2334">
        <v>12503</v>
      </c>
      <c r="F2334" t="s">
        <v>1455</v>
      </c>
      <c r="H2334" t="s">
        <v>1459</v>
      </c>
      <c r="K2334">
        <v>23</v>
      </c>
      <c r="L2334" s="1" t="s">
        <v>451</v>
      </c>
      <c r="M2334" t="s">
        <v>1457</v>
      </c>
      <c r="N2334">
        <v>8649</v>
      </c>
      <c r="O2334">
        <v>10</v>
      </c>
      <c r="P2334">
        <v>34</v>
      </c>
      <c r="Q2334" t="s">
        <v>11487</v>
      </c>
      <c r="R2334" t="s">
        <v>329</v>
      </c>
      <c r="S2334" t="s">
        <v>949</v>
      </c>
      <c r="U2334" t="s">
        <v>1456</v>
      </c>
      <c r="V2334" t="s">
        <v>295</v>
      </c>
    </row>
    <row r="2335" spans="1:22" x14ac:dyDescent="0.3">
      <c r="A2335" t="s">
        <v>10381</v>
      </c>
      <c r="B2335">
        <v>1</v>
      </c>
      <c r="C2335" s="1" t="s">
        <v>10380</v>
      </c>
      <c r="D2335" t="s">
        <v>348</v>
      </c>
      <c r="E2335">
        <v>17349</v>
      </c>
      <c r="F2335" t="s">
        <v>10380</v>
      </c>
      <c r="H2335" t="s">
        <v>1347</v>
      </c>
      <c r="K2335">
        <v>1</v>
      </c>
      <c r="L2335" s="1" t="s">
        <v>348</v>
      </c>
      <c r="M2335" t="s">
        <v>1511</v>
      </c>
      <c r="N2335">
        <v>16416</v>
      </c>
      <c r="O2335">
        <v>5</v>
      </c>
      <c r="P2335">
        <v>28</v>
      </c>
      <c r="Q2335" t="s">
        <v>13757</v>
      </c>
      <c r="R2335" t="s">
        <v>345</v>
      </c>
      <c r="S2335" t="s">
        <v>537</v>
      </c>
      <c r="T2335" t="s">
        <v>1059</v>
      </c>
      <c r="U2335" t="s">
        <v>1456</v>
      </c>
      <c r="V2335" t="s">
        <v>295</v>
      </c>
    </row>
    <row r="2336" spans="1:22" x14ac:dyDescent="0.3">
      <c r="A2336" t="s">
        <v>15158</v>
      </c>
      <c r="B2336">
        <v>1</v>
      </c>
      <c r="C2336" s="1" t="s">
        <v>15159</v>
      </c>
      <c r="D2336" t="s">
        <v>348</v>
      </c>
      <c r="F2336" t="s">
        <v>15159</v>
      </c>
      <c r="H2336" t="s">
        <v>3176</v>
      </c>
      <c r="L2336" s="1" t="s">
        <v>348</v>
      </c>
      <c r="M2336" t="s">
        <v>15160</v>
      </c>
      <c r="N2336">
        <v>22380</v>
      </c>
      <c r="O2336">
        <v>0</v>
      </c>
      <c r="P2336">
        <v>23</v>
      </c>
      <c r="Q2336" t="s">
        <v>15161</v>
      </c>
      <c r="R2336" t="s">
        <v>360</v>
      </c>
      <c r="S2336" t="s">
        <v>541</v>
      </c>
      <c r="T2336" t="s">
        <v>16316</v>
      </c>
      <c r="U2336" t="s">
        <v>1456</v>
      </c>
      <c r="V2336" t="s">
        <v>295</v>
      </c>
    </row>
    <row r="2337" spans="1:22" x14ac:dyDescent="0.3">
      <c r="A2337" t="s">
        <v>2436</v>
      </c>
      <c r="B2337">
        <v>1</v>
      </c>
      <c r="C2337" s="1" t="s">
        <v>2435</v>
      </c>
      <c r="D2337" t="s">
        <v>348</v>
      </c>
      <c r="E2337">
        <v>16566</v>
      </c>
      <c r="F2337" t="s">
        <v>2435</v>
      </c>
      <c r="H2337" t="s">
        <v>2437</v>
      </c>
      <c r="J2337" t="s">
        <v>14358</v>
      </c>
      <c r="K2337">
        <v>19</v>
      </c>
      <c r="L2337" s="1" t="s">
        <v>348</v>
      </c>
      <c r="M2337" t="s">
        <v>1182</v>
      </c>
      <c r="N2337">
        <v>15659</v>
      </c>
      <c r="O2337">
        <v>7</v>
      </c>
      <c r="P2337">
        <v>30</v>
      </c>
      <c r="Q2337" t="s">
        <v>11669</v>
      </c>
      <c r="R2337" t="s">
        <v>308</v>
      </c>
      <c r="S2337" t="s">
        <v>64</v>
      </c>
      <c r="T2337" t="s">
        <v>16316</v>
      </c>
      <c r="U2337" t="s">
        <v>1456</v>
      </c>
      <c r="V2337" t="s">
        <v>295</v>
      </c>
    </row>
    <row r="2338" spans="1:22" x14ac:dyDescent="0.3">
      <c r="A2338" t="s">
        <v>3705</v>
      </c>
      <c r="B2338">
        <v>1</v>
      </c>
      <c r="C2338" s="1" t="s">
        <v>3703</v>
      </c>
      <c r="D2338" t="s">
        <v>348</v>
      </c>
      <c r="E2338">
        <v>3049329</v>
      </c>
      <c r="F2338" t="s">
        <v>3703</v>
      </c>
      <c r="G2338" t="s">
        <v>552</v>
      </c>
      <c r="H2338" t="s">
        <v>3036</v>
      </c>
      <c r="I2338">
        <v>3</v>
      </c>
      <c r="J2338" t="s">
        <v>3704</v>
      </c>
      <c r="K2338">
        <v>12</v>
      </c>
      <c r="L2338" s="1" t="s">
        <v>348</v>
      </c>
      <c r="M2338" t="s">
        <v>493</v>
      </c>
      <c r="N2338">
        <v>19732</v>
      </c>
      <c r="O2338">
        <v>3</v>
      </c>
      <c r="P2338">
        <v>24</v>
      </c>
      <c r="Q2338" t="s">
        <v>11936</v>
      </c>
      <c r="R2338" t="s">
        <v>492</v>
      </c>
      <c r="S2338" t="s">
        <v>830</v>
      </c>
      <c r="U2338" t="s">
        <v>1105</v>
      </c>
      <c r="V2338" t="s">
        <v>299</v>
      </c>
    </row>
    <row r="2339" spans="1:22" x14ac:dyDescent="0.3">
      <c r="A2339" t="s">
        <v>8509</v>
      </c>
      <c r="B2339">
        <v>1</v>
      </c>
      <c r="C2339" s="1" t="s">
        <v>98</v>
      </c>
      <c r="D2339" t="s">
        <v>348</v>
      </c>
      <c r="E2339">
        <v>3042910</v>
      </c>
      <c r="F2339" t="s">
        <v>98</v>
      </c>
      <c r="G2339" t="s">
        <v>669</v>
      </c>
      <c r="H2339" t="s">
        <v>4239</v>
      </c>
      <c r="I2339">
        <v>1</v>
      </c>
      <c r="J2339" t="s">
        <v>8508</v>
      </c>
      <c r="K2339">
        <v>82</v>
      </c>
      <c r="L2339" s="1" t="s">
        <v>348</v>
      </c>
      <c r="M2339" t="s">
        <v>7123</v>
      </c>
      <c r="N2339">
        <v>18089</v>
      </c>
      <c r="O2339">
        <v>4</v>
      </c>
      <c r="P2339">
        <v>25</v>
      </c>
      <c r="Q2339" t="s">
        <v>13195</v>
      </c>
      <c r="R2339" t="s">
        <v>329</v>
      </c>
      <c r="S2339" t="s">
        <v>791</v>
      </c>
      <c r="U2339" t="s">
        <v>1105</v>
      </c>
      <c r="V2339" t="s">
        <v>299</v>
      </c>
    </row>
    <row r="2340" spans="1:22" x14ac:dyDescent="0.3">
      <c r="A2340" t="s">
        <v>1107</v>
      </c>
      <c r="B2340">
        <v>1</v>
      </c>
      <c r="C2340" s="1" t="s">
        <v>1104</v>
      </c>
      <c r="D2340" t="s">
        <v>451</v>
      </c>
      <c r="F2340" t="s">
        <v>1104</v>
      </c>
      <c r="H2340" t="s">
        <v>1108</v>
      </c>
      <c r="K2340">
        <v>28</v>
      </c>
      <c r="L2340" s="1" t="s">
        <v>451</v>
      </c>
      <c r="M2340" t="s">
        <v>1106</v>
      </c>
      <c r="N2340">
        <v>3931</v>
      </c>
      <c r="O2340">
        <v>6</v>
      </c>
      <c r="P2340">
        <v>30</v>
      </c>
      <c r="Q2340" t="s">
        <v>11429</v>
      </c>
      <c r="R2340" t="s">
        <v>401</v>
      </c>
      <c r="S2340" t="s">
        <v>575</v>
      </c>
      <c r="U2340" t="s">
        <v>1105</v>
      </c>
      <c r="V2340" t="s">
        <v>295</v>
      </c>
    </row>
    <row r="2341" spans="1:22" x14ac:dyDescent="0.3">
      <c r="A2341" t="s">
        <v>4563</v>
      </c>
      <c r="B2341">
        <v>1</v>
      </c>
      <c r="C2341" s="1" t="s">
        <v>4560</v>
      </c>
      <c r="D2341" t="s">
        <v>321</v>
      </c>
      <c r="E2341">
        <v>17423</v>
      </c>
      <c r="F2341" t="s">
        <v>4560</v>
      </c>
      <c r="H2341" t="s">
        <v>4564</v>
      </c>
      <c r="J2341" t="s">
        <v>4562</v>
      </c>
      <c r="L2341" s="1" t="s">
        <v>321</v>
      </c>
      <c r="M2341" t="s">
        <v>432</v>
      </c>
      <c r="N2341">
        <v>16679</v>
      </c>
      <c r="O2341">
        <v>6</v>
      </c>
      <c r="P2341">
        <v>30</v>
      </c>
      <c r="Q2341" t="s">
        <v>12139</v>
      </c>
      <c r="R2341" t="s">
        <v>424</v>
      </c>
      <c r="S2341" t="s">
        <v>515</v>
      </c>
      <c r="T2341" t="s">
        <v>509</v>
      </c>
      <c r="U2341" t="s">
        <v>4561</v>
      </c>
      <c r="V2341" t="s">
        <v>295</v>
      </c>
    </row>
    <row r="2342" spans="1:22" x14ac:dyDescent="0.3">
      <c r="A2342" t="s">
        <v>7012</v>
      </c>
      <c r="B2342">
        <v>1</v>
      </c>
      <c r="C2342" s="1" t="s">
        <v>7010</v>
      </c>
      <c r="D2342" t="s">
        <v>348</v>
      </c>
      <c r="E2342">
        <v>4036547</v>
      </c>
      <c r="F2342" t="s">
        <v>7010</v>
      </c>
      <c r="H2342" t="s">
        <v>7013</v>
      </c>
      <c r="I2342">
        <v>4</v>
      </c>
      <c r="K2342">
        <v>13</v>
      </c>
      <c r="L2342" s="1" t="s">
        <v>348</v>
      </c>
      <c r="M2342" t="s">
        <v>7011</v>
      </c>
      <c r="N2342">
        <v>18737</v>
      </c>
      <c r="O2342">
        <v>0</v>
      </c>
      <c r="P2342">
        <v>23</v>
      </c>
      <c r="Q2342" t="s">
        <v>12779</v>
      </c>
      <c r="R2342" t="s">
        <v>294</v>
      </c>
      <c r="S2342" t="s">
        <v>356</v>
      </c>
      <c r="U2342" t="s">
        <v>4561</v>
      </c>
      <c r="V2342" t="s">
        <v>295</v>
      </c>
    </row>
    <row r="2343" spans="1:22" x14ac:dyDescent="0.3">
      <c r="A2343" t="s">
        <v>10596</v>
      </c>
      <c r="B2343">
        <v>1</v>
      </c>
      <c r="C2343" s="1" t="s">
        <v>10593</v>
      </c>
      <c r="D2343" t="s">
        <v>348</v>
      </c>
      <c r="E2343">
        <v>2579623</v>
      </c>
      <c r="F2343" t="s">
        <v>10593</v>
      </c>
      <c r="H2343" t="s">
        <v>6891</v>
      </c>
      <c r="J2343" t="s">
        <v>10595</v>
      </c>
      <c r="K2343">
        <v>87</v>
      </c>
      <c r="L2343" s="1" t="s">
        <v>348</v>
      </c>
      <c r="M2343" t="s">
        <v>1380</v>
      </c>
      <c r="N2343">
        <v>18221</v>
      </c>
      <c r="O2343">
        <v>4</v>
      </c>
      <c r="P2343">
        <v>28</v>
      </c>
      <c r="Q2343" t="s">
        <v>13827</v>
      </c>
      <c r="R2343" t="s">
        <v>329</v>
      </c>
      <c r="S2343" t="s">
        <v>532</v>
      </c>
      <c r="T2343" t="s">
        <v>16316</v>
      </c>
      <c r="U2343" t="s">
        <v>10594</v>
      </c>
      <c r="V2343" t="s">
        <v>295</v>
      </c>
    </row>
    <row r="2344" spans="1:22" x14ac:dyDescent="0.3">
      <c r="A2344" t="s">
        <v>4937</v>
      </c>
      <c r="B2344">
        <v>1</v>
      </c>
      <c r="C2344" s="1" t="s">
        <v>4934</v>
      </c>
      <c r="D2344" t="s">
        <v>348</v>
      </c>
      <c r="E2344">
        <v>3892271</v>
      </c>
      <c r="F2344" t="s">
        <v>4934</v>
      </c>
      <c r="H2344" t="s">
        <v>4938</v>
      </c>
      <c r="J2344" t="s">
        <v>4936</v>
      </c>
      <c r="K2344">
        <v>16</v>
      </c>
      <c r="L2344" s="1" t="s">
        <v>348</v>
      </c>
      <c r="M2344" t="s">
        <v>1722</v>
      </c>
      <c r="N2344">
        <v>17221</v>
      </c>
      <c r="O2344">
        <v>5</v>
      </c>
      <c r="P2344">
        <v>27</v>
      </c>
      <c r="Q2344" t="s">
        <v>12227</v>
      </c>
      <c r="R2344" t="s">
        <v>345</v>
      </c>
      <c r="S2344" t="s">
        <v>412</v>
      </c>
      <c r="T2344" t="s">
        <v>16316</v>
      </c>
      <c r="U2344" t="s">
        <v>4935</v>
      </c>
      <c r="V2344" t="s">
        <v>295</v>
      </c>
    </row>
    <row r="2345" spans="1:22" x14ac:dyDescent="0.3">
      <c r="A2345" t="s">
        <v>6061</v>
      </c>
      <c r="B2345">
        <v>1</v>
      </c>
      <c r="C2345" s="1" t="s">
        <v>6060</v>
      </c>
      <c r="D2345" t="s">
        <v>451</v>
      </c>
      <c r="F2345" t="s">
        <v>6060</v>
      </c>
      <c r="K2345">
        <v>0</v>
      </c>
      <c r="L2345" s="1" t="s">
        <v>451</v>
      </c>
      <c r="M2345" t="s">
        <v>513</v>
      </c>
      <c r="N2345">
        <v>17405</v>
      </c>
      <c r="Q2345" t="s">
        <v>12517</v>
      </c>
      <c r="R2345" t="s">
        <v>296</v>
      </c>
      <c r="S2345" t="s">
        <v>296</v>
      </c>
      <c r="U2345" t="s">
        <v>4935</v>
      </c>
      <c r="V2345" t="s">
        <v>295</v>
      </c>
    </row>
    <row r="2346" spans="1:22" x14ac:dyDescent="0.3">
      <c r="A2346" t="s">
        <v>5091</v>
      </c>
      <c r="B2346">
        <v>1</v>
      </c>
      <c r="C2346" s="1" t="s">
        <v>5090</v>
      </c>
      <c r="D2346" t="s">
        <v>562</v>
      </c>
      <c r="E2346">
        <v>17101</v>
      </c>
      <c r="F2346" t="s">
        <v>5090</v>
      </c>
      <c r="H2346" t="s">
        <v>3202</v>
      </c>
      <c r="K2346">
        <v>48</v>
      </c>
      <c r="L2346" s="1" t="s">
        <v>451</v>
      </c>
      <c r="M2346" t="s">
        <v>2203</v>
      </c>
      <c r="N2346">
        <v>16123</v>
      </c>
      <c r="O2346">
        <v>1</v>
      </c>
      <c r="P2346">
        <v>24</v>
      </c>
      <c r="Q2346" t="s">
        <v>12266</v>
      </c>
      <c r="R2346" t="s">
        <v>401</v>
      </c>
      <c r="S2346" t="s">
        <v>582</v>
      </c>
      <c r="U2346" t="s">
        <v>426</v>
      </c>
      <c r="V2346" t="s">
        <v>295</v>
      </c>
    </row>
    <row r="2347" spans="1:22" x14ac:dyDescent="0.3">
      <c r="A2347" t="s">
        <v>5488</v>
      </c>
      <c r="B2347">
        <v>1</v>
      </c>
      <c r="C2347" s="1" t="s">
        <v>5486</v>
      </c>
      <c r="D2347" t="s">
        <v>451</v>
      </c>
      <c r="E2347">
        <v>2538273</v>
      </c>
      <c r="F2347" t="s">
        <v>5486</v>
      </c>
      <c r="K2347">
        <v>20</v>
      </c>
      <c r="L2347" s="1" t="s">
        <v>451</v>
      </c>
      <c r="M2347" t="s">
        <v>826</v>
      </c>
      <c r="N2347">
        <v>21591</v>
      </c>
      <c r="O2347">
        <v>0</v>
      </c>
      <c r="Q2347" t="s">
        <v>12370</v>
      </c>
      <c r="R2347" t="s">
        <v>296</v>
      </c>
      <c r="S2347" t="s">
        <v>1128</v>
      </c>
      <c r="U2347" t="s">
        <v>5487</v>
      </c>
      <c r="V2347" t="s">
        <v>295</v>
      </c>
    </row>
    <row r="2348" spans="1:22" x14ac:dyDescent="0.3">
      <c r="A2348" t="s">
        <v>4755</v>
      </c>
      <c r="B2348">
        <v>1</v>
      </c>
      <c r="C2348" s="1" t="s">
        <v>4754</v>
      </c>
      <c r="D2348" t="s">
        <v>321</v>
      </c>
      <c r="E2348">
        <v>2582456</v>
      </c>
      <c r="F2348" t="s">
        <v>4754</v>
      </c>
      <c r="H2348" t="s">
        <v>1895</v>
      </c>
      <c r="K2348">
        <v>85</v>
      </c>
      <c r="L2348" s="1" t="s">
        <v>321</v>
      </c>
      <c r="M2348" t="s">
        <v>1523</v>
      </c>
      <c r="N2348">
        <v>17338</v>
      </c>
      <c r="O2348">
        <v>0</v>
      </c>
      <c r="P2348">
        <v>24</v>
      </c>
      <c r="Q2348" t="s">
        <v>12181</v>
      </c>
      <c r="R2348" t="s">
        <v>424</v>
      </c>
      <c r="S2348" t="s">
        <v>548</v>
      </c>
      <c r="U2348" t="s">
        <v>426</v>
      </c>
      <c r="V2348" t="s">
        <v>295</v>
      </c>
    </row>
    <row r="2349" spans="1:22" x14ac:dyDescent="0.3">
      <c r="A2349" t="s">
        <v>428</v>
      </c>
      <c r="B2349">
        <v>1</v>
      </c>
      <c r="C2349" s="1" t="s">
        <v>425</v>
      </c>
      <c r="F2349" t="s">
        <v>425</v>
      </c>
      <c r="K2349">
        <v>0</v>
      </c>
      <c r="L2349" s="1" t="s">
        <v>296</v>
      </c>
      <c r="M2349" t="s">
        <v>427</v>
      </c>
      <c r="N2349">
        <v>17878</v>
      </c>
      <c r="O2349">
        <v>0</v>
      </c>
      <c r="Q2349" t="s">
        <v>11340</v>
      </c>
      <c r="R2349" t="s">
        <v>296</v>
      </c>
      <c r="S2349" t="s">
        <v>296</v>
      </c>
      <c r="U2349" t="s">
        <v>426</v>
      </c>
      <c r="V2349" t="s">
        <v>295</v>
      </c>
    </row>
    <row r="2350" spans="1:22" x14ac:dyDescent="0.3">
      <c r="A2350" t="s">
        <v>9961</v>
      </c>
      <c r="B2350">
        <v>1</v>
      </c>
      <c r="C2350" s="1" t="s">
        <v>9958</v>
      </c>
      <c r="D2350" t="s">
        <v>451</v>
      </c>
      <c r="E2350">
        <v>3123212</v>
      </c>
      <c r="F2350" t="s">
        <v>9958</v>
      </c>
      <c r="H2350" t="s">
        <v>3625</v>
      </c>
      <c r="J2350" t="s">
        <v>9960</v>
      </c>
      <c r="K2350">
        <v>38</v>
      </c>
      <c r="L2350" s="1" t="s">
        <v>451</v>
      </c>
      <c r="M2350" t="s">
        <v>9959</v>
      </c>
      <c r="N2350">
        <v>20263</v>
      </c>
      <c r="O2350">
        <v>2</v>
      </c>
      <c r="P2350">
        <v>23</v>
      </c>
      <c r="Q2350" t="s">
        <v>13633</v>
      </c>
      <c r="R2350" t="s">
        <v>492</v>
      </c>
      <c r="S2350" t="s">
        <v>390</v>
      </c>
      <c r="T2350" t="s">
        <v>16316</v>
      </c>
      <c r="U2350" t="s">
        <v>426</v>
      </c>
      <c r="V2350" t="s">
        <v>295</v>
      </c>
    </row>
    <row r="2351" spans="1:22" x14ac:dyDescent="0.3">
      <c r="A2351" t="s">
        <v>15339</v>
      </c>
      <c r="B2351">
        <v>1</v>
      </c>
      <c r="C2351" s="1" t="s">
        <v>15340</v>
      </c>
      <c r="D2351" t="s">
        <v>451</v>
      </c>
      <c r="F2351" t="s">
        <v>15340</v>
      </c>
      <c r="G2351" t="s">
        <v>1198</v>
      </c>
      <c r="H2351" t="s">
        <v>15341</v>
      </c>
      <c r="I2351">
        <v>6</v>
      </c>
      <c r="K2351">
        <v>43</v>
      </c>
      <c r="L2351" s="1" t="s">
        <v>451</v>
      </c>
      <c r="M2351" t="s">
        <v>15342</v>
      </c>
      <c r="N2351">
        <v>21855</v>
      </c>
      <c r="O2351">
        <v>0</v>
      </c>
      <c r="P2351">
        <v>22</v>
      </c>
      <c r="Q2351" t="s">
        <v>15343</v>
      </c>
      <c r="R2351" t="s">
        <v>397</v>
      </c>
      <c r="S2351" t="s">
        <v>730</v>
      </c>
      <c r="U2351" t="s">
        <v>4939</v>
      </c>
      <c r="V2351" t="s">
        <v>299</v>
      </c>
    </row>
    <row r="2352" spans="1:22" x14ac:dyDescent="0.3">
      <c r="A2352" t="s">
        <v>15826</v>
      </c>
      <c r="B2352">
        <v>1</v>
      </c>
      <c r="C2352" s="1" t="s">
        <v>9037</v>
      </c>
      <c r="D2352" t="s">
        <v>348</v>
      </c>
      <c r="E2352">
        <v>3728262</v>
      </c>
      <c r="F2352" t="s">
        <v>9037</v>
      </c>
      <c r="H2352" t="s">
        <v>6436</v>
      </c>
      <c r="J2352" t="s">
        <v>9039</v>
      </c>
      <c r="L2352" s="1" t="s">
        <v>348</v>
      </c>
      <c r="M2352" t="s">
        <v>15827</v>
      </c>
      <c r="N2352">
        <v>19961</v>
      </c>
      <c r="O2352">
        <v>2</v>
      </c>
      <c r="P2352">
        <v>23</v>
      </c>
      <c r="Q2352" t="s">
        <v>15828</v>
      </c>
      <c r="R2352" t="s">
        <v>492</v>
      </c>
      <c r="S2352" t="s">
        <v>430</v>
      </c>
      <c r="T2352" t="s">
        <v>16316</v>
      </c>
      <c r="U2352" t="s">
        <v>9038</v>
      </c>
      <c r="V2352" t="s">
        <v>295</v>
      </c>
    </row>
    <row r="2353" spans="1:22" x14ac:dyDescent="0.3">
      <c r="A2353" t="s">
        <v>2682</v>
      </c>
      <c r="B2353">
        <v>1</v>
      </c>
      <c r="C2353" s="1" t="s">
        <v>2681</v>
      </c>
      <c r="D2353" t="s">
        <v>451</v>
      </c>
      <c r="F2353" t="s">
        <v>2681</v>
      </c>
      <c r="H2353" t="s">
        <v>2683</v>
      </c>
      <c r="K2353">
        <v>27</v>
      </c>
      <c r="L2353" s="1" t="s">
        <v>451</v>
      </c>
      <c r="M2353" t="s">
        <v>1808</v>
      </c>
      <c r="N2353">
        <v>547</v>
      </c>
      <c r="O2353">
        <v>6</v>
      </c>
      <c r="P2353">
        <v>31</v>
      </c>
      <c r="Q2353" t="s">
        <v>11721</v>
      </c>
      <c r="R2353" t="s">
        <v>397</v>
      </c>
      <c r="S2353" t="s">
        <v>367</v>
      </c>
      <c r="U2353" t="s">
        <v>426</v>
      </c>
      <c r="V2353" t="s">
        <v>295</v>
      </c>
    </row>
    <row r="2354" spans="1:22" x14ac:dyDescent="0.3">
      <c r="A2354" t="s">
        <v>2339</v>
      </c>
      <c r="B2354">
        <v>1</v>
      </c>
      <c r="C2354" s="1" t="s">
        <v>2337</v>
      </c>
      <c r="D2354" t="s">
        <v>437</v>
      </c>
      <c r="E2354">
        <v>3060823</v>
      </c>
      <c r="F2354" t="s">
        <v>2337</v>
      </c>
      <c r="H2354" t="s">
        <v>2340</v>
      </c>
      <c r="K2354">
        <v>6</v>
      </c>
      <c r="L2354" s="1" t="s">
        <v>437</v>
      </c>
      <c r="M2354" t="s">
        <v>313</v>
      </c>
      <c r="N2354">
        <v>20727</v>
      </c>
      <c r="O2354">
        <v>0</v>
      </c>
      <c r="P2354">
        <v>25</v>
      </c>
      <c r="Q2354" t="s">
        <v>11649</v>
      </c>
      <c r="R2354" t="s">
        <v>401</v>
      </c>
      <c r="S2354" t="s">
        <v>830</v>
      </c>
      <c r="U2354" t="s">
        <v>2338</v>
      </c>
      <c r="V2354" t="s">
        <v>295</v>
      </c>
    </row>
    <row r="2355" spans="1:22" x14ac:dyDescent="0.3">
      <c r="A2355" t="s">
        <v>9226</v>
      </c>
      <c r="B2355">
        <v>1</v>
      </c>
      <c r="C2355" s="1" t="s">
        <v>9225</v>
      </c>
      <c r="D2355" t="s">
        <v>348</v>
      </c>
      <c r="E2355">
        <v>2989641</v>
      </c>
      <c r="F2355" t="s">
        <v>9225</v>
      </c>
      <c r="H2355" t="s">
        <v>1054</v>
      </c>
      <c r="I2355">
        <v>3</v>
      </c>
      <c r="J2355" t="s">
        <v>14542</v>
      </c>
      <c r="K2355">
        <v>18</v>
      </c>
      <c r="L2355" s="1" t="s">
        <v>348</v>
      </c>
      <c r="M2355" t="s">
        <v>7479</v>
      </c>
      <c r="N2355">
        <v>18715</v>
      </c>
      <c r="O2355">
        <v>4</v>
      </c>
      <c r="P2355">
        <v>27</v>
      </c>
      <c r="Q2355" t="s">
        <v>13407</v>
      </c>
      <c r="R2355" t="s">
        <v>318</v>
      </c>
      <c r="S2355" t="s">
        <v>375</v>
      </c>
      <c r="T2355" t="s">
        <v>16316</v>
      </c>
      <c r="U2355" t="s">
        <v>6220</v>
      </c>
      <c r="V2355" t="s">
        <v>295</v>
      </c>
    </row>
    <row r="2356" spans="1:22" x14ac:dyDescent="0.3">
      <c r="A2356" t="s">
        <v>14981</v>
      </c>
      <c r="B2356">
        <v>1</v>
      </c>
      <c r="C2356" s="1" t="s">
        <v>14982</v>
      </c>
      <c r="D2356" t="s">
        <v>348</v>
      </c>
      <c r="E2356">
        <v>2974503</v>
      </c>
      <c r="F2356" t="s">
        <v>14982</v>
      </c>
      <c r="G2356" t="s">
        <v>365</v>
      </c>
      <c r="H2356" t="s">
        <v>14983</v>
      </c>
      <c r="I2356">
        <v>3</v>
      </c>
      <c r="K2356">
        <v>84</v>
      </c>
      <c r="L2356" s="1" t="s">
        <v>348</v>
      </c>
      <c r="M2356" t="s">
        <v>14984</v>
      </c>
      <c r="N2356">
        <v>21708</v>
      </c>
      <c r="O2356">
        <v>0</v>
      </c>
      <c r="P2356">
        <v>26</v>
      </c>
      <c r="Q2356" t="s">
        <v>14985</v>
      </c>
      <c r="R2356" t="s">
        <v>308</v>
      </c>
      <c r="S2356" t="s">
        <v>356</v>
      </c>
      <c r="U2356" t="s">
        <v>1045</v>
      </c>
      <c r="V2356" t="s">
        <v>299</v>
      </c>
    </row>
    <row r="2357" spans="1:22" x14ac:dyDescent="0.3">
      <c r="A2357" t="s">
        <v>1956</v>
      </c>
      <c r="B2357">
        <v>1</v>
      </c>
      <c r="C2357" s="1" t="s">
        <v>1954</v>
      </c>
      <c r="D2357" t="s">
        <v>348</v>
      </c>
      <c r="E2357">
        <v>2520767</v>
      </c>
      <c r="F2357" t="s">
        <v>1954</v>
      </c>
      <c r="H2357" t="s">
        <v>1957</v>
      </c>
      <c r="K2357">
        <v>11</v>
      </c>
      <c r="L2357" s="1" t="s">
        <v>348</v>
      </c>
      <c r="M2357" t="s">
        <v>1955</v>
      </c>
      <c r="N2357">
        <v>17106</v>
      </c>
      <c r="O2357">
        <v>1</v>
      </c>
      <c r="P2357">
        <v>26</v>
      </c>
      <c r="Q2357" t="s">
        <v>11578</v>
      </c>
      <c r="R2357" t="s">
        <v>360</v>
      </c>
      <c r="S2357" t="s">
        <v>650</v>
      </c>
      <c r="U2357" t="s">
        <v>1045</v>
      </c>
      <c r="V2357" t="s">
        <v>295</v>
      </c>
    </row>
    <row r="2358" spans="1:22" x14ac:dyDescent="0.3">
      <c r="A2358" t="s">
        <v>5345</v>
      </c>
      <c r="B2358">
        <v>1</v>
      </c>
      <c r="C2358" s="1" t="s">
        <v>5342</v>
      </c>
      <c r="D2358" t="s">
        <v>451</v>
      </c>
      <c r="E2358">
        <v>3116642</v>
      </c>
      <c r="F2358" t="s">
        <v>5342</v>
      </c>
      <c r="G2358" t="s">
        <v>875</v>
      </c>
      <c r="H2358" t="s">
        <v>5346</v>
      </c>
      <c r="I2358">
        <v>2</v>
      </c>
      <c r="J2358" t="s">
        <v>5344</v>
      </c>
      <c r="K2358">
        <v>39</v>
      </c>
      <c r="L2358" s="1" t="s">
        <v>1689</v>
      </c>
      <c r="M2358" t="s">
        <v>5343</v>
      </c>
      <c r="N2358">
        <v>20103</v>
      </c>
      <c r="O2358">
        <v>2</v>
      </c>
      <c r="P2358">
        <v>24</v>
      </c>
      <c r="Q2358" t="s">
        <v>12332</v>
      </c>
      <c r="R2358" t="s">
        <v>308</v>
      </c>
      <c r="S2358" t="s">
        <v>436</v>
      </c>
      <c r="U2358" t="s">
        <v>1045</v>
      </c>
      <c r="V2358" t="s">
        <v>299</v>
      </c>
    </row>
    <row r="2359" spans="1:22" x14ac:dyDescent="0.3">
      <c r="A2359" t="s">
        <v>5593</v>
      </c>
      <c r="B2359">
        <v>1</v>
      </c>
      <c r="C2359" s="1" t="s">
        <v>2976</v>
      </c>
      <c r="D2359" t="s">
        <v>451</v>
      </c>
      <c r="E2359">
        <v>9588</v>
      </c>
      <c r="F2359" t="s">
        <v>2976</v>
      </c>
      <c r="H2359" t="s">
        <v>2608</v>
      </c>
      <c r="K2359">
        <v>22</v>
      </c>
      <c r="L2359" s="1" t="s">
        <v>451</v>
      </c>
      <c r="M2359" t="s">
        <v>5592</v>
      </c>
      <c r="N2359">
        <v>4640</v>
      </c>
      <c r="O2359">
        <v>14</v>
      </c>
      <c r="P2359">
        <v>35</v>
      </c>
      <c r="Q2359" t="s">
        <v>12398</v>
      </c>
      <c r="R2359" t="s">
        <v>360</v>
      </c>
      <c r="S2359" t="s">
        <v>838</v>
      </c>
      <c r="U2359" t="s">
        <v>1045</v>
      </c>
      <c r="V2359" t="s">
        <v>295</v>
      </c>
    </row>
    <row r="2360" spans="1:22" x14ac:dyDescent="0.3">
      <c r="A2360" t="s">
        <v>15283</v>
      </c>
      <c r="B2360">
        <v>1</v>
      </c>
      <c r="C2360" s="1" t="s">
        <v>15284</v>
      </c>
      <c r="D2360" t="s">
        <v>451</v>
      </c>
      <c r="F2360" t="s">
        <v>15284</v>
      </c>
      <c r="K2360">
        <v>0</v>
      </c>
      <c r="L2360" s="1" t="s">
        <v>451</v>
      </c>
      <c r="M2360" t="s">
        <v>3603</v>
      </c>
      <c r="N2360">
        <v>21805</v>
      </c>
      <c r="O2360">
        <v>0</v>
      </c>
      <c r="Q2360" t="s">
        <v>15285</v>
      </c>
      <c r="R2360" t="s">
        <v>397</v>
      </c>
      <c r="S2360" t="s">
        <v>650</v>
      </c>
      <c r="T2360" t="s">
        <v>16316</v>
      </c>
      <c r="U2360" t="s">
        <v>1045</v>
      </c>
      <c r="V2360" t="s">
        <v>295</v>
      </c>
    </row>
    <row r="2361" spans="1:22" x14ac:dyDescent="0.3">
      <c r="A2361" t="s">
        <v>4833</v>
      </c>
      <c r="B2361">
        <v>1</v>
      </c>
      <c r="C2361" s="1" t="s">
        <v>4831</v>
      </c>
      <c r="D2361" t="s">
        <v>348</v>
      </c>
      <c r="E2361">
        <v>3043134</v>
      </c>
      <c r="F2361" t="s">
        <v>4831</v>
      </c>
      <c r="G2361" t="s">
        <v>895</v>
      </c>
      <c r="H2361" t="s">
        <v>4834</v>
      </c>
      <c r="J2361" t="s">
        <v>4832</v>
      </c>
      <c r="K2361">
        <v>18</v>
      </c>
      <c r="L2361" s="1" t="s">
        <v>348</v>
      </c>
      <c r="M2361" t="s">
        <v>493</v>
      </c>
      <c r="N2361">
        <v>19582</v>
      </c>
      <c r="O2361">
        <v>3</v>
      </c>
      <c r="P2361">
        <v>24</v>
      </c>
      <c r="Q2361" t="s">
        <v>12200</v>
      </c>
      <c r="R2361" t="s">
        <v>360</v>
      </c>
      <c r="S2361" t="s">
        <v>568</v>
      </c>
      <c r="U2361" t="s">
        <v>1045</v>
      </c>
      <c r="V2361" t="s">
        <v>299</v>
      </c>
    </row>
    <row r="2362" spans="1:22" x14ac:dyDescent="0.3">
      <c r="A2362" t="s">
        <v>1047</v>
      </c>
      <c r="B2362">
        <v>1</v>
      </c>
      <c r="C2362" s="1" t="s">
        <v>1044</v>
      </c>
      <c r="D2362" t="s">
        <v>348</v>
      </c>
      <c r="E2362">
        <v>16059</v>
      </c>
      <c r="F2362" t="s">
        <v>1044</v>
      </c>
      <c r="H2362" t="s">
        <v>1048</v>
      </c>
      <c r="K2362">
        <v>17</v>
      </c>
      <c r="L2362" s="1" t="s">
        <v>348</v>
      </c>
      <c r="M2362" t="s">
        <v>1046</v>
      </c>
      <c r="N2362">
        <v>14954</v>
      </c>
      <c r="O2362">
        <v>1</v>
      </c>
      <c r="P2362">
        <v>28</v>
      </c>
      <c r="Q2362" t="s">
        <v>11420</v>
      </c>
      <c r="R2362" t="s">
        <v>492</v>
      </c>
      <c r="S2362" t="s">
        <v>541</v>
      </c>
      <c r="U2362" t="s">
        <v>1045</v>
      </c>
      <c r="V2362" t="s">
        <v>295</v>
      </c>
    </row>
    <row r="2363" spans="1:22" x14ac:dyDescent="0.3">
      <c r="A2363" t="s">
        <v>15457</v>
      </c>
      <c r="B2363">
        <v>1</v>
      </c>
      <c r="C2363" s="1" t="s">
        <v>15458</v>
      </c>
      <c r="D2363" t="s">
        <v>562</v>
      </c>
      <c r="E2363">
        <v>4039505</v>
      </c>
      <c r="F2363" t="s">
        <v>15458</v>
      </c>
      <c r="G2363" t="s">
        <v>707</v>
      </c>
      <c r="K2363">
        <v>41</v>
      </c>
      <c r="L2363" s="1" t="s">
        <v>1223</v>
      </c>
      <c r="M2363" t="s">
        <v>15459</v>
      </c>
      <c r="N2363">
        <v>22206</v>
      </c>
      <c r="O2363">
        <v>0</v>
      </c>
      <c r="Q2363" t="s">
        <v>15460</v>
      </c>
      <c r="R2363" t="s">
        <v>329</v>
      </c>
      <c r="S2363" t="s">
        <v>958</v>
      </c>
      <c r="U2363" t="s">
        <v>1045</v>
      </c>
      <c r="V2363" t="s">
        <v>299</v>
      </c>
    </row>
    <row r="2364" spans="1:22" x14ac:dyDescent="0.3">
      <c r="A2364" t="s">
        <v>4914</v>
      </c>
      <c r="B2364">
        <v>1</v>
      </c>
      <c r="C2364" s="1" t="s">
        <v>4913</v>
      </c>
      <c r="F2364" t="s">
        <v>4913</v>
      </c>
      <c r="K2364">
        <v>0</v>
      </c>
      <c r="L2364" s="1" t="s">
        <v>296</v>
      </c>
      <c r="M2364" t="s">
        <v>3483</v>
      </c>
      <c r="N2364">
        <v>18750</v>
      </c>
      <c r="O2364">
        <v>0</v>
      </c>
      <c r="Q2364" t="s">
        <v>12221</v>
      </c>
      <c r="R2364" t="s">
        <v>296</v>
      </c>
      <c r="S2364" t="s">
        <v>296</v>
      </c>
      <c r="U2364" t="s">
        <v>1045</v>
      </c>
      <c r="V2364" t="s">
        <v>295</v>
      </c>
    </row>
    <row r="2365" spans="1:22" x14ac:dyDescent="0.3">
      <c r="A2365" t="s">
        <v>2660</v>
      </c>
      <c r="B2365">
        <v>1</v>
      </c>
      <c r="C2365" s="1" t="s">
        <v>385</v>
      </c>
      <c r="D2365" t="s">
        <v>348</v>
      </c>
      <c r="E2365">
        <v>2578</v>
      </c>
      <c r="F2365" t="s">
        <v>385</v>
      </c>
      <c r="H2365" t="s">
        <v>2661</v>
      </c>
      <c r="K2365">
        <v>87</v>
      </c>
      <c r="L2365" s="1" t="s">
        <v>348</v>
      </c>
      <c r="M2365" t="s">
        <v>2659</v>
      </c>
      <c r="N2365">
        <v>5002</v>
      </c>
      <c r="O2365">
        <v>14</v>
      </c>
      <c r="P2365">
        <v>39</v>
      </c>
      <c r="Q2365" t="s">
        <v>11717</v>
      </c>
      <c r="R2365" t="s">
        <v>308</v>
      </c>
      <c r="S2365" t="s">
        <v>791</v>
      </c>
      <c r="U2365" t="s">
        <v>1045</v>
      </c>
      <c r="V2365" t="s">
        <v>295</v>
      </c>
    </row>
    <row r="2366" spans="1:22" x14ac:dyDescent="0.3">
      <c r="A2366" t="s">
        <v>6724</v>
      </c>
      <c r="B2366">
        <v>1</v>
      </c>
      <c r="C2366" s="1" t="s">
        <v>6722</v>
      </c>
      <c r="D2366" t="s">
        <v>348</v>
      </c>
      <c r="E2366">
        <v>3121225</v>
      </c>
      <c r="F2366" t="s">
        <v>6722</v>
      </c>
      <c r="H2366" t="s">
        <v>13983</v>
      </c>
      <c r="J2366" t="s">
        <v>14448</v>
      </c>
      <c r="L2366" s="1" t="s">
        <v>348</v>
      </c>
      <c r="M2366" t="s">
        <v>6723</v>
      </c>
      <c r="N2366">
        <v>21196</v>
      </c>
      <c r="O2366">
        <v>1</v>
      </c>
      <c r="P2366">
        <v>24</v>
      </c>
      <c r="Q2366" t="s">
        <v>12699</v>
      </c>
      <c r="R2366" t="s">
        <v>345</v>
      </c>
      <c r="S2366" t="s">
        <v>450</v>
      </c>
      <c r="T2366" t="s">
        <v>16316</v>
      </c>
      <c r="U2366" t="s">
        <v>1045</v>
      </c>
      <c r="V2366" t="s">
        <v>295</v>
      </c>
    </row>
    <row r="2367" spans="1:22" x14ac:dyDescent="0.3">
      <c r="A2367" t="s">
        <v>4309</v>
      </c>
      <c r="B2367">
        <v>1</v>
      </c>
      <c r="C2367" s="1" t="s">
        <v>4308</v>
      </c>
      <c r="D2367" t="s">
        <v>348</v>
      </c>
      <c r="E2367">
        <v>2979174</v>
      </c>
      <c r="F2367" t="s">
        <v>4308</v>
      </c>
      <c r="H2367" t="s">
        <v>4310</v>
      </c>
      <c r="I2367">
        <v>4</v>
      </c>
      <c r="K2367">
        <v>84</v>
      </c>
      <c r="L2367" s="1" t="s">
        <v>348</v>
      </c>
      <c r="M2367" t="s">
        <v>493</v>
      </c>
      <c r="N2367">
        <v>19141</v>
      </c>
      <c r="O2367">
        <v>2</v>
      </c>
      <c r="P2367">
        <v>25</v>
      </c>
      <c r="Q2367" t="s">
        <v>12078</v>
      </c>
      <c r="R2367" t="s">
        <v>308</v>
      </c>
      <c r="S2367" t="s">
        <v>430</v>
      </c>
      <c r="T2367" t="s">
        <v>1059</v>
      </c>
      <c r="U2367" t="s">
        <v>945</v>
      </c>
      <c r="V2367" t="s">
        <v>295</v>
      </c>
    </row>
    <row r="2368" spans="1:22" x14ac:dyDescent="0.3">
      <c r="A2368" t="s">
        <v>947</v>
      </c>
      <c r="B2368">
        <v>1</v>
      </c>
      <c r="C2368" s="1" t="s">
        <v>944</v>
      </c>
      <c r="D2368" t="s">
        <v>348</v>
      </c>
      <c r="F2368" t="s">
        <v>944</v>
      </c>
      <c r="H2368" t="s">
        <v>948</v>
      </c>
      <c r="K2368">
        <v>17</v>
      </c>
      <c r="L2368" s="1" t="s">
        <v>348</v>
      </c>
      <c r="M2368" t="s">
        <v>946</v>
      </c>
      <c r="N2368">
        <v>18448</v>
      </c>
      <c r="O2368">
        <v>1</v>
      </c>
      <c r="P2368">
        <v>25</v>
      </c>
      <c r="Q2368" t="s">
        <v>11403</v>
      </c>
      <c r="R2368" t="s">
        <v>424</v>
      </c>
      <c r="S2368" t="s">
        <v>924</v>
      </c>
      <c r="U2368" t="s">
        <v>945</v>
      </c>
      <c r="V2368" t="s">
        <v>295</v>
      </c>
    </row>
    <row r="2369" spans="1:22" x14ac:dyDescent="0.3">
      <c r="A2369" t="s">
        <v>15879</v>
      </c>
      <c r="B2369">
        <v>1</v>
      </c>
      <c r="C2369" s="1" t="s">
        <v>15880</v>
      </c>
      <c r="D2369" t="s">
        <v>311</v>
      </c>
      <c r="E2369">
        <v>3926936</v>
      </c>
      <c r="F2369" t="s">
        <v>15880</v>
      </c>
      <c r="G2369" t="s">
        <v>1198</v>
      </c>
      <c r="K2369">
        <v>7</v>
      </c>
      <c r="L2369" s="1" t="s">
        <v>311</v>
      </c>
      <c r="M2369" t="s">
        <v>15881</v>
      </c>
      <c r="N2369">
        <v>22160</v>
      </c>
      <c r="O2369">
        <v>0</v>
      </c>
      <c r="Q2369" t="s">
        <v>15882</v>
      </c>
      <c r="R2369" t="s">
        <v>424</v>
      </c>
      <c r="S2369" t="s">
        <v>575</v>
      </c>
      <c r="U2369" t="s">
        <v>1910</v>
      </c>
      <c r="V2369" t="s">
        <v>299</v>
      </c>
    </row>
    <row r="2370" spans="1:22" x14ac:dyDescent="0.3">
      <c r="A2370" t="s">
        <v>4474</v>
      </c>
      <c r="B2370">
        <v>1</v>
      </c>
      <c r="C2370" s="1" t="s">
        <v>235</v>
      </c>
      <c r="D2370" t="s">
        <v>451</v>
      </c>
      <c r="E2370">
        <v>15971</v>
      </c>
      <c r="F2370" t="s">
        <v>235</v>
      </c>
      <c r="G2370" t="s">
        <v>489</v>
      </c>
      <c r="H2370" t="s">
        <v>4475</v>
      </c>
      <c r="I2370">
        <v>5</v>
      </c>
      <c r="J2370" t="s">
        <v>4473</v>
      </c>
      <c r="K2370">
        <v>34</v>
      </c>
      <c r="L2370" s="1" t="s">
        <v>451</v>
      </c>
      <c r="M2370" t="s">
        <v>4472</v>
      </c>
      <c r="N2370">
        <v>14917</v>
      </c>
      <c r="O2370">
        <v>7</v>
      </c>
      <c r="P2370">
        <v>30</v>
      </c>
      <c r="Q2370" t="s">
        <v>12118</v>
      </c>
      <c r="R2370" t="s">
        <v>401</v>
      </c>
      <c r="S2370" t="s">
        <v>436</v>
      </c>
      <c r="U2370" t="s">
        <v>3545</v>
      </c>
      <c r="V2370" t="s">
        <v>299</v>
      </c>
    </row>
    <row r="2371" spans="1:22" x14ac:dyDescent="0.3">
      <c r="A2371" t="s">
        <v>9983</v>
      </c>
      <c r="B2371">
        <v>1</v>
      </c>
      <c r="C2371" s="1" t="s">
        <v>9981</v>
      </c>
      <c r="D2371" t="s">
        <v>311</v>
      </c>
      <c r="E2371">
        <v>4480</v>
      </c>
      <c r="F2371" t="s">
        <v>9981</v>
      </c>
      <c r="H2371" t="s">
        <v>9984</v>
      </c>
      <c r="K2371">
        <v>3</v>
      </c>
      <c r="L2371" s="1" t="s">
        <v>311</v>
      </c>
      <c r="M2371" t="s">
        <v>9982</v>
      </c>
      <c r="N2371">
        <v>11952</v>
      </c>
      <c r="O2371">
        <v>11</v>
      </c>
      <c r="P2371">
        <v>37</v>
      </c>
      <c r="Q2371" t="s">
        <v>13641</v>
      </c>
      <c r="R2371" t="s">
        <v>329</v>
      </c>
      <c r="S2371" t="s">
        <v>970</v>
      </c>
      <c r="U2371" t="s">
        <v>3545</v>
      </c>
      <c r="V2371" t="s">
        <v>295</v>
      </c>
    </row>
    <row r="2372" spans="1:22" x14ac:dyDescent="0.3">
      <c r="A2372" t="s">
        <v>3546</v>
      </c>
      <c r="B2372">
        <v>1</v>
      </c>
      <c r="C2372" s="1" t="s">
        <v>3544</v>
      </c>
      <c r="F2372" t="s">
        <v>3544</v>
      </c>
      <c r="K2372">
        <v>0</v>
      </c>
      <c r="L2372" s="1" t="s">
        <v>296</v>
      </c>
      <c r="M2372" t="s">
        <v>471</v>
      </c>
      <c r="N2372">
        <v>17834</v>
      </c>
      <c r="O2372">
        <v>0</v>
      </c>
      <c r="Q2372" t="s">
        <v>11903</v>
      </c>
      <c r="R2372" t="s">
        <v>296</v>
      </c>
      <c r="S2372" t="s">
        <v>296</v>
      </c>
      <c r="U2372" t="s">
        <v>3545</v>
      </c>
      <c r="V2372" t="s">
        <v>295</v>
      </c>
    </row>
    <row r="2373" spans="1:22" x14ac:dyDescent="0.3">
      <c r="A2373" t="s">
        <v>3565</v>
      </c>
      <c r="B2373">
        <v>1</v>
      </c>
      <c r="C2373" s="1" t="s">
        <v>3561</v>
      </c>
      <c r="D2373" t="s">
        <v>321</v>
      </c>
      <c r="E2373">
        <v>15003</v>
      </c>
      <c r="F2373" t="s">
        <v>3561</v>
      </c>
      <c r="H2373" t="s">
        <v>3566</v>
      </c>
      <c r="J2373" t="s">
        <v>3564</v>
      </c>
      <c r="L2373" s="1" t="s">
        <v>321</v>
      </c>
      <c r="M2373" t="s">
        <v>3563</v>
      </c>
      <c r="N2373">
        <v>14445</v>
      </c>
      <c r="O2373">
        <v>8</v>
      </c>
      <c r="P2373">
        <v>31</v>
      </c>
      <c r="Q2373" t="s">
        <v>11907</v>
      </c>
      <c r="R2373" t="s">
        <v>294</v>
      </c>
      <c r="S2373" t="s">
        <v>515</v>
      </c>
      <c r="T2373" t="s">
        <v>16316</v>
      </c>
      <c r="U2373" t="s">
        <v>3562</v>
      </c>
      <c r="V2373" t="s">
        <v>295</v>
      </c>
    </row>
    <row r="2374" spans="1:22" x14ac:dyDescent="0.3">
      <c r="A2374" t="s">
        <v>462</v>
      </c>
      <c r="B2374">
        <v>1</v>
      </c>
      <c r="C2374" s="1" t="s">
        <v>458</v>
      </c>
      <c r="D2374" t="s">
        <v>437</v>
      </c>
      <c r="F2374" t="s">
        <v>458</v>
      </c>
      <c r="H2374" t="s">
        <v>463</v>
      </c>
      <c r="K2374">
        <v>4</v>
      </c>
      <c r="L2374" s="1" t="s">
        <v>437</v>
      </c>
      <c r="M2374" t="s">
        <v>461</v>
      </c>
      <c r="N2374">
        <v>6410</v>
      </c>
      <c r="O2374">
        <v>14</v>
      </c>
      <c r="P2374">
        <v>40</v>
      </c>
      <c r="Q2374" t="s">
        <v>11344</v>
      </c>
      <c r="R2374" t="s">
        <v>318</v>
      </c>
      <c r="S2374" t="s">
        <v>459</v>
      </c>
      <c r="U2374" t="s">
        <v>460</v>
      </c>
      <c r="V2374" t="s">
        <v>295</v>
      </c>
    </row>
    <row r="2375" spans="1:22" x14ac:dyDescent="0.3">
      <c r="A2375" t="s">
        <v>4567</v>
      </c>
      <c r="B2375">
        <v>1</v>
      </c>
      <c r="C2375" s="1" t="s">
        <v>4565</v>
      </c>
      <c r="D2375" t="s">
        <v>348</v>
      </c>
      <c r="E2375">
        <v>14280</v>
      </c>
      <c r="F2375" t="s">
        <v>4565</v>
      </c>
      <c r="H2375" t="s">
        <v>4568</v>
      </c>
      <c r="K2375">
        <v>83</v>
      </c>
      <c r="L2375" s="1" t="s">
        <v>348</v>
      </c>
      <c r="M2375" t="s">
        <v>4566</v>
      </c>
      <c r="N2375">
        <v>13471</v>
      </c>
      <c r="O2375">
        <v>5</v>
      </c>
      <c r="P2375">
        <v>31</v>
      </c>
      <c r="Q2375" t="s">
        <v>12140</v>
      </c>
      <c r="R2375" t="s">
        <v>345</v>
      </c>
      <c r="S2375" t="s">
        <v>724</v>
      </c>
      <c r="U2375" t="s">
        <v>2690</v>
      </c>
      <c r="V2375" t="s">
        <v>295</v>
      </c>
    </row>
    <row r="2376" spans="1:22" x14ac:dyDescent="0.3">
      <c r="A2376" t="s">
        <v>2693</v>
      </c>
      <c r="B2376">
        <v>1</v>
      </c>
      <c r="C2376" s="1" t="s">
        <v>2689</v>
      </c>
      <c r="D2376" t="s">
        <v>348</v>
      </c>
      <c r="E2376">
        <v>2971023</v>
      </c>
      <c r="F2376" t="s">
        <v>2689</v>
      </c>
      <c r="G2376" t="s">
        <v>522</v>
      </c>
      <c r="H2376" t="s">
        <v>2694</v>
      </c>
      <c r="I2376">
        <v>2</v>
      </c>
      <c r="J2376" t="s">
        <v>2692</v>
      </c>
      <c r="K2376">
        <v>80</v>
      </c>
      <c r="L2376" s="1" t="s">
        <v>348</v>
      </c>
      <c r="M2376" t="s">
        <v>2691</v>
      </c>
      <c r="N2376">
        <v>18036</v>
      </c>
      <c r="O2376">
        <v>4</v>
      </c>
      <c r="P2376">
        <v>26</v>
      </c>
      <c r="Q2376" t="s">
        <v>11723</v>
      </c>
      <c r="R2376" t="s">
        <v>345</v>
      </c>
      <c r="S2376" t="s">
        <v>436</v>
      </c>
      <c r="U2376" t="s">
        <v>2690</v>
      </c>
      <c r="V2376" t="s">
        <v>299</v>
      </c>
    </row>
    <row r="2377" spans="1:22" x14ac:dyDescent="0.3">
      <c r="A2377" t="s">
        <v>3912</v>
      </c>
      <c r="B2377">
        <v>1</v>
      </c>
      <c r="C2377" s="1" t="s">
        <v>3911</v>
      </c>
      <c r="D2377" t="s">
        <v>321</v>
      </c>
      <c r="E2377">
        <v>14211</v>
      </c>
      <c r="F2377" t="s">
        <v>3911</v>
      </c>
      <c r="H2377" t="s">
        <v>3913</v>
      </c>
      <c r="I2377">
        <v>3</v>
      </c>
      <c r="K2377">
        <v>0</v>
      </c>
      <c r="L2377" s="1" t="s">
        <v>321</v>
      </c>
      <c r="M2377" t="s">
        <v>1715</v>
      </c>
      <c r="N2377">
        <v>13059</v>
      </c>
      <c r="O2377">
        <v>5</v>
      </c>
      <c r="P2377">
        <v>30</v>
      </c>
      <c r="Q2377" t="s">
        <v>11983</v>
      </c>
      <c r="R2377" t="s">
        <v>318</v>
      </c>
      <c r="S2377" t="s">
        <v>1605</v>
      </c>
      <c r="U2377" t="s">
        <v>1658</v>
      </c>
      <c r="V2377" t="s">
        <v>295</v>
      </c>
    </row>
    <row r="2378" spans="1:22" x14ac:dyDescent="0.3">
      <c r="A2378" t="s">
        <v>6072</v>
      </c>
      <c r="B2378">
        <v>1</v>
      </c>
      <c r="C2378" s="1" t="s">
        <v>6070</v>
      </c>
      <c r="D2378" t="s">
        <v>348</v>
      </c>
      <c r="E2378">
        <v>2577014</v>
      </c>
      <c r="F2378" t="s">
        <v>6070</v>
      </c>
      <c r="H2378" t="s">
        <v>972</v>
      </c>
      <c r="K2378">
        <v>83</v>
      </c>
      <c r="L2378" s="1" t="s">
        <v>348</v>
      </c>
      <c r="M2378" t="s">
        <v>6071</v>
      </c>
      <c r="N2378">
        <v>18543</v>
      </c>
      <c r="O2378">
        <v>3</v>
      </c>
      <c r="P2378">
        <v>26</v>
      </c>
      <c r="Q2378" t="s">
        <v>12520</v>
      </c>
      <c r="R2378" t="s">
        <v>318</v>
      </c>
      <c r="S2378" t="s">
        <v>450</v>
      </c>
      <c r="T2378" t="s">
        <v>1059</v>
      </c>
      <c r="U2378" t="s">
        <v>1658</v>
      </c>
      <c r="V2378" t="s">
        <v>295</v>
      </c>
    </row>
    <row r="2379" spans="1:22" x14ac:dyDescent="0.3">
      <c r="A2379" t="s">
        <v>9382</v>
      </c>
      <c r="B2379">
        <v>1</v>
      </c>
      <c r="C2379" s="1" t="s">
        <v>9380</v>
      </c>
      <c r="D2379" t="s">
        <v>321</v>
      </c>
      <c r="E2379">
        <v>16786</v>
      </c>
      <c r="F2379" t="s">
        <v>9380</v>
      </c>
      <c r="G2379" t="s">
        <v>444</v>
      </c>
      <c r="H2379" t="s">
        <v>5921</v>
      </c>
      <c r="I2379">
        <v>3</v>
      </c>
      <c r="J2379" t="s">
        <v>9381</v>
      </c>
      <c r="K2379">
        <v>86</v>
      </c>
      <c r="L2379" s="1" t="s">
        <v>321</v>
      </c>
      <c r="M2379" t="s">
        <v>1764</v>
      </c>
      <c r="N2379">
        <v>16491</v>
      </c>
      <c r="O2379">
        <v>6</v>
      </c>
      <c r="P2379">
        <v>28</v>
      </c>
      <c r="Q2379" t="s">
        <v>13457</v>
      </c>
      <c r="R2379" t="s">
        <v>424</v>
      </c>
      <c r="S2379" t="s">
        <v>389</v>
      </c>
      <c r="U2379" t="s">
        <v>1658</v>
      </c>
      <c r="V2379" t="s">
        <v>299</v>
      </c>
    </row>
    <row r="2380" spans="1:22" x14ac:dyDescent="0.3">
      <c r="A2380" t="s">
        <v>3747</v>
      </c>
      <c r="B2380">
        <v>1</v>
      </c>
      <c r="C2380" s="1" t="s">
        <v>3746</v>
      </c>
      <c r="F2380" t="s">
        <v>3746</v>
      </c>
      <c r="K2380">
        <v>0</v>
      </c>
      <c r="L2380" s="1" t="s">
        <v>296</v>
      </c>
      <c r="M2380" t="s">
        <v>825</v>
      </c>
      <c r="N2380">
        <v>18862</v>
      </c>
      <c r="O2380">
        <v>0</v>
      </c>
      <c r="Q2380" t="s">
        <v>11946</v>
      </c>
      <c r="R2380" t="s">
        <v>296</v>
      </c>
      <c r="S2380" t="s">
        <v>296</v>
      </c>
      <c r="U2380" t="s">
        <v>1658</v>
      </c>
      <c r="V2380" t="s">
        <v>295</v>
      </c>
    </row>
    <row r="2381" spans="1:22" x14ac:dyDescent="0.3">
      <c r="A2381" t="s">
        <v>8414</v>
      </c>
      <c r="B2381">
        <v>1</v>
      </c>
      <c r="C2381" s="1" t="s">
        <v>8412</v>
      </c>
      <c r="D2381" t="s">
        <v>562</v>
      </c>
      <c r="E2381">
        <v>13538</v>
      </c>
      <c r="F2381" t="s">
        <v>8412</v>
      </c>
      <c r="H2381" t="s">
        <v>8415</v>
      </c>
      <c r="K2381">
        <v>47</v>
      </c>
      <c r="L2381" s="1" t="s">
        <v>451</v>
      </c>
      <c r="M2381" t="s">
        <v>8413</v>
      </c>
      <c r="N2381">
        <v>13653</v>
      </c>
      <c r="O2381">
        <v>5</v>
      </c>
      <c r="P2381">
        <v>31</v>
      </c>
      <c r="Q2381" t="s">
        <v>13169</v>
      </c>
      <c r="R2381" t="s">
        <v>329</v>
      </c>
      <c r="S2381" t="s">
        <v>548</v>
      </c>
      <c r="U2381" t="s">
        <v>4816</v>
      </c>
      <c r="V2381" t="s">
        <v>295</v>
      </c>
    </row>
    <row r="2382" spans="1:22" x14ac:dyDescent="0.3">
      <c r="A2382" t="s">
        <v>15438</v>
      </c>
      <c r="B2382">
        <v>1</v>
      </c>
      <c r="C2382" s="1" t="s">
        <v>7154</v>
      </c>
      <c r="D2382" t="s">
        <v>348</v>
      </c>
      <c r="E2382">
        <v>3122899</v>
      </c>
      <c r="F2382" t="s">
        <v>7154</v>
      </c>
      <c r="G2382" t="s">
        <v>536</v>
      </c>
      <c r="H2382" t="s">
        <v>7157</v>
      </c>
      <c r="I2382">
        <v>3</v>
      </c>
      <c r="J2382" t="s">
        <v>7155</v>
      </c>
      <c r="K2382">
        <v>13</v>
      </c>
      <c r="L2382" s="1" t="s">
        <v>348</v>
      </c>
      <c r="M2382" t="s">
        <v>15439</v>
      </c>
      <c r="N2382">
        <v>20077</v>
      </c>
      <c r="O2382">
        <v>2</v>
      </c>
      <c r="P2382">
        <v>24</v>
      </c>
      <c r="Q2382" t="s">
        <v>15440</v>
      </c>
      <c r="R2382" t="s">
        <v>492</v>
      </c>
      <c r="S2382" t="s">
        <v>568</v>
      </c>
      <c r="T2382" t="s">
        <v>13941</v>
      </c>
      <c r="U2382" t="s">
        <v>4816</v>
      </c>
      <c r="V2382" t="s">
        <v>2517</v>
      </c>
    </row>
    <row r="2383" spans="1:22" x14ac:dyDescent="0.3">
      <c r="A2383" t="s">
        <v>16471</v>
      </c>
      <c r="B2383">
        <v>1</v>
      </c>
      <c r="C2383" s="1" t="s">
        <v>16472</v>
      </c>
      <c r="D2383" t="s">
        <v>16327</v>
      </c>
      <c r="E2383">
        <v>17197</v>
      </c>
      <c r="F2383" t="s">
        <v>16472</v>
      </c>
      <c r="H2383" t="s">
        <v>16473</v>
      </c>
      <c r="I2383">
        <v>2</v>
      </c>
      <c r="K2383">
        <v>9</v>
      </c>
      <c r="L2383" s="1" t="s">
        <v>16327</v>
      </c>
      <c r="M2383" t="s">
        <v>16474</v>
      </c>
      <c r="N2383">
        <v>16090</v>
      </c>
      <c r="O2383">
        <v>5</v>
      </c>
      <c r="P2383">
        <v>27</v>
      </c>
      <c r="Q2383" t="s">
        <v>16475</v>
      </c>
      <c r="R2383" t="s">
        <v>318</v>
      </c>
      <c r="S2383" t="s">
        <v>724</v>
      </c>
      <c r="T2383" t="s">
        <v>1059</v>
      </c>
      <c r="U2383" t="s">
        <v>4816</v>
      </c>
      <c r="V2383" t="s">
        <v>295</v>
      </c>
    </row>
    <row r="2384" spans="1:22" x14ac:dyDescent="0.3">
      <c r="A2384" t="s">
        <v>9314</v>
      </c>
      <c r="B2384">
        <v>1</v>
      </c>
      <c r="C2384" s="1" t="s">
        <v>9312</v>
      </c>
      <c r="F2384" t="s">
        <v>9312</v>
      </c>
      <c r="K2384">
        <v>0</v>
      </c>
      <c r="L2384" s="1" t="s">
        <v>296</v>
      </c>
      <c r="M2384" t="s">
        <v>9313</v>
      </c>
      <c r="N2384">
        <v>18844</v>
      </c>
      <c r="O2384">
        <v>0</v>
      </c>
      <c r="Q2384" t="s">
        <v>13435</v>
      </c>
      <c r="R2384" t="s">
        <v>296</v>
      </c>
      <c r="S2384" t="s">
        <v>296</v>
      </c>
      <c r="U2384" t="s">
        <v>692</v>
      </c>
      <c r="V2384" t="s">
        <v>295</v>
      </c>
    </row>
    <row r="2385" spans="1:22" x14ac:dyDescent="0.3">
      <c r="A2385" t="s">
        <v>1254</v>
      </c>
      <c r="B2385">
        <v>1</v>
      </c>
      <c r="C2385" s="1" t="s">
        <v>1253</v>
      </c>
      <c r="F2385" t="s">
        <v>1253</v>
      </c>
      <c r="K2385">
        <v>0</v>
      </c>
      <c r="L2385" s="1" t="s">
        <v>296</v>
      </c>
      <c r="M2385" t="s">
        <v>825</v>
      </c>
      <c r="N2385">
        <v>19765</v>
      </c>
      <c r="O2385">
        <v>0</v>
      </c>
      <c r="Q2385" t="s">
        <v>11452</v>
      </c>
      <c r="R2385" t="s">
        <v>296</v>
      </c>
      <c r="S2385" t="s">
        <v>296</v>
      </c>
      <c r="U2385" t="s">
        <v>692</v>
      </c>
      <c r="V2385" t="s">
        <v>295</v>
      </c>
    </row>
    <row r="2386" spans="1:22" x14ac:dyDescent="0.3">
      <c r="A2386" t="s">
        <v>2185</v>
      </c>
      <c r="B2386">
        <v>1</v>
      </c>
      <c r="C2386" s="1" t="s">
        <v>2183</v>
      </c>
      <c r="F2386" t="s">
        <v>2183</v>
      </c>
      <c r="K2386">
        <v>0</v>
      </c>
      <c r="L2386" s="1" t="s">
        <v>296</v>
      </c>
      <c r="M2386" t="s">
        <v>2184</v>
      </c>
      <c r="N2386">
        <v>21095</v>
      </c>
      <c r="O2386">
        <v>0</v>
      </c>
      <c r="Q2386" t="s">
        <v>11619</v>
      </c>
      <c r="R2386" t="s">
        <v>296</v>
      </c>
      <c r="S2386" t="s">
        <v>296</v>
      </c>
      <c r="U2386" t="s">
        <v>692</v>
      </c>
      <c r="V2386" t="s">
        <v>295</v>
      </c>
    </row>
    <row r="2387" spans="1:22" x14ac:dyDescent="0.3">
      <c r="A2387" t="s">
        <v>6780</v>
      </c>
      <c r="B2387">
        <v>1</v>
      </c>
      <c r="C2387" s="1" t="s">
        <v>6779</v>
      </c>
      <c r="D2387" t="s">
        <v>348</v>
      </c>
      <c r="F2387" t="s">
        <v>6779</v>
      </c>
      <c r="K2387">
        <v>0</v>
      </c>
      <c r="L2387" s="1" t="s">
        <v>348</v>
      </c>
      <c r="M2387" t="s">
        <v>671</v>
      </c>
      <c r="N2387">
        <v>17404</v>
      </c>
      <c r="Q2387" t="s">
        <v>12716</v>
      </c>
      <c r="R2387" t="s">
        <v>296</v>
      </c>
      <c r="S2387" t="s">
        <v>296</v>
      </c>
      <c r="U2387" t="s">
        <v>1565</v>
      </c>
      <c r="V2387" t="s">
        <v>295</v>
      </c>
    </row>
    <row r="2388" spans="1:22" x14ac:dyDescent="0.3">
      <c r="A2388" t="s">
        <v>9803</v>
      </c>
      <c r="B2388">
        <v>1</v>
      </c>
      <c r="C2388" s="1" t="s">
        <v>9801</v>
      </c>
      <c r="D2388" t="s">
        <v>348</v>
      </c>
      <c r="E2388">
        <v>3055908</v>
      </c>
      <c r="F2388" t="s">
        <v>9801</v>
      </c>
      <c r="H2388" t="s">
        <v>9804</v>
      </c>
      <c r="K2388">
        <v>2</v>
      </c>
      <c r="L2388" s="1" t="s">
        <v>348</v>
      </c>
      <c r="M2388" t="s">
        <v>9802</v>
      </c>
      <c r="N2388">
        <v>20526</v>
      </c>
      <c r="O2388">
        <v>2</v>
      </c>
      <c r="P2388">
        <v>26</v>
      </c>
      <c r="Q2388" t="s">
        <v>13585</v>
      </c>
      <c r="R2388" t="s">
        <v>345</v>
      </c>
      <c r="S2388" t="s">
        <v>367</v>
      </c>
      <c r="T2388" t="s">
        <v>16316</v>
      </c>
      <c r="U2388" t="s">
        <v>1565</v>
      </c>
      <c r="V2388" t="s">
        <v>295</v>
      </c>
    </row>
    <row r="2389" spans="1:22" x14ac:dyDescent="0.3">
      <c r="A2389" t="s">
        <v>1568</v>
      </c>
      <c r="B2389">
        <v>1</v>
      </c>
      <c r="C2389" s="1" t="s">
        <v>1564</v>
      </c>
      <c r="D2389" t="s">
        <v>562</v>
      </c>
      <c r="E2389">
        <v>2978244</v>
      </c>
      <c r="F2389" t="s">
        <v>1564</v>
      </c>
      <c r="H2389" t="s">
        <v>1569</v>
      </c>
      <c r="J2389" t="s">
        <v>1567</v>
      </c>
      <c r="L2389" s="1" t="s">
        <v>451</v>
      </c>
      <c r="M2389" t="s">
        <v>1566</v>
      </c>
      <c r="N2389">
        <v>19206</v>
      </c>
      <c r="O2389">
        <v>3</v>
      </c>
      <c r="P2389">
        <v>26</v>
      </c>
      <c r="Q2389" t="s">
        <v>11506</v>
      </c>
      <c r="R2389" t="s">
        <v>308</v>
      </c>
      <c r="S2389" t="s">
        <v>332</v>
      </c>
      <c r="T2389" t="s">
        <v>16316</v>
      </c>
      <c r="U2389" t="s">
        <v>1565</v>
      </c>
      <c r="V2389" t="s">
        <v>295</v>
      </c>
    </row>
    <row r="2390" spans="1:22" x14ac:dyDescent="0.3">
      <c r="A2390" t="s">
        <v>6611</v>
      </c>
      <c r="B2390">
        <v>1</v>
      </c>
      <c r="C2390" s="1" t="s">
        <v>6609</v>
      </c>
      <c r="D2390" t="s">
        <v>451</v>
      </c>
      <c r="E2390">
        <v>2517786</v>
      </c>
      <c r="F2390" t="s">
        <v>6609</v>
      </c>
      <c r="K2390">
        <v>44</v>
      </c>
      <c r="L2390" s="1" t="s">
        <v>451</v>
      </c>
      <c r="M2390" t="s">
        <v>6610</v>
      </c>
      <c r="N2390">
        <v>17068</v>
      </c>
      <c r="O2390">
        <v>0</v>
      </c>
      <c r="Q2390" t="s">
        <v>12668</v>
      </c>
      <c r="R2390" t="s">
        <v>492</v>
      </c>
      <c r="S2390" t="s">
        <v>356</v>
      </c>
      <c r="U2390" t="s">
        <v>1565</v>
      </c>
      <c r="V2390" t="s">
        <v>295</v>
      </c>
    </row>
    <row r="2391" spans="1:22" x14ac:dyDescent="0.3">
      <c r="A2391" t="s">
        <v>3720</v>
      </c>
      <c r="B2391">
        <v>1</v>
      </c>
      <c r="C2391" s="1" t="s">
        <v>3717</v>
      </c>
      <c r="D2391" t="s">
        <v>321</v>
      </c>
      <c r="E2391">
        <v>3051806</v>
      </c>
      <c r="F2391" t="s">
        <v>3717</v>
      </c>
      <c r="G2391" t="s">
        <v>306</v>
      </c>
      <c r="H2391" t="s">
        <v>3356</v>
      </c>
      <c r="I2391">
        <v>2</v>
      </c>
      <c r="J2391" t="s">
        <v>3719</v>
      </c>
      <c r="K2391">
        <v>83</v>
      </c>
      <c r="L2391" s="1" t="s">
        <v>321</v>
      </c>
      <c r="M2391" t="s">
        <v>3718</v>
      </c>
      <c r="N2391">
        <v>19410</v>
      </c>
      <c r="O2391">
        <v>3</v>
      </c>
      <c r="P2391">
        <v>25</v>
      </c>
      <c r="Q2391" t="s">
        <v>11939</v>
      </c>
      <c r="R2391" t="s">
        <v>294</v>
      </c>
      <c r="S2391" t="s">
        <v>836</v>
      </c>
      <c r="U2391" t="s">
        <v>1565</v>
      </c>
      <c r="V2391" t="s">
        <v>299</v>
      </c>
    </row>
    <row r="2392" spans="1:22" x14ac:dyDescent="0.3">
      <c r="A2392" t="s">
        <v>5727</v>
      </c>
      <c r="B2392">
        <v>1</v>
      </c>
      <c r="C2392" s="1" t="s">
        <v>5725</v>
      </c>
      <c r="D2392" t="s">
        <v>311</v>
      </c>
      <c r="E2392">
        <v>14080</v>
      </c>
      <c r="F2392" t="s">
        <v>5725</v>
      </c>
      <c r="H2392" t="s">
        <v>5709</v>
      </c>
      <c r="K2392">
        <v>2</v>
      </c>
      <c r="L2392" s="1" t="s">
        <v>311</v>
      </c>
      <c r="M2392" t="s">
        <v>5726</v>
      </c>
      <c r="N2392">
        <v>13048</v>
      </c>
      <c r="O2392">
        <v>5</v>
      </c>
      <c r="P2392">
        <v>30</v>
      </c>
      <c r="Q2392" t="s">
        <v>12430</v>
      </c>
      <c r="R2392" t="s">
        <v>424</v>
      </c>
      <c r="S2392" t="s">
        <v>1827</v>
      </c>
      <c r="U2392" t="s">
        <v>1565</v>
      </c>
      <c r="V2392" t="s">
        <v>295</v>
      </c>
    </row>
    <row r="2393" spans="1:22" x14ac:dyDescent="0.3">
      <c r="A2393" t="s">
        <v>14778</v>
      </c>
      <c r="B2393">
        <v>1</v>
      </c>
      <c r="C2393" s="1" t="s">
        <v>14779</v>
      </c>
      <c r="D2393" t="s">
        <v>451</v>
      </c>
      <c r="E2393">
        <v>4038815</v>
      </c>
      <c r="F2393" t="s">
        <v>14779</v>
      </c>
      <c r="G2393" t="s">
        <v>745</v>
      </c>
      <c r="H2393" t="s">
        <v>14780</v>
      </c>
      <c r="I2393">
        <v>6</v>
      </c>
      <c r="K2393">
        <v>42</v>
      </c>
      <c r="L2393" s="1" t="s">
        <v>451</v>
      </c>
      <c r="M2393" t="s">
        <v>14781</v>
      </c>
      <c r="N2393">
        <v>21952</v>
      </c>
      <c r="O2393">
        <v>0</v>
      </c>
      <c r="P2393">
        <v>22</v>
      </c>
      <c r="Q2393" t="s">
        <v>14782</v>
      </c>
      <c r="R2393" t="s">
        <v>308</v>
      </c>
      <c r="S2393" t="s">
        <v>592</v>
      </c>
      <c r="U2393" t="s">
        <v>3946</v>
      </c>
      <c r="V2393" t="s">
        <v>299</v>
      </c>
    </row>
    <row r="2394" spans="1:22" x14ac:dyDescent="0.3">
      <c r="A2394" t="s">
        <v>14507</v>
      </c>
      <c r="B2394">
        <v>1</v>
      </c>
      <c r="C2394" s="1" t="s">
        <v>14508</v>
      </c>
      <c r="D2394" t="s">
        <v>348</v>
      </c>
      <c r="E2394">
        <v>4048717</v>
      </c>
      <c r="F2394" t="s">
        <v>14508</v>
      </c>
      <c r="G2394" t="s">
        <v>14642</v>
      </c>
      <c r="H2394" t="s">
        <v>14509</v>
      </c>
      <c r="I2394">
        <v>3</v>
      </c>
      <c r="J2394" t="s">
        <v>14510</v>
      </c>
      <c r="K2394">
        <v>10</v>
      </c>
      <c r="L2394" s="1" t="s">
        <v>8308</v>
      </c>
      <c r="M2394" t="s">
        <v>14511</v>
      </c>
      <c r="N2394">
        <v>20194</v>
      </c>
      <c r="O2394">
        <v>2</v>
      </c>
      <c r="P2394">
        <v>24</v>
      </c>
      <c r="Q2394" t="s">
        <v>14512</v>
      </c>
      <c r="R2394" t="s">
        <v>401</v>
      </c>
      <c r="S2394" t="s">
        <v>568</v>
      </c>
      <c r="U2394" t="s">
        <v>3946</v>
      </c>
      <c r="V2394" t="s">
        <v>299</v>
      </c>
    </row>
    <row r="2395" spans="1:22" x14ac:dyDescent="0.3">
      <c r="A2395" t="s">
        <v>3949</v>
      </c>
      <c r="B2395">
        <v>1</v>
      </c>
      <c r="C2395" s="1" t="s">
        <v>3945</v>
      </c>
      <c r="D2395" t="s">
        <v>321</v>
      </c>
      <c r="E2395">
        <v>2990959</v>
      </c>
      <c r="F2395" t="s">
        <v>3945</v>
      </c>
      <c r="H2395" t="s">
        <v>1093</v>
      </c>
      <c r="J2395" t="s">
        <v>3948</v>
      </c>
      <c r="K2395">
        <v>84</v>
      </c>
      <c r="L2395" s="1" t="s">
        <v>321</v>
      </c>
      <c r="M2395" t="s">
        <v>3947</v>
      </c>
      <c r="N2395">
        <v>18133</v>
      </c>
      <c r="O2395">
        <v>4</v>
      </c>
      <c r="P2395">
        <v>26</v>
      </c>
      <c r="Q2395" t="s">
        <v>11992</v>
      </c>
      <c r="R2395" t="s">
        <v>1346</v>
      </c>
      <c r="S2395" t="s">
        <v>797</v>
      </c>
      <c r="T2395" t="s">
        <v>16316</v>
      </c>
      <c r="U2395" t="s">
        <v>3946</v>
      </c>
      <c r="V2395" t="s">
        <v>295</v>
      </c>
    </row>
    <row r="2396" spans="1:22" x14ac:dyDescent="0.3">
      <c r="A2396" t="s">
        <v>6332</v>
      </c>
      <c r="B2396">
        <v>1</v>
      </c>
      <c r="C2396" s="1" t="s">
        <v>6331</v>
      </c>
      <c r="D2396" t="s">
        <v>348</v>
      </c>
      <c r="E2396">
        <v>16273</v>
      </c>
      <c r="F2396" t="s">
        <v>6331</v>
      </c>
      <c r="H2396" t="s">
        <v>6333</v>
      </c>
      <c r="K2396">
        <v>3</v>
      </c>
      <c r="L2396" s="1" t="s">
        <v>348</v>
      </c>
      <c r="M2396" t="s">
        <v>1847</v>
      </c>
      <c r="N2396">
        <v>15303</v>
      </c>
      <c r="O2396">
        <v>1</v>
      </c>
      <c r="P2396">
        <v>27</v>
      </c>
      <c r="Q2396" t="s">
        <v>12592</v>
      </c>
      <c r="R2396" t="s">
        <v>329</v>
      </c>
      <c r="S2396" t="s">
        <v>568</v>
      </c>
      <c r="U2396" t="s">
        <v>3946</v>
      </c>
      <c r="V2396" t="s">
        <v>295</v>
      </c>
    </row>
    <row r="2397" spans="1:22" x14ac:dyDescent="0.3">
      <c r="A2397" t="s">
        <v>16685</v>
      </c>
      <c r="B2397">
        <v>1</v>
      </c>
      <c r="C2397" s="1" t="s">
        <v>16686</v>
      </c>
      <c r="D2397" t="s">
        <v>16327</v>
      </c>
      <c r="E2397">
        <v>3914922</v>
      </c>
      <c r="F2397" t="s">
        <v>16686</v>
      </c>
      <c r="G2397" t="s">
        <v>303</v>
      </c>
      <c r="H2397" t="s">
        <v>2157</v>
      </c>
      <c r="J2397" t="s">
        <v>16687</v>
      </c>
      <c r="K2397">
        <v>8</v>
      </c>
      <c r="L2397" s="1" t="s">
        <v>16327</v>
      </c>
      <c r="M2397" t="s">
        <v>4630</v>
      </c>
      <c r="N2397">
        <v>19187</v>
      </c>
      <c r="O2397">
        <v>3</v>
      </c>
      <c r="P2397">
        <v>25</v>
      </c>
      <c r="Q2397" t="s">
        <v>16688</v>
      </c>
      <c r="R2397" t="s">
        <v>308</v>
      </c>
      <c r="S2397" t="s">
        <v>537</v>
      </c>
      <c r="U2397" t="s">
        <v>16689</v>
      </c>
      <c r="V2397" t="s">
        <v>299</v>
      </c>
    </row>
    <row r="2398" spans="1:22" x14ac:dyDescent="0.3">
      <c r="A2398" t="s">
        <v>3154</v>
      </c>
      <c r="B2398">
        <v>1</v>
      </c>
      <c r="C2398" s="1" t="s">
        <v>3153</v>
      </c>
      <c r="D2398" t="s">
        <v>348</v>
      </c>
      <c r="E2398">
        <v>13225</v>
      </c>
      <c r="F2398" t="s">
        <v>3153</v>
      </c>
      <c r="H2398" t="s">
        <v>3155</v>
      </c>
      <c r="K2398">
        <v>14</v>
      </c>
      <c r="L2398" s="1" t="s">
        <v>348</v>
      </c>
      <c r="M2398" t="s">
        <v>617</v>
      </c>
      <c r="N2398">
        <v>11313</v>
      </c>
      <c r="O2398">
        <v>9</v>
      </c>
      <c r="P2398">
        <v>31</v>
      </c>
      <c r="Q2398" t="s">
        <v>11816</v>
      </c>
      <c r="R2398" t="s">
        <v>318</v>
      </c>
      <c r="S2398" t="s">
        <v>375</v>
      </c>
      <c r="U2398" t="s">
        <v>486</v>
      </c>
      <c r="V2398" t="s">
        <v>295</v>
      </c>
    </row>
    <row r="2399" spans="1:22" x14ac:dyDescent="0.3">
      <c r="A2399" t="s">
        <v>16603</v>
      </c>
      <c r="B2399">
        <v>1</v>
      </c>
      <c r="C2399" s="1" t="s">
        <v>16604</v>
      </c>
      <c r="D2399" t="s">
        <v>16327</v>
      </c>
      <c r="E2399">
        <v>2577619</v>
      </c>
      <c r="F2399" t="s">
        <v>16604</v>
      </c>
      <c r="G2399" t="s">
        <v>314</v>
      </c>
      <c r="H2399" t="s">
        <v>6449</v>
      </c>
      <c r="J2399" t="s">
        <v>16605</v>
      </c>
      <c r="K2399">
        <v>9</v>
      </c>
      <c r="L2399" s="1" t="s">
        <v>16327</v>
      </c>
      <c r="M2399" t="s">
        <v>3006</v>
      </c>
      <c r="N2399">
        <v>18144</v>
      </c>
      <c r="O2399">
        <v>4</v>
      </c>
      <c r="P2399">
        <v>26</v>
      </c>
      <c r="Q2399" t="s">
        <v>16606</v>
      </c>
      <c r="R2399" t="s">
        <v>424</v>
      </c>
      <c r="S2399" t="s">
        <v>310</v>
      </c>
      <c r="U2399" t="s">
        <v>486</v>
      </c>
      <c r="V2399" t="s">
        <v>299</v>
      </c>
    </row>
    <row r="2400" spans="1:22" x14ac:dyDescent="0.3">
      <c r="A2400" t="s">
        <v>8411</v>
      </c>
      <c r="B2400">
        <v>1</v>
      </c>
      <c r="C2400" s="1" t="s">
        <v>8410</v>
      </c>
      <c r="D2400" t="s">
        <v>311</v>
      </c>
      <c r="E2400">
        <v>3044719</v>
      </c>
      <c r="F2400" t="s">
        <v>8410</v>
      </c>
      <c r="H2400" t="s">
        <v>1905</v>
      </c>
      <c r="K2400">
        <v>4</v>
      </c>
      <c r="L2400" s="1" t="s">
        <v>311</v>
      </c>
      <c r="M2400" t="s">
        <v>1269</v>
      </c>
      <c r="N2400">
        <v>20317</v>
      </c>
      <c r="O2400">
        <v>0</v>
      </c>
      <c r="P2400">
        <v>23</v>
      </c>
      <c r="Q2400" t="s">
        <v>13168</v>
      </c>
      <c r="R2400" t="s">
        <v>424</v>
      </c>
      <c r="S2400" t="s">
        <v>317</v>
      </c>
      <c r="U2400" t="s">
        <v>486</v>
      </c>
      <c r="V2400" t="s">
        <v>295</v>
      </c>
    </row>
    <row r="2401" spans="1:22" x14ac:dyDescent="0.3">
      <c r="A2401" t="s">
        <v>490</v>
      </c>
      <c r="B2401">
        <v>1</v>
      </c>
      <c r="C2401" s="1" t="s">
        <v>484</v>
      </c>
      <c r="D2401" t="s">
        <v>348</v>
      </c>
      <c r="E2401">
        <v>2988624</v>
      </c>
      <c r="F2401" t="s">
        <v>484</v>
      </c>
      <c r="H2401" t="s">
        <v>491</v>
      </c>
      <c r="J2401" t="s">
        <v>488</v>
      </c>
      <c r="K2401">
        <v>17</v>
      </c>
      <c r="L2401" s="1" t="s">
        <v>348</v>
      </c>
      <c r="M2401" t="s">
        <v>487</v>
      </c>
      <c r="N2401">
        <v>19504</v>
      </c>
      <c r="O2401">
        <v>3</v>
      </c>
      <c r="P2401">
        <v>27</v>
      </c>
      <c r="Q2401" t="s">
        <v>11348</v>
      </c>
      <c r="R2401" t="s">
        <v>492</v>
      </c>
      <c r="S2401" t="s">
        <v>485</v>
      </c>
      <c r="T2401" t="s">
        <v>16316</v>
      </c>
      <c r="U2401" t="s">
        <v>486</v>
      </c>
      <c r="V2401" t="s">
        <v>295</v>
      </c>
    </row>
    <row r="2402" spans="1:22" x14ac:dyDescent="0.3">
      <c r="A2402" t="s">
        <v>15360</v>
      </c>
      <c r="B2402">
        <v>1</v>
      </c>
      <c r="C2402" s="1" t="s">
        <v>15361</v>
      </c>
      <c r="D2402" t="s">
        <v>311</v>
      </c>
      <c r="F2402" t="s">
        <v>15361</v>
      </c>
      <c r="H2402" t="s">
        <v>766</v>
      </c>
      <c r="L2402" s="1" t="s">
        <v>311</v>
      </c>
      <c r="M2402" t="s">
        <v>1169</v>
      </c>
      <c r="N2402">
        <v>22159</v>
      </c>
      <c r="O2402">
        <v>0</v>
      </c>
      <c r="P2402">
        <v>23</v>
      </c>
      <c r="Q2402" t="s">
        <v>15362</v>
      </c>
      <c r="R2402" t="s">
        <v>304</v>
      </c>
      <c r="S2402" t="s">
        <v>575</v>
      </c>
      <c r="T2402" t="s">
        <v>16316</v>
      </c>
      <c r="U2402" t="s">
        <v>486</v>
      </c>
      <c r="V2402" t="s">
        <v>295</v>
      </c>
    </row>
    <row r="2403" spans="1:22" x14ac:dyDescent="0.3">
      <c r="A2403" t="s">
        <v>4016</v>
      </c>
      <c r="B2403">
        <v>1</v>
      </c>
      <c r="C2403" s="1" t="s">
        <v>4015</v>
      </c>
      <c r="D2403" t="s">
        <v>348</v>
      </c>
      <c r="E2403">
        <v>4035015</v>
      </c>
      <c r="F2403" t="s">
        <v>4015</v>
      </c>
      <c r="G2403" t="s">
        <v>895</v>
      </c>
      <c r="H2403" t="s">
        <v>14910</v>
      </c>
      <c r="I2403">
        <v>2</v>
      </c>
      <c r="J2403" t="s">
        <v>14395</v>
      </c>
      <c r="K2403">
        <v>88</v>
      </c>
      <c r="L2403" s="1" t="s">
        <v>348</v>
      </c>
      <c r="M2403" t="s">
        <v>477</v>
      </c>
      <c r="N2403">
        <v>20925</v>
      </c>
      <c r="O2403">
        <v>1</v>
      </c>
      <c r="P2403">
        <v>24</v>
      </c>
      <c r="Q2403" t="s">
        <v>12009</v>
      </c>
      <c r="R2403" t="s">
        <v>329</v>
      </c>
      <c r="S2403" t="s">
        <v>356</v>
      </c>
      <c r="U2403" t="s">
        <v>486</v>
      </c>
      <c r="V2403" t="s">
        <v>299</v>
      </c>
    </row>
    <row r="2404" spans="1:22" x14ac:dyDescent="0.3">
      <c r="A2404" t="s">
        <v>8432</v>
      </c>
      <c r="B2404">
        <v>1</v>
      </c>
      <c r="C2404" s="1" t="s">
        <v>8429</v>
      </c>
      <c r="D2404" t="s">
        <v>348</v>
      </c>
      <c r="E2404">
        <v>15102</v>
      </c>
      <c r="F2404" t="s">
        <v>8429</v>
      </c>
      <c r="H2404" t="s">
        <v>2503</v>
      </c>
      <c r="J2404" t="s">
        <v>8431</v>
      </c>
      <c r="K2404">
        <v>82</v>
      </c>
      <c r="L2404" s="1" t="s">
        <v>348</v>
      </c>
      <c r="M2404" t="s">
        <v>2094</v>
      </c>
      <c r="N2404">
        <v>13788</v>
      </c>
      <c r="O2404">
        <v>8</v>
      </c>
      <c r="P2404">
        <v>30</v>
      </c>
      <c r="Q2404" t="s">
        <v>13173</v>
      </c>
      <c r="R2404" t="s">
        <v>308</v>
      </c>
      <c r="S2404" t="s">
        <v>317</v>
      </c>
      <c r="T2404" t="s">
        <v>16316</v>
      </c>
      <c r="U2404" t="s">
        <v>8430</v>
      </c>
      <c r="V2404" t="s">
        <v>295</v>
      </c>
    </row>
    <row r="2405" spans="1:22" x14ac:dyDescent="0.3">
      <c r="A2405" t="s">
        <v>8368</v>
      </c>
      <c r="B2405">
        <v>1</v>
      </c>
      <c r="C2405" s="1" t="s">
        <v>8364</v>
      </c>
      <c r="D2405" t="s">
        <v>348</v>
      </c>
      <c r="E2405">
        <v>3052056</v>
      </c>
      <c r="F2405" t="s">
        <v>8364</v>
      </c>
      <c r="H2405" t="s">
        <v>7059</v>
      </c>
      <c r="I2405">
        <v>7</v>
      </c>
      <c r="J2405" t="s">
        <v>8367</v>
      </c>
      <c r="L2405" s="1" t="s">
        <v>348</v>
      </c>
      <c r="M2405" t="s">
        <v>8366</v>
      </c>
      <c r="N2405">
        <v>19755</v>
      </c>
      <c r="O2405">
        <v>3</v>
      </c>
      <c r="P2405">
        <v>25</v>
      </c>
      <c r="Q2405" t="s">
        <v>13154</v>
      </c>
      <c r="R2405" t="s">
        <v>308</v>
      </c>
      <c r="S2405" t="s">
        <v>791</v>
      </c>
      <c r="T2405" t="s">
        <v>16316</v>
      </c>
      <c r="U2405" t="s">
        <v>8365</v>
      </c>
      <c r="V2405" t="s">
        <v>295</v>
      </c>
    </row>
    <row r="2406" spans="1:22" x14ac:dyDescent="0.3">
      <c r="A2406" t="s">
        <v>3171</v>
      </c>
      <c r="B2406">
        <v>1</v>
      </c>
      <c r="C2406" s="1" t="s">
        <v>3169</v>
      </c>
      <c r="D2406" t="s">
        <v>311</v>
      </c>
      <c r="E2406">
        <v>13309</v>
      </c>
      <c r="F2406" t="s">
        <v>3169</v>
      </c>
      <c r="H2406" t="s">
        <v>3172</v>
      </c>
      <c r="K2406">
        <v>6</v>
      </c>
      <c r="L2406" s="1" t="s">
        <v>311</v>
      </c>
      <c r="M2406" t="s">
        <v>3170</v>
      </c>
      <c r="N2406">
        <v>17077</v>
      </c>
      <c r="O2406">
        <v>1</v>
      </c>
      <c r="P2406">
        <v>30</v>
      </c>
      <c r="Q2406" t="s">
        <v>11820</v>
      </c>
      <c r="R2406" t="s">
        <v>345</v>
      </c>
      <c r="S2406" t="s">
        <v>686</v>
      </c>
      <c r="U2406" t="s">
        <v>1768</v>
      </c>
      <c r="V2406" t="s">
        <v>295</v>
      </c>
    </row>
    <row r="2407" spans="1:22" x14ac:dyDescent="0.3">
      <c r="A2407" t="s">
        <v>9011</v>
      </c>
      <c r="B2407">
        <v>1</v>
      </c>
      <c r="C2407" s="1" t="s">
        <v>9010</v>
      </c>
      <c r="D2407" t="s">
        <v>348</v>
      </c>
      <c r="E2407">
        <v>2507284</v>
      </c>
      <c r="F2407" t="s">
        <v>9010</v>
      </c>
      <c r="H2407" t="s">
        <v>2569</v>
      </c>
      <c r="I2407">
        <v>2</v>
      </c>
      <c r="K2407">
        <v>14</v>
      </c>
      <c r="L2407" s="1" t="s">
        <v>348</v>
      </c>
      <c r="M2407" t="s">
        <v>1284</v>
      </c>
      <c r="N2407">
        <v>17191</v>
      </c>
      <c r="O2407">
        <v>1</v>
      </c>
      <c r="P2407">
        <v>26</v>
      </c>
      <c r="Q2407" t="s">
        <v>13346</v>
      </c>
      <c r="R2407" t="s">
        <v>308</v>
      </c>
      <c r="S2407" t="s">
        <v>356</v>
      </c>
      <c r="U2407" t="s">
        <v>1768</v>
      </c>
      <c r="V2407" t="s">
        <v>295</v>
      </c>
    </row>
    <row r="2408" spans="1:22" x14ac:dyDescent="0.3">
      <c r="A2408" t="s">
        <v>15597</v>
      </c>
      <c r="B2408">
        <v>1</v>
      </c>
      <c r="C2408" s="1" t="s">
        <v>7948</v>
      </c>
      <c r="D2408" t="s">
        <v>348</v>
      </c>
      <c r="E2408">
        <v>3052632</v>
      </c>
      <c r="F2408" t="s">
        <v>7948</v>
      </c>
      <c r="H2408" t="s">
        <v>2306</v>
      </c>
      <c r="I2408">
        <v>3</v>
      </c>
      <c r="L2408" s="1" t="s">
        <v>348</v>
      </c>
      <c r="M2408" t="s">
        <v>2299</v>
      </c>
      <c r="N2408">
        <v>19271</v>
      </c>
      <c r="O2408">
        <v>3</v>
      </c>
      <c r="P2408">
        <v>25</v>
      </c>
      <c r="Q2408" t="s">
        <v>13035</v>
      </c>
      <c r="R2408" t="s">
        <v>401</v>
      </c>
      <c r="S2408" t="s">
        <v>356</v>
      </c>
      <c r="T2408" t="s">
        <v>509</v>
      </c>
      <c r="U2408" t="s">
        <v>15598</v>
      </c>
      <c r="V2408" t="s">
        <v>295</v>
      </c>
    </row>
    <row r="2409" spans="1:22" x14ac:dyDescent="0.3">
      <c r="A2409" t="s">
        <v>1258</v>
      </c>
      <c r="B2409">
        <v>1</v>
      </c>
      <c r="C2409" s="1" t="s">
        <v>52</v>
      </c>
      <c r="D2409" t="s">
        <v>437</v>
      </c>
      <c r="E2409">
        <v>9354</v>
      </c>
      <c r="F2409" t="s">
        <v>52</v>
      </c>
      <c r="G2409" t="s">
        <v>536</v>
      </c>
      <c r="H2409" t="s">
        <v>14653</v>
      </c>
      <c r="I2409">
        <v>1</v>
      </c>
      <c r="J2409" t="s">
        <v>1257</v>
      </c>
      <c r="K2409">
        <v>9</v>
      </c>
      <c r="L2409" s="1" t="s">
        <v>437</v>
      </c>
      <c r="M2409" t="s">
        <v>1256</v>
      </c>
      <c r="N2409">
        <v>1410</v>
      </c>
      <c r="O2409">
        <v>15</v>
      </c>
      <c r="P2409">
        <v>37</v>
      </c>
      <c r="Q2409" t="s">
        <v>11453</v>
      </c>
      <c r="R2409" t="s">
        <v>308</v>
      </c>
      <c r="S2409" t="s">
        <v>430</v>
      </c>
      <c r="U2409" t="s">
        <v>1255</v>
      </c>
      <c r="V2409" t="s">
        <v>299</v>
      </c>
    </row>
    <row r="2410" spans="1:22" x14ac:dyDescent="0.3">
      <c r="A2410" t="s">
        <v>3943</v>
      </c>
      <c r="B2410">
        <v>1</v>
      </c>
      <c r="C2410" s="1" t="s">
        <v>3941</v>
      </c>
      <c r="D2410" t="s">
        <v>321</v>
      </c>
      <c r="E2410">
        <v>16855</v>
      </c>
      <c r="F2410" t="s">
        <v>3941</v>
      </c>
      <c r="H2410" t="s">
        <v>3944</v>
      </c>
      <c r="K2410">
        <v>87</v>
      </c>
      <c r="L2410" s="1" t="s">
        <v>321</v>
      </c>
      <c r="M2410" t="s">
        <v>3942</v>
      </c>
      <c r="N2410">
        <v>16145</v>
      </c>
      <c r="O2410">
        <v>1</v>
      </c>
      <c r="P2410">
        <v>27</v>
      </c>
      <c r="Q2410" t="s">
        <v>11991</v>
      </c>
      <c r="R2410" t="s">
        <v>424</v>
      </c>
      <c r="S2410" t="s">
        <v>458</v>
      </c>
      <c r="U2410" t="s">
        <v>2779</v>
      </c>
      <c r="V2410" t="s">
        <v>295</v>
      </c>
    </row>
    <row r="2411" spans="1:22" x14ac:dyDescent="0.3">
      <c r="A2411" t="s">
        <v>6992</v>
      </c>
      <c r="B2411">
        <v>1</v>
      </c>
      <c r="C2411" s="1" t="s">
        <v>6990</v>
      </c>
      <c r="F2411" t="s">
        <v>6990</v>
      </c>
      <c r="K2411">
        <v>0</v>
      </c>
      <c r="L2411" s="1" t="s">
        <v>296</v>
      </c>
      <c r="M2411" t="s">
        <v>6991</v>
      </c>
      <c r="N2411">
        <v>17824</v>
      </c>
      <c r="O2411">
        <v>0</v>
      </c>
      <c r="Q2411" t="s">
        <v>12773</v>
      </c>
      <c r="R2411" t="s">
        <v>296</v>
      </c>
      <c r="S2411" t="s">
        <v>296</v>
      </c>
      <c r="U2411" t="s">
        <v>2779</v>
      </c>
      <c r="V2411" t="s">
        <v>295</v>
      </c>
    </row>
    <row r="2412" spans="1:22" x14ac:dyDescent="0.3">
      <c r="A2412" t="s">
        <v>5254</v>
      </c>
      <c r="B2412">
        <v>1</v>
      </c>
      <c r="C2412" s="1" t="s">
        <v>153</v>
      </c>
      <c r="D2412" t="s">
        <v>348</v>
      </c>
      <c r="E2412">
        <v>2574808</v>
      </c>
      <c r="F2412" t="s">
        <v>153</v>
      </c>
      <c r="G2412" t="s">
        <v>875</v>
      </c>
      <c r="H2412" t="s">
        <v>3706</v>
      </c>
      <c r="I2412">
        <v>1</v>
      </c>
      <c r="J2412" t="s">
        <v>5253</v>
      </c>
      <c r="K2412">
        <v>11</v>
      </c>
      <c r="L2412" s="1" t="s">
        <v>348</v>
      </c>
      <c r="M2412" t="s">
        <v>700</v>
      </c>
      <c r="N2412">
        <v>18187</v>
      </c>
      <c r="O2412">
        <v>4</v>
      </c>
      <c r="P2412">
        <v>27</v>
      </c>
      <c r="Q2412" t="s">
        <v>12309</v>
      </c>
      <c r="R2412" t="s">
        <v>318</v>
      </c>
      <c r="S2412" t="s">
        <v>430</v>
      </c>
      <c r="U2412" t="s">
        <v>5252</v>
      </c>
      <c r="V2412" t="s">
        <v>299</v>
      </c>
    </row>
    <row r="2413" spans="1:22" x14ac:dyDescent="0.3">
      <c r="A2413" t="s">
        <v>7184</v>
      </c>
      <c r="B2413">
        <v>1</v>
      </c>
      <c r="C2413" s="1" t="s">
        <v>7182</v>
      </c>
      <c r="F2413" t="s">
        <v>7182</v>
      </c>
      <c r="K2413">
        <v>0</v>
      </c>
      <c r="L2413" s="1" t="s">
        <v>296</v>
      </c>
      <c r="M2413" t="s">
        <v>7183</v>
      </c>
      <c r="N2413">
        <v>17806</v>
      </c>
      <c r="Q2413" t="s">
        <v>12825</v>
      </c>
      <c r="R2413" t="s">
        <v>296</v>
      </c>
      <c r="S2413" t="s">
        <v>296</v>
      </c>
      <c r="U2413" t="s">
        <v>2779</v>
      </c>
      <c r="V2413" t="s">
        <v>295</v>
      </c>
    </row>
    <row r="2414" spans="1:22" x14ac:dyDescent="0.3">
      <c r="A2414" t="s">
        <v>2536</v>
      </c>
      <c r="B2414">
        <v>1</v>
      </c>
      <c r="C2414" s="1" t="s">
        <v>2534</v>
      </c>
      <c r="D2414" t="s">
        <v>348</v>
      </c>
      <c r="E2414">
        <v>3042373</v>
      </c>
      <c r="F2414" t="s">
        <v>2534</v>
      </c>
      <c r="G2414" t="s">
        <v>388</v>
      </c>
      <c r="H2414" t="s">
        <v>2537</v>
      </c>
      <c r="I2414">
        <v>3</v>
      </c>
      <c r="J2414" t="s">
        <v>2535</v>
      </c>
      <c r="K2414">
        <v>14</v>
      </c>
      <c r="L2414" s="1" t="s">
        <v>348</v>
      </c>
      <c r="M2414" t="s">
        <v>493</v>
      </c>
      <c r="N2414">
        <v>19131</v>
      </c>
      <c r="O2414">
        <v>3</v>
      </c>
      <c r="P2414">
        <v>25</v>
      </c>
      <c r="Q2414" t="s">
        <v>11690</v>
      </c>
      <c r="R2414" t="s">
        <v>318</v>
      </c>
      <c r="S2414" t="s">
        <v>317</v>
      </c>
      <c r="U2414" t="s">
        <v>1226</v>
      </c>
      <c r="V2414" t="s">
        <v>299</v>
      </c>
    </row>
    <row r="2415" spans="1:22" x14ac:dyDescent="0.3">
      <c r="A2415" t="s">
        <v>8692</v>
      </c>
      <c r="B2415">
        <v>1</v>
      </c>
      <c r="C2415" s="1" t="s">
        <v>183</v>
      </c>
      <c r="D2415" t="s">
        <v>348</v>
      </c>
      <c r="E2415">
        <v>3054845</v>
      </c>
      <c r="F2415" t="s">
        <v>183</v>
      </c>
      <c r="G2415" t="s">
        <v>707</v>
      </c>
      <c r="H2415" t="s">
        <v>2193</v>
      </c>
      <c r="I2415">
        <v>3</v>
      </c>
      <c r="J2415" t="s">
        <v>8691</v>
      </c>
      <c r="K2415">
        <v>16</v>
      </c>
      <c r="L2415" s="1" t="s">
        <v>348</v>
      </c>
      <c r="M2415" t="s">
        <v>1865</v>
      </c>
      <c r="N2415">
        <v>20250</v>
      </c>
      <c r="O2415">
        <v>2</v>
      </c>
      <c r="P2415">
        <v>26</v>
      </c>
      <c r="Q2415" t="s">
        <v>13254</v>
      </c>
      <c r="R2415" t="s">
        <v>345</v>
      </c>
      <c r="S2415" t="s">
        <v>756</v>
      </c>
      <c r="U2415" t="s">
        <v>1226</v>
      </c>
      <c r="V2415" t="s">
        <v>299</v>
      </c>
    </row>
    <row r="2416" spans="1:22" x14ac:dyDescent="0.3">
      <c r="A2416" t="s">
        <v>7026</v>
      </c>
      <c r="B2416">
        <v>1</v>
      </c>
      <c r="C2416" s="1" t="s">
        <v>7023</v>
      </c>
      <c r="D2416" t="s">
        <v>311</v>
      </c>
      <c r="E2416">
        <v>14875</v>
      </c>
      <c r="F2416" t="s">
        <v>7023</v>
      </c>
      <c r="G2416" t="s">
        <v>335</v>
      </c>
      <c r="H2416" t="s">
        <v>1009</v>
      </c>
      <c r="I2416">
        <v>2</v>
      </c>
      <c r="J2416" t="s">
        <v>7025</v>
      </c>
      <c r="K2416">
        <v>3</v>
      </c>
      <c r="L2416" s="1" t="s">
        <v>311</v>
      </c>
      <c r="M2416" t="s">
        <v>7024</v>
      </c>
      <c r="N2416">
        <v>14257</v>
      </c>
      <c r="O2416">
        <v>8</v>
      </c>
      <c r="P2416">
        <v>30</v>
      </c>
      <c r="Q2416" t="s">
        <v>12783</v>
      </c>
      <c r="R2416" t="s">
        <v>345</v>
      </c>
      <c r="S2416" t="s">
        <v>779</v>
      </c>
      <c r="U2416" t="s">
        <v>1226</v>
      </c>
      <c r="V2416" t="s">
        <v>299</v>
      </c>
    </row>
    <row r="2417" spans="1:22" x14ac:dyDescent="0.3">
      <c r="A2417" t="s">
        <v>10253</v>
      </c>
      <c r="B2417">
        <v>1</v>
      </c>
      <c r="C2417" s="1" t="s">
        <v>10252</v>
      </c>
      <c r="D2417" t="s">
        <v>348</v>
      </c>
      <c r="E2417">
        <v>16903</v>
      </c>
      <c r="F2417" t="s">
        <v>10252</v>
      </c>
      <c r="H2417" t="s">
        <v>7720</v>
      </c>
      <c r="K2417">
        <v>0</v>
      </c>
      <c r="L2417" s="1" t="s">
        <v>348</v>
      </c>
      <c r="M2417" t="s">
        <v>8147</v>
      </c>
      <c r="N2417">
        <v>16598</v>
      </c>
      <c r="O2417">
        <v>2</v>
      </c>
      <c r="P2417">
        <v>25</v>
      </c>
      <c r="Q2417" t="s">
        <v>13718</v>
      </c>
      <c r="R2417" t="s">
        <v>492</v>
      </c>
      <c r="S2417" t="s">
        <v>586</v>
      </c>
      <c r="U2417" t="s">
        <v>1226</v>
      </c>
      <c r="V2417" t="s">
        <v>295</v>
      </c>
    </row>
    <row r="2418" spans="1:22" x14ac:dyDescent="0.3">
      <c r="A2418" t="s">
        <v>4211</v>
      </c>
      <c r="B2418">
        <v>1</v>
      </c>
      <c r="C2418" s="1" t="s">
        <v>4210</v>
      </c>
      <c r="D2418" t="s">
        <v>562</v>
      </c>
      <c r="E2418">
        <v>14266</v>
      </c>
      <c r="F2418" t="s">
        <v>4210</v>
      </c>
      <c r="H2418" t="s">
        <v>4212</v>
      </c>
      <c r="K2418">
        <v>48</v>
      </c>
      <c r="L2418" s="1" t="s">
        <v>451</v>
      </c>
      <c r="M2418" t="s">
        <v>508</v>
      </c>
      <c r="N2418">
        <v>14752</v>
      </c>
      <c r="O2418">
        <v>3</v>
      </c>
      <c r="P2418">
        <v>29</v>
      </c>
      <c r="Q2418" t="s">
        <v>12055</v>
      </c>
      <c r="R2418" t="s">
        <v>360</v>
      </c>
      <c r="S2418" t="s">
        <v>949</v>
      </c>
      <c r="U2418" t="s">
        <v>1226</v>
      </c>
      <c r="V2418" t="s">
        <v>295</v>
      </c>
    </row>
    <row r="2419" spans="1:22" x14ac:dyDescent="0.3">
      <c r="A2419" t="s">
        <v>16599</v>
      </c>
      <c r="B2419">
        <v>1</v>
      </c>
      <c r="C2419" s="1" t="s">
        <v>16600</v>
      </c>
      <c r="D2419" t="s">
        <v>16327</v>
      </c>
      <c r="E2419">
        <v>13408</v>
      </c>
      <c r="F2419" t="s">
        <v>16600</v>
      </c>
      <c r="H2419" t="s">
        <v>16601</v>
      </c>
      <c r="K2419">
        <v>3</v>
      </c>
      <c r="L2419" s="1" t="s">
        <v>16327</v>
      </c>
      <c r="M2419" t="s">
        <v>3287</v>
      </c>
      <c r="N2419">
        <v>12391</v>
      </c>
      <c r="O2419">
        <v>3</v>
      </c>
      <c r="P2419">
        <v>29</v>
      </c>
      <c r="Q2419" t="s">
        <v>16602</v>
      </c>
      <c r="R2419" t="s">
        <v>345</v>
      </c>
      <c r="S2419" t="s">
        <v>436</v>
      </c>
      <c r="U2419" t="s">
        <v>1226</v>
      </c>
      <c r="V2419" t="s">
        <v>295</v>
      </c>
    </row>
    <row r="2420" spans="1:22" x14ac:dyDescent="0.3">
      <c r="A2420" t="s">
        <v>7844</v>
      </c>
      <c r="B2420">
        <v>1</v>
      </c>
      <c r="C2420" s="1" t="s">
        <v>7842</v>
      </c>
      <c r="D2420" t="s">
        <v>451</v>
      </c>
      <c r="E2420">
        <v>3127374</v>
      </c>
      <c r="F2420" t="s">
        <v>7842</v>
      </c>
      <c r="H2420" t="s">
        <v>6326</v>
      </c>
      <c r="I2420">
        <v>8</v>
      </c>
      <c r="J2420" t="s">
        <v>7843</v>
      </c>
      <c r="K2420">
        <v>49</v>
      </c>
      <c r="L2420" s="1" t="s">
        <v>451</v>
      </c>
      <c r="M2420" t="s">
        <v>1112</v>
      </c>
      <c r="N2420">
        <v>20624</v>
      </c>
      <c r="O2420">
        <v>2</v>
      </c>
      <c r="P2420">
        <v>24</v>
      </c>
      <c r="Q2420" t="s">
        <v>13005</v>
      </c>
      <c r="R2420" t="s">
        <v>360</v>
      </c>
      <c r="S2420" t="s">
        <v>317</v>
      </c>
      <c r="T2420" t="s">
        <v>16316</v>
      </c>
      <c r="U2420" t="s">
        <v>1226</v>
      </c>
      <c r="V2420" t="s">
        <v>295</v>
      </c>
    </row>
    <row r="2421" spans="1:22" x14ac:dyDescent="0.3">
      <c r="A2421" t="s">
        <v>10265</v>
      </c>
      <c r="B2421">
        <v>1</v>
      </c>
      <c r="C2421" s="1" t="s">
        <v>696</v>
      </c>
      <c r="D2421" t="s">
        <v>348</v>
      </c>
      <c r="E2421">
        <v>10471</v>
      </c>
      <c r="F2421" t="s">
        <v>696</v>
      </c>
      <c r="H2421" t="s">
        <v>10266</v>
      </c>
      <c r="K2421">
        <v>17</v>
      </c>
      <c r="L2421" s="1" t="s">
        <v>348</v>
      </c>
      <c r="M2421" t="s">
        <v>10264</v>
      </c>
      <c r="N2421">
        <v>5741</v>
      </c>
      <c r="O2421">
        <v>8</v>
      </c>
      <c r="P2421">
        <v>32</v>
      </c>
      <c r="Q2421" t="s">
        <v>13722</v>
      </c>
      <c r="R2421" t="s">
        <v>345</v>
      </c>
      <c r="S2421" t="s">
        <v>436</v>
      </c>
      <c r="U2421" t="s">
        <v>1226</v>
      </c>
      <c r="V2421" t="s">
        <v>295</v>
      </c>
    </row>
    <row r="2422" spans="1:22" x14ac:dyDescent="0.3">
      <c r="A2422" t="s">
        <v>4987</v>
      </c>
      <c r="B2422">
        <v>1</v>
      </c>
      <c r="C2422" s="1" t="s">
        <v>4983</v>
      </c>
      <c r="D2422" t="s">
        <v>437</v>
      </c>
      <c r="E2422">
        <v>2978887</v>
      </c>
      <c r="F2422" t="s">
        <v>4983</v>
      </c>
      <c r="H2422" t="s">
        <v>3678</v>
      </c>
      <c r="J2422" t="s">
        <v>4986</v>
      </c>
      <c r="K2422">
        <v>3</v>
      </c>
      <c r="L2422" s="1" t="s">
        <v>437</v>
      </c>
      <c r="M2422" t="s">
        <v>4985</v>
      </c>
      <c r="N2422">
        <v>17962</v>
      </c>
      <c r="O2422">
        <v>4</v>
      </c>
      <c r="P2422">
        <v>26</v>
      </c>
      <c r="Q2422" t="s">
        <v>12239</v>
      </c>
      <c r="R2422" t="s">
        <v>308</v>
      </c>
      <c r="S2422" t="s">
        <v>924</v>
      </c>
      <c r="T2422" t="s">
        <v>16316</v>
      </c>
      <c r="U2422" t="s">
        <v>4984</v>
      </c>
      <c r="V2422" t="s">
        <v>295</v>
      </c>
    </row>
    <row r="2423" spans="1:22" x14ac:dyDescent="0.3">
      <c r="A2423" t="s">
        <v>2434</v>
      </c>
      <c r="B2423">
        <v>1</v>
      </c>
      <c r="C2423" s="1" t="s">
        <v>2432</v>
      </c>
      <c r="F2423" t="s">
        <v>2432</v>
      </c>
      <c r="K2423">
        <v>0</v>
      </c>
      <c r="L2423" s="1" t="s">
        <v>296</v>
      </c>
      <c r="M2423" t="s">
        <v>2433</v>
      </c>
      <c r="N2423">
        <v>18869</v>
      </c>
      <c r="O2423">
        <v>0</v>
      </c>
      <c r="Q2423" t="s">
        <v>11668</v>
      </c>
      <c r="R2423" t="s">
        <v>296</v>
      </c>
      <c r="S2423" t="s">
        <v>296</v>
      </c>
      <c r="U2423" t="s">
        <v>1226</v>
      </c>
      <c r="V2423" t="s">
        <v>295</v>
      </c>
    </row>
    <row r="2424" spans="1:22" x14ac:dyDescent="0.3">
      <c r="A2424" t="s">
        <v>15853</v>
      </c>
      <c r="B2424">
        <v>1</v>
      </c>
      <c r="C2424" s="1" t="s">
        <v>9163</v>
      </c>
      <c r="D2424" t="s">
        <v>321</v>
      </c>
      <c r="E2424">
        <v>2975674</v>
      </c>
      <c r="F2424" t="s">
        <v>9163</v>
      </c>
      <c r="G2424" t="s">
        <v>365</v>
      </c>
      <c r="H2424" t="s">
        <v>546</v>
      </c>
      <c r="I2424">
        <v>4</v>
      </c>
      <c r="J2424" t="s">
        <v>9164</v>
      </c>
      <c r="K2424">
        <v>85</v>
      </c>
      <c r="L2424" s="1" t="s">
        <v>4033</v>
      </c>
      <c r="M2424" t="s">
        <v>15854</v>
      </c>
      <c r="N2424">
        <v>19491</v>
      </c>
      <c r="O2424">
        <v>3</v>
      </c>
      <c r="P2424">
        <v>26</v>
      </c>
      <c r="Q2424" t="s">
        <v>15855</v>
      </c>
      <c r="R2424" t="s">
        <v>294</v>
      </c>
      <c r="S2424" t="s">
        <v>1161</v>
      </c>
      <c r="U2424" t="s">
        <v>1226</v>
      </c>
      <c r="V2424" t="s">
        <v>299</v>
      </c>
    </row>
    <row r="2425" spans="1:22" x14ac:dyDescent="0.3">
      <c r="A2425" t="s">
        <v>4753</v>
      </c>
      <c r="B2425">
        <v>1</v>
      </c>
      <c r="C2425" s="1" t="s">
        <v>4750</v>
      </c>
      <c r="D2425" t="s">
        <v>451</v>
      </c>
      <c r="E2425">
        <v>14894</v>
      </c>
      <c r="F2425" t="s">
        <v>4750</v>
      </c>
      <c r="H2425" t="s">
        <v>3270</v>
      </c>
      <c r="J2425" t="s">
        <v>4752</v>
      </c>
      <c r="L2425" s="1" t="s">
        <v>451</v>
      </c>
      <c r="M2425" t="s">
        <v>4751</v>
      </c>
      <c r="N2425">
        <v>14533</v>
      </c>
      <c r="O2425">
        <v>8</v>
      </c>
      <c r="P2425">
        <v>30</v>
      </c>
      <c r="Q2425" t="s">
        <v>12180</v>
      </c>
      <c r="R2425" t="s">
        <v>401</v>
      </c>
      <c r="S2425" t="s">
        <v>575</v>
      </c>
      <c r="T2425" t="s">
        <v>16316</v>
      </c>
      <c r="U2425" t="s">
        <v>1226</v>
      </c>
      <c r="V2425" t="s">
        <v>295</v>
      </c>
    </row>
    <row r="2426" spans="1:22" x14ac:dyDescent="0.3">
      <c r="A2426" t="s">
        <v>7337</v>
      </c>
      <c r="B2426">
        <v>1</v>
      </c>
      <c r="C2426" s="1" t="s">
        <v>7335</v>
      </c>
      <c r="D2426" t="s">
        <v>348</v>
      </c>
      <c r="E2426">
        <v>3045283</v>
      </c>
      <c r="F2426" t="s">
        <v>7335</v>
      </c>
      <c r="H2426" t="s">
        <v>708</v>
      </c>
      <c r="K2426">
        <v>82</v>
      </c>
      <c r="L2426" s="1" t="s">
        <v>348</v>
      </c>
      <c r="M2426" t="s">
        <v>7336</v>
      </c>
      <c r="N2426">
        <v>19545</v>
      </c>
      <c r="O2426">
        <v>2</v>
      </c>
      <c r="P2426">
        <v>24</v>
      </c>
      <c r="Q2426" t="s">
        <v>12868</v>
      </c>
      <c r="R2426" t="s">
        <v>345</v>
      </c>
      <c r="S2426" t="s">
        <v>924</v>
      </c>
      <c r="T2426" t="s">
        <v>1059</v>
      </c>
      <c r="U2426" t="s">
        <v>1226</v>
      </c>
      <c r="V2426" t="s">
        <v>295</v>
      </c>
    </row>
    <row r="2427" spans="1:22" x14ac:dyDescent="0.3">
      <c r="A2427" t="s">
        <v>1228</v>
      </c>
      <c r="B2427">
        <v>1</v>
      </c>
      <c r="C2427" s="1" t="s">
        <v>88</v>
      </c>
      <c r="D2427" t="s">
        <v>348</v>
      </c>
      <c r="E2427">
        <v>15880</v>
      </c>
      <c r="F2427" t="s">
        <v>88</v>
      </c>
      <c r="G2427" t="s">
        <v>570</v>
      </c>
      <c r="H2427" t="s">
        <v>795</v>
      </c>
      <c r="I2427">
        <v>1</v>
      </c>
      <c r="J2427" t="s">
        <v>1227</v>
      </c>
      <c r="K2427">
        <v>17</v>
      </c>
      <c r="L2427" s="1" t="s">
        <v>348</v>
      </c>
      <c r="M2427" t="s">
        <v>969</v>
      </c>
      <c r="N2427">
        <v>14871</v>
      </c>
      <c r="O2427">
        <v>7</v>
      </c>
      <c r="P2427">
        <v>28</v>
      </c>
      <c r="Q2427" t="s">
        <v>11449</v>
      </c>
      <c r="R2427" t="s">
        <v>308</v>
      </c>
      <c r="S2427" t="s">
        <v>537</v>
      </c>
      <c r="U2427" t="s">
        <v>1226</v>
      </c>
      <c r="V2427" t="s">
        <v>299</v>
      </c>
    </row>
    <row r="2428" spans="1:22" x14ac:dyDescent="0.3">
      <c r="A2428" t="s">
        <v>7818</v>
      </c>
      <c r="B2428">
        <v>1</v>
      </c>
      <c r="C2428" s="1" t="s">
        <v>207</v>
      </c>
      <c r="D2428" t="s">
        <v>321</v>
      </c>
      <c r="E2428">
        <v>13229</v>
      </c>
      <c r="F2428" t="s">
        <v>207</v>
      </c>
      <c r="G2428" t="s">
        <v>1198</v>
      </c>
      <c r="H2428" t="s">
        <v>4104</v>
      </c>
      <c r="I2428">
        <v>1</v>
      </c>
      <c r="J2428" t="s">
        <v>7817</v>
      </c>
      <c r="K2428">
        <v>87</v>
      </c>
      <c r="L2428" s="1" t="s">
        <v>321</v>
      </c>
      <c r="M2428" t="s">
        <v>4038</v>
      </c>
      <c r="N2428">
        <v>10974</v>
      </c>
      <c r="O2428">
        <v>10</v>
      </c>
      <c r="P2428">
        <v>31</v>
      </c>
      <c r="Q2428" t="s">
        <v>12998</v>
      </c>
      <c r="R2428" t="s">
        <v>304</v>
      </c>
      <c r="S2428" t="s">
        <v>4957</v>
      </c>
      <c r="U2428" t="s">
        <v>2779</v>
      </c>
      <c r="V2428" t="s">
        <v>299</v>
      </c>
    </row>
    <row r="2429" spans="1:22" x14ac:dyDescent="0.3">
      <c r="A2429" t="s">
        <v>5870</v>
      </c>
      <c r="B2429">
        <v>1</v>
      </c>
      <c r="C2429" s="1" t="s">
        <v>5868</v>
      </c>
      <c r="D2429" t="s">
        <v>321</v>
      </c>
      <c r="E2429">
        <v>14009</v>
      </c>
      <c r="F2429" t="s">
        <v>5868</v>
      </c>
      <c r="H2429" t="s">
        <v>5871</v>
      </c>
      <c r="K2429">
        <v>0</v>
      </c>
      <c r="L2429" s="1" t="s">
        <v>321</v>
      </c>
      <c r="M2429" t="s">
        <v>5869</v>
      </c>
      <c r="N2429">
        <v>13406</v>
      </c>
      <c r="O2429">
        <v>6</v>
      </c>
      <c r="P2429">
        <v>30</v>
      </c>
      <c r="Q2429" t="s">
        <v>12467</v>
      </c>
      <c r="R2429" t="s">
        <v>294</v>
      </c>
      <c r="S2429" t="s">
        <v>515</v>
      </c>
      <c r="U2429" t="s">
        <v>2779</v>
      </c>
      <c r="V2429" t="s">
        <v>295</v>
      </c>
    </row>
    <row r="2430" spans="1:22" x14ac:dyDescent="0.3">
      <c r="A2430" t="s">
        <v>3000</v>
      </c>
      <c r="B2430">
        <v>1</v>
      </c>
      <c r="C2430" s="1" t="s">
        <v>2997</v>
      </c>
      <c r="D2430" t="s">
        <v>451</v>
      </c>
      <c r="E2430">
        <v>2575408</v>
      </c>
      <c r="F2430" t="s">
        <v>2997</v>
      </c>
      <c r="H2430" t="s">
        <v>3001</v>
      </c>
      <c r="J2430" t="s">
        <v>2999</v>
      </c>
      <c r="K2430">
        <v>37</v>
      </c>
      <c r="L2430" s="1" t="s">
        <v>451</v>
      </c>
      <c r="M2430" t="s">
        <v>2998</v>
      </c>
      <c r="N2430">
        <v>18451</v>
      </c>
      <c r="O2430">
        <v>4</v>
      </c>
      <c r="P2430">
        <v>27</v>
      </c>
      <c r="Q2430" t="s">
        <v>11783</v>
      </c>
      <c r="R2430" t="s">
        <v>308</v>
      </c>
      <c r="S2430" t="s">
        <v>686</v>
      </c>
      <c r="T2430" t="s">
        <v>16316</v>
      </c>
      <c r="U2430" t="s">
        <v>2779</v>
      </c>
      <c r="V2430" t="s">
        <v>295</v>
      </c>
    </row>
    <row r="2431" spans="1:22" x14ac:dyDescent="0.3">
      <c r="A2431" t="s">
        <v>5217</v>
      </c>
      <c r="B2431">
        <v>1</v>
      </c>
      <c r="C2431" s="1" t="s">
        <v>5216</v>
      </c>
      <c r="F2431" t="s">
        <v>5216</v>
      </c>
      <c r="K2431">
        <v>0</v>
      </c>
      <c r="L2431" s="1" t="s">
        <v>296</v>
      </c>
      <c r="M2431" t="s">
        <v>471</v>
      </c>
      <c r="N2431">
        <v>17815</v>
      </c>
      <c r="O2431">
        <v>0</v>
      </c>
      <c r="Q2431" t="s">
        <v>12298</v>
      </c>
      <c r="R2431" t="s">
        <v>296</v>
      </c>
      <c r="S2431" t="s">
        <v>296</v>
      </c>
      <c r="U2431" t="s">
        <v>2779</v>
      </c>
      <c r="V2431" t="s">
        <v>295</v>
      </c>
    </row>
    <row r="2432" spans="1:22" x14ac:dyDescent="0.3">
      <c r="A2432" t="s">
        <v>4387</v>
      </c>
      <c r="B2432">
        <v>1</v>
      </c>
      <c r="C2432" s="1" t="s">
        <v>4384</v>
      </c>
      <c r="D2432" t="s">
        <v>451</v>
      </c>
      <c r="E2432">
        <v>3121583</v>
      </c>
      <c r="F2432" t="s">
        <v>4384</v>
      </c>
      <c r="H2432" t="s">
        <v>2129</v>
      </c>
      <c r="I2432">
        <v>8</v>
      </c>
      <c r="J2432" t="s">
        <v>4386</v>
      </c>
      <c r="K2432">
        <v>35</v>
      </c>
      <c r="L2432" s="1" t="s">
        <v>451</v>
      </c>
      <c r="M2432" t="s">
        <v>369</v>
      </c>
      <c r="N2432">
        <v>20327</v>
      </c>
      <c r="O2432">
        <v>2</v>
      </c>
      <c r="P2432">
        <v>24</v>
      </c>
      <c r="Q2432" t="s">
        <v>12096</v>
      </c>
      <c r="R2432" t="s">
        <v>401</v>
      </c>
      <c r="S2432" t="s">
        <v>791</v>
      </c>
      <c r="T2432" t="s">
        <v>16316</v>
      </c>
      <c r="U2432" t="s">
        <v>4385</v>
      </c>
      <c r="V2432" t="s">
        <v>295</v>
      </c>
    </row>
    <row r="2433" spans="1:22" x14ac:dyDescent="0.3">
      <c r="A2433" t="s">
        <v>2710</v>
      </c>
      <c r="B2433">
        <v>1</v>
      </c>
      <c r="C2433" s="1" t="s">
        <v>2708</v>
      </c>
      <c r="D2433" t="s">
        <v>348</v>
      </c>
      <c r="E2433">
        <v>8442</v>
      </c>
      <c r="F2433" t="s">
        <v>2708</v>
      </c>
      <c r="H2433" t="s">
        <v>2711</v>
      </c>
      <c r="K2433">
        <v>84</v>
      </c>
      <c r="L2433" s="1" t="s">
        <v>348</v>
      </c>
      <c r="M2433" t="s">
        <v>496</v>
      </c>
      <c r="N2433">
        <v>204</v>
      </c>
      <c r="O2433">
        <v>14</v>
      </c>
      <c r="P2433">
        <v>37</v>
      </c>
      <c r="Q2433" t="s">
        <v>11726</v>
      </c>
      <c r="R2433" t="s">
        <v>329</v>
      </c>
      <c r="S2433" t="s">
        <v>450</v>
      </c>
      <c r="U2433" t="s">
        <v>2709</v>
      </c>
      <c r="V2433" t="s">
        <v>295</v>
      </c>
    </row>
    <row r="2434" spans="1:22" x14ac:dyDescent="0.3">
      <c r="A2434" t="s">
        <v>5525</v>
      </c>
      <c r="B2434">
        <v>1</v>
      </c>
      <c r="C2434" s="1" t="s">
        <v>5523</v>
      </c>
      <c r="D2434" t="s">
        <v>348</v>
      </c>
      <c r="E2434">
        <v>3059918</v>
      </c>
      <c r="F2434" t="s">
        <v>5523</v>
      </c>
      <c r="H2434" t="s">
        <v>4955</v>
      </c>
      <c r="J2434" t="s">
        <v>5524</v>
      </c>
      <c r="L2434" s="1" t="s">
        <v>348</v>
      </c>
      <c r="M2434" t="s">
        <v>1232</v>
      </c>
      <c r="N2434">
        <v>19054</v>
      </c>
      <c r="O2434">
        <v>3</v>
      </c>
      <c r="P2434">
        <v>25</v>
      </c>
      <c r="Q2434" t="s">
        <v>12381</v>
      </c>
      <c r="R2434" t="s">
        <v>329</v>
      </c>
      <c r="S2434" t="s">
        <v>475</v>
      </c>
      <c r="T2434" t="s">
        <v>16316</v>
      </c>
      <c r="U2434" t="s">
        <v>1992</v>
      </c>
      <c r="V2434" t="s">
        <v>295</v>
      </c>
    </row>
    <row r="2435" spans="1:22" x14ac:dyDescent="0.3">
      <c r="A2435" t="s">
        <v>9071</v>
      </c>
      <c r="B2435">
        <v>1</v>
      </c>
      <c r="C2435" s="1" t="s">
        <v>9070</v>
      </c>
      <c r="D2435" t="s">
        <v>451</v>
      </c>
      <c r="E2435">
        <v>3705353</v>
      </c>
      <c r="F2435" t="s">
        <v>9070</v>
      </c>
      <c r="G2435" t="s">
        <v>410</v>
      </c>
      <c r="H2435" t="s">
        <v>8449</v>
      </c>
      <c r="I2435">
        <v>4</v>
      </c>
      <c r="J2435" t="s">
        <v>14536</v>
      </c>
      <c r="K2435">
        <v>33</v>
      </c>
      <c r="L2435" s="1" t="s">
        <v>451</v>
      </c>
      <c r="M2435" t="s">
        <v>700</v>
      </c>
      <c r="N2435">
        <v>20741</v>
      </c>
      <c r="O2435">
        <v>1</v>
      </c>
      <c r="P2435">
        <v>23</v>
      </c>
      <c r="Q2435" t="s">
        <v>13362</v>
      </c>
      <c r="R2435" t="s">
        <v>308</v>
      </c>
      <c r="S2435" t="s">
        <v>665</v>
      </c>
      <c r="T2435" t="s">
        <v>13941</v>
      </c>
      <c r="U2435" t="s">
        <v>1992</v>
      </c>
      <c r="V2435" t="s">
        <v>13942</v>
      </c>
    </row>
    <row r="2436" spans="1:22" x14ac:dyDescent="0.3">
      <c r="A2436" t="s">
        <v>4445</v>
      </c>
      <c r="B2436">
        <v>2</v>
      </c>
      <c r="C2436" s="1" t="s">
        <v>4444</v>
      </c>
      <c r="D2436" t="s">
        <v>348</v>
      </c>
      <c r="E2436">
        <v>16373</v>
      </c>
      <c r="F2436" t="s">
        <v>4444</v>
      </c>
      <c r="H2436" t="s">
        <v>4446</v>
      </c>
      <c r="K2436">
        <v>17</v>
      </c>
      <c r="L2436" s="1" t="s">
        <v>348</v>
      </c>
      <c r="M2436" t="s">
        <v>825</v>
      </c>
      <c r="N2436">
        <v>15350</v>
      </c>
      <c r="O2436">
        <v>6</v>
      </c>
      <c r="P2436">
        <v>29</v>
      </c>
      <c r="Q2436" t="s">
        <v>12111</v>
      </c>
      <c r="R2436" t="s">
        <v>424</v>
      </c>
      <c r="S2436" t="s">
        <v>762</v>
      </c>
      <c r="T2436" t="s">
        <v>1059</v>
      </c>
      <c r="U2436" t="s">
        <v>1992</v>
      </c>
      <c r="V2436" t="s">
        <v>295</v>
      </c>
    </row>
    <row r="2437" spans="1:22" x14ac:dyDescent="0.3">
      <c r="A2437" t="s">
        <v>4445</v>
      </c>
      <c r="B2437">
        <v>2</v>
      </c>
      <c r="C2437" s="1" t="s">
        <v>14974</v>
      </c>
      <c r="D2437" t="s">
        <v>451</v>
      </c>
      <c r="F2437" t="s">
        <v>14974</v>
      </c>
      <c r="H2437" t="s">
        <v>14975</v>
      </c>
      <c r="L2437" s="1" t="s">
        <v>451</v>
      </c>
      <c r="M2437" t="s">
        <v>825</v>
      </c>
      <c r="N2437">
        <v>21775</v>
      </c>
      <c r="O2437">
        <v>0</v>
      </c>
      <c r="P2437">
        <v>24</v>
      </c>
      <c r="Q2437" t="s">
        <v>12111</v>
      </c>
      <c r="R2437" t="s">
        <v>360</v>
      </c>
      <c r="S2437" t="s">
        <v>317</v>
      </c>
      <c r="T2437" t="s">
        <v>16316</v>
      </c>
      <c r="U2437" t="s">
        <v>1992</v>
      </c>
      <c r="V2437" t="s">
        <v>295</v>
      </c>
    </row>
    <row r="2438" spans="1:22" x14ac:dyDescent="0.3">
      <c r="A2438" t="s">
        <v>14704</v>
      </c>
      <c r="B2438">
        <v>1</v>
      </c>
      <c r="C2438" s="1" t="s">
        <v>14705</v>
      </c>
      <c r="D2438" t="s">
        <v>437</v>
      </c>
      <c r="E2438">
        <v>3915165</v>
      </c>
      <c r="F2438" t="s">
        <v>14705</v>
      </c>
      <c r="G2438" t="s">
        <v>303</v>
      </c>
      <c r="H2438" t="s">
        <v>14706</v>
      </c>
      <c r="I2438">
        <v>2</v>
      </c>
      <c r="K2438">
        <v>3</v>
      </c>
      <c r="L2438" s="1" t="s">
        <v>437</v>
      </c>
      <c r="M2438" t="s">
        <v>14707</v>
      </c>
      <c r="N2438">
        <v>22112</v>
      </c>
      <c r="O2438">
        <v>0</v>
      </c>
      <c r="P2438">
        <v>23</v>
      </c>
      <c r="Q2438" t="s">
        <v>14708</v>
      </c>
      <c r="R2438" t="s">
        <v>329</v>
      </c>
      <c r="S2438" t="s">
        <v>706</v>
      </c>
      <c r="U2438" t="s">
        <v>14709</v>
      </c>
      <c r="V2438" t="s">
        <v>299</v>
      </c>
    </row>
    <row r="2439" spans="1:22" x14ac:dyDescent="0.3">
      <c r="A2439" t="s">
        <v>8569</v>
      </c>
      <c r="B2439">
        <v>1</v>
      </c>
      <c r="C2439" s="1" t="s">
        <v>95</v>
      </c>
      <c r="D2439" t="s">
        <v>451</v>
      </c>
      <c r="E2439">
        <v>2512197</v>
      </c>
      <c r="F2439" t="s">
        <v>95</v>
      </c>
      <c r="G2439" t="s">
        <v>14642</v>
      </c>
      <c r="H2439" t="s">
        <v>8504</v>
      </c>
      <c r="I2439">
        <v>6</v>
      </c>
      <c r="J2439" t="s">
        <v>8568</v>
      </c>
      <c r="K2439">
        <v>36</v>
      </c>
      <c r="L2439" s="1" t="s">
        <v>451</v>
      </c>
      <c r="M2439" t="s">
        <v>825</v>
      </c>
      <c r="N2439">
        <v>17360</v>
      </c>
      <c r="O2439">
        <v>5</v>
      </c>
      <c r="P2439">
        <v>28</v>
      </c>
      <c r="Q2439" t="s">
        <v>13214</v>
      </c>
      <c r="R2439" t="s">
        <v>318</v>
      </c>
      <c r="S2439" t="s">
        <v>332</v>
      </c>
      <c r="T2439" t="s">
        <v>16320</v>
      </c>
      <c r="U2439" t="s">
        <v>7165</v>
      </c>
      <c r="V2439" t="s">
        <v>16321</v>
      </c>
    </row>
    <row r="2440" spans="1:22" x14ac:dyDescent="0.3">
      <c r="A2440" t="s">
        <v>8063</v>
      </c>
      <c r="B2440">
        <v>1</v>
      </c>
      <c r="C2440" s="1" t="s">
        <v>8060</v>
      </c>
      <c r="D2440" t="s">
        <v>348</v>
      </c>
      <c r="E2440">
        <v>15391</v>
      </c>
      <c r="F2440" t="s">
        <v>8060</v>
      </c>
      <c r="H2440" t="s">
        <v>8064</v>
      </c>
      <c r="J2440" t="s">
        <v>8062</v>
      </c>
      <c r="K2440">
        <v>13</v>
      </c>
      <c r="L2440" s="1" t="s">
        <v>348</v>
      </c>
      <c r="M2440" t="s">
        <v>8061</v>
      </c>
      <c r="N2440">
        <v>14111</v>
      </c>
      <c r="O2440">
        <v>8</v>
      </c>
      <c r="P2440">
        <v>32</v>
      </c>
      <c r="Q2440" t="s">
        <v>13068</v>
      </c>
      <c r="R2440" t="s">
        <v>318</v>
      </c>
      <c r="S2440" t="s">
        <v>356</v>
      </c>
      <c r="T2440" t="s">
        <v>16316</v>
      </c>
      <c r="U2440" t="s">
        <v>7165</v>
      </c>
      <c r="V2440" t="s">
        <v>295</v>
      </c>
    </row>
    <row r="2441" spans="1:22" x14ac:dyDescent="0.3">
      <c r="A2441" t="s">
        <v>1391</v>
      </c>
      <c r="B2441">
        <v>1</v>
      </c>
      <c r="C2441" s="1" t="s">
        <v>1388</v>
      </c>
      <c r="F2441" t="s">
        <v>1388</v>
      </c>
      <c r="K2441">
        <v>0</v>
      </c>
      <c r="L2441" s="1" t="s">
        <v>296</v>
      </c>
      <c r="M2441" t="s">
        <v>1390</v>
      </c>
      <c r="N2441">
        <v>17934</v>
      </c>
      <c r="O2441">
        <v>0</v>
      </c>
      <c r="Q2441" t="s">
        <v>11473</v>
      </c>
      <c r="R2441" t="s">
        <v>296</v>
      </c>
      <c r="S2441" t="s">
        <v>296</v>
      </c>
      <c r="U2441" t="s">
        <v>1389</v>
      </c>
      <c r="V2441" t="s">
        <v>295</v>
      </c>
    </row>
    <row r="2442" spans="1:22" x14ac:dyDescent="0.3">
      <c r="A2442" t="s">
        <v>6468</v>
      </c>
      <c r="B2442">
        <v>1</v>
      </c>
      <c r="C2442" s="1" t="s">
        <v>6466</v>
      </c>
      <c r="D2442" t="s">
        <v>348</v>
      </c>
      <c r="E2442">
        <v>3125745</v>
      </c>
      <c r="F2442" t="s">
        <v>6466</v>
      </c>
      <c r="H2442" t="s">
        <v>6469</v>
      </c>
      <c r="J2442" t="s">
        <v>6467</v>
      </c>
      <c r="K2442">
        <v>8</v>
      </c>
      <c r="L2442" s="1" t="s">
        <v>348</v>
      </c>
      <c r="M2442" t="s">
        <v>799</v>
      </c>
      <c r="N2442">
        <v>18285</v>
      </c>
      <c r="O2442">
        <v>4</v>
      </c>
      <c r="P2442">
        <v>26</v>
      </c>
      <c r="Q2442" t="s">
        <v>12630</v>
      </c>
      <c r="R2442" t="s">
        <v>308</v>
      </c>
      <c r="S2442" t="s">
        <v>532</v>
      </c>
      <c r="T2442" t="s">
        <v>16316</v>
      </c>
      <c r="U2442" t="s">
        <v>1389</v>
      </c>
      <c r="V2442" t="s">
        <v>295</v>
      </c>
    </row>
    <row r="2443" spans="1:22" x14ac:dyDescent="0.3">
      <c r="A2443" t="s">
        <v>9014</v>
      </c>
      <c r="B2443">
        <v>1</v>
      </c>
      <c r="C2443" s="1" t="s">
        <v>9012</v>
      </c>
      <c r="D2443" t="s">
        <v>451</v>
      </c>
      <c r="E2443">
        <v>2577106</v>
      </c>
      <c r="F2443" t="s">
        <v>9012</v>
      </c>
      <c r="H2443" t="s">
        <v>5371</v>
      </c>
      <c r="I2443">
        <v>6</v>
      </c>
      <c r="K2443">
        <v>30</v>
      </c>
      <c r="L2443" s="1" t="s">
        <v>451</v>
      </c>
      <c r="M2443" t="s">
        <v>4029</v>
      </c>
      <c r="N2443">
        <v>18705</v>
      </c>
      <c r="O2443">
        <v>3</v>
      </c>
      <c r="P2443">
        <v>26</v>
      </c>
      <c r="Q2443" t="s">
        <v>13347</v>
      </c>
      <c r="R2443" t="s">
        <v>401</v>
      </c>
      <c r="S2443" t="s">
        <v>568</v>
      </c>
      <c r="T2443" t="s">
        <v>1059</v>
      </c>
      <c r="U2443" t="s">
        <v>9013</v>
      </c>
      <c r="V2443" t="s">
        <v>295</v>
      </c>
    </row>
    <row r="2444" spans="1:22" x14ac:dyDescent="0.3">
      <c r="A2444" t="s">
        <v>7325</v>
      </c>
      <c r="B2444">
        <v>1</v>
      </c>
      <c r="C2444" s="1" t="s">
        <v>7322</v>
      </c>
      <c r="D2444" t="s">
        <v>348</v>
      </c>
      <c r="E2444">
        <v>4264340</v>
      </c>
      <c r="F2444" t="s">
        <v>7322</v>
      </c>
      <c r="K2444">
        <v>83</v>
      </c>
      <c r="L2444" s="1" t="s">
        <v>348</v>
      </c>
      <c r="M2444" t="s">
        <v>7324</v>
      </c>
      <c r="N2444">
        <v>21404</v>
      </c>
      <c r="O2444">
        <v>1</v>
      </c>
      <c r="Q2444" t="s">
        <v>12864</v>
      </c>
      <c r="R2444" t="s">
        <v>401</v>
      </c>
      <c r="S2444" t="s">
        <v>65</v>
      </c>
      <c r="T2444" t="s">
        <v>16316</v>
      </c>
      <c r="U2444" t="s">
        <v>7323</v>
      </c>
      <c r="V2444" t="s">
        <v>295</v>
      </c>
    </row>
    <row r="2445" spans="1:22" x14ac:dyDescent="0.3">
      <c r="A2445" t="s">
        <v>6574</v>
      </c>
      <c r="B2445">
        <v>1</v>
      </c>
      <c r="C2445" s="1" t="s">
        <v>6571</v>
      </c>
      <c r="D2445" t="s">
        <v>321</v>
      </c>
      <c r="E2445">
        <v>3126196</v>
      </c>
      <c r="F2445" t="s">
        <v>6571</v>
      </c>
      <c r="H2445" t="s">
        <v>2725</v>
      </c>
      <c r="J2445" t="s">
        <v>15322</v>
      </c>
      <c r="K2445">
        <v>84</v>
      </c>
      <c r="L2445" s="1" t="s">
        <v>321</v>
      </c>
      <c r="M2445" t="s">
        <v>6573</v>
      </c>
      <c r="N2445">
        <v>21296</v>
      </c>
      <c r="O2445">
        <v>1</v>
      </c>
      <c r="P2445">
        <v>24</v>
      </c>
      <c r="Q2445" t="s">
        <v>12658</v>
      </c>
      <c r="R2445" t="s">
        <v>318</v>
      </c>
      <c r="S2445" t="s">
        <v>525</v>
      </c>
      <c r="T2445" t="s">
        <v>16316</v>
      </c>
      <c r="U2445" t="s">
        <v>6572</v>
      </c>
      <c r="V2445" t="s">
        <v>295</v>
      </c>
    </row>
    <row r="2446" spans="1:22" x14ac:dyDescent="0.3">
      <c r="A2446" t="s">
        <v>15519</v>
      </c>
      <c r="B2446">
        <v>1</v>
      </c>
      <c r="C2446" s="1" t="s">
        <v>15520</v>
      </c>
      <c r="F2446" t="s">
        <v>15520</v>
      </c>
      <c r="K2446">
        <v>0</v>
      </c>
      <c r="L2446" s="1" t="s">
        <v>296</v>
      </c>
      <c r="M2446" t="s">
        <v>15521</v>
      </c>
      <c r="N2446">
        <v>21859</v>
      </c>
      <c r="O2446">
        <v>0</v>
      </c>
      <c r="Q2446" t="s">
        <v>15522</v>
      </c>
      <c r="R2446" t="s">
        <v>296</v>
      </c>
      <c r="S2446" t="s">
        <v>296</v>
      </c>
      <c r="U2446" t="s">
        <v>15523</v>
      </c>
      <c r="V2446" t="s">
        <v>295</v>
      </c>
    </row>
    <row r="2447" spans="1:22" x14ac:dyDescent="0.3">
      <c r="A2447" t="s">
        <v>12541</v>
      </c>
      <c r="B2447">
        <v>1</v>
      </c>
      <c r="C2447" s="1" t="s">
        <v>6151</v>
      </c>
      <c r="F2447" t="s">
        <v>6151</v>
      </c>
      <c r="K2447">
        <v>0</v>
      </c>
      <c r="L2447" s="1" t="s">
        <v>296</v>
      </c>
      <c r="M2447" t="s">
        <v>313</v>
      </c>
      <c r="N2447">
        <v>19819</v>
      </c>
      <c r="O2447">
        <v>0</v>
      </c>
      <c r="Q2447" t="s">
        <v>12542</v>
      </c>
      <c r="R2447" t="s">
        <v>296</v>
      </c>
      <c r="S2447" t="s">
        <v>296</v>
      </c>
      <c r="U2447" t="s">
        <v>387</v>
      </c>
      <c r="V2447" t="s">
        <v>295</v>
      </c>
    </row>
    <row r="2448" spans="1:22" x14ac:dyDescent="0.3">
      <c r="A2448" t="s">
        <v>5014</v>
      </c>
      <c r="B2448">
        <v>1</v>
      </c>
      <c r="C2448" s="1" t="s">
        <v>206</v>
      </c>
      <c r="D2448" t="s">
        <v>451</v>
      </c>
      <c r="E2448">
        <v>3912550</v>
      </c>
      <c r="F2448" t="s">
        <v>206</v>
      </c>
      <c r="G2448" t="s">
        <v>1198</v>
      </c>
      <c r="H2448" t="s">
        <v>5015</v>
      </c>
      <c r="I2448">
        <v>1</v>
      </c>
      <c r="J2448" t="s">
        <v>5013</v>
      </c>
      <c r="K2448">
        <v>27</v>
      </c>
      <c r="L2448" s="1" t="s">
        <v>451</v>
      </c>
      <c r="M2448" t="s">
        <v>5012</v>
      </c>
      <c r="N2448">
        <v>19861</v>
      </c>
      <c r="O2448">
        <v>2</v>
      </c>
      <c r="P2448">
        <v>23</v>
      </c>
      <c r="Q2448" t="s">
        <v>12246</v>
      </c>
      <c r="R2448" t="s">
        <v>360</v>
      </c>
      <c r="S2448" t="s">
        <v>450</v>
      </c>
      <c r="U2448" t="s">
        <v>387</v>
      </c>
      <c r="V2448" t="s">
        <v>299</v>
      </c>
    </row>
    <row r="2449" spans="1:22" x14ac:dyDescent="0.3">
      <c r="A2449" t="s">
        <v>3905</v>
      </c>
      <c r="B2449">
        <v>1</v>
      </c>
      <c r="C2449" s="1" t="s">
        <v>699</v>
      </c>
      <c r="D2449" t="s">
        <v>451</v>
      </c>
      <c r="E2449">
        <v>8417</v>
      </c>
      <c r="F2449" t="s">
        <v>699</v>
      </c>
      <c r="H2449" t="s">
        <v>3906</v>
      </c>
      <c r="K2449">
        <v>30</v>
      </c>
      <c r="L2449" s="1" t="s">
        <v>451</v>
      </c>
      <c r="M2449" t="s">
        <v>781</v>
      </c>
      <c r="N2449">
        <v>6458</v>
      </c>
      <c r="O2449">
        <v>9</v>
      </c>
      <c r="P2449">
        <v>35</v>
      </c>
      <c r="Q2449" t="s">
        <v>11981</v>
      </c>
      <c r="R2449" t="s">
        <v>308</v>
      </c>
      <c r="S2449" t="s">
        <v>696</v>
      </c>
      <c r="U2449" t="s">
        <v>3904</v>
      </c>
      <c r="V2449" t="s">
        <v>295</v>
      </c>
    </row>
    <row r="2450" spans="1:22" x14ac:dyDescent="0.3">
      <c r="A2450" t="s">
        <v>8201</v>
      </c>
      <c r="B2450">
        <v>1</v>
      </c>
      <c r="C2450" s="1" t="s">
        <v>8198</v>
      </c>
      <c r="D2450" t="s">
        <v>451</v>
      </c>
      <c r="E2450">
        <v>14895</v>
      </c>
      <c r="F2450" t="s">
        <v>8198</v>
      </c>
      <c r="H2450" t="s">
        <v>2935</v>
      </c>
      <c r="J2450" t="s">
        <v>8200</v>
      </c>
      <c r="K2450">
        <v>34</v>
      </c>
      <c r="L2450" s="1" t="s">
        <v>451</v>
      </c>
      <c r="M2450" t="s">
        <v>8199</v>
      </c>
      <c r="N2450">
        <v>14046</v>
      </c>
      <c r="O2450">
        <v>7</v>
      </c>
      <c r="P2450">
        <v>27</v>
      </c>
      <c r="Q2450" t="s">
        <v>13108</v>
      </c>
      <c r="R2450" t="s">
        <v>492</v>
      </c>
      <c r="S2450" t="s">
        <v>356</v>
      </c>
      <c r="T2450" t="s">
        <v>1059</v>
      </c>
      <c r="U2450" t="s">
        <v>3904</v>
      </c>
      <c r="V2450" t="s">
        <v>295</v>
      </c>
    </row>
    <row r="2451" spans="1:22" x14ac:dyDescent="0.3">
      <c r="A2451" t="s">
        <v>10598</v>
      </c>
      <c r="B2451">
        <v>1</v>
      </c>
      <c r="C2451" s="1" t="s">
        <v>10597</v>
      </c>
      <c r="D2451" t="s">
        <v>321</v>
      </c>
      <c r="E2451">
        <v>2516203</v>
      </c>
      <c r="F2451" t="s">
        <v>10597</v>
      </c>
      <c r="H2451" t="s">
        <v>10599</v>
      </c>
      <c r="K2451">
        <v>87</v>
      </c>
      <c r="L2451" s="1" t="s">
        <v>321</v>
      </c>
      <c r="M2451" t="s">
        <v>10050</v>
      </c>
      <c r="N2451">
        <v>17850</v>
      </c>
      <c r="O2451">
        <v>1</v>
      </c>
      <c r="P2451">
        <v>27</v>
      </c>
      <c r="Q2451" t="s">
        <v>13828</v>
      </c>
      <c r="R2451" t="s">
        <v>294</v>
      </c>
      <c r="S2451" t="s">
        <v>686</v>
      </c>
      <c r="U2451" t="s">
        <v>3904</v>
      </c>
      <c r="V2451" t="s">
        <v>295</v>
      </c>
    </row>
    <row r="2452" spans="1:22" x14ac:dyDescent="0.3">
      <c r="A2452" t="s">
        <v>2763</v>
      </c>
      <c r="B2452">
        <v>1</v>
      </c>
      <c r="C2452" s="1" t="s">
        <v>2760</v>
      </c>
      <c r="D2452" t="s">
        <v>348</v>
      </c>
      <c r="E2452">
        <v>4048681</v>
      </c>
      <c r="F2452" t="s">
        <v>2760</v>
      </c>
      <c r="K2452">
        <v>0</v>
      </c>
      <c r="L2452" s="1" t="s">
        <v>348</v>
      </c>
      <c r="M2452" t="s">
        <v>2762</v>
      </c>
      <c r="N2452">
        <v>21171</v>
      </c>
      <c r="O2452">
        <v>0</v>
      </c>
      <c r="Q2452" t="s">
        <v>11739</v>
      </c>
      <c r="R2452" t="s">
        <v>296</v>
      </c>
      <c r="S2452" t="s">
        <v>296</v>
      </c>
      <c r="U2452" t="s">
        <v>2761</v>
      </c>
      <c r="V2452" t="s">
        <v>295</v>
      </c>
    </row>
    <row r="2453" spans="1:22" x14ac:dyDescent="0.3">
      <c r="A2453" t="s">
        <v>4450</v>
      </c>
      <c r="B2453">
        <v>1</v>
      </c>
      <c r="C2453" s="1" t="s">
        <v>4447</v>
      </c>
      <c r="F2453" t="s">
        <v>4447</v>
      </c>
      <c r="K2453">
        <v>0</v>
      </c>
      <c r="L2453" s="1" t="s">
        <v>296</v>
      </c>
      <c r="M2453" t="s">
        <v>4449</v>
      </c>
      <c r="N2453">
        <v>17900</v>
      </c>
      <c r="O2453">
        <v>0</v>
      </c>
      <c r="Q2453" t="s">
        <v>12112</v>
      </c>
      <c r="R2453" t="s">
        <v>296</v>
      </c>
      <c r="S2453" t="s">
        <v>296</v>
      </c>
      <c r="U2453" t="s">
        <v>4448</v>
      </c>
      <c r="V2453" t="s">
        <v>295</v>
      </c>
    </row>
    <row r="2454" spans="1:22" x14ac:dyDescent="0.3">
      <c r="A2454" t="s">
        <v>9154</v>
      </c>
      <c r="B2454">
        <v>1</v>
      </c>
      <c r="C2454" s="1" t="s">
        <v>9150</v>
      </c>
      <c r="D2454" t="s">
        <v>562</v>
      </c>
      <c r="E2454">
        <v>17223</v>
      </c>
      <c r="F2454" t="s">
        <v>9150</v>
      </c>
      <c r="G2454" t="s">
        <v>303</v>
      </c>
      <c r="H2454" t="s">
        <v>9155</v>
      </c>
      <c r="I2454">
        <v>5</v>
      </c>
      <c r="J2454" t="s">
        <v>9153</v>
      </c>
      <c r="K2454">
        <v>33</v>
      </c>
      <c r="L2454" s="1" t="s">
        <v>451</v>
      </c>
      <c r="M2454" t="s">
        <v>9152</v>
      </c>
      <c r="N2454">
        <v>16534</v>
      </c>
      <c r="O2454">
        <v>6</v>
      </c>
      <c r="P2454">
        <v>28</v>
      </c>
      <c r="Q2454" t="s">
        <v>13386</v>
      </c>
      <c r="R2454" t="s">
        <v>360</v>
      </c>
      <c r="S2454" t="s">
        <v>1049</v>
      </c>
      <c r="U2454" t="s">
        <v>9151</v>
      </c>
      <c r="V2454" t="s">
        <v>299</v>
      </c>
    </row>
    <row r="2455" spans="1:22" x14ac:dyDescent="0.3">
      <c r="A2455" t="s">
        <v>4964</v>
      </c>
      <c r="B2455">
        <v>1</v>
      </c>
      <c r="C2455" s="1" t="s">
        <v>4961</v>
      </c>
      <c r="D2455" t="s">
        <v>321</v>
      </c>
      <c r="E2455">
        <v>2577661</v>
      </c>
      <c r="F2455" t="s">
        <v>4961</v>
      </c>
      <c r="H2455" t="s">
        <v>1498</v>
      </c>
      <c r="J2455" t="s">
        <v>4963</v>
      </c>
      <c r="K2455">
        <v>88</v>
      </c>
      <c r="L2455" s="1" t="s">
        <v>321</v>
      </c>
      <c r="M2455" t="s">
        <v>700</v>
      </c>
      <c r="N2455">
        <v>17013</v>
      </c>
      <c r="O2455">
        <v>4</v>
      </c>
      <c r="P2455">
        <v>26</v>
      </c>
      <c r="Q2455" t="s">
        <v>12233</v>
      </c>
      <c r="R2455" t="s">
        <v>424</v>
      </c>
      <c r="S2455" t="s">
        <v>320</v>
      </c>
      <c r="T2455" t="s">
        <v>1059</v>
      </c>
      <c r="U2455" t="s">
        <v>4962</v>
      </c>
      <c r="V2455" t="s">
        <v>295</v>
      </c>
    </row>
    <row r="2456" spans="1:22" x14ac:dyDescent="0.3">
      <c r="A2456" t="s">
        <v>2092</v>
      </c>
      <c r="B2456">
        <v>1</v>
      </c>
      <c r="C2456" s="1" t="s">
        <v>2089</v>
      </c>
      <c r="D2456" t="s">
        <v>321</v>
      </c>
      <c r="E2456">
        <v>3120303</v>
      </c>
      <c r="F2456" t="s">
        <v>2089</v>
      </c>
      <c r="G2456" t="s">
        <v>536</v>
      </c>
      <c r="H2456" t="s">
        <v>917</v>
      </c>
      <c r="I2456">
        <v>4</v>
      </c>
      <c r="J2456" t="s">
        <v>2091</v>
      </c>
      <c r="K2456">
        <v>82</v>
      </c>
      <c r="L2456" s="1" t="s">
        <v>321</v>
      </c>
      <c r="M2456" t="s">
        <v>2090</v>
      </c>
      <c r="N2456">
        <v>20361</v>
      </c>
      <c r="O2456">
        <v>2</v>
      </c>
      <c r="P2456">
        <v>25</v>
      </c>
      <c r="Q2456" t="s">
        <v>11603</v>
      </c>
      <c r="R2456" t="s">
        <v>294</v>
      </c>
      <c r="S2456" t="s">
        <v>525</v>
      </c>
      <c r="U2456" t="s">
        <v>1182</v>
      </c>
      <c r="V2456" t="s">
        <v>299</v>
      </c>
    </row>
    <row r="2457" spans="1:22" x14ac:dyDescent="0.3">
      <c r="A2457" t="s">
        <v>7028</v>
      </c>
      <c r="B2457">
        <v>1</v>
      </c>
      <c r="C2457" s="1" t="s">
        <v>7027</v>
      </c>
      <c r="D2457" t="s">
        <v>437</v>
      </c>
      <c r="E2457">
        <v>2969886</v>
      </c>
      <c r="F2457" t="s">
        <v>7027</v>
      </c>
      <c r="H2457" t="s">
        <v>674</v>
      </c>
      <c r="I2457">
        <v>2</v>
      </c>
      <c r="K2457">
        <v>7</v>
      </c>
      <c r="L2457" s="1" t="s">
        <v>437</v>
      </c>
      <c r="M2457" t="s">
        <v>1112</v>
      </c>
      <c r="N2457">
        <v>18224</v>
      </c>
      <c r="O2457">
        <v>4</v>
      </c>
      <c r="P2457">
        <v>27</v>
      </c>
      <c r="Q2457" t="s">
        <v>12784</v>
      </c>
      <c r="R2457" t="s">
        <v>492</v>
      </c>
      <c r="S2457" t="s">
        <v>485</v>
      </c>
      <c r="T2457" t="s">
        <v>16316</v>
      </c>
      <c r="U2457" t="s">
        <v>1182</v>
      </c>
      <c r="V2457" t="s">
        <v>295</v>
      </c>
    </row>
    <row r="2458" spans="1:22" x14ac:dyDescent="0.3">
      <c r="A2458" t="s">
        <v>8808</v>
      </c>
      <c r="B2458">
        <v>1</v>
      </c>
      <c r="C2458" s="1" t="s">
        <v>8806</v>
      </c>
      <c r="D2458" t="s">
        <v>451</v>
      </c>
      <c r="F2458" t="s">
        <v>8806</v>
      </c>
      <c r="H2458" t="s">
        <v>5018</v>
      </c>
      <c r="K2458">
        <v>48</v>
      </c>
      <c r="L2458" s="1" t="s">
        <v>451</v>
      </c>
      <c r="M2458" t="s">
        <v>8807</v>
      </c>
      <c r="N2458">
        <v>17481</v>
      </c>
      <c r="O2458">
        <v>0</v>
      </c>
      <c r="P2458">
        <v>24</v>
      </c>
      <c r="Q2458" t="s">
        <v>13287</v>
      </c>
      <c r="R2458" t="s">
        <v>360</v>
      </c>
      <c r="S2458" t="s">
        <v>650</v>
      </c>
      <c r="U2458" t="s">
        <v>1182</v>
      </c>
      <c r="V2458" t="s">
        <v>295</v>
      </c>
    </row>
    <row r="2459" spans="1:22" x14ac:dyDescent="0.3">
      <c r="A2459" t="s">
        <v>1184</v>
      </c>
      <c r="B2459">
        <v>1</v>
      </c>
      <c r="C2459" s="1" t="s">
        <v>1181</v>
      </c>
      <c r="D2459" t="s">
        <v>321</v>
      </c>
      <c r="E2459">
        <v>3936647</v>
      </c>
      <c r="F2459" t="s">
        <v>1181</v>
      </c>
      <c r="G2459" t="s">
        <v>352</v>
      </c>
      <c r="H2459" t="s">
        <v>1185</v>
      </c>
      <c r="I2459">
        <v>5</v>
      </c>
      <c r="J2459" t="s">
        <v>1183</v>
      </c>
      <c r="K2459">
        <v>43</v>
      </c>
      <c r="L2459" s="1" t="s">
        <v>321</v>
      </c>
      <c r="M2459" t="s">
        <v>731</v>
      </c>
      <c r="N2459">
        <v>17750</v>
      </c>
      <c r="O2459">
        <v>5</v>
      </c>
      <c r="P2459">
        <v>27</v>
      </c>
      <c r="Q2459" t="s">
        <v>11444</v>
      </c>
      <c r="R2459" t="s">
        <v>304</v>
      </c>
      <c r="S2459" t="s">
        <v>1049</v>
      </c>
      <c r="U2459" t="s">
        <v>1182</v>
      </c>
      <c r="V2459" t="s">
        <v>299</v>
      </c>
    </row>
    <row r="2460" spans="1:22" x14ac:dyDescent="0.3">
      <c r="A2460" t="s">
        <v>8000</v>
      </c>
      <c r="B2460">
        <v>1</v>
      </c>
      <c r="C2460" s="1" t="s">
        <v>57</v>
      </c>
      <c r="D2460" t="s">
        <v>451</v>
      </c>
      <c r="E2460">
        <v>3122672</v>
      </c>
      <c r="F2460" t="s">
        <v>57</v>
      </c>
      <c r="G2460" t="s">
        <v>1379</v>
      </c>
      <c r="H2460" t="s">
        <v>7667</v>
      </c>
      <c r="I2460">
        <v>3</v>
      </c>
      <c r="J2460" t="s">
        <v>7999</v>
      </c>
      <c r="K2460">
        <v>28</v>
      </c>
      <c r="L2460" s="1" t="s">
        <v>451</v>
      </c>
      <c r="M2460" t="s">
        <v>4413</v>
      </c>
      <c r="N2460">
        <v>19823</v>
      </c>
      <c r="O2460">
        <v>2</v>
      </c>
      <c r="P2460">
        <v>24</v>
      </c>
      <c r="Q2460" t="s">
        <v>13049</v>
      </c>
      <c r="R2460" t="s">
        <v>308</v>
      </c>
      <c r="S2460" t="s">
        <v>828</v>
      </c>
      <c r="U2460" t="s">
        <v>5881</v>
      </c>
      <c r="V2460" t="s">
        <v>299</v>
      </c>
    </row>
    <row r="2461" spans="1:22" x14ac:dyDescent="0.3">
      <c r="A2461" t="s">
        <v>3471</v>
      </c>
      <c r="B2461">
        <v>1</v>
      </c>
      <c r="C2461" s="1" t="s">
        <v>3468</v>
      </c>
      <c r="D2461" t="s">
        <v>451</v>
      </c>
      <c r="E2461">
        <v>14192</v>
      </c>
      <c r="F2461" t="s">
        <v>3468</v>
      </c>
      <c r="H2461" t="s">
        <v>3472</v>
      </c>
      <c r="K2461">
        <v>26</v>
      </c>
      <c r="L2461" s="1" t="s">
        <v>451</v>
      </c>
      <c r="M2461" t="s">
        <v>3470</v>
      </c>
      <c r="N2461">
        <v>13163</v>
      </c>
      <c r="O2461">
        <v>6</v>
      </c>
      <c r="P2461">
        <v>29</v>
      </c>
      <c r="Q2461" t="s">
        <v>11888</v>
      </c>
      <c r="R2461" t="s">
        <v>360</v>
      </c>
      <c r="S2461" t="s">
        <v>762</v>
      </c>
      <c r="U2461" t="s">
        <v>3469</v>
      </c>
      <c r="V2461" t="s">
        <v>295</v>
      </c>
    </row>
    <row r="2462" spans="1:22" x14ac:dyDescent="0.3">
      <c r="A2462" t="s">
        <v>5742</v>
      </c>
      <c r="B2462">
        <v>1</v>
      </c>
      <c r="C2462" s="1" t="s">
        <v>5740</v>
      </c>
      <c r="D2462" t="s">
        <v>348</v>
      </c>
      <c r="E2462">
        <v>14911</v>
      </c>
      <c r="F2462" t="s">
        <v>5740</v>
      </c>
      <c r="H2462" t="s">
        <v>456</v>
      </c>
      <c r="L2462" s="1" t="s">
        <v>348</v>
      </c>
      <c r="M2462" t="s">
        <v>5170</v>
      </c>
      <c r="N2462">
        <v>14242</v>
      </c>
      <c r="O2462">
        <v>8</v>
      </c>
      <c r="P2462">
        <v>28</v>
      </c>
      <c r="Q2462" t="s">
        <v>12434</v>
      </c>
      <c r="R2462" t="s">
        <v>318</v>
      </c>
      <c r="S2462" t="s">
        <v>450</v>
      </c>
      <c r="T2462" t="s">
        <v>509</v>
      </c>
      <c r="U2462" t="s">
        <v>5741</v>
      </c>
      <c r="V2462" t="s">
        <v>295</v>
      </c>
    </row>
    <row r="2463" spans="1:22" x14ac:dyDescent="0.3">
      <c r="A2463" t="s">
        <v>3496</v>
      </c>
      <c r="B2463">
        <v>1</v>
      </c>
      <c r="C2463" s="1" t="s">
        <v>3493</v>
      </c>
      <c r="D2463" t="s">
        <v>451</v>
      </c>
      <c r="E2463">
        <v>2970270</v>
      </c>
      <c r="F2463" t="s">
        <v>3493</v>
      </c>
      <c r="G2463" t="s">
        <v>915</v>
      </c>
      <c r="H2463" t="s">
        <v>3497</v>
      </c>
      <c r="K2463">
        <v>7</v>
      </c>
      <c r="L2463" s="1" t="s">
        <v>451</v>
      </c>
      <c r="M2463" t="s">
        <v>3495</v>
      </c>
      <c r="N2463">
        <v>19161</v>
      </c>
      <c r="O2463">
        <v>1</v>
      </c>
      <c r="P2463">
        <v>24</v>
      </c>
      <c r="Q2463" t="s">
        <v>11893</v>
      </c>
      <c r="R2463" t="s">
        <v>401</v>
      </c>
      <c r="S2463" t="s">
        <v>459</v>
      </c>
      <c r="U2463" t="s">
        <v>3494</v>
      </c>
      <c r="V2463" t="s">
        <v>299</v>
      </c>
    </row>
    <row r="2464" spans="1:22" x14ac:dyDescent="0.3">
      <c r="A2464" t="s">
        <v>7575</v>
      </c>
      <c r="B2464">
        <v>1</v>
      </c>
      <c r="C2464" s="1" t="s">
        <v>7572</v>
      </c>
      <c r="D2464" t="s">
        <v>348</v>
      </c>
      <c r="E2464">
        <v>3115378</v>
      </c>
      <c r="F2464" t="s">
        <v>7572</v>
      </c>
      <c r="G2464" t="s">
        <v>479</v>
      </c>
      <c r="H2464" t="s">
        <v>7576</v>
      </c>
      <c r="I2464">
        <v>1</v>
      </c>
      <c r="J2464" t="s">
        <v>7574</v>
      </c>
      <c r="K2464">
        <v>83</v>
      </c>
      <c r="L2464" s="1" t="s">
        <v>348</v>
      </c>
      <c r="M2464" t="s">
        <v>7573</v>
      </c>
      <c r="N2464">
        <v>20006</v>
      </c>
      <c r="O2464">
        <v>2</v>
      </c>
      <c r="P2464">
        <v>24</v>
      </c>
      <c r="Q2464" t="s">
        <v>12930</v>
      </c>
      <c r="R2464" t="s">
        <v>308</v>
      </c>
      <c r="S2464" t="s">
        <v>65</v>
      </c>
      <c r="U2464" t="s">
        <v>1413</v>
      </c>
      <c r="V2464" t="s">
        <v>299</v>
      </c>
    </row>
    <row r="2465" spans="1:22" x14ac:dyDescent="0.3">
      <c r="A2465" t="s">
        <v>1416</v>
      </c>
      <c r="B2465">
        <v>1</v>
      </c>
      <c r="C2465" s="1" t="s">
        <v>1412</v>
      </c>
      <c r="D2465" t="s">
        <v>451</v>
      </c>
      <c r="E2465">
        <v>2971435</v>
      </c>
      <c r="F2465" t="s">
        <v>1412</v>
      </c>
      <c r="H2465" t="s">
        <v>1417</v>
      </c>
      <c r="J2465" t="s">
        <v>1415</v>
      </c>
      <c r="K2465">
        <v>22</v>
      </c>
      <c r="L2465" s="1" t="s">
        <v>451</v>
      </c>
      <c r="M2465" t="s">
        <v>1414</v>
      </c>
      <c r="N2465">
        <v>18225</v>
      </c>
      <c r="O2465">
        <v>4</v>
      </c>
      <c r="P2465">
        <v>26</v>
      </c>
      <c r="Q2465" t="s">
        <v>11479</v>
      </c>
      <c r="R2465" t="s">
        <v>397</v>
      </c>
      <c r="S2465" t="s">
        <v>537</v>
      </c>
      <c r="T2465" t="s">
        <v>16316</v>
      </c>
      <c r="U2465" t="s">
        <v>1413</v>
      </c>
      <c r="V2465" t="s">
        <v>295</v>
      </c>
    </row>
    <row r="2466" spans="1:22" x14ac:dyDescent="0.3">
      <c r="A2466" t="s">
        <v>9727</v>
      </c>
      <c r="B2466">
        <v>1</v>
      </c>
      <c r="C2466" s="1" t="s">
        <v>9725</v>
      </c>
      <c r="D2466" t="s">
        <v>348</v>
      </c>
      <c r="E2466">
        <v>16227</v>
      </c>
      <c r="F2466" t="s">
        <v>9725</v>
      </c>
      <c r="H2466" t="s">
        <v>8056</v>
      </c>
      <c r="I2466">
        <v>3</v>
      </c>
      <c r="J2466" t="s">
        <v>9726</v>
      </c>
      <c r="L2466" s="1" t="s">
        <v>348</v>
      </c>
      <c r="M2466" t="s">
        <v>8878</v>
      </c>
      <c r="N2466">
        <v>14850</v>
      </c>
      <c r="O2466">
        <v>7</v>
      </c>
      <c r="P2466">
        <v>29</v>
      </c>
      <c r="Q2466" t="s">
        <v>13561</v>
      </c>
      <c r="R2466" t="s">
        <v>329</v>
      </c>
      <c r="S2466" t="s">
        <v>537</v>
      </c>
      <c r="T2466" t="s">
        <v>16316</v>
      </c>
      <c r="U2466" t="s">
        <v>1413</v>
      </c>
      <c r="V2466" t="s">
        <v>295</v>
      </c>
    </row>
    <row r="2467" spans="1:22" x14ac:dyDescent="0.3">
      <c r="A2467" t="s">
        <v>10634</v>
      </c>
      <c r="B2467">
        <v>1</v>
      </c>
      <c r="C2467" s="1" t="s">
        <v>190</v>
      </c>
      <c r="D2467" t="s">
        <v>311</v>
      </c>
      <c r="E2467">
        <v>14881</v>
      </c>
      <c r="F2467" t="s">
        <v>190</v>
      </c>
      <c r="G2467" t="s">
        <v>416</v>
      </c>
      <c r="H2467" t="s">
        <v>7278</v>
      </c>
      <c r="I2467">
        <v>1</v>
      </c>
      <c r="J2467" t="s">
        <v>10633</v>
      </c>
      <c r="K2467">
        <v>3</v>
      </c>
      <c r="L2467" s="1" t="s">
        <v>311</v>
      </c>
      <c r="M2467" t="s">
        <v>520</v>
      </c>
      <c r="N2467">
        <v>14536</v>
      </c>
      <c r="O2467">
        <v>8</v>
      </c>
      <c r="P2467">
        <v>31</v>
      </c>
      <c r="Q2467" t="s">
        <v>13840</v>
      </c>
      <c r="R2467" t="s">
        <v>360</v>
      </c>
      <c r="S2467" t="s">
        <v>436</v>
      </c>
      <c r="U2467" t="s">
        <v>1413</v>
      </c>
      <c r="V2467" t="s">
        <v>299</v>
      </c>
    </row>
    <row r="2468" spans="1:22" x14ac:dyDescent="0.3">
      <c r="A2468" t="s">
        <v>6368</v>
      </c>
      <c r="B2468">
        <v>1</v>
      </c>
      <c r="C2468" s="1" t="s">
        <v>6366</v>
      </c>
      <c r="F2468" t="s">
        <v>6366</v>
      </c>
      <c r="K2468">
        <v>0</v>
      </c>
      <c r="L2468" s="1" t="s">
        <v>296</v>
      </c>
      <c r="M2468" t="s">
        <v>3631</v>
      </c>
      <c r="N2468">
        <v>17895</v>
      </c>
      <c r="Q2468" t="s">
        <v>12603</v>
      </c>
      <c r="R2468" t="s">
        <v>296</v>
      </c>
      <c r="S2468" t="s">
        <v>296</v>
      </c>
      <c r="U2468" t="s">
        <v>6367</v>
      </c>
      <c r="V2468" t="s">
        <v>295</v>
      </c>
    </row>
    <row r="2469" spans="1:22" x14ac:dyDescent="0.3">
      <c r="A2469" t="s">
        <v>16779</v>
      </c>
      <c r="B2469">
        <v>1</v>
      </c>
      <c r="C2469" s="1" t="s">
        <v>16780</v>
      </c>
      <c r="D2469" t="s">
        <v>16327</v>
      </c>
      <c r="E2469">
        <v>16382</v>
      </c>
      <c r="F2469" t="s">
        <v>16780</v>
      </c>
      <c r="H2469" t="s">
        <v>16781</v>
      </c>
      <c r="J2469" t="s">
        <v>16782</v>
      </c>
      <c r="L2469" s="1" t="s">
        <v>16327</v>
      </c>
      <c r="M2469" t="s">
        <v>432</v>
      </c>
      <c r="N2469">
        <v>15559</v>
      </c>
      <c r="O2469">
        <v>7</v>
      </c>
      <c r="P2469">
        <v>30</v>
      </c>
      <c r="Q2469" t="s">
        <v>16783</v>
      </c>
      <c r="R2469" t="s">
        <v>345</v>
      </c>
      <c r="S2469" t="s">
        <v>686</v>
      </c>
      <c r="T2469" t="s">
        <v>16316</v>
      </c>
      <c r="U2469" t="s">
        <v>471</v>
      </c>
      <c r="V2469" t="s">
        <v>295</v>
      </c>
    </row>
    <row r="2470" spans="1:22" x14ac:dyDescent="0.3">
      <c r="A2470" t="s">
        <v>16715</v>
      </c>
      <c r="B2470">
        <v>1</v>
      </c>
      <c r="C2470" s="1" t="s">
        <v>16716</v>
      </c>
      <c r="D2470" t="s">
        <v>16327</v>
      </c>
      <c r="E2470">
        <v>4259327</v>
      </c>
      <c r="F2470" t="s">
        <v>16716</v>
      </c>
      <c r="H2470" t="s">
        <v>1672</v>
      </c>
      <c r="K2470">
        <v>17</v>
      </c>
      <c r="L2470" s="1" t="s">
        <v>16327</v>
      </c>
      <c r="M2470" t="s">
        <v>700</v>
      </c>
      <c r="N2470">
        <v>20515</v>
      </c>
      <c r="O2470">
        <v>1</v>
      </c>
      <c r="P2470">
        <v>25</v>
      </c>
      <c r="Q2470" t="s">
        <v>16717</v>
      </c>
      <c r="R2470" t="s">
        <v>329</v>
      </c>
      <c r="S2470" t="s">
        <v>356</v>
      </c>
      <c r="T2470" t="s">
        <v>16316</v>
      </c>
      <c r="U2470" t="s">
        <v>471</v>
      </c>
      <c r="V2470" t="s">
        <v>295</v>
      </c>
    </row>
    <row r="2471" spans="1:22" x14ac:dyDescent="0.3">
      <c r="A2471" t="s">
        <v>14970</v>
      </c>
      <c r="B2471">
        <v>1</v>
      </c>
      <c r="C2471" s="1" t="s">
        <v>14971</v>
      </c>
      <c r="D2471" t="s">
        <v>321</v>
      </c>
      <c r="E2471">
        <v>4039553</v>
      </c>
      <c r="F2471" t="s">
        <v>14971</v>
      </c>
      <c r="G2471" t="s">
        <v>340</v>
      </c>
      <c r="H2471" t="s">
        <v>14972</v>
      </c>
      <c r="K2471">
        <v>80</v>
      </c>
      <c r="L2471" s="1" t="s">
        <v>321</v>
      </c>
      <c r="M2471" t="s">
        <v>6216</v>
      </c>
      <c r="N2471">
        <v>22163</v>
      </c>
      <c r="O2471">
        <v>0</v>
      </c>
      <c r="P2471">
        <v>22</v>
      </c>
      <c r="Q2471" t="s">
        <v>14973</v>
      </c>
      <c r="R2471" t="s">
        <v>294</v>
      </c>
      <c r="S2471" t="s">
        <v>1049</v>
      </c>
      <c r="U2471" t="s">
        <v>471</v>
      </c>
      <c r="V2471" t="s">
        <v>299</v>
      </c>
    </row>
    <row r="2472" spans="1:22" x14ac:dyDescent="0.3">
      <c r="A2472" t="s">
        <v>473</v>
      </c>
      <c r="B2472">
        <v>1</v>
      </c>
      <c r="C2472" s="1" t="s">
        <v>470</v>
      </c>
      <c r="D2472" t="s">
        <v>348</v>
      </c>
      <c r="E2472">
        <v>14919</v>
      </c>
      <c r="F2472" t="s">
        <v>470</v>
      </c>
      <c r="H2472" t="s">
        <v>474</v>
      </c>
      <c r="K2472">
        <v>84</v>
      </c>
      <c r="L2472" s="1" t="s">
        <v>348</v>
      </c>
      <c r="M2472" t="s">
        <v>472</v>
      </c>
      <c r="N2472">
        <v>14203</v>
      </c>
      <c r="O2472">
        <v>4</v>
      </c>
      <c r="P2472">
        <v>29</v>
      </c>
      <c r="Q2472" t="s">
        <v>11346</v>
      </c>
      <c r="R2472" t="s">
        <v>401</v>
      </c>
      <c r="S2472" t="s">
        <v>398</v>
      </c>
      <c r="U2472" t="s">
        <v>471</v>
      </c>
      <c r="V2472" t="s">
        <v>295</v>
      </c>
    </row>
    <row r="2473" spans="1:22" x14ac:dyDescent="0.3">
      <c r="A2473" t="s">
        <v>4693</v>
      </c>
      <c r="B2473">
        <v>1</v>
      </c>
      <c r="C2473" s="1" t="s">
        <v>4692</v>
      </c>
      <c r="D2473" t="s">
        <v>348</v>
      </c>
      <c r="E2473">
        <v>3916946</v>
      </c>
      <c r="F2473" t="s">
        <v>4692</v>
      </c>
      <c r="H2473" t="s">
        <v>13972</v>
      </c>
      <c r="I2473">
        <v>4</v>
      </c>
      <c r="J2473" t="s">
        <v>15009</v>
      </c>
      <c r="K2473">
        <v>19</v>
      </c>
      <c r="L2473" s="1" t="s">
        <v>348</v>
      </c>
      <c r="M2473" t="s">
        <v>493</v>
      </c>
      <c r="N2473">
        <v>21061</v>
      </c>
      <c r="O2473">
        <v>1</v>
      </c>
      <c r="P2473">
        <v>23</v>
      </c>
      <c r="Q2473" t="s">
        <v>12167</v>
      </c>
      <c r="R2473" t="s">
        <v>401</v>
      </c>
      <c r="S2473" t="s">
        <v>749</v>
      </c>
      <c r="T2473" t="s">
        <v>16316</v>
      </c>
      <c r="U2473" t="s">
        <v>471</v>
      </c>
      <c r="V2473" t="s">
        <v>295</v>
      </c>
    </row>
    <row r="2474" spans="1:22" x14ac:dyDescent="0.3">
      <c r="A2474" t="s">
        <v>8514</v>
      </c>
      <c r="B2474">
        <v>1</v>
      </c>
      <c r="C2474" s="1" t="s">
        <v>8513</v>
      </c>
      <c r="F2474" t="s">
        <v>8513</v>
      </c>
      <c r="K2474">
        <v>0</v>
      </c>
      <c r="L2474" s="1" t="s">
        <v>296</v>
      </c>
      <c r="M2474" t="s">
        <v>7792</v>
      </c>
      <c r="N2474">
        <v>19791</v>
      </c>
      <c r="O2474">
        <v>0</v>
      </c>
      <c r="Q2474" t="s">
        <v>13197</v>
      </c>
      <c r="R2474" t="s">
        <v>296</v>
      </c>
      <c r="S2474" t="s">
        <v>296</v>
      </c>
      <c r="U2474" t="s">
        <v>471</v>
      </c>
      <c r="V2474" t="s">
        <v>295</v>
      </c>
    </row>
    <row r="2475" spans="1:22" x14ac:dyDescent="0.3">
      <c r="A2475" t="s">
        <v>3786</v>
      </c>
      <c r="B2475">
        <v>1</v>
      </c>
      <c r="C2475" s="1" t="s">
        <v>3784</v>
      </c>
      <c r="D2475" t="s">
        <v>311</v>
      </c>
      <c r="E2475">
        <v>3042876</v>
      </c>
      <c r="F2475" t="s">
        <v>3784</v>
      </c>
      <c r="G2475" t="s">
        <v>410</v>
      </c>
      <c r="H2475" t="s">
        <v>3787</v>
      </c>
      <c r="I2475">
        <v>2</v>
      </c>
      <c r="J2475" t="s">
        <v>14389</v>
      </c>
      <c r="K2475">
        <v>5</v>
      </c>
      <c r="L2475" s="1" t="s">
        <v>311</v>
      </c>
      <c r="M2475" t="s">
        <v>3785</v>
      </c>
      <c r="N2475">
        <v>20759</v>
      </c>
      <c r="O2475">
        <v>1</v>
      </c>
      <c r="P2475">
        <v>25</v>
      </c>
      <c r="Q2475" t="s">
        <v>11956</v>
      </c>
      <c r="R2475" t="s">
        <v>424</v>
      </c>
      <c r="S2475" t="s">
        <v>924</v>
      </c>
      <c r="U2475" t="s">
        <v>471</v>
      </c>
      <c r="V2475" t="s">
        <v>299</v>
      </c>
    </row>
    <row r="2476" spans="1:22" x14ac:dyDescent="0.3">
      <c r="A2476" t="s">
        <v>10273</v>
      </c>
      <c r="B2476">
        <v>1</v>
      </c>
      <c r="C2476" s="1" t="s">
        <v>2723</v>
      </c>
      <c r="D2476" t="s">
        <v>311</v>
      </c>
      <c r="E2476">
        <v>8664</v>
      </c>
      <c r="F2476" t="s">
        <v>2723</v>
      </c>
      <c r="G2476" t="s">
        <v>522</v>
      </c>
      <c r="H2476" t="s">
        <v>10274</v>
      </c>
      <c r="I2476">
        <v>2</v>
      </c>
      <c r="J2476" t="s">
        <v>10272</v>
      </c>
      <c r="K2476">
        <v>14</v>
      </c>
      <c r="L2476" s="1" t="s">
        <v>311</v>
      </c>
      <c r="M2476" t="s">
        <v>7938</v>
      </c>
      <c r="N2476">
        <v>8283</v>
      </c>
      <c r="O2476">
        <v>15</v>
      </c>
      <c r="P2476">
        <v>37</v>
      </c>
      <c r="Q2476" t="s">
        <v>13724</v>
      </c>
      <c r="R2476" t="s">
        <v>345</v>
      </c>
      <c r="S2476" t="s">
        <v>1827</v>
      </c>
      <c r="U2476" t="s">
        <v>471</v>
      </c>
      <c r="V2476" t="s">
        <v>299</v>
      </c>
    </row>
    <row r="2477" spans="1:22" x14ac:dyDescent="0.3">
      <c r="A2477" t="s">
        <v>9087</v>
      </c>
      <c r="B2477">
        <v>1</v>
      </c>
      <c r="C2477" s="1" t="s">
        <v>9085</v>
      </c>
      <c r="D2477" t="s">
        <v>348</v>
      </c>
      <c r="E2477">
        <v>16845</v>
      </c>
      <c r="F2477" t="s">
        <v>9085</v>
      </c>
      <c r="H2477" t="s">
        <v>3225</v>
      </c>
      <c r="I2477">
        <v>4</v>
      </c>
      <c r="J2477" t="s">
        <v>9086</v>
      </c>
      <c r="L2477" s="1" t="s">
        <v>348</v>
      </c>
      <c r="M2477" t="s">
        <v>5296</v>
      </c>
      <c r="N2477">
        <v>16411</v>
      </c>
      <c r="O2477">
        <v>6</v>
      </c>
      <c r="P2477">
        <v>29</v>
      </c>
      <c r="Q2477" t="s">
        <v>13367</v>
      </c>
      <c r="R2477" t="s">
        <v>308</v>
      </c>
      <c r="S2477" t="s">
        <v>385</v>
      </c>
      <c r="T2477" t="s">
        <v>16316</v>
      </c>
      <c r="U2477" t="s">
        <v>471</v>
      </c>
      <c r="V2477" t="s">
        <v>295</v>
      </c>
    </row>
    <row r="2478" spans="1:22" x14ac:dyDescent="0.3">
      <c r="A2478" t="s">
        <v>7151</v>
      </c>
      <c r="B2478">
        <v>1</v>
      </c>
      <c r="C2478" s="1" t="s">
        <v>7150</v>
      </c>
      <c r="D2478" t="s">
        <v>451</v>
      </c>
      <c r="E2478">
        <v>3045357</v>
      </c>
      <c r="F2478" t="s">
        <v>7150</v>
      </c>
      <c r="H2478" t="s">
        <v>5188</v>
      </c>
      <c r="K2478">
        <v>7</v>
      </c>
      <c r="L2478" s="1" t="s">
        <v>451</v>
      </c>
      <c r="M2478" t="s">
        <v>984</v>
      </c>
      <c r="N2478">
        <v>20404</v>
      </c>
      <c r="O2478">
        <v>0</v>
      </c>
      <c r="P2478">
        <v>24</v>
      </c>
      <c r="Q2478" t="s">
        <v>12816</v>
      </c>
      <c r="R2478" t="s">
        <v>401</v>
      </c>
      <c r="S2478" t="s">
        <v>390</v>
      </c>
      <c r="U2478" t="s">
        <v>471</v>
      </c>
      <c r="V2478" t="s">
        <v>295</v>
      </c>
    </row>
    <row r="2479" spans="1:22" x14ac:dyDescent="0.3">
      <c r="A2479" t="s">
        <v>1246</v>
      </c>
      <c r="B2479">
        <v>2</v>
      </c>
      <c r="C2479" s="1" t="s">
        <v>1243</v>
      </c>
      <c r="D2479" t="s">
        <v>311</v>
      </c>
      <c r="E2479">
        <v>16140</v>
      </c>
      <c r="F2479" t="s">
        <v>1243</v>
      </c>
      <c r="G2479" t="s">
        <v>1198</v>
      </c>
      <c r="H2479" t="s">
        <v>1247</v>
      </c>
      <c r="I2479">
        <v>3</v>
      </c>
      <c r="J2479" t="s">
        <v>1245</v>
      </c>
      <c r="K2479">
        <v>4</v>
      </c>
      <c r="L2479" s="1" t="s">
        <v>311</v>
      </c>
      <c r="M2479" t="s">
        <v>1244</v>
      </c>
      <c r="N2479">
        <v>15190</v>
      </c>
      <c r="O2479">
        <v>7</v>
      </c>
      <c r="P2479">
        <v>30</v>
      </c>
      <c r="Q2479" t="s">
        <v>11450</v>
      </c>
      <c r="R2479" t="s">
        <v>294</v>
      </c>
      <c r="S2479" t="s">
        <v>317</v>
      </c>
      <c r="U2479" t="s">
        <v>471</v>
      </c>
      <c r="V2479" t="s">
        <v>299</v>
      </c>
    </row>
    <row r="2480" spans="1:22" x14ac:dyDescent="0.3">
      <c r="A2480" t="s">
        <v>1246</v>
      </c>
      <c r="B2480">
        <v>2</v>
      </c>
      <c r="C2480" s="1" t="s">
        <v>8995</v>
      </c>
      <c r="D2480" t="s">
        <v>321</v>
      </c>
      <c r="E2480">
        <v>15887</v>
      </c>
      <c r="F2480" t="s">
        <v>8995</v>
      </c>
      <c r="G2480" t="s">
        <v>352</v>
      </c>
      <c r="H2480" t="s">
        <v>8476</v>
      </c>
      <c r="I2480">
        <v>2</v>
      </c>
      <c r="J2480" t="s">
        <v>8996</v>
      </c>
      <c r="K2480">
        <v>84</v>
      </c>
      <c r="L2480" s="1" t="s">
        <v>321</v>
      </c>
      <c r="M2480" t="s">
        <v>1244</v>
      </c>
      <c r="N2480">
        <v>14985</v>
      </c>
      <c r="O2480">
        <v>7</v>
      </c>
      <c r="P2480">
        <v>30</v>
      </c>
      <c r="Q2480" t="s">
        <v>11450</v>
      </c>
      <c r="R2480" t="s">
        <v>304</v>
      </c>
      <c r="S2480" t="s">
        <v>958</v>
      </c>
      <c r="T2480" t="s">
        <v>13941</v>
      </c>
      <c r="U2480" t="s">
        <v>471</v>
      </c>
      <c r="V2480" t="s">
        <v>13942</v>
      </c>
    </row>
    <row r="2481" spans="1:22" x14ac:dyDescent="0.3">
      <c r="A2481" t="s">
        <v>9059</v>
      </c>
      <c r="B2481">
        <v>1</v>
      </c>
      <c r="C2481" s="1" t="s">
        <v>9057</v>
      </c>
      <c r="F2481" t="s">
        <v>9057</v>
      </c>
      <c r="K2481">
        <v>0</v>
      </c>
      <c r="L2481" s="1" t="s">
        <v>296</v>
      </c>
      <c r="M2481" t="s">
        <v>9058</v>
      </c>
      <c r="N2481">
        <v>17835</v>
      </c>
      <c r="O2481">
        <v>0</v>
      </c>
      <c r="Q2481" t="s">
        <v>13358</v>
      </c>
      <c r="R2481" t="s">
        <v>296</v>
      </c>
      <c r="S2481" t="s">
        <v>296</v>
      </c>
      <c r="U2481" t="s">
        <v>471</v>
      </c>
      <c r="V2481" t="s">
        <v>295</v>
      </c>
    </row>
    <row r="2482" spans="1:22" x14ac:dyDescent="0.3">
      <c r="A2482" t="s">
        <v>8780</v>
      </c>
      <c r="B2482">
        <v>1</v>
      </c>
      <c r="C2482" s="1" t="s">
        <v>8778</v>
      </c>
      <c r="D2482" t="s">
        <v>321</v>
      </c>
      <c r="E2482">
        <v>17169</v>
      </c>
      <c r="F2482" t="s">
        <v>8778</v>
      </c>
      <c r="H2482" t="s">
        <v>1906</v>
      </c>
      <c r="J2482" t="s">
        <v>8779</v>
      </c>
      <c r="K2482">
        <v>88</v>
      </c>
      <c r="L2482" s="1" t="s">
        <v>321</v>
      </c>
      <c r="M2482" t="s">
        <v>3694</v>
      </c>
      <c r="N2482">
        <v>16111</v>
      </c>
      <c r="O2482">
        <v>6</v>
      </c>
      <c r="P2482">
        <v>29</v>
      </c>
      <c r="Q2482" t="s">
        <v>13278</v>
      </c>
      <c r="R2482" t="s">
        <v>424</v>
      </c>
      <c r="S2482" t="s">
        <v>561</v>
      </c>
      <c r="T2482" t="s">
        <v>16316</v>
      </c>
      <c r="U2482" t="s">
        <v>471</v>
      </c>
      <c r="V2482" t="s">
        <v>295</v>
      </c>
    </row>
    <row r="2483" spans="1:22" x14ac:dyDescent="0.3">
      <c r="A2483" t="s">
        <v>8324</v>
      </c>
      <c r="B2483">
        <v>1</v>
      </c>
      <c r="C2483" s="1" t="s">
        <v>8321</v>
      </c>
      <c r="D2483" t="s">
        <v>321</v>
      </c>
      <c r="E2483">
        <v>3122920</v>
      </c>
      <c r="F2483" t="s">
        <v>8321</v>
      </c>
      <c r="G2483" t="s">
        <v>489</v>
      </c>
      <c r="H2483" t="s">
        <v>6395</v>
      </c>
      <c r="I2483">
        <v>3</v>
      </c>
      <c r="J2483" t="s">
        <v>8323</v>
      </c>
      <c r="K2483">
        <v>85</v>
      </c>
      <c r="L2483" s="1" t="s">
        <v>321</v>
      </c>
      <c r="M2483" t="s">
        <v>8322</v>
      </c>
      <c r="N2483">
        <v>20069</v>
      </c>
      <c r="O2483">
        <v>2</v>
      </c>
      <c r="P2483">
        <v>24</v>
      </c>
      <c r="Q2483" t="s">
        <v>13142</v>
      </c>
      <c r="R2483" t="s">
        <v>294</v>
      </c>
      <c r="S2483" t="s">
        <v>958</v>
      </c>
      <c r="U2483" t="s">
        <v>471</v>
      </c>
      <c r="V2483" t="s">
        <v>299</v>
      </c>
    </row>
    <row r="2484" spans="1:22" x14ac:dyDescent="0.3">
      <c r="A2484" t="s">
        <v>6393</v>
      </c>
      <c r="B2484">
        <v>1</v>
      </c>
      <c r="C2484" s="1" t="s">
        <v>7132</v>
      </c>
      <c r="F2484" t="s">
        <v>7132</v>
      </c>
      <c r="G2484" t="s">
        <v>340</v>
      </c>
      <c r="H2484" t="s">
        <v>6394</v>
      </c>
      <c r="K2484">
        <v>0</v>
      </c>
      <c r="L2484" s="1" t="s">
        <v>296</v>
      </c>
      <c r="M2484" t="s">
        <v>2124</v>
      </c>
      <c r="N2484">
        <v>19739</v>
      </c>
      <c r="P2484">
        <v>24</v>
      </c>
      <c r="Q2484" t="s">
        <v>12811</v>
      </c>
      <c r="R2484" t="s">
        <v>296</v>
      </c>
      <c r="S2484" t="s">
        <v>296</v>
      </c>
      <c r="U2484" t="s">
        <v>471</v>
      </c>
      <c r="V2484" t="s">
        <v>299</v>
      </c>
    </row>
    <row r="2485" spans="1:22" x14ac:dyDescent="0.3">
      <c r="A2485" t="s">
        <v>6688</v>
      </c>
      <c r="B2485">
        <v>1</v>
      </c>
      <c r="C2485" s="1" t="s">
        <v>6686</v>
      </c>
      <c r="D2485" t="s">
        <v>348</v>
      </c>
      <c r="E2485">
        <v>17195</v>
      </c>
      <c r="F2485" t="s">
        <v>6686</v>
      </c>
      <c r="H2485" t="s">
        <v>3076</v>
      </c>
      <c r="K2485">
        <v>85</v>
      </c>
      <c r="L2485" s="1" t="s">
        <v>348</v>
      </c>
      <c r="M2485" t="s">
        <v>6687</v>
      </c>
      <c r="N2485">
        <v>16227</v>
      </c>
      <c r="O2485">
        <v>1</v>
      </c>
      <c r="P2485">
        <v>25</v>
      </c>
      <c r="Q2485" t="s">
        <v>12688</v>
      </c>
      <c r="R2485" t="s">
        <v>308</v>
      </c>
      <c r="S2485" t="s">
        <v>830</v>
      </c>
      <c r="U2485" t="s">
        <v>471</v>
      </c>
      <c r="V2485" t="s">
        <v>295</v>
      </c>
    </row>
    <row r="2486" spans="1:22" x14ac:dyDescent="0.3">
      <c r="A2486" t="s">
        <v>9924</v>
      </c>
      <c r="B2486">
        <v>1</v>
      </c>
      <c r="C2486" s="1" t="s">
        <v>9922</v>
      </c>
      <c r="D2486" t="s">
        <v>311</v>
      </c>
      <c r="E2486">
        <v>14883</v>
      </c>
      <c r="F2486" t="s">
        <v>9922</v>
      </c>
      <c r="H2486" t="s">
        <v>9925</v>
      </c>
      <c r="K2486">
        <v>3</v>
      </c>
      <c r="L2486" s="1" t="s">
        <v>311</v>
      </c>
      <c r="M2486" t="s">
        <v>9923</v>
      </c>
      <c r="N2486">
        <v>14482</v>
      </c>
      <c r="O2486">
        <v>3</v>
      </c>
      <c r="P2486">
        <v>28</v>
      </c>
      <c r="Q2486" t="s">
        <v>13621</v>
      </c>
      <c r="R2486" t="s">
        <v>424</v>
      </c>
      <c r="S2486" t="s">
        <v>822</v>
      </c>
      <c r="U2486" t="s">
        <v>471</v>
      </c>
      <c r="V2486" t="s">
        <v>295</v>
      </c>
    </row>
    <row r="2487" spans="1:22" x14ac:dyDescent="0.3">
      <c r="A2487" t="s">
        <v>1837</v>
      </c>
      <c r="B2487">
        <v>1</v>
      </c>
      <c r="C2487" s="1" t="s">
        <v>1834</v>
      </c>
      <c r="D2487" t="s">
        <v>321</v>
      </c>
      <c r="E2487">
        <v>2577892</v>
      </c>
      <c r="F2487" t="s">
        <v>1834</v>
      </c>
      <c r="H2487" t="s">
        <v>504</v>
      </c>
      <c r="J2487" t="s">
        <v>1836</v>
      </c>
      <c r="K2487">
        <v>82</v>
      </c>
      <c r="L2487" s="1" t="s">
        <v>321</v>
      </c>
      <c r="M2487" t="s">
        <v>1835</v>
      </c>
      <c r="N2487">
        <v>18272</v>
      </c>
      <c r="O2487">
        <v>4</v>
      </c>
      <c r="P2487">
        <v>27</v>
      </c>
      <c r="Q2487" t="s">
        <v>11556</v>
      </c>
      <c r="R2487" t="s">
        <v>424</v>
      </c>
      <c r="S2487" t="s">
        <v>836</v>
      </c>
      <c r="T2487" t="s">
        <v>16316</v>
      </c>
      <c r="U2487" t="s">
        <v>471</v>
      </c>
      <c r="V2487" t="s">
        <v>295</v>
      </c>
    </row>
    <row r="2488" spans="1:22" x14ac:dyDescent="0.3">
      <c r="A2488" t="s">
        <v>10500</v>
      </c>
      <c r="B2488">
        <v>1</v>
      </c>
      <c r="C2488" s="1" t="s">
        <v>10498</v>
      </c>
      <c r="D2488" t="s">
        <v>311</v>
      </c>
      <c r="E2488">
        <v>14037</v>
      </c>
      <c r="F2488" t="s">
        <v>10498</v>
      </c>
      <c r="H2488" t="s">
        <v>10501</v>
      </c>
      <c r="K2488">
        <v>15</v>
      </c>
      <c r="L2488" s="1" t="s">
        <v>311</v>
      </c>
      <c r="M2488" t="s">
        <v>10499</v>
      </c>
      <c r="N2488">
        <v>12771</v>
      </c>
      <c r="O2488">
        <v>8</v>
      </c>
      <c r="P2488">
        <v>31</v>
      </c>
      <c r="Q2488" t="s">
        <v>13795</v>
      </c>
      <c r="R2488" t="s">
        <v>675</v>
      </c>
      <c r="S2488" t="s">
        <v>828</v>
      </c>
      <c r="U2488" t="s">
        <v>471</v>
      </c>
      <c r="V2488" t="s">
        <v>295</v>
      </c>
    </row>
    <row r="2489" spans="1:22" x14ac:dyDescent="0.3">
      <c r="A2489" t="s">
        <v>8330</v>
      </c>
      <c r="B2489">
        <v>1</v>
      </c>
      <c r="C2489" s="1" t="s">
        <v>8328</v>
      </c>
      <c r="D2489" t="s">
        <v>451</v>
      </c>
      <c r="E2489">
        <v>13204</v>
      </c>
      <c r="F2489" t="s">
        <v>8328</v>
      </c>
      <c r="H2489" t="s">
        <v>8331</v>
      </c>
      <c r="J2489" t="s">
        <v>8329</v>
      </c>
      <c r="K2489">
        <v>24</v>
      </c>
      <c r="L2489" s="1" t="s">
        <v>451</v>
      </c>
      <c r="M2489" t="s">
        <v>4311</v>
      </c>
      <c r="N2489">
        <v>11256</v>
      </c>
      <c r="O2489">
        <v>9</v>
      </c>
      <c r="P2489">
        <v>31</v>
      </c>
      <c r="Q2489" t="s">
        <v>13144</v>
      </c>
      <c r="R2489" t="s">
        <v>308</v>
      </c>
      <c r="S2489" t="s">
        <v>970</v>
      </c>
      <c r="T2489" t="s">
        <v>1059</v>
      </c>
      <c r="U2489" t="s">
        <v>471</v>
      </c>
      <c r="V2489" t="s">
        <v>295</v>
      </c>
    </row>
    <row r="2490" spans="1:22" x14ac:dyDescent="0.3">
      <c r="A2490" t="s">
        <v>9611</v>
      </c>
      <c r="B2490">
        <v>1</v>
      </c>
      <c r="C2490" s="1" t="s">
        <v>9609</v>
      </c>
      <c r="D2490" t="s">
        <v>562</v>
      </c>
      <c r="E2490">
        <v>2517946</v>
      </c>
      <c r="F2490" t="s">
        <v>9609</v>
      </c>
      <c r="H2490" t="s">
        <v>9612</v>
      </c>
      <c r="I2490">
        <v>1</v>
      </c>
      <c r="K2490">
        <v>45</v>
      </c>
      <c r="L2490" s="1" t="s">
        <v>451</v>
      </c>
      <c r="M2490" t="s">
        <v>9610</v>
      </c>
      <c r="N2490">
        <v>17126</v>
      </c>
      <c r="O2490">
        <v>0</v>
      </c>
      <c r="P2490">
        <v>26</v>
      </c>
      <c r="Q2490" t="s">
        <v>13528</v>
      </c>
      <c r="R2490" t="s">
        <v>345</v>
      </c>
      <c r="S2490" t="s">
        <v>1049</v>
      </c>
      <c r="U2490" t="s">
        <v>471</v>
      </c>
      <c r="V2490" t="s">
        <v>295</v>
      </c>
    </row>
    <row r="2491" spans="1:22" x14ac:dyDescent="0.3">
      <c r="A2491" t="s">
        <v>896</v>
      </c>
      <c r="B2491">
        <v>1</v>
      </c>
      <c r="C2491" s="1" t="s">
        <v>892</v>
      </c>
      <c r="D2491" t="s">
        <v>451</v>
      </c>
      <c r="E2491">
        <v>3127335</v>
      </c>
      <c r="F2491" t="s">
        <v>892</v>
      </c>
      <c r="G2491" t="s">
        <v>895</v>
      </c>
      <c r="H2491" t="s">
        <v>897</v>
      </c>
      <c r="I2491">
        <v>3</v>
      </c>
      <c r="J2491" t="s">
        <v>894</v>
      </c>
      <c r="K2491">
        <v>35</v>
      </c>
      <c r="L2491" s="1" t="s">
        <v>451</v>
      </c>
      <c r="M2491" t="s">
        <v>893</v>
      </c>
      <c r="N2491">
        <v>20106</v>
      </c>
      <c r="O2491">
        <v>2</v>
      </c>
      <c r="P2491">
        <v>24</v>
      </c>
      <c r="Q2491" t="s">
        <v>11396</v>
      </c>
      <c r="R2491" t="s">
        <v>345</v>
      </c>
      <c r="S2491" t="s">
        <v>733</v>
      </c>
      <c r="U2491" t="s">
        <v>471</v>
      </c>
      <c r="V2491" t="s">
        <v>299</v>
      </c>
    </row>
    <row r="2492" spans="1:22" x14ac:dyDescent="0.3">
      <c r="A2492" t="s">
        <v>1526</v>
      </c>
      <c r="B2492">
        <v>1</v>
      </c>
      <c r="C2492" s="1" t="s">
        <v>1525</v>
      </c>
      <c r="D2492" t="s">
        <v>311</v>
      </c>
      <c r="E2492">
        <v>15891</v>
      </c>
      <c r="F2492" t="s">
        <v>1525</v>
      </c>
      <c r="H2492" t="s">
        <v>1527</v>
      </c>
      <c r="K2492">
        <v>4</v>
      </c>
      <c r="L2492" s="1" t="s">
        <v>311</v>
      </c>
      <c r="M2492" t="s">
        <v>1197</v>
      </c>
      <c r="N2492">
        <v>15093</v>
      </c>
      <c r="O2492">
        <v>6</v>
      </c>
      <c r="P2492">
        <v>29</v>
      </c>
      <c r="Q2492" t="s">
        <v>11498</v>
      </c>
      <c r="R2492" t="s">
        <v>345</v>
      </c>
      <c r="S2492" t="s">
        <v>499</v>
      </c>
      <c r="U2492" t="s">
        <v>471</v>
      </c>
      <c r="V2492" t="s">
        <v>295</v>
      </c>
    </row>
    <row r="2493" spans="1:22" x14ac:dyDescent="0.3">
      <c r="A2493" t="s">
        <v>9143</v>
      </c>
      <c r="B2493">
        <v>1</v>
      </c>
      <c r="C2493" s="1" t="s">
        <v>9140</v>
      </c>
      <c r="D2493" t="s">
        <v>321</v>
      </c>
      <c r="E2493">
        <v>2566643</v>
      </c>
      <c r="F2493" t="s">
        <v>9140</v>
      </c>
      <c r="H2493" t="s">
        <v>6410</v>
      </c>
      <c r="J2493" t="s">
        <v>9142</v>
      </c>
      <c r="K2493">
        <v>81</v>
      </c>
      <c r="L2493" s="1" t="s">
        <v>321</v>
      </c>
      <c r="M2493" t="s">
        <v>9141</v>
      </c>
      <c r="N2493">
        <v>18662</v>
      </c>
      <c r="O2493">
        <v>4</v>
      </c>
      <c r="P2493">
        <v>27</v>
      </c>
      <c r="Q2493" t="s">
        <v>13383</v>
      </c>
      <c r="R2493" t="s">
        <v>294</v>
      </c>
      <c r="S2493" t="s">
        <v>458</v>
      </c>
      <c r="T2493" t="s">
        <v>16316</v>
      </c>
      <c r="U2493" t="s">
        <v>471</v>
      </c>
      <c r="V2493" t="s">
        <v>295</v>
      </c>
    </row>
    <row r="2494" spans="1:22" x14ac:dyDescent="0.3">
      <c r="A2494" t="s">
        <v>9898</v>
      </c>
      <c r="B2494">
        <v>1</v>
      </c>
      <c r="C2494" s="1" t="s">
        <v>9896</v>
      </c>
      <c r="D2494" t="s">
        <v>321</v>
      </c>
      <c r="F2494" t="s">
        <v>9896</v>
      </c>
      <c r="H2494" t="s">
        <v>8608</v>
      </c>
      <c r="K2494">
        <v>82</v>
      </c>
      <c r="L2494" s="1" t="s">
        <v>321</v>
      </c>
      <c r="M2494" t="s">
        <v>9897</v>
      </c>
      <c r="N2494">
        <v>15446</v>
      </c>
      <c r="O2494">
        <v>1</v>
      </c>
      <c r="P2494">
        <v>27</v>
      </c>
      <c r="Q2494" t="s">
        <v>13613</v>
      </c>
      <c r="R2494" t="s">
        <v>294</v>
      </c>
      <c r="S2494" t="s">
        <v>442</v>
      </c>
      <c r="U2494" t="s">
        <v>471</v>
      </c>
      <c r="V2494" t="s">
        <v>295</v>
      </c>
    </row>
    <row r="2495" spans="1:22" x14ac:dyDescent="0.3">
      <c r="A2495" t="s">
        <v>5763</v>
      </c>
      <c r="B2495">
        <v>1</v>
      </c>
      <c r="C2495" s="1" t="s">
        <v>5762</v>
      </c>
      <c r="F2495" t="s">
        <v>5762</v>
      </c>
      <c r="K2495">
        <v>0</v>
      </c>
      <c r="L2495" s="1" t="s">
        <v>296</v>
      </c>
      <c r="M2495" t="s">
        <v>3082</v>
      </c>
      <c r="N2495">
        <v>17780</v>
      </c>
      <c r="O2495">
        <v>0</v>
      </c>
      <c r="Q2495" t="s">
        <v>12440</v>
      </c>
      <c r="R2495" t="s">
        <v>296</v>
      </c>
      <c r="S2495" t="s">
        <v>296</v>
      </c>
      <c r="U2495" t="s">
        <v>471</v>
      </c>
      <c r="V2495" t="s">
        <v>295</v>
      </c>
    </row>
    <row r="2496" spans="1:22" x14ac:dyDescent="0.3">
      <c r="A2496" t="s">
        <v>16628</v>
      </c>
      <c r="B2496">
        <v>1</v>
      </c>
      <c r="C2496" s="1" t="s">
        <v>16629</v>
      </c>
      <c r="D2496" t="s">
        <v>16327</v>
      </c>
      <c r="E2496">
        <v>15616</v>
      </c>
      <c r="F2496" t="s">
        <v>16629</v>
      </c>
      <c r="H2496" t="s">
        <v>8233</v>
      </c>
      <c r="J2496" t="s">
        <v>16630</v>
      </c>
      <c r="K2496">
        <v>4</v>
      </c>
      <c r="L2496" s="1" t="s">
        <v>16327</v>
      </c>
      <c r="M2496" t="s">
        <v>16631</v>
      </c>
      <c r="N2496">
        <v>14192</v>
      </c>
      <c r="O2496">
        <v>8</v>
      </c>
      <c r="P2496">
        <v>30</v>
      </c>
      <c r="Q2496" t="s">
        <v>16632</v>
      </c>
      <c r="R2496" t="s">
        <v>318</v>
      </c>
      <c r="S2496" t="s">
        <v>398</v>
      </c>
      <c r="T2496" t="s">
        <v>16316</v>
      </c>
      <c r="U2496" t="s">
        <v>471</v>
      </c>
      <c r="V2496" t="s">
        <v>295</v>
      </c>
    </row>
    <row r="2497" spans="1:22" x14ac:dyDescent="0.3">
      <c r="A2497" t="s">
        <v>16438</v>
      </c>
      <c r="B2497">
        <v>1</v>
      </c>
      <c r="C2497" s="1" t="s">
        <v>16439</v>
      </c>
      <c r="D2497" t="s">
        <v>16327</v>
      </c>
      <c r="E2497">
        <v>3040204</v>
      </c>
      <c r="F2497" t="s">
        <v>16439</v>
      </c>
      <c r="H2497" t="s">
        <v>16440</v>
      </c>
      <c r="J2497" t="s">
        <v>16441</v>
      </c>
      <c r="K2497">
        <v>3</v>
      </c>
      <c r="L2497" s="1" t="s">
        <v>16327</v>
      </c>
      <c r="M2497" t="s">
        <v>16442</v>
      </c>
      <c r="N2497">
        <v>20282</v>
      </c>
      <c r="O2497">
        <v>2</v>
      </c>
      <c r="P2497">
        <v>24</v>
      </c>
      <c r="Q2497" t="s">
        <v>16443</v>
      </c>
      <c r="R2497" t="s">
        <v>294</v>
      </c>
      <c r="S2497" t="s">
        <v>515</v>
      </c>
      <c r="T2497" t="s">
        <v>16316</v>
      </c>
      <c r="U2497" t="s">
        <v>471</v>
      </c>
      <c r="V2497" t="s">
        <v>295</v>
      </c>
    </row>
    <row r="2498" spans="1:22" x14ac:dyDescent="0.3">
      <c r="A2498" t="s">
        <v>4191</v>
      </c>
      <c r="B2498">
        <v>1</v>
      </c>
      <c r="C2498" s="1" t="s">
        <v>6652</v>
      </c>
      <c r="D2498" t="s">
        <v>321</v>
      </c>
      <c r="E2498">
        <v>3125991</v>
      </c>
      <c r="F2498" t="s">
        <v>6652</v>
      </c>
      <c r="H2498" t="s">
        <v>6654</v>
      </c>
      <c r="J2498" t="s">
        <v>6653</v>
      </c>
      <c r="K2498">
        <v>48</v>
      </c>
      <c r="L2498" s="1" t="s">
        <v>321</v>
      </c>
      <c r="M2498" t="s">
        <v>825</v>
      </c>
      <c r="N2498">
        <v>20577</v>
      </c>
      <c r="O2498">
        <v>2</v>
      </c>
      <c r="P2498">
        <v>24</v>
      </c>
      <c r="Q2498" t="s">
        <v>12679</v>
      </c>
      <c r="R2498" t="s">
        <v>424</v>
      </c>
      <c r="S2498" t="s">
        <v>1605</v>
      </c>
      <c r="T2498" t="s">
        <v>16316</v>
      </c>
      <c r="U2498" t="s">
        <v>471</v>
      </c>
      <c r="V2498" t="s">
        <v>295</v>
      </c>
    </row>
    <row r="2499" spans="1:22" x14ac:dyDescent="0.3">
      <c r="A2499" t="s">
        <v>8804</v>
      </c>
      <c r="B2499">
        <v>1</v>
      </c>
      <c r="C2499" s="1" t="s">
        <v>8802</v>
      </c>
      <c r="D2499" t="s">
        <v>348</v>
      </c>
      <c r="E2499">
        <v>16230</v>
      </c>
      <c r="F2499" t="s">
        <v>8802</v>
      </c>
      <c r="H2499" t="s">
        <v>8805</v>
      </c>
      <c r="K2499">
        <v>18</v>
      </c>
      <c r="L2499" s="1" t="s">
        <v>348</v>
      </c>
      <c r="M2499" t="s">
        <v>8803</v>
      </c>
      <c r="N2499">
        <v>15285</v>
      </c>
      <c r="O2499">
        <v>6</v>
      </c>
      <c r="P2499">
        <v>28</v>
      </c>
      <c r="Q2499" t="s">
        <v>13286</v>
      </c>
      <c r="R2499" t="s">
        <v>329</v>
      </c>
      <c r="S2499" t="s">
        <v>390</v>
      </c>
      <c r="U2499" t="s">
        <v>471</v>
      </c>
      <c r="V2499" t="s">
        <v>295</v>
      </c>
    </row>
    <row r="2500" spans="1:22" x14ac:dyDescent="0.3">
      <c r="A2500" t="s">
        <v>2959</v>
      </c>
      <c r="B2500">
        <v>1</v>
      </c>
      <c r="C2500" s="1" t="s">
        <v>2956</v>
      </c>
      <c r="D2500" t="s">
        <v>437</v>
      </c>
      <c r="E2500">
        <v>12731</v>
      </c>
      <c r="F2500" t="s">
        <v>2956</v>
      </c>
      <c r="H2500" t="s">
        <v>2960</v>
      </c>
      <c r="J2500" t="s">
        <v>2958</v>
      </c>
      <c r="L2500" s="1" t="s">
        <v>437</v>
      </c>
      <c r="M2500" t="s">
        <v>2957</v>
      </c>
      <c r="N2500">
        <v>8750</v>
      </c>
      <c r="O2500">
        <v>11</v>
      </c>
      <c r="P2500">
        <v>33</v>
      </c>
      <c r="Q2500" t="s">
        <v>11776</v>
      </c>
      <c r="R2500" t="s">
        <v>318</v>
      </c>
      <c r="S2500" t="s">
        <v>970</v>
      </c>
      <c r="T2500" t="s">
        <v>16316</v>
      </c>
      <c r="U2500" t="s">
        <v>471</v>
      </c>
      <c r="V2500" t="s">
        <v>295</v>
      </c>
    </row>
    <row r="2501" spans="1:22" x14ac:dyDescent="0.3">
      <c r="A2501" t="s">
        <v>3461</v>
      </c>
      <c r="B2501">
        <v>2</v>
      </c>
      <c r="C2501" s="1" t="s">
        <v>3458</v>
      </c>
      <c r="D2501" t="s">
        <v>348</v>
      </c>
      <c r="E2501">
        <v>3039725</v>
      </c>
      <c r="F2501" t="s">
        <v>3458</v>
      </c>
      <c r="G2501" t="s">
        <v>915</v>
      </c>
      <c r="H2501" t="s">
        <v>3462</v>
      </c>
      <c r="I2501">
        <v>2</v>
      </c>
      <c r="J2501" t="s">
        <v>3460</v>
      </c>
      <c r="K2501">
        <v>10</v>
      </c>
      <c r="L2501" s="1" t="s">
        <v>348</v>
      </c>
      <c r="M2501" t="s">
        <v>3459</v>
      </c>
      <c r="N2501">
        <v>19008</v>
      </c>
      <c r="O2501">
        <v>3</v>
      </c>
      <c r="P2501">
        <v>25</v>
      </c>
      <c r="Q2501" t="s">
        <v>11886</v>
      </c>
      <c r="R2501" t="s">
        <v>397</v>
      </c>
      <c r="S2501" t="s">
        <v>568</v>
      </c>
      <c r="U2501" t="s">
        <v>471</v>
      </c>
      <c r="V2501" t="s">
        <v>299</v>
      </c>
    </row>
    <row r="2502" spans="1:22" x14ac:dyDescent="0.3">
      <c r="A2502" t="s">
        <v>3461</v>
      </c>
      <c r="B2502">
        <v>2</v>
      </c>
      <c r="C2502" s="1" t="s">
        <v>10309</v>
      </c>
      <c r="F2502" t="s">
        <v>10309</v>
      </c>
      <c r="K2502">
        <v>0</v>
      </c>
      <c r="L2502" s="1" t="s">
        <v>296</v>
      </c>
      <c r="M2502" t="s">
        <v>3459</v>
      </c>
      <c r="N2502">
        <v>20014</v>
      </c>
      <c r="O2502">
        <v>0</v>
      </c>
      <c r="Q2502" t="s">
        <v>11886</v>
      </c>
      <c r="R2502" t="s">
        <v>296</v>
      </c>
      <c r="S2502" t="s">
        <v>296</v>
      </c>
      <c r="U2502" t="s">
        <v>471</v>
      </c>
      <c r="V2502" t="s">
        <v>295</v>
      </c>
    </row>
    <row r="2503" spans="1:22" x14ac:dyDescent="0.3">
      <c r="A2503" t="s">
        <v>4107</v>
      </c>
      <c r="B2503">
        <v>1</v>
      </c>
      <c r="C2503" s="1" t="s">
        <v>12</v>
      </c>
      <c r="D2503" t="s">
        <v>311</v>
      </c>
      <c r="E2503">
        <v>14876</v>
      </c>
      <c r="F2503" t="s">
        <v>12</v>
      </c>
      <c r="G2503" t="s">
        <v>552</v>
      </c>
      <c r="H2503" t="s">
        <v>4108</v>
      </c>
      <c r="I2503">
        <v>1</v>
      </c>
      <c r="J2503" t="s">
        <v>4106</v>
      </c>
      <c r="K2503">
        <v>17</v>
      </c>
      <c r="L2503" s="1" t="s">
        <v>311</v>
      </c>
      <c r="M2503" t="s">
        <v>4105</v>
      </c>
      <c r="N2503">
        <v>13799</v>
      </c>
      <c r="O2503">
        <v>8</v>
      </c>
      <c r="P2503">
        <v>32</v>
      </c>
      <c r="Q2503" t="s">
        <v>12032</v>
      </c>
      <c r="R2503" t="s">
        <v>424</v>
      </c>
      <c r="S2503" t="s">
        <v>924</v>
      </c>
      <c r="U2503" t="s">
        <v>471</v>
      </c>
      <c r="V2503" t="s">
        <v>299</v>
      </c>
    </row>
    <row r="2504" spans="1:22" x14ac:dyDescent="0.3">
      <c r="A2504" t="s">
        <v>9927</v>
      </c>
      <c r="B2504">
        <v>1</v>
      </c>
      <c r="C2504" s="1" t="s">
        <v>9926</v>
      </c>
      <c r="D2504" t="s">
        <v>321</v>
      </c>
      <c r="E2504">
        <v>14213</v>
      </c>
      <c r="F2504" t="s">
        <v>9926</v>
      </c>
      <c r="H2504" t="s">
        <v>9928</v>
      </c>
      <c r="K2504">
        <v>86</v>
      </c>
      <c r="L2504" s="1" t="s">
        <v>321</v>
      </c>
      <c r="M2504" t="s">
        <v>543</v>
      </c>
      <c r="N2504">
        <v>13249</v>
      </c>
      <c r="O2504">
        <v>5</v>
      </c>
      <c r="P2504">
        <v>29</v>
      </c>
      <c r="Q2504" t="s">
        <v>13622</v>
      </c>
      <c r="R2504" t="s">
        <v>318</v>
      </c>
      <c r="S2504" t="s">
        <v>515</v>
      </c>
      <c r="U2504" t="s">
        <v>471</v>
      </c>
      <c r="V2504" t="s">
        <v>295</v>
      </c>
    </row>
    <row r="2505" spans="1:22" x14ac:dyDescent="0.3">
      <c r="A2505" t="s">
        <v>8370</v>
      </c>
      <c r="B2505">
        <v>1</v>
      </c>
      <c r="C2505" s="1" t="s">
        <v>8369</v>
      </c>
      <c r="D2505" t="s">
        <v>348</v>
      </c>
      <c r="E2505">
        <v>14131</v>
      </c>
      <c r="F2505" t="s">
        <v>8369</v>
      </c>
      <c r="H2505" t="s">
        <v>8371</v>
      </c>
      <c r="I2505">
        <v>3</v>
      </c>
      <c r="K2505">
        <v>81</v>
      </c>
      <c r="L2505" s="1" t="s">
        <v>348</v>
      </c>
      <c r="M2505" t="s">
        <v>6528</v>
      </c>
      <c r="N2505">
        <v>12857</v>
      </c>
      <c r="O2505">
        <v>3</v>
      </c>
      <c r="P2505">
        <v>29</v>
      </c>
      <c r="Q2505" t="s">
        <v>13155</v>
      </c>
      <c r="R2505" t="s">
        <v>329</v>
      </c>
      <c r="S2505" t="s">
        <v>362</v>
      </c>
      <c r="U2505" t="s">
        <v>471</v>
      </c>
      <c r="V2505" t="s">
        <v>295</v>
      </c>
    </row>
    <row r="2506" spans="1:22" x14ac:dyDescent="0.3">
      <c r="A2506" t="s">
        <v>4019</v>
      </c>
      <c r="B2506">
        <v>1</v>
      </c>
      <c r="C2506" s="1" t="s">
        <v>4018</v>
      </c>
      <c r="D2506" t="s">
        <v>451</v>
      </c>
      <c r="E2506">
        <v>14051</v>
      </c>
      <c r="F2506" t="s">
        <v>4018</v>
      </c>
      <c r="H2506" t="s">
        <v>4020</v>
      </c>
      <c r="K2506">
        <v>34</v>
      </c>
      <c r="L2506" s="1" t="s">
        <v>451</v>
      </c>
      <c r="M2506" t="s">
        <v>513</v>
      </c>
      <c r="N2506">
        <v>13425</v>
      </c>
      <c r="O2506">
        <v>2</v>
      </c>
      <c r="P2506">
        <v>27</v>
      </c>
      <c r="Q2506" t="s">
        <v>12010</v>
      </c>
      <c r="R2506" t="s">
        <v>492</v>
      </c>
      <c r="S2506" t="s">
        <v>924</v>
      </c>
      <c r="U2506" t="s">
        <v>471</v>
      </c>
      <c r="V2506" t="s">
        <v>295</v>
      </c>
    </row>
    <row r="2507" spans="1:22" x14ac:dyDescent="0.3">
      <c r="A2507" t="s">
        <v>16457</v>
      </c>
      <c r="B2507">
        <v>1</v>
      </c>
      <c r="C2507" s="1" t="s">
        <v>16458</v>
      </c>
      <c r="D2507" t="s">
        <v>16327</v>
      </c>
      <c r="E2507">
        <v>3045166</v>
      </c>
      <c r="F2507" t="s">
        <v>16458</v>
      </c>
      <c r="G2507" t="s">
        <v>340</v>
      </c>
      <c r="H2507" t="s">
        <v>546</v>
      </c>
      <c r="J2507" t="s">
        <v>16459</v>
      </c>
      <c r="K2507">
        <v>9</v>
      </c>
      <c r="L2507" s="1" t="s">
        <v>16327</v>
      </c>
      <c r="M2507" t="s">
        <v>4648</v>
      </c>
      <c r="N2507">
        <v>20607</v>
      </c>
      <c r="O2507">
        <v>2</v>
      </c>
      <c r="P2507">
        <v>26</v>
      </c>
      <c r="Q2507" t="s">
        <v>16460</v>
      </c>
      <c r="R2507" t="s">
        <v>294</v>
      </c>
      <c r="S2507" t="s">
        <v>603</v>
      </c>
      <c r="U2507" t="s">
        <v>471</v>
      </c>
      <c r="V2507" t="s">
        <v>299</v>
      </c>
    </row>
    <row r="2508" spans="1:22" x14ac:dyDescent="0.3">
      <c r="A2508" t="s">
        <v>5717</v>
      </c>
      <c r="B2508">
        <v>1</v>
      </c>
      <c r="C2508" s="1" t="s">
        <v>5714</v>
      </c>
      <c r="D2508" t="s">
        <v>321</v>
      </c>
      <c r="E2508">
        <v>3139447</v>
      </c>
      <c r="F2508" t="s">
        <v>5714</v>
      </c>
      <c r="H2508" t="s">
        <v>5718</v>
      </c>
      <c r="I2508">
        <v>6</v>
      </c>
      <c r="J2508" t="s">
        <v>5716</v>
      </c>
      <c r="K2508">
        <v>42</v>
      </c>
      <c r="L2508" s="1" t="s">
        <v>321</v>
      </c>
      <c r="M2508" t="s">
        <v>5715</v>
      </c>
      <c r="N2508">
        <v>20632</v>
      </c>
      <c r="O2508">
        <v>2</v>
      </c>
      <c r="P2508">
        <v>23</v>
      </c>
      <c r="Q2508" t="s">
        <v>12428</v>
      </c>
      <c r="R2508" t="s">
        <v>329</v>
      </c>
      <c r="S2508" t="s">
        <v>949</v>
      </c>
      <c r="T2508" t="s">
        <v>16316</v>
      </c>
      <c r="U2508" t="s">
        <v>471</v>
      </c>
      <c r="V2508" t="s">
        <v>295</v>
      </c>
    </row>
    <row r="2509" spans="1:22" x14ac:dyDescent="0.3">
      <c r="A2509" t="s">
        <v>2143</v>
      </c>
      <c r="B2509">
        <v>1</v>
      </c>
      <c r="C2509" s="1" t="s">
        <v>2140</v>
      </c>
      <c r="D2509" t="s">
        <v>451</v>
      </c>
      <c r="E2509">
        <v>3923397</v>
      </c>
      <c r="F2509" t="s">
        <v>2140</v>
      </c>
      <c r="G2509" t="s">
        <v>910</v>
      </c>
      <c r="H2509" t="s">
        <v>2144</v>
      </c>
      <c r="I2509">
        <v>2</v>
      </c>
      <c r="J2509" t="s">
        <v>14354</v>
      </c>
      <c r="K2509">
        <v>23</v>
      </c>
      <c r="L2509" s="1" t="s">
        <v>451</v>
      </c>
      <c r="M2509" t="s">
        <v>2142</v>
      </c>
      <c r="N2509">
        <v>20743</v>
      </c>
      <c r="O2509">
        <v>1</v>
      </c>
      <c r="P2509">
        <v>23</v>
      </c>
      <c r="Q2509" t="s">
        <v>11612</v>
      </c>
      <c r="R2509" t="s">
        <v>360</v>
      </c>
      <c r="S2509" t="s">
        <v>686</v>
      </c>
      <c r="T2509" t="s">
        <v>16320</v>
      </c>
      <c r="U2509" t="s">
        <v>2141</v>
      </c>
      <c r="V2509" t="s">
        <v>16321</v>
      </c>
    </row>
    <row r="2510" spans="1:22" x14ac:dyDescent="0.3">
      <c r="A2510" t="s">
        <v>15799</v>
      </c>
      <c r="B2510">
        <v>1</v>
      </c>
      <c r="C2510" s="1" t="s">
        <v>15800</v>
      </c>
      <c r="D2510" t="s">
        <v>321</v>
      </c>
      <c r="E2510">
        <v>4045062</v>
      </c>
      <c r="F2510" t="s">
        <v>15800</v>
      </c>
      <c r="G2510" t="s">
        <v>314</v>
      </c>
      <c r="K2510">
        <v>47</v>
      </c>
      <c r="L2510" s="1" t="s">
        <v>4033</v>
      </c>
      <c r="M2510" t="s">
        <v>507</v>
      </c>
      <c r="N2510">
        <v>22365</v>
      </c>
      <c r="O2510">
        <v>0</v>
      </c>
      <c r="Q2510" t="s">
        <v>15801</v>
      </c>
      <c r="R2510" t="s">
        <v>675</v>
      </c>
      <c r="S2510" t="s">
        <v>686</v>
      </c>
      <c r="U2510" t="s">
        <v>15802</v>
      </c>
      <c r="V2510" t="s">
        <v>299</v>
      </c>
    </row>
    <row r="2511" spans="1:22" x14ac:dyDescent="0.3">
      <c r="A2511" t="s">
        <v>3616</v>
      </c>
      <c r="B2511">
        <v>1</v>
      </c>
      <c r="C2511" s="1" t="s">
        <v>3613</v>
      </c>
      <c r="D2511" t="s">
        <v>348</v>
      </c>
      <c r="E2511">
        <v>15397</v>
      </c>
      <c r="F2511" t="s">
        <v>3613</v>
      </c>
      <c r="H2511" t="s">
        <v>618</v>
      </c>
      <c r="K2511">
        <v>0</v>
      </c>
      <c r="L2511" s="1" t="s">
        <v>348</v>
      </c>
      <c r="M2511" t="s">
        <v>3615</v>
      </c>
      <c r="N2511">
        <v>14819</v>
      </c>
      <c r="O2511">
        <v>3</v>
      </c>
      <c r="P2511">
        <v>27</v>
      </c>
      <c r="Q2511" t="s">
        <v>11917</v>
      </c>
      <c r="R2511" t="s">
        <v>360</v>
      </c>
      <c r="S2511" t="s">
        <v>398</v>
      </c>
      <c r="U2511" t="s">
        <v>3614</v>
      </c>
      <c r="V2511" t="s">
        <v>295</v>
      </c>
    </row>
    <row r="2512" spans="1:22" x14ac:dyDescent="0.3">
      <c r="A2512" t="s">
        <v>10657</v>
      </c>
      <c r="B2512">
        <v>1</v>
      </c>
      <c r="C2512" s="1" t="s">
        <v>10653</v>
      </c>
      <c r="D2512" t="s">
        <v>348</v>
      </c>
      <c r="E2512">
        <v>3116155</v>
      </c>
      <c r="F2512" t="s">
        <v>10653</v>
      </c>
      <c r="G2512" t="s">
        <v>915</v>
      </c>
      <c r="H2512" t="s">
        <v>5016</v>
      </c>
      <c r="J2512" t="s">
        <v>10656</v>
      </c>
      <c r="K2512">
        <v>80</v>
      </c>
      <c r="L2512" s="1" t="s">
        <v>348</v>
      </c>
      <c r="M2512" t="s">
        <v>10655</v>
      </c>
      <c r="N2512">
        <v>20073</v>
      </c>
      <c r="O2512">
        <v>2</v>
      </c>
      <c r="P2512">
        <v>24</v>
      </c>
      <c r="Q2512" t="s">
        <v>13848</v>
      </c>
      <c r="R2512" t="s">
        <v>345</v>
      </c>
      <c r="S2512" t="s">
        <v>450</v>
      </c>
      <c r="U2512" t="s">
        <v>10654</v>
      </c>
      <c r="V2512" t="s">
        <v>299</v>
      </c>
    </row>
    <row r="2513" spans="1:22" x14ac:dyDescent="0.3">
      <c r="A2513" t="s">
        <v>14647</v>
      </c>
      <c r="B2513">
        <v>1</v>
      </c>
      <c r="C2513" s="1" t="s">
        <v>14648</v>
      </c>
      <c r="D2513" t="s">
        <v>451</v>
      </c>
      <c r="E2513">
        <v>4243315</v>
      </c>
      <c r="F2513" t="s">
        <v>14648</v>
      </c>
      <c r="G2513" t="s">
        <v>536</v>
      </c>
      <c r="H2513" t="s">
        <v>14649</v>
      </c>
      <c r="I2513">
        <v>7</v>
      </c>
      <c r="K2513">
        <v>35</v>
      </c>
      <c r="L2513" s="1" t="s">
        <v>451</v>
      </c>
      <c r="M2513" t="s">
        <v>14650</v>
      </c>
      <c r="N2513">
        <v>21843</v>
      </c>
      <c r="O2513">
        <v>0</v>
      </c>
      <c r="P2513">
        <v>21</v>
      </c>
      <c r="Q2513" t="s">
        <v>14651</v>
      </c>
      <c r="R2513" t="s">
        <v>360</v>
      </c>
      <c r="S2513" t="s">
        <v>579</v>
      </c>
      <c r="U2513" t="s">
        <v>14652</v>
      </c>
      <c r="V2513" t="s">
        <v>299</v>
      </c>
    </row>
    <row r="2514" spans="1:22" x14ac:dyDescent="0.3">
      <c r="A2514" t="s">
        <v>5558</v>
      </c>
      <c r="B2514">
        <v>1</v>
      </c>
      <c r="C2514" s="1" t="s">
        <v>251</v>
      </c>
      <c r="D2514" t="s">
        <v>451</v>
      </c>
      <c r="E2514">
        <v>3116389</v>
      </c>
      <c r="F2514" t="s">
        <v>251</v>
      </c>
      <c r="G2514" t="s">
        <v>410</v>
      </c>
      <c r="H2514" t="s">
        <v>5559</v>
      </c>
      <c r="I2514">
        <v>5</v>
      </c>
      <c r="J2514" t="s">
        <v>5557</v>
      </c>
      <c r="K2514">
        <v>34</v>
      </c>
      <c r="L2514" s="1" t="s">
        <v>451</v>
      </c>
      <c r="M2514" t="s">
        <v>5556</v>
      </c>
      <c r="N2514">
        <v>18993</v>
      </c>
      <c r="O2514">
        <v>3</v>
      </c>
      <c r="P2514">
        <v>24</v>
      </c>
      <c r="Q2514" t="s">
        <v>12389</v>
      </c>
      <c r="R2514" t="s">
        <v>360</v>
      </c>
      <c r="S2514" t="s">
        <v>525</v>
      </c>
      <c r="U2514" t="s">
        <v>5555</v>
      </c>
      <c r="V2514" t="s">
        <v>299</v>
      </c>
    </row>
    <row r="2515" spans="1:22" x14ac:dyDescent="0.3">
      <c r="A2515" t="s">
        <v>683</v>
      </c>
      <c r="B2515">
        <v>1</v>
      </c>
      <c r="C2515" s="1" t="s">
        <v>680</v>
      </c>
      <c r="D2515" t="s">
        <v>562</v>
      </c>
      <c r="F2515" t="s">
        <v>680</v>
      </c>
      <c r="H2515" t="s">
        <v>684</v>
      </c>
      <c r="K2515">
        <v>40</v>
      </c>
      <c r="L2515" s="1" t="s">
        <v>451</v>
      </c>
      <c r="M2515" t="s">
        <v>682</v>
      </c>
      <c r="N2515">
        <v>18693</v>
      </c>
      <c r="O2515">
        <v>0</v>
      </c>
      <c r="P2515">
        <v>26</v>
      </c>
      <c r="Q2515" t="s">
        <v>11369</v>
      </c>
      <c r="R2515" t="s">
        <v>308</v>
      </c>
      <c r="S2515" t="s">
        <v>332</v>
      </c>
      <c r="U2515" t="s">
        <v>681</v>
      </c>
      <c r="V2515" t="s">
        <v>295</v>
      </c>
    </row>
    <row r="2516" spans="1:22" x14ac:dyDescent="0.3">
      <c r="A2516" t="s">
        <v>2784</v>
      </c>
      <c r="B2516">
        <v>1</v>
      </c>
      <c r="C2516" s="1" t="s">
        <v>2782</v>
      </c>
      <c r="D2516" t="s">
        <v>311</v>
      </c>
      <c r="E2516">
        <v>13197</v>
      </c>
      <c r="F2516" t="s">
        <v>2782</v>
      </c>
      <c r="H2516" t="s">
        <v>2785</v>
      </c>
      <c r="J2516" t="s">
        <v>2783</v>
      </c>
      <c r="K2516">
        <v>9</v>
      </c>
      <c r="L2516" s="1" t="s">
        <v>311</v>
      </c>
      <c r="M2516" t="s">
        <v>1907</v>
      </c>
      <c r="N2516">
        <v>11527</v>
      </c>
      <c r="O2516">
        <v>10</v>
      </c>
      <c r="P2516">
        <v>32</v>
      </c>
      <c r="Q2516" t="s">
        <v>11743</v>
      </c>
      <c r="R2516" t="s">
        <v>424</v>
      </c>
      <c r="S2516" t="s">
        <v>332</v>
      </c>
      <c r="T2516" t="s">
        <v>16316</v>
      </c>
      <c r="U2516" t="s">
        <v>681</v>
      </c>
      <c r="V2516" t="s">
        <v>295</v>
      </c>
    </row>
    <row r="2517" spans="1:22" x14ac:dyDescent="0.3">
      <c r="A2517" t="s">
        <v>4323</v>
      </c>
      <c r="B2517">
        <v>1</v>
      </c>
      <c r="C2517" s="1" t="s">
        <v>4321</v>
      </c>
      <c r="D2517" t="s">
        <v>321</v>
      </c>
      <c r="E2517">
        <v>2974307</v>
      </c>
      <c r="F2517" t="s">
        <v>4321</v>
      </c>
      <c r="H2517" t="s">
        <v>2163</v>
      </c>
      <c r="I2517">
        <v>6</v>
      </c>
      <c r="K2517">
        <v>85</v>
      </c>
      <c r="L2517" s="1" t="s">
        <v>321</v>
      </c>
      <c r="M2517" t="s">
        <v>4322</v>
      </c>
      <c r="N2517">
        <v>19641</v>
      </c>
      <c r="O2517">
        <v>2</v>
      </c>
      <c r="P2517">
        <v>25</v>
      </c>
      <c r="Q2517" t="s">
        <v>12081</v>
      </c>
      <c r="R2517" t="s">
        <v>424</v>
      </c>
      <c r="S2517" t="s">
        <v>515</v>
      </c>
      <c r="T2517" t="s">
        <v>1059</v>
      </c>
      <c r="U2517" t="s">
        <v>681</v>
      </c>
      <c r="V2517" t="s">
        <v>295</v>
      </c>
    </row>
    <row r="2518" spans="1:22" x14ac:dyDescent="0.3">
      <c r="A2518" t="s">
        <v>10016</v>
      </c>
      <c r="B2518">
        <v>1</v>
      </c>
      <c r="C2518" s="1" t="s">
        <v>173</v>
      </c>
      <c r="D2518" t="s">
        <v>311</v>
      </c>
      <c r="E2518">
        <v>3912547</v>
      </c>
      <c r="F2518" t="s">
        <v>173</v>
      </c>
      <c r="G2518" t="s">
        <v>352</v>
      </c>
      <c r="H2518" t="s">
        <v>10017</v>
      </c>
      <c r="I2518">
        <v>1</v>
      </c>
      <c r="J2518" t="s">
        <v>10015</v>
      </c>
      <c r="K2518">
        <v>14</v>
      </c>
      <c r="L2518" s="1" t="s">
        <v>311</v>
      </c>
      <c r="M2518" t="s">
        <v>10014</v>
      </c>
      <c r="N2518">
        <v>19812</v>
      </c>
      <c r="O2518">
        <v>2</v>
      </c>
      <c r="P2518">
        <v>23</v>
      </c>
      <c r="Q2518" t="s">
        <v>13648</v>
      </c>
      <c r="R2518" t="s">
        <v>318</v>
      </c>
      <c r="S2518" t="s">
        <v>575</v>
      </c>
      <c r="U2518" t="s">
        <v>681</v>
      </c>
      <c r="V2518" t="s">
        <v>299</v>
      </c>
    </row>
    <row r="2519" spans="1:22" x14ac:dyDescent="0.3">
      <c r="A2519" t="s">
        <v>8598</v>
      </c>
      <c r="B2519">
        <v>1</v>
      </c>
      <c r="C2519" s="1" t="s">
        <v>8595</v>
      </c>
      <c r="D2519" t="s">
        <v>437</v>
      </c>
      <c r="E2519">
        <v>2582139</v>
      </c>
      <c r="F2519" t="s">
        <v>8595</v>
      </c>
      <c r="G2519" t="s">
        <v>352</v>
      </c>
      <c r="H2519" t="s">
        <v>1795</v>
      </c>
      <c r="I2519">
        <v>1</v>
      </c>
      <c r="J2519" t="s">
        <v>8597</v>
      </c>
      <c r="K2519">
        <v>9</v>
      </c>
      <c r="L2519" s="1" t="s">
        <v>437</v>
      </c>
      <c r="M2519" t="s">
        <v>8596</v>
      </c>
      <c r="N2519">
        <v>18735</v>
      </c>
      <c r="O2519">
        <v>4</v>
      </c>
      <c r="P2519">
        <v>27</v>
      </c>
      <c r="Q2519" t="s">
        <v>13223</v>
      </c>
      <c r="R2519" t="s">
        <v>329</v>
      </c>
      <c r="S2519" t="s">
        <v>341</v>
      </c>
      <c r="U2519" t="s">
        <v>681</v>
      </c>
      <c r="V2519" t="s">
        <v>299</v>
      </c>
    </row>
    <row r="2520" spans="1:22" x14ac:dyDescent="0.3">
      <c r="A2520" t="s">
        <v>16452</v>
      </c>
      <c r="B2520">
        <v>1</v>
      </c>
      <c r="C2520" s="1" t="s">
        <v>16453</v>
      </c>
      <c r="D2520" t="s">
        <v>16327</v>
      </c>
      <c r="E2520">
        <v>3046441</v>
      </c>
      <c r="F2520" t="s">
        <v>16453</v>
      </c>
      <c r="H2520" t="s">
        <v>1078</v>
      </c>
      <c r="J2520" t="s">
        <v>16454</v>
      </c>
      <c r="L2520" s="1" t="s">
        <v>16327</v>
      </c>
      <c r="M2520" t="s">
        <v>16455</v>
      </c>
      <c r="N2520">
        <v>18908</v>
      </c>
      <c r="O2520">
        <v>3</v>
      </c>
      <c r="P2520">
        <v>29</v>
      </c>
      <c r="Q2520" t="s">
        <v>16456</v>
      </c>
      <c r="R2520" t="s">
        <v>318</v>
      </c>
      <c r="S2520" t="s">
        <v>317</v>
      </c>
      <c r="U2520" t="s">
        <v>681</v>
      </c>
      <c r="V2520" t="s">
        <v>295</v>
      </c>
    </row>
    <row r="2521" spans="1:22" x14ac:dyDescent="0.3">
      <c r="A2521" t="s">
        <v>16461</v>
      </c>
      <c r="B2521">
        <v>1</v>
      </c>
      <c r="C2521" s="1" t="s">
        <v>14116</v>
      </c>
      <c r="D2521" t="s">
        <v>16327</v>
      </c>
      <c r="E2521">
        <v>9789</v>
      </c>
      <c r="F2521" t="s">
        <v>14116</v>
      </c>
      <c r="G2521" t="s">
        <v>335</v>
      </c>
      <c r="H2521" t="s">
        <v>16462</v>
      </c>
      <c r="J2521" t="s">
        <v>16463</v>
      </c>
      <c r="K2521">
        <v>4</v>
      </c>
      <c r="L2521" s="1" t="s">
        <v>16327</v>
      </c>
      <c r="M2521" t="s">
        <v>16464</v>
      </c>
      <c r="N2521">
        <v>430</v>
      </c>
      <c r="O2521">
        <v>14</v>
      </c>
      <c r="P2521">
        <v>38</v>
      </c>
      <c r="Q2521" t="s">
        <v>16465</v>
      </c>
      <c r="R2521" t="s">
        <v>329</v>
      </c>
      <c r="S2521" t="s">
        <v>375</v>
      </c>
      <c r="U2521" t="s">
        <v>681</v>
      </c>
      <c r="V2521" t="s">
        <v>299</v>
      </c>
    </row>
    <row r="2522" spans="1:22" x14ac:dyDescent="0.3">
      <c r="A2522" t="s">
        <v>16510</v>
      </c>
      <c r="B2522">
        <v>1</v>
      </c>
      <c r="C2522" s="1" t="s">
        <v>16511</v>
      </c>
      <c r="D2522" t="s">
        <v>16327</v>
      </c>
      <c r="E2522">
        <v>15928</v>
      </c>
      <c r="F2522" t="s">
        <v>16511</v>
      </c>
      <c r="G2522" t="s">
        <v>1379</v>
      </c>
      <c r="H2522" t="s">
        <v>16512</v>
      </c>
      <c r="J2522" t="s">
        <v>16513</v>
      </c>
      <c r="K2522">
        <v>6</v>
      </c>
      <c r="L2522" s="1" t="s">
        <v>16327</v>
      </c>
      <c r="M2522" t="s">
        <v>1112</v>
      </c>
      <c r="N2522">
        <v>15125</v>
      </c>
      <c r="O2522">
        <v>7</v>
      </c>
      <c r="P2522">
        <v>30</v>
      </c>
      <c r="Q2522" t="s">
        <v>16514</v>
      </c>
      <c r="R2522" t="s">
        <v>329</v>
      </c>
      <c r="S2522" t="s">
        <v>412</v>
      </c>
      <c r="U2522" t="s">
        <v>681</v>
      </c>
      <c r="V2522" t="s">
        <v>299</v>
      </c>
    </row>
    <row r="2523" spans="1:22" x14ac:dyDescent="0.3">
      <c r="A2523" t="s">
        <v>870</v>
      </c>
      <c r="B2523">
        <v>1</v>
      </c>
      <c r="C2523" s="1" t="s">
        <v>866</v>
      </c>
      <c r="D2523" t="s">
        <v>348</v>
      </c>
      <c r="E2523">
        <v>2574549</v>
      </c>
      <c r="F2523" t="s">
        <v>866</v>
      </c>
      <c r="H2523" t="s">
        <v>871</v>
      </c>
      <c r="J2523" t="s">
        <v>869</v>
      </c>
      <c r="K2523">
        <v>13</v>
      </c>
      <c r="L2523" s="1" t="s">
        <v>348</v>
      </c>
      <c r="M2523" t="s">
        <v>868</v>
      </c>
      <c r="N2523">
        <v>16848</v>
      </c>
      <c r="O2523">
        <v>5</v>
      </c>
      <c r="P2523">
        <v>27</v>
      </c>
      <c r="Q2523" t="s">
        <v>11392</v>
      </c>
      <c r="R2523" t="s">
        <v>345</v>
      </c>
      <c r="S2523" t="s">
        <v>367</v>
      </c>
      <c r="T2523" t="s">
        <v>16316</v>
      </c>
      <c r="U2523" t="s">
        <v>867</v>
      </c>
      <c r="V2523" t="s">
        <v>295</v>
      </c>
    </row>
    <row r="2524" spans="1:22" x14ac:dyDescent="0.3">
      <c r="A2524" t="s">
        <v>3105</v>
      </c>
      <c r="B2524">
        <v>1</v>
      </c>
      <c r="C2524" s="1" t="s">
        <v>39</v>
      </c>
      <c r="D2524" t="s">
        <v>348</v>
      </c>
      <c r="E2524">
        <v>16725</v>
      </c>
      <c r="F2524" t="s">
        <v>39</v>
      </c>
      <c r="G2524" t="s">
        <v>306</v>
      </c>
      <c r="H2524" t="s">
        <v>2088</v>
      </c>
      <c r="I2524">
        <v>1</v>
      </c>
      <c r="J2524" t="s">
        <v>3104</v>
      </c>
      <c r="K2524">
        <v>14</v>
      </c>
      <c r="L2524" s="1" t="s">
        <v>348</v>
      </c>
      <c r="M2524" t="s">
        <v>1495</v>
      </c>
      <c r="N2524">
        <v>16003</v>
      </c>
      <c r="O2524">
        <v>6</v>
      </c>
      <c r="P2524">
        <v>27</v>
      </c>
      <c r="Q2524" t="s">
        <v>11805</v>
      </c>
      <c r="R2524" t="s">
        <v>329</v>
      </c>
      <c r="S2524" t="s">
        <v>724</v>
      </c>
      <c r="U2524" t="s">
        <v>3103</v>
      </c>
      <c r="V2524" t="s">
        <v>299</v>
      </c>
    </row>
    <row r="2525" spans="1:22" x14ac:dyDescent="0.3">
      <c r="A2525" t="s">
        <v>6511</v>
      </c>
      <c r="B2525">
        <v>1</v>
      </c>
      <c r="C2525" s="1" t="s">
        <v>6509</v>
      </c>
      <c r="D2525" t="s">
        <v>562</v>
      </c>
      <c r="E2525">
        <v>3045472</v>
      </c>
      <c r="F2525" t="s">
        <v>6509</v>
      </c>
      <c r="H2525" t="s">
        <v>3253</v>
      </c>
      <c r="J2525" t="s">
        <v>6510</v>
      </c>
      <c r="K2525">
        <v>36</v>
      </c>
      <c r="L2525" s="1" t="s">
        <v>451</v>
      </c>
      <c r="M2525" t="s">
        <v>3110</v>
      </c>
      <c r="N2525">
        <v>19096</v>
      </c>
      <c r="O2525">
        <v>3</v>
      </c>
      <c r="P2525">
        <v>25</v>
      </c>
      <c r="Q2525" t="s">
        <v>12642</v>
      </c>
      <c r="R2525" t="s">
        <v>401</v>
      </c>
      <c r="S2525" t="s">
        <v>1188</v>
      </c>
      <c r="T2525" t="s">
        <v>16316</v>
      </c>
      <c r="U2525" t="s">
        <v>681</v>
      </c>
      <c r="V2525" t="s">
        <v>295</v>
      </c>
    </row>
    <row r="2526" spans="1:22" x14ac:dyDescent="0.3">
      <c r="A2526" t="s">
        <v>15267</v>
      </c>
      <c r="B2526">
        <v>1</v>
      </c>
      <c r="C2526" s="1" t="s">
        <v>15268</v>
      </c>
      <c r="D2526" t="s">
        <v>437</v>
      </c>
      <c r="E2526">
        <v>4038994</v>
      </c>
      <c r="F2526" t="s">
        <v>15268</v>
      </c>
      <c r="G2526" t="s">
        <v>570</v>
      </c>
      <c r="H2526" t="s">
        <v>15269</v>
      </c>
      <c r="I2526">
        <v>1</v>
      </c>
      <c r="K2526">
        <v>1</v>
      </c>
      <c r="L2526" s="1" t="s">
        <v>437</v>
      </c>
      <c r="M2526" t="s">
        <v>15270</v>
      </c>
      <c r="N2526">
        <v>22154</v>
      </c>
      <c r="O2526">
        <v>0</v>
      </c>
      <c r="P2526">
        <v>22</v>
      </c>
      <c r="Q2526" t="s">
        <v>15271</v>
      </c>
      <c r="R2526" t="s">
        <v>397</v>
      </c>
      <c r="S2526" t="s">
        <v>412</v>
      </c>
      <c r="U2526" t="s">
        <v>681</v>
      </c>
      <c r="V2526" t="s">
        <v>299</v>
      </c>
    </row>
    <row r="2527" spans="1:22" x14ac:dyDescent="0.3">
      <c r="A2527" t="s">
        <v>15167</v>
      </c>
      <c r="B2527">
        <v>1</v>
      </c>
      <c r="C2527" s="1" t="s">
        <v>15168</v>
      </c>
      <c r="D2527" t="s">
        <v>451</v>
      </c>
      <c r="E2527">
        <v>4683485</v>
      </c>
      <c r="F2527" t="s">
        <v>15168</v>
      </c>
      <c r="G2527" t="s">
        <v>314</v>
      </c>
      <c r="H2527" t="s">
        <v>16322</v>
      </c>
      <c r="K2527">
        <v>34</v>
      </c>
      <c r="L2527" s="1" t="s">
        <v>451</v>
      </c>
      <c r="M2527" t="s">
        <v>15169</v>
      </c>
      <c r="N2527">
        <v>22395</v>
      </c>
      <c r="O2527">
        <v>0</v>
      </c>
      <c r="P2527">
        <v>23</v>
      </c>
      <c r="Q2527" t="s">
        <v>15170</v>
      </c>
      <c r="R2527" t="s">
        <v>308</v>
      </c>
      <c r="S2527" t="s">
        <v>791</v>
      </c>
      <c r="U2527" t="s">
        <v>15171</v>
      </c>
      <c r="V2527" t="s">
        <v>299</v>
      </c>
    </row>
    <row r="2528" spans="1:22" x14ac:dyDescent="0.3">
      <c r="A2528" t="s">
        <v>7062</v>
      </c>
      <c r="B2528">
        <v>1</v>
      </c>
      <c r="C2528" s="1" t="s">
        <v>7060</v>
      </c>
      <c r="D2528" t="s">
        <v>348</v>
      </c>
      <c r="E2528">
        <v>2564</v>
      </c>
      <c r="F2528" t="s">
        <v>7060</v>
      </c>
      <c r="H2528" t="s">
        <v>7063</v>
      </c>
      <c r="K2528">
        <v>89</v>
      </c>
      <c r="L2528" s="1" t="s">
        <v>348</v>
      </c>
      <c r="M2528" t="s">
        <v>6389</v>
      </c>
      <c r="N2528">
        <v>1944</v>
      </c>
      <c r="O2528">
        <v>14</v>
      </c>
      <c r="P2528">
        <v>38</v>
      </c>
      <c r="Q2528" t="s">
        <v>12793</v>
      </c>
      <c r="R2528" t="s">
        <v>401</v>
      </c>
      <c r="S2528" t="s">
        <v>356</v>
      </c>
      <c r="U2528" t="s">
        <v>7061</v>
      </c>
      <c r="V2528" t="s">
        <v>295</v>
      </c>
    </row>
    <row r="2529" spans="1:22" x14ac:dyDescent="0.3">
      <c r="A2529" t="s">
        <v>9258</v>
      </c>
      <c r="B2529">
        <v>1</v>
      </c>
      <c r="C2529" s="1" t="s">
        <v>9256</v>
      </c>
      <c r="D2529" t="s">
        <v>348</v>
      </c>
      <c r="E2529">
        <v>9611</v>
      </c>
      <c r="F2529" t="s">
        <v>9256</v>
      </c>
      <c r="H2529" t="s">
        <v>9259</v>
      </c>
      <c r="K2529">
        <v>14</v>
      </c>
      <c r="L2529" s="1" t="s">
        <v>348</v>
      </c>
      <c r="M2529" t="s">
        <v>1116</v>
      </c>
      <c r="N2529">
        <v>11697</v>
      </c>
      <c r="O2529">
        <v>9</v>
      </c>
      <c r="P2529">
        <v>33</v>
      </c>
      <c r="Q2529" t="s">
        <v>13417</v>
      </c>
      <c r="R2529" t="s">
        <v>360</v>
      </c>
      <c r="S2529" t="s">
        <v>341</v>
      </c>
      <c r="U2529" t="s">
        <v>9257</v>
      </c>
      <c r="V2529" t="s">
        <v>295</v>
      </c>
    </row>
    <row r="2530" spans="1:22" x14ac:dyDescent="0.3">
      <c r="A2530" t="s">
        <v>9369</v>
      </c>
      <c r="B2530">
        <v>1</v>
      </c>
      <c r="C2530" s="1" t="s">
        <v>35</v>
      </c>
      <c r="D2530" t="s">
        <v>451</v>
      </c>
      <c r="E2530">
        <v>3929630</v>
      </c>
      <c r="F2530" t="s">
        <v>35</v>
      </c>
      <c r="G2530" t="s">
        <v>314</v>
      </c>
      <c r="H2530" t="s">
        <v>15873</v>
      </c>
      <c r="I2530">
        <v>1</v>
      </c>
      <c r="J2530" t="s">
        <v>9368</v>
      </c>
      <c r="K2530">
        <v>26</v>
      </c>
      <c r="L2530" s="1" t="s">
        <v>451</v>
      </c>
      <c r="M2530" t="s">
        <v>2554</v>
      </c>
      <c r="N2530">
        <v>19766</v>
      </c>
      <c r="O2530">
        <v>2</v>
      </c>
      <c r="P2530">
        <v>23</v>
      </c>
      <c r="Q2530" t="s">
        <v>13453</v>
      </c>
      <c r="R2530" t="s">
        <v>360</v>
      </c>
      <c r="S2530" t="s">
        <v>459</v>
      </c>
      <c r="U2530" t="s">
        <v>9367</v>
      </c>
      <c r="V2530" t="s">
        <v>299</v>
      </c>
    </row>
    <row r="2531" spans="1:22" x14ac:dyDescent="0.3">
      <c r="A2531" t="s">
        <v>2983</v>
      </c>
      <c r="B2531">
        <v>1</v>
      </c>
      <c r="C2531" s="1" t="s">
        <v>2981</v>
      </c>
      <c r="F2531" t="s">
        <v>2981</v>
      </c>
      <c r="K2531">
        <v>0</v>
      </c>
      <c r="L2531" s="1" t="s">
        <v>296</v>
      </c>
      <c r="M2531" t="s">
        <v>781</v>
      </c>
      <c r="N2531">
        <v>17842</v>
      </c>
      <c r="O2531">
        <v>0</v>
      </c>
      <c r="Q2531" t="s">
        <v>11780</v>
      </c>
      <c r="R2531" t="s">
        <v>296</v>
      </c>
      <c r="S2531" t="s">
        <v>296</v>
      </c>
      <c r="U2531" t="s">
        <v>2982</v>
      </c>
      <c r="V2531" t="s">
        <v>295</v>
      </c>
    </row>
    <row r="2532" spans="1:22" x14ac:dyDescent="0.3">
      <c r="A2532" t="s">
        <v>4893</v>
      </c>
      <c r="B2532">
        <v>1</v>
      </c>
      <c r="C2532" s="1" t="s">
        <v>4890</v>
      </c>
      <c r="F2532" t="s">
        <v>4890</v>
      </c>
      <c r="K2532">
        <v>0</v>
      </c>
      <c r="L2532" s="1" t="s">
        <v>296</v>
      </c>
      <c r="M2532" t="s">
        <v>4892</v>
      </c>
      <c r="N2532">
        <v>18866</v>
      </c>
      <c r="O2532">
        <v>0</v>
      </c>
      <c r="Q2532" t="s">
        <v>12215</v>
      </c>
      <c r="R2532" t="s">
        <v>296</v>
      </c>
      <c r="S2532" t="s">
        <v>296</v>
      </c>
      <c r="U2532" t="s">
        <v>4891</v>
      </c>
      <c r="V2532" t="s">
        <v>295</v>
      </c>
    </row>
    <row r="2533" spans="1:22" x14ac:dyDescent="0.3">
      <c r="A2533" t="s">
        <v>8705</v>
      </c>
      <c r="B2533">
        <v>1</v>
      </c>
      <c r="C2533" s="1" t="s">
        <v>8704</v>
      </c>
      <c r="D2533" t="s">
        <v>321</v>
      </c>
      <c r="E2533">
        <v>10572</v>
      </c>
      <c r="F2533" t="s">
        <v>8704</v>
      </c>
      <c r="H2533" t="s">
        <v>8706</v>
      </c>
      <c r="K2533">
        <v>88</v>
      </c>
      <c r="L2533" s="1" t="s">
        <v>321</v>
      </c>
      <c r="M2533" t="s">
        <v>1136</v>
      </c>
      <c r="N2533">
        <v>12548</v>
      </c>
      <c r="O2533">
        <v>8</v>
      </c>
      <c r="P2533">
        <v>32</v>
      </c>
      <c r="Q2533" t="s">
        <v>13259</v>
      </c>
      <c r="R2533" t="s">
        <v>675</v>
      </c>
      <c r="S2533" t="s">
        <v>2417</v>
      </c>
      <c r="U2533" t="s">
        <v>1380</v>
      </c>
      <c r="V2533" t="s">
        <v>295</v>
      </c>
    </row>
    <row r="2534" spans="1:22" x14ac:dyDescent="0.3">
      <c r="A2534" t="s">
        <v>15695</v>
      </c>
      <c r="B2534">
        <v>1</v>
      </c>
      <c r="C2534" s="1" t="s">
        <v>15696</v>
      </c>
      <c r="D2534" t="s">
        <v>451</v>
      </c>
      <c r="E2534">
        <v>4362878</v>
      </c>
      <c r="F2534" t="s">
        <v>15696</v>
      </c>
      <c r="G2534" t="s">
        <v>694</v>
      </c>
      <c r="H2534" t="s">
        <v>15393</v>
      </c>
      <c r="I2534">
        <v>6</v>
      </c>
      <c r="K2534">
        <v>40</v>
      </c>
      <c r="L2534" s="1" t="s">
        <v>451</v>
      </c>
      <c r="M2534" t="s">
        <v>2101</v>
      </c>
      <c r="N2534">
        <v>21856</v>
      </c>
      <c r="O2534">
        <v>0</v>
      </c>
      <c r="P2534">
        <v>22</v>
      </c>
      <c r="Q2534" t="s">
        <v>15697</v>
      </c>
      <c r="R2534" t="s">
        <v>397</v>
      </c>
      <c r="S2534" t="s">
        <v>779</v>
      </c>
      <c r="U2534" t="s">
        <v>15698</v>
      </c>
      <c r="V2534" t="s">
        <v>299</v>
      </c>
    </row>
    <row r="2535" spans="1:22" x14ac:dyDescent="0.3">
      <c r="A2535" t="s">
        <v>6899</v>
      </c>
      <c r="B2535">
        <v>1</v>
      </c>
      <c r="C2535" s="1" t="s">
        <v>6898</v>
      </c>
      <c r="F2535" t="s">
        <v>6898</v>
      </c>
      <c r="K2535">
        <v>0</v>
      </c>
      <c r="L2535" s="1" t="s">
        <v>296</v>
      </c>
      <c r="M2535" t="s">
        <v>880</v>
      </c>
      <c r="N2535">
        <v>18888</v>
      </c>
      <c r="O2535">
        <v>0</v>
      </c>
      <c r="Q2535" t="s">
        <v>12747</v>
      </c>
      <c r="R2535" t="s">
        <v>296</v>
      </c>
      <c r="S2535" t="s">
        <v>296</v>
      </c>
      <c r="U2535" t="s">
        <v>1380</v>
      </c>
      <c r="V2535" t="s">
        <v>295</v>
      </c>
    </row>
    <row r="2536" spans="1:22" x14ac:dyDescent="0.3">
      <c r="A2536" t="s">
        <v>9828</v>
      </c>
      <c r="B2536">
        <v>1</v>
      </c>
      <c r="C2536" s="1" t="s">
        <v>9825</v>
      </c>
      <c r="D2536" t="s">
        <v>321</v>
      </c>
      <c r="E2536">
        <v>3045163</v>
      </c>
      <c r="F2536" t="s">
        <v>9825</v>
      </c>
      <c r="H2536" t="s">
        <v>483</v>
      </c>
      <c r="J2536" t="s">
        <v>9827</v>
      </c>
      <c r="K2536">
        <v>83</v>
      </c>
      <c r="L2536" s="1" t="s">
        <v>321</v>
      </c>
      <c r="M2536" t="s">
        <v>9826</v>
      </c>
      <c r="N2536">
        <v>19158</v>
      </c>
      <c r="O2536">
        <v>3</v>
      </c>
      <c r="P2536">
        <v>26</v>
      </c>
      <c r="Q2536" t="s">
        <v>13591</v>
      </c>
      <c r="R2536" t="s">
        <v>294</v>
      </c>
      <c r="S2536" t="s">
        <v>403</v>
      </c>
      <c r="T2536" t="s">
        <v>16316</v>
      </c>
      <c r="U2536" t="s">
        <v>1380</v>
      </c>
      <c r="V2536" t="s">
        <v>295</v>
      </c>
    </row>
    <row r="2537" spans="1:22" x14ac:dyDescent="0.3">
      <c r="A2537" t="s">
        <v>5532</v>
      </c>
      <c r="B2537">
        <v>1</v>
      </c>
      <c r="C2537" s="1" t="s">
        <v>5529</v>
      </c>
      <c r="D2537" t="s">
        <v>321</v>
      </c>
      <c r="E2537">
        <v>17391</v>
      </c>
      <c r="F2537" t="s">
        <v>5529</v>
      </c>
      <c r="H2537" t="s">
        <v>5533</v>
      </c>
      <c r="J2537" t="s">
        <v>5531</v>
      </c>
      <c r="L2537" s="1" t="s">
        <v>321</v>
      </c>
      <c r="M2537" t="s">
        <v>5530</v>
      </c>
      <c r="N2537">
        <v>16327</v>
      </c>
      <c r="O2537">
        <v>6</v>
      </c>
      <c r="P2537">
        <v>28</v>
      </c>
      <c r="Q2537" t="s">
        <v>12383</v>
      </c>
      <c r="R2537" t="s">
        <v>424</v>
      </c>
      <c r="S2537" t="s">
        <v>836</v>
      </c>
      <c r="T2537" t="s">
        <v>16316</v>
      </c>
      <c r="U2537" t="s">
        <v>1380</v>
      </c>
      <c r="V2537" t="s">
        <v>295</v>
      </c>
    </row>
    <row r="2538" spans="1:22" x14ac:dyDescent="0.3">
      <c r="A2538" t="s">
        <v>5452</v>
      </c>
      <c r="B2538">
        <v>1</v>
      </c>
      <c r="C2538" s="1" t="s">
        <v>5450</v>
      </c>
      <c r="D2538" t="s">
        <v>311</v>
      </c>
      <c r="E2538">
        <v>14353</v>
      </c>
      <c r="F2538" t="s">
        <v>5450</v>
      </c>
      <c r="H2538" t="s">
        <v>5453</v>
      </c>
      <c r="K2538">
        <v>16</v>
      </c>
      <c r="L2538" s="1" t="s">
        <v>311</v>
      </c>
      <c r="M2538" t="s">
        <v>5451</v>
      </c>
      <c r="N2538">
        <v>13103</v>
      </c>
      <c r="O2538">
        <v>8</v>
      </c>
      <c r="P2538">
        <v>32</v>
      </c>
      <c r="Q2538" t="s">
        <v>12361</v>
      </c>
      <c r="R2538" t="s">
        <v>345</v>
      </c>
      <c r="S2538" t="s">
        <v>450</v>
      </c>
      <c r="U2538" t="s">
        <v>1380</v>
      </c>
      <c r="V2538" t="s">
        <v>295</v>
      </c>
    </row>
    <row r="2539" spans="1:22" x14ac:dyDescent="0.3">
      <c r="A2539" t="s">
        <v>16062</v>
      </c>
      <c r="B2539">
        <v>1</v>
      </c>
      <c r="C2539" s="1" t="s">
        <v>10511</v>
      </c>
      <c r="D2539" t="s">
        <v>348</v>
      </c>
      <c r="E2539">
        <v>3914397</v>
      </c>
      <c r="F2539" t="s">
        <v>10511</v>
      </c>
      <c r="G2539" t="s">
        <v>1198</v>
      </c>
      <c r="H2539" t="s">
        <v>10512</v>
      </c>
      <c r="I2539">
        <v>1</v>
      </c>
      <c r="J2539" t="s">
        <v>14583</v>
      </c>
      <c r="K2539">
        <v>10</v>
      </c>
      <c r="L2539" s="1" t="s">
        <v>348</v>
      </c>
      <c r="M2539" t="s">
        <v>936</v>
      </c>
      <c r="N2539">
        <v>21138</v>
      </c>
      <c r="O2539">
        <v>1</v>
      </c>
      <c r="P2539">
        <v>23</v>
      </c>
      <c r="Q2539" t="s">
        <v>16063</v>
      </c>
      <c r="R2539" t="s">
        <v>360</v>
      </c>
      <c r="S2539" t="s">
        <v>1310</v>
      </c>
      <c r="U2539" t="s">
        <v>15540</v>
      </c>
      <c r="V2539" t="s">
        <v>299</v>
      </c>
    </row>
    <row r="2540" spans="1:22" x14ac:dyDescent="0.3">
      <c r="A2540" t="s">
        <v>15537</v>
      </c>
      <c r="B2540">
        <v>1</v>
      </c>
      <c r="C2540" s="1" t="s">
        <v>15538</v>
      </c>
      <c r="D2540" t="s">
        <v>348</v>
      </c>
      <c r="E2540">
        <v>3919557</v>
      </c>
      <c r="F2540" t="s">
        <v>15538</v>
      </c>
      <c r="G2540" t="s">
        <v>410</v>
      </c>
      <c r="H2540" t="s">
        <v>4017</v>
      </c>
      <c r="K2540">
        <v>14</v>
      </c>
      <c r="L2540" s="1" t="s">
        <v>348</v>
      </c>
      <c r="M2540" t="s">
        <v>445</v>
      </c>
      <c r="N2540">
        <v>22238</v>
      </c>
      <c r="O2540">
        <v>0</v>
      </c>
      <c r="P2540">
        <v>23</v>
      </c>
      <c r="Q2540" t="s">
        <v>15539</v>
      </c>
      <c r="R2540" t="s">
        <v>294</v>
      </c>
      <c r="S2540" t="s">
        <v>575</v>
      </c>
      <c r="U2540" t="s">
        <v>15540</v>
      </c>
      <c r="V2540" t="s">
        <v>299</v>
      </c>
    </row>
    <row r="2541" spans="1:22" x14ac:dyDescent="0.3">
      <c r="A2541" t="s">
        <v>7396</v>
      </c>
      <c r="B2541">
        <v>1</v>
      </c>
      <c r="C2541" s="1" t="s">
        <v>7393</v>
      </c>
      <c r="D2541" t="s">
        <v>321</v>
      </c>
      <c r="E2541">
        <v>2971426</v>
      </c>
      <c r="F2541" t="s">
        <v>7393</v>
      </c>
      <c r="H2541" t="s">
        <v>7397</v>
      </c>
      <c r="I2541">
        <v>9</v>
      </c>
      <c r="J2541" t="s">
        <v>7395</v>
      </c>
      <c r="L2541" s="1" t="s">
        <v>321</v>
      </c>
      <c r="M2541" t="s">
        <v>7394</v>
      </c>
      <c r="N2541">
        <v>19559</v>
      </c>
      <c r="O2541">
        <v>3</v>
      </c>
      <c r="P2541">
        <v>27</v>
      </c>
      <c r="Q2541" t="s">
        <v>12884</v>
      </c>
      <c r="R2541" t="s">
        <v>294</v>
      </c>
      <c r="S2541" t="s">
        <v>958</v>
      </c>
      <c r="T2541" t="s">
        <v>16316</v>
      </c>
      <c r="U2541" t="s">
        <v>1201</v>
      </c>
      <c r="V2541" t="s">
        <v>295</v>
      </c>
    </row>
    <row r="2542" spans="1:22" x14ac:dyDescent="0.3">
      <c r="A2542" t="s">
        <v>8717</v>
      </c>
      <c r="B2542">
        <v>1</v>
      </c>
      <c r="C2542" s="1" t="s">
        <v>8714</v>
      </c>
      <c r="D2542" t="s">
        <v>311</v>
      </c>
      <c r="E2542">
        <v>2517017</v>
      </c>
      <c r="F2542" t="s">
        <v>8714</v>
      </c>
      <c r="G2542" t="s">
        <v>644</v>
      </c>
      <c r="H2542" t="s">
        <v>14521</v>
      </c>
      <c r="I2542">
        <v>2</v>
      </c>
      <c r="J2542" t="s">
        <v>8716</v>
      </c>
      <c r="K2542">
        <v>4</v>
      </c>
      <c r="L2542" s="1" t="s">
        <v>311</v>
      </c>
      <c r="M2542" t="s">
        <v>8715</v>
      </c>
      <c r="N2542">
        <v>16850</v>
      </c>
      <c r="O2542">
        <v>5</v>
      </c>
      <c r="P2542">
        <v>28</v>
      </c>
      <c r="Q2542" t="s">
        <v>13262</v>
      </c>
      <c r="R2542" t="s">
        <v>304</v>
      </c>
      <c r="S2542" t="s">
        <v>696</v>
      </c>
      <c r="U2542" t="s">
        <v>1201</v>
      </c>
      <c r="V2542" t="s">
        <v>299</v>
      </c>
    </row>
    <row r="2543" spans="1:22" x14ac:dyDescent="0.3">
      <c r="A2543" t="s">
        <v>8004</v>
      </c>
      <c r="B2543">
        <v>1</v>
      </c>
      <c r="C2543" s="1" t="s">
        <v>8003</v>
      </c>
      <c r="F2543" t="s">
        <v>8003</v>
      </c>
      <c r="K2543">
        <v>0</v>
      </c>
      <c r="L2543" s="1" t="s">
        <v>296</v>
      </c>
      <c r="M2543" t="s">
        <v>6877</v>
      </c>
      <c r="N2543">
        <v>17854</v>
      </c>
      <c r="O2543">
        <v>0</v>
      </c>
      <c r="Q2543" t="s">
        <v>13051</v>
      </c>
      <c r="R2543" t="s">
        <v>296</v>
      </c>
      <c r="S2543" t="s">
        <v>296</v>
      </c>
      <c r="U2543" t="s">
        <v>1201</v>
      </c>
      <c r="V2543" t="s">
        <v>295</v>
      </c>
    </row>
    <row r="2544" spans="1:22" x14ac:dyDescent="0.3">
      <c r="A2544" t="s">
        <v>6283</v>
      </c>
      <c r="B2544">
        <v>1</v>
      </c>
      <c r="C2544" s="1" t="s">
        <v>6280</v>
      </c>
      <c r="D2544" t="s">
        <v>321</v>
      </c>
      <c r="E2544">
        <v>15515</v>
      </c>
      <c r="F2544" t="s">
        <v>6280</v>
      </c>
      <c r="H2544" t="s">
        <v>6284</v>
      </c>
      <c r="J2544" t="s">
        <v>6282</v>
      </c>
      <c r="K2544">
        <v>85</v>
      </c>
      <c r="L2544" s="1" t="s">
        <v>321</v>
      </c>
      <c r="M2544" t="s">
        <v>6281</v>
      </c>
      <c r="N2544">
        <v>14820</v>
      </c>
      <c r="O2544">
        <v>8</v>
      </c>
      <c r="P2544">
        <v>32</v>
      </c>
      <c r="Q2544" t="s">
        <v>12578</v>
      </c>
      <c r="R2544" t="s">
        <v>294</v>
      </c>
      <c r="S2544" t="s">
        <v>1263</v>
      </c>
      <c r="T2544" t="s">
        <v>16316</v>
      </c>
      <c r="U2544" t="s">
        <v>1201</v>
      </c>
      <c r="V2544" t="s">
        <v>295</v>
      </c>
    </row>
    <row r="2545" spans="1:22" x14ac:dyDescent="0.3">
      <c r="A2545" t="s">
        <v>15874</v>
      </c>
      <c r="B2545">
        <v>1</v>
      </c>
      <c r="C2545" s="1" t="s">
        <v>15875</v>
      </c>
      <c r="D2545" t="s">
        <v>321</v>
      </c>
      <c r="E2545">
        <v>4036275</v>
      </c>
      <c r="F2545" t="s">
        <v>15875</v>
      </c>
      <c r="G2545" t="s">
        <v>745</v>
      </c>
      <c r="H2545" t="s">
        <v>15876</v>
      </c>
      <c r="K2545">
        <v>84</v>
      </c>
      <c r="L2545" s="1" t="s">
        <v>321</v>
      </c>
      <c r="M2545" t="s">
        <v>15877</v>
      </c>
      <c r="N2545">
        <v>21781</v>
      </c>
      <c r="O2545">
        <v>0</v>
      </c>
      <c r="P2545">
        <v>22</v>
      </c>
      <c r="Q2545" t="s">
        <v>15878</v>
      </c>
      <c r="R2545" t="s">
        <v>294</v>
      </c>
      <c r="S2545" t="s">
        <v>1049</v>
      </c>
      <c r="U2545" t="s">
        <v>1201</v>
      </c>
      <c r="V2545" t="s">
        <v>299</v>
      </c>
    </row>
    <row r="2546" spans="1:22" x14ac:dyDescent="0.3">
      <c r="A2546" t="s">
        <v>10647</v>
      </c>
      <c r="B2546">
        <v>1</v>
      </c>
      <c r="C2546" s="1" t="s">
        <v>10645</v>
      </c>
      <c r="F2546" t="s">
        <v>10645</v>
      </c>
      <c r="K2546">
        <v>0</v>
      </c>
      <c r="L2546" s="1" t="s">
        <v>296</v>
      </c>
      <c r="M2546" t="s">
        <v>10646</v>
      </c>
      <c r="N2546">
        <v>18817</v>
      </c>
      <c r="O2546">
        <v>0</v>
      </c>
      <c r="Q2546" t="s">
        <v>13845</v>
      </c>
      <c r="R2546" t="s">
        <v>296</v>
      </c>
      <c r="S2546" t="s">
        <v>296</v>
      </c>
      <c r="U2546" t="s">
        <v>1201</v>
      </c>
      <c r="V2546" t="s">
        <v>295</v>
      </c>
    </row>
    <row r="2547" spans="1:22" x14ac:dyDescent="0.3">
      <c r="A2547" t="s">
        <v>7548</v>
      </c>
      <c r="B2547">
        <v>1</v>
      </c>
      <c r="C2547" s="1" t="s">
        <v>7546</v>
      </c>
      <c r="D2547" t="s">
        <v>348</v>
      </c>
      <c r="E2547">
        <v>3127588</v>
      </c>
      <c r="F2547" t="s">
        <v>7546</v>
      </c>
      <c r="H2547" t="s">
        <v>13999</v>
      </c>
      <c r="J2547" t="s">
        <v>14483</v>
      </c>
      <c r="L2547" s="1" t="s">
        <v>348</v>
      </c>
      <c r="M2547" t="s">
        <v>7547</v>
      </c>
      <c r="N2547">
        <v>21480</v>
      </c>
      <c r="O2547">
        <v>1</v>
      </c>
      <c r="P2547">
        <v>24</v>
      </c>
      <c r="Q2547" t="s">
        <v>12923</v>
      </c>
      <c r="R2547" t="s">
        <v>360</v>
      </c>
      <c r="S2547" t="s">
        <v>485</v>
      </c>
      <c r="T2547" t="s">
        <v>16316</v>
      </c>
      <c r="U2547" t="s">
        <v>1201</v>
      </c>
      <c r="V2547" t="s">
        <v>295</v>
      </c>
    </row>
    <row r="2548" spans="1:22" x14ac:dyDescent="0.3">
      <c r="A2548" t="s">
        <v>6989</v>
      </c>
      <c r="B2548">
        <v>1</v>
      </c>
      <c r="C2548" s="1" t="s">
        <v>6987</v>
      </c>
      <c r="F2548" t="s">
        <v>6987</v>
      </c>
      <c r="K2548">
        <v>0</v>
      </c>
      <c r="L2548" s="1" t="s">
        <v>296</v>
      </c>
      <c r="M2548" t="s">
        <v>6988</v>
      </c>
      <c r="N2548">
        <v>17796</v>
      </c>
      <c r="O2548">
        <v>0</v>
      </c>
      <c r="Q2548" t="s">
        <v>12772</v>
      </c>
      <c r="R2548" t="s">
        <v>296</v>
      </c>
      <c r="S2548" t="s">
        <v>296</v>
      </c>
      <c r="U2548" t="s">
        <v>1201</v>
      </c>
      <c r="V2548" t="s">
        <v>295</v>
      </c>
    </row>
    <row r="2549" spans="1:22" x14ac:dyDescent="0.3">
      <c r="A2549" t="s">
        <v>6657</v>
      </c>
      <c r="B2549">
        <v>1</v>
      </c>
      <c r="C2549" s="1" t="s">
        <v>6655</v>
      </c>
      <c r="D2549" t="s">
        <v>311</v>
      </c>
      <c r="E2549">
        <v>15894</v>
      </c>
      <c r="F2549" t="s">
        <v>6655</v>
      </c>
      <c r="H2549" t="s">
        <v>4577</v>
      </c>
      <c r="I2549">
        <v>2</v>
      </c>
      <c r="K2549">
        <v>14</v>
      </c>
      <c r="L2549" s="1" t="s">
        <v>311</v>
      </c>
      <c r="M2549" t="s">
        <v>6656</v>
      </c>
      <c r="N2549">
        <v>15182</v>
      </c>
      <c r="O2549">
        <v>4</v>
      </c>
      <c r="P2549">
        <v>28</v>
      </c>
      <c r="Q2549" t="s">
        <v>12680</v>
      </c>
      <c r="R2549" t="s">
        <v>318</v>
      </c>
      <c r="S2549" t="s">
        <v>762</v>
      </c>
      <c r="U2549" t="s">
        <v>1201</v>
      </c>
      <c r="V2549" t="s">
        <v>295</v>
      </c>
    </row>
    <row r="2550" spans="1:22" x14ac:dyDescent="0.3">
      <c r="A2550" t="s">
        <v>15699</v>
      </c>
      <c r="B2550">
        <v>1</v>
      </c>
      <c r="C2550" s="1" t="s">
        <v>15700</v>
      </c>
      <c r="D2550" t="s">
        <v>348</v>
      </c>
      <c r="F2550" t="s">
        <v>15700</v>
      </c>
      <c r="H2550" t="s">
        <v>15701</v>
      </c>
      <c r="L2550" s="1" t="s">
        <v>348</v>
      </c>
      <c r="M2550" t="s">
        <v>486</v>
      </c>
      <c r="N2550">
        <v>22355</v>
      </c>
      <c r="O2550">
        <v>0</v>
      </c>
      <c r="P2550">
        <v>22</v>
      </c>
      <c r="Q2550" t="s">
        <v>15702</v>
      </c>
      <c r="R2550" t="s">
        <v>397</v>
      </c>
      <c r="S2550" t="s">
        <v>541</v>
      </c>
      <c r="T2550" t="s">
        <v>16316</v>
      </c>
      <c r="U2550" t="s">
        <v>1201</v>
      </c>
      <c r="V2550" t="s">
        <v>295</v>
      </c>
    </row>
    <row r="2551" spans="1:22" x14ac:dyDescent="0.3">
      <c r="A2551" t="s">
        <v>6016</v>
      </c>
      <c r="B2551">
        <v>1</v>
      </c>
      <c r="C2551" s="1" t="s">
        <v>6015</v>
      </c>
      <c r="D2551" t="s">
        <v>321</v>
      </c>
      <c r="F2551" t="s">
        <v>6015</v>
      </c>
      <c r="H2551" t="s">
        <v>6017</v>
      </c>
      <c r="K2551">
        <v>89</v>
      </c>
      <c r="L2551" s="1" t="s">
        <v>321</v>
      </c>
      <c r="M2551" t="s">
        <v>471</v>
      </c>
      <c r="N2551">
        <v>8748</v>
      </c>
      <c r="O2551">
        <v>0</v>
      </c>
      <c r="P2551">
        <v>40</v>
      </c>
      <c r="Q2551" t="s">
        <v>12505</v>
      </c>
      <c r="R2551" t="s">
        <v>294</v>
      </c>
      <c r="S2551" t="s">
        <v>511</v>
      </c>
      <c r="U2551" t="s">
        <v>1201</v>
      </c>
      <c r="V2551" t="s">
        <v>295</v>
      </c>
    </row>
    <row r="2552" spans="1:22" x14ac:dyDescent="0.3">
      <c r="A2552" t="s">
        <v>16396</v>
      </c>
      <c r="B2552">
        <v>1</v>
      </c>
      <c r="C2552" s="1" t="s">
        <v>16397</v>
      </c>
      <c r="D2552" t="s">
        <v>16327</v>
      </c>
      <c r="F2552" t="s">
        <v>16397</v>
      </c>
      <c r="L2552" s="1" t="s">
        <v>16398</v>
      </c>
      <c r="M2552" t="s">
        <v>825</v>
      </c>
      <c r="N2552">
        <v>21657</v>
      </c>
      <c r="O2552">
        <v>1</v>
      </c>
      <c r="Q2552" t="s">
        <v>16399</v>
      </c>
      <c r="R2552" t="s">
        <v>318</v>
      </c>
      <c r="S2552" t="s">
        <v>575</v>
      </c>
      <c r="T2552" t="s">
        <v>16316</v>
      </c>
      <c r="U2552" t="s">
        <v>1201</v>
      </c>
      <c r="V2552" t="s">
        <v>295</v>
      </c>
    </row>
    <row r="2553" spans="1:22" x14ac:dyDescent="0.3">
      <c r="A2553" t="s">
        <v>10412</v>
      </c>
      <c r="B2553">
        <v>1</v>
      </c>
      <c r="C2553" s="1" t="s">
        <v>10409</v>
      </c>
      <c r="D2553" t="s">
        <v>348</v>
      </c>
      <c r="E2553">
        <v>17191</v>
      </c>
      <c r="F2553" t="s">
        <v>10409</v>
      </c>
      <c r="H2553" t="s">
        <v>6085</v>
      </c>
      <c r="J2553" t="s">
        <v>10411</v>
      </c>
      <c r="K2553">
        <v>16</v>
      </c>
      <c r="L2553" s="1" t="s">
        <v>348</v>
      </c>
      <c r="M2553" t="s">
        <v>313</v>
      </c>
      <c r="N2553">
        <v>16578</v>
      </c>
      <c r="O2553">
        <v>6</v>
      </c>
      <c r="P2553">
        <v>28</v>
      </c>
      <c r="Q2553" t="s">
        <v>13767</v>
      </c>
      <c r="R2553" t="s">
        <v>345</v>
      </c>
      <c r="S2553" t="s">
        <v>586</v>
      </c>
      <c r="T2553" t="s">
        <v>16316</v>
      </c>
      <c r="U2553" t="s">
        <v>10410</v>
      </c>
      <c r="V2553" t="s">
        <v>295</v>
      </c>
    </row>
    <row r="2554" spans="1:22" x14ac:dyDescent="0.3">
      <c r="A2554" t="s">
        <v>1194</v>
      </c>
      <c r="B2554">
        <v>1</v>
      </c>
      <c r="C2554" s="1" t="s">
        <v>1191</v>
      </c>
      <c r="D2554" t="s">
        <v>437</v>
      </c>
      <c r="E2554">
        <v>2148</v>
      </c>
      <c r="F2554" t="s">
        <v>1191</v>
      </c>
      <c r="H2554" t="s">
        <v>1195</v>
      </c>
      <c r="J2554" t="s">
        <v>1193</v>
      </c>
      <c r="K2554">
        <v>11</v>
      </c>
      <c r="L2554" s="1" t="s">
        <v>437</v>
      </c>
      <c r="M2554" t="s">
        <v>1192</v>
      </c>
      <c r="N2554">
        <v>3253</v>
      </c>
      <c r="O2554">
        <v>20</v>
      </c>
      <c r="P2554">
        <v>42</v>
      </c>
      <c r="Q2554" t="s">
        <v>11445</v>
      </c>
      <c r="R2554" t="s">
        <v>345</v>
      </c>
      <c r="S2554" t="s">
        <v>515</v>
      </c>
      <c r="T2554" t="s">
        <v>16316</v>
      </c>
      <c r="U2554" t="s">
        <v>807</v>
      </c>
      <c r="V2554" t="s">
        <v>295</v>
      </c>
    </row>
    <row r="2555" spans="1:22" x14ac:dyDescent="0.3">
      <c r="A2555" t="s">
        <v>4826</v>
      </c>
      <c r="B2555">
        <v>1</v>
      </c>
      <c r="C2555" s="1" t="s">
        <v>4823</v>
      </c>
      <c r="D2555" t="s">
        <v>311</v>
      </c>
      <c r="E2555">
        <v>3052118</v>
      </c>
      <c r="F2555" t="s">
        <v>4823</v>
      </c>
      <c r="H2555" t="s">
        <v>497</v>
      </c>
      <c r="I2555">
        <v>4</v>
      </c>
      <c r="L2555" s="1" t="s">
        <v>311</v>
      </c>
      <c r="M2555" t="s">
        <v>4825</v>
      </c>
      <c r="N2555">
        <v>19343</v>
      </c>
      <c r="O2555">
        <v>3</v>
      </c>
      <c r="P2555">
        <v>25</v>
      </c>
      <c r="Q2555" t="s">
        <v>12198</v>
      </c>
      <c r="R2555" t="s">
        <v>318</v>
      </c>
      <c r="S2555" t="s">
        <v>822</v>
      </c>
      <c r="T2555" t="s">
        <v>509</v>
      </c>
      <c r="U2555" t="s">
        <v>4824</v>
      </c>
      <c r="V2555" t="s">
        <v>295</v>
      </c>
    </row>
    <row r="2556" spans="1:22" x14ac:dyDescent="0.3">
      <c r="A2556" t="s">
        <v>8658</v>
      </c>
      <c r="B2556">
        <v>1</v>
      </c>
      <c r="C2556" s="1" t="s">
        <v>8656</v>
      </c>
      <c r="D2556" t="s">
        <v>311</v>
      </c>
      <c r="F2556" t="s">
        <v>8656</v>
      </c>
      <c r="H2556" t="s">
        <v>8659</v>
      </c>
      <c r="K2556">
        <v>9</v>
      </c>
      <c r="L2556" s="1" t="s">
        <v>311</v>
      </c>
      <c r="M2556" t="s">
        <v>2399</v>
      </c>
      <c r="N2556">
        <v>11755</v>
      </c>
      <c r="O2556">
        <v>10</v>
      </c>
      <c r="P2556">
        <v>37</v>
      </c>
      <c r="Q2556" t="s">
        <v>13242</v>
      </c>
      <c r="R2556" t="s">
        <v>360</v>
      </c>
      <c r="S2556" t="s">
        <v>412</v>
      </c>
      <c r="U2556" t="s">
        <v>8657</v>
      </c>
      <c r="V2556" t="s">
        <v>295</v>
      </c>
    </row>
    <row r="2557" spans="1:22" x14ac:dyDescent="0.3">
      <c r="A2557" t="s">
        <v>10073</v>
      </c>
      <c r="B2557">
        <v>1</v>
      </c>
      <c r="C2557" s="1" t="s">
        <v>10070</v>
      </c>
      <c r="D2557" t="s">
        <v>451</v>
      </c>
      <c r="E2557">
        <v>17421</v>
      </c>
      <c r="F2557" t="s">
        <v>10070</v>
      </c>
      <c r="G2557" t="s">
        <v>552</v>
      </c>
      <c r="H2557" t="s">
        <v>2247</v>
      </c>
      <c r="I2557">
        <v>5</v>
      </c>
      <c r="J2557" t="s">
        <v>10072</v>
      </c>
      <c r="K2557">
        <v>20</v>
      </c>
      <c r="L2557" s="1" t="s">
        <v>451</v>
      </c>
      <c r="M2557" t="s">
        <v>5992</v>
      </c>
      <c r="N2557">
        <v>16441</v>
      </c>
      <c r="O2557">
        <v>6</v>
      </c>
      <c r="P2557">
        <v>28</v>
      </c>
      <c r="Q2557" t="s">
        <v>13661</v>
      </c>
      <c r="R2557" t="s">
        <v>308</v>
      </c>
      <c r="S2557" t="s">
        <v>317</v>
      </c>
      <c r="U2557" t="s">
        <v>10071</v>
      </c>
      <c r="V2557" t="s">
        <v>299</v>
      </c>
    </row>
    <row r="2558" spans="1:22" x14ac:dyDescent="0.3">
      <c r="A2558" t="s">
        <v>6880</v>
      </c>
      <c r="B2558">
        <v>1</v>
      </c>
      <c r="C2558" s="1" t="s">
        <v>6878</v>
      </c>
      <c r="D2558" t="s">
        <v>348</v>
      </c>
      <c r="F2558" t="s">
        <v>6878</v>
      </c>
      <c r="H2558" t="s">
        <v>6881</v>
      </c>
      <c r="J2558" t="s">
        <v>6879</v>
      </c>
      <c r="K2558">
        <v>83</v>
      </c>
      <c r="L2558" s="1" t="s">
        <v>348</v>
      </c>
      <c r="M2558" t="s">
        <v>1722</v>
      </c>
      <c r="N2558">
        <v>20505</v>
      </c>
      <c r="O2558">
        <v>2</v>
      </c>
      <c r="P2558">
        <v>26</v>
      </c>
      <c r="Q2558" t="s">
        <v>12741</v>
      </c>
      <c r="R2558" t="s">
        <v>308</v>
      </c>
      <c r="S2558" t="s">
        <v>643</v>
      </c>
      <c r="T2558" t="s">
        <v>16316</v>
      </c>
      <c r="U2558" t="s">
        <v>2895</v>
      </c>
      <c r="V2558" t="s">
        <v>295</v>
      </c>
    </row>
    <row r="2559" spans="1:22" x14ac:dyDescent="0.3">
      <c r="A2559" t="s">
        <v>5226</v>
      </c>
      <c r="B2559">
        <v>1</v>
      </c>
      <c r="C2559" s="1" t="s">
        <v>5224</v>
      </c>
      <c r="D2559" t="s">
        <v>348</v>
      </c>
      <c r="E2559">
        <v>4039320</v>
      </c>
      <c r="F2559" t="s">
        <v>5224</v>
      </c>
      <c r="H2559" t="s">
        <v>2135</v>
      </c>
      <c r="K2559">
        <v>83</v>
      </c>
      <c r="L2559" s="1" t="s">
        <v>348</v>
      </c>
      <c r="M2559" t="s">
        <v>5225</v>
      </c>
      <c r="N2559">
        <v>20473</v>
      </c>
      <c r="O2559">
        <v>0</v>
      </c>
      <c r="P2559">
        <v>28</v>
      </c>
      <c r="Q2559" t="s">
        <v>12301</v>
      </c>
      <c r="R2559" t="s">
        <v>308</v>
      </c>
      <c r="S2559" t="s">
        <v>430</v>
      </c>
      <c r="T2559" t="s">
        <v>16316</v>
      </c>
      <c r="U2559" t="s">
        <v>2895</v>
      </c>
      <c r="V2559" t="s">
        <v>295</v>
      </c>
    </row>
    <row r="2560" spans="1:22" x14ac:dyDescent="0.3">
      <c r="A2560" t="s">
        <v>15888</v>
      </c>
      <c r="B2560">
        <v>1</v>
      </c>
      <c r="C2560" s="1" t="s">
        <v>15889</v>
      </c>
      <c r="D2560" t="s">
        <v>348</v>
      </c>
      <c r="F2560" t="s">
        <v>15889</v>
      </c>
      <c r="H2560" t="s">
        <v>15890</v>
      </c>
      <c r="L2560" s="1" t="s">
        <v>348</v>
      </c>
      <c r="M2560" t="s">
        <v>3648</v>
      </c>
      <c r="N2560">
        <v>22406</v>
      </c>
      <c r="O2560">
        <v>0</v>
      </c>
      <c r="P2560">
        <v>22</v>
      </c>
      <c r="Q2560" t="s">
        <v>15891</v>
      </c>
      <c r="R2560" t="s">
        <v>318</v>
      </c>
      <c r="S2560" t="s">
        <v>970</v>
      </c>
      <c r="T2560" t="s">
        <v>16316</v>
      </c>
      <c r="U2560" t="s">
        <v>1425</v>
      </c>
      <c r="V2560" t="s">
        <v>295</v>
      </c>
    </row>
    <row r="2561" spans="1:22" x14ac:dyDescent="0.3">
      <c r="A2561" t="s">
        <v>4034</v>
      </c>
      <c r="B2561">
        <v>1</v>
      </c>
      <c r="C2561" s="1" t="s">
        <v>4030</v>
      </c>
      <c r="D2561" t="s">
        <v>321</v>
      </c>
      <c r="E2561">
        <v>2566659</v>
      </c>
      <c r="F2561" t="s">
        <v>4030</v>
      </c>
      <c r="H2561" t="s">
        <v>2965</v>
      </c>
      <c r="I2561">
        <v>5</v>
      </c>
      <c r="J2561" t="s">
        <v>4032</v>
      </c>
      <c r="L2561" s="1" t="s">
        <v>4033</v>
      </c>
      <c r="M2561" t="s">
        <v>4031</v>
      </c>
      <c r="N2561">
        <v>18057</v>
      </c>
      <c r="O2561">
        <v>4</v>
      </c>
      <c r="P2561">
        <v>27</v>
      </c>
      <c r="Q2561" t="s">
        <v>12012</v>
      </c>
      <c r="R2561" t="s">
        <v>318</v>
      </c>
      <c r="S2561" t="s">
        <v>659</v>
      </c>
      <c r="T2561" t="s">
        <v>16316</v>
      </c>
      <c r="U2561" t="s">
        <v>1425</v>
      </c>
      <c r="V2561" t="s">
        <v>295</v>
      </c>
    </row>
    <row r="2562" spans="1:22" x14ac:dyDescent="0.3">
      <c r="A2562" t="s">
        <v>1427</v>
      </c>
      <c r="B2562">
        <v>1</v>
      </c>
      <c r="C2562" s="1" t="s">
        <v>1424</v>
      </c>
      <c r="D2562" t="s">
        <v>311</v>
      </c>
      <c r="E2562">
        <v>17074</v>
      </c>
      <c r="F2562" t="s">
        <v>1424</v>
      </c>
      <c r="H2562" t="s">
        <v>1428</v>
      </c>
      <c r="K2562">
        <v>4</v>
      </c>
      <c r="L2562" s="1" t="s">
        <v>311</v>
      </c>
      <c r="M2562" t="s">
        <v>1426</v>
      </c>
      <c r="N2562">
        <v>16228</v>
      </c>
      <c r="O2562">
        <v>1</v>
      </c>
      <c r="P2562">
        <v>26</v>
      </c>
      <c r="Q2562" t="s">
        <v>11481</v>
      </c>
      <c r="R2562" t="s">
        <v>424</v>
      </c>
      <c r="S2562" t="s">
        <v>696</v>
      </c>
      <c r="U2562" t="s">
        <v>1425</v>
      </c>
      <c r="V2562" t="s">
        <v>295</v>
      </c>
    </row>
    <row r="2563" spans="1:22" x14ac:dyDescent="0.3">
      <c r="A2563" t="s">
        <v>5340</v>
      </c>
      <c r="B2563">
        <v>1</v>
      </c>
      <c r="C2563" s="1" t="s">
        <v>5338</v>
      </c>
      <c r="D2563" t="s">
        <v>348</v>
      </c>
      <c r="E2563">
        <v>17402</v>
      </c>
      <c r="F2563" t="s">
        <v>5338</v>
      </c>
      <c r="G2563" t="s">
        <v>875</v>
      </c>
      <c r="H2563" t="s">
        <v>5341</v>
      </c>
      <c r="I2563">
        <v>2</v>
      </c>
      <c r="J2563" t="s">
        <v>5339</v>
      </c>
      <c r="K2563">
        <v>15</v>
      </c>
      <c r="L2563" s="1" t="s">
        <v>348</v>
      </c>
      <c r="M2563" t="s">
        <v>2149</v>
      </c>
      <c r="N2563">
        <v>16326</v>
      </c>
      <c r="O2563">
        <v>6</v>
      </c>
      <c r="P2563">
        <v>29</v>
      </c>
      <c r="Q2563" t="s">
        <v>12331</v>
      </c>
      <c r="R2563" t="s">
        <v>345</v>
      </c>
      <c r="S2563" t="s">
        <v>537</v>
      </c>
      <c r="U2563" t="s">
        <v>1425</v>
      </c>
      <c r="V2563" t="s">
        <v>299</v>
      </c>
    </row>
    <row r="2564" spans="1:22" x14ac:dyDescent="0.3">
      <c r="A2564" t="s">
        <v>14900</v>
      </c>
      <c r="B2564">
        <v>1</v>
      </c>
      <c r="C2564" s="1" t="s">
        <v>14901</v>
      </c>
      <c r="D2564" t="s">
        <v>451</v>
      </c>
      <c r="E2564">
        <v>4038539</v>
      </c>
      <c r="F2564" t="s">
        <v>14901</v>
      </c>
      <c r="G2564" t="s">
        <v>745</v>
      </c>
      <c r="H2564" t="s">
        <v>14902</v>
      </c>
      <c r="I2564">
        <v>3</v>
      </c>
      <c r="K2564">
        <v>45</v>
      </c>
      <c r="L2564" s="1" t="s">
        <v>451</v>
      </c>
      <c r="M2564" t="s">
        <v>14903</v>
      </c>
      <c r="N2564">
        <v>21971</v>
      </c>
      <c r="O2564">
        <v>0</v>
      </c>
      <c r="P2564">
        <v>22</v>
      </c>
      <c r="Q2564" t="s">
        <v>14904</v>
      </c>
      <c r="R2564" t="s">
        <v>345</v>
      </c>
      <c r="S2564" t="s">
        <v>828</v>
      </c>
      <c r="U2564" t="s">
        <v>14905</v>
      </c>
      <c r="V2564" t="s">
        <v>299</v>
      </c>
    </row>
    <row r="2565" spans="1:22" x14ac:dyDescent="0.3">
      <c r="A2565" t="s">
        <v>6043</v>
      </c>
      <c r="B2565">
        <v>1</v>
      </c>
      <c r="C2565" s="1" t="s">
        <v>6040</v>
      </c>
      <c r="D2565" t="s">
        <v>348</v>
      </c>
      <c r="E2565">
        <v>13524</v>
      </c>
      <c r="F2565" t="s">
        <v>6040</v>
      </c>
      <c r="H2565" t="s">
        <v>6044</v>
      </c>
      <c r="K2565">
        <v>16</v>
      </c>
      <c r="L2565" s="1" t="s">
        <v>348</v>
      </c>
      <c r="M2565" t="s">
        <v>6042</v>
      </c>
      <c r="N2565">
        <v>11243</v>
      </c>
      <c r="O2565">
        <v>6</v>
      </c>
      <c r="P2565">
        <v>30</v>
      </c>
      <c r="Q2565" t="s">
        <v>12512</v>
      </c>
      <c r="R2565" t="s">
        <v>318</v>
      </c>
      <c r="S2565" t="s">
        <v>390</v>
      </c>
      <c r="U2565" t="s">
        <v>6041</v>
      </c>
      <c r="V2565" t="s">
        <v>295</v>
      </c>
    </row>
    <row r="2566" spans="1:22" x14ac:dyDescent="0.3">
      <c r="A2566" t="s">
        <v>3601</v>
      </c>
      <c r="B2566">
        <v>1</v>
      </c>
      <c r="C2566" s="1" t="s">
        <v>3598</v>
      </c>
      <c r="F2566" t="s">
        <v>3598</v>
      </c>
      <c r="K2566">
        <v>0</v>
      </c>
      <c r="L2566" s="1" t="s">
        <v>296</v>
      </c>
      <c r="M2566" t="s">
        <v>3600</v>
      </c>
      <c r="N2566">
        <v>18797</v>
      </c>
      <c r="O2566">
        <v>0</v>
      </c>
      <c r="Q2566" t="s">
        <v>11914</v>
      </c>
      <c r="R2566" t="s">
        <v>296</v>
      </c>
      <c r="S2566" t="s">
        <v>296</v>
      </c>
      <c r="U2566" t="s">
        <v>3599</v>
      </c>
      <c r="V2566" t="s">
        <v>295</v>
      </c>
    </row>
    <row r="2567" spans="1:22" x14ac:dyDescent="0.3">
      <c r="A2567" t="s">
        <v>3820</v>
      </c>
      <c r="B2567">
        <v>1</v>
      </c>
      <c r="C2567" s="1" t="s">
        <v>3818</v>
      </c>
      <c r="D2567" t="s">
        <v>348</v>
      </c>
      <c r="E2567">
        <v>3050670</v>
      </c>
      <c r="F2567" t="s">
        <v>3818</v>
      </c>
      <c r="H2567" t="s">
        <v>3821</v>
      </c>
      <c r="I2567">
        <v>4</v>
      </c>
      <c r="K2567">
        <v>17</v>
      </c>
      <c r="L2567" s="1" t="s">
        <v>348</v>
      </c>
      <c r="M2567" t="s">
        <v>471</v>
      </c>
      <c r="N2567">
        <v>19630</v>
      </c>
      <c r="O2567">
        <v>2</v>
      </c>
      <c r="P2567">
        <v>24</v>
      </c>
      <c r="Q2567" t="s">
        <v>11962</v>
      </c>
      <c r="R2567" t="s">
        <v>397</v>
      </c>
      <c r="S2567" t="s">
        <v>3353</v>
      </c>
      <c r="U2567" t="s">
        <v>3819</v>
      </c>
      <c r="V2567" t="s">
        <v>295</v>
      </c>
    </row>
    <row r="2568" spans="1:22" x14ac:dyDescent="0.3">
      <c r="A2568" t="s">
        <v>2102</v>
      </c>
      <c r="B2568">
        <v>1</v>
      </c>
      <c r="C2568" s="1" t="s">
        <v>2099</v>
      </c>
      <c r="D2568" t="s">
        <v>348</v>
      </c>
      <c r="E2568">
        <v>2512378</v>
      </c>
      <c r="F2568" t="s">
        <v>2099</v>
      </c>
      <c r="H2568" t="s">
        <v>2103</v>
      </c>
      <c r="I2568">
        <v>3</v>
      </c>
      <c r="K2568">
        <v>19</v>
      </c>
      <c r="L2568" s="1" t="s">
        <v>348</v>
      </c>
      <c r="M2568" t="s">
        <v>2101</v>
      </c>
      <c r="N2568">
        <v>17242</v>
      </c>
      <c r="O2568">
        <v>1</v>
      </c>
      <c r="P2568">
        <v>26</v>
      </c>
      <c r="Q2568" t="s">
        <v>11605</v>
      </c>
      <c r="R2568" t="s">
        <v>329</v>
      </c>
      <c r="S2568" t="s">
        <v>814</v>
      </c>
      <c r="U2568" t="s">
        <v>2100</v>
      </c>
      <c r="V2568" t="s">
        <v>295</v>
      </c>
    </row>
    <row r="2569" spans="1:22" x14ac:dyDescent="0.3">
      <c r="A2569" t="s">
        <v>3122</v>
      </c>
      <c r="B2569">
        <v>1</v>
      </c>
      <c r="C2569" s="1" t="s">
        <v>3120</v>
      </c>
      <c r="D2569" t="s">
        <v>311</v>
      </c>
      <c r="F2569" t="s">
        <v>3120</v>
      </c>
      <c r="H2569" t="s">
        <v>3123</v>
      </c>
      <c r="K2569">
        <v>15</v>
      </c>
      <c r="L2569" s="1" t="s">
        <v>311</v>
      </c>
      <c r="M2569" t="s">
        <v>3121</v>
      </c>
      <c r="N2569">
        <v>17371</v>
      </c>
      <c r="O2569">
        <v>0</v>
      </c>
      <c r="P2569">
        <v>25</v>
      </c>
      <c r="Q2569" t="s">
        <v>11809</v>
      </c>
      <c r="R2569" t="s">
        <v>345</v>
      </c>
      <c r="S2569" t="s">
        <v>970</v>
      </c>
      <c r="U2569" t="s">
        <v>1141</v>
      </c>
      <c r="V2569" t="s">
        <v>295</v>
      </c>
    </row>
    <row r="2570" spans="1:22" x14ac:dyDescent="0.3">
      <c r="A2570" t="s">
        <v>14893</v>
      </c>
      <c r="B2570">
        <v>1</v>
      </c>
      <c r="C2570" s="1" t="s">
        <v>14894</v>
      </c>
      <c r="D2570" t="s">
        <v>348</v>
      </c>
      <c r="F2570" t="s">
        <v>14894</v>
      </c>
      <c r="L2570" s="1" t="s">
        <v>348</v>
      </c>
      <c r="M2570" t="s">
        <v>14895</v>
      </c>
      <c r="N2570">
        <v>22162</v>
      </c>
      <c r="O2570">
        <v>0</v>
      </c>
      <c r="Q2570" t="s">
        <v>14896</v>
      </c>
      <c r="R2570" t="s">
        <v>360</v>
      </c>
      <c r="S2570" t="s">
        <v>430</v>
      </c>
      <c r="T2570" t="s">
        <v>16316</v>
      </c>
      <c r="U2570" t="s">
        <v>1141</v>
      </c>
      <c r="V2570" t="s">
        <v>295</v>
      </c>
    </row>
    <row r="2571" spans="1:22" x14ac:dyDescent="0.3">
      <c r="A2571" t="s">
        <v>16390</v>
      </c>
      <c r="B2571">
        <v>1</v>
      </c>
      <c r="C2571" s="1" t="s">
        <v>16391</v>
      </c>
      <c r="D2571" t="s">
        <v>16327</v>
      </c>
      <c r="E2571">
        <v>2273</v>
      </c>
      <c r="F2571" t="s">
        <v>16391</v>
      </c>
      <c r="H2571" t="s">
        <v>16392</v>
      </c>
      <c r="J2571" t="s">
        <v>16393</v>
      </c>
      <c r="K2571">
        <v>9</v>
      </c>
      <c r="L2571" s="1" t="s">
        <v>16327</v>
      </c>
      <c r="M2571" t="s">
        <v>16394</v>
      </c>
      <c r="N2571">
        <v>7606</v>
      </c>
      <c r="O2571">
        <v>20</v>
      </c>
      <c r="P2571">
        <v>44</v>
      </c>
      <c r="Q2571" t="s">
        <v>16395</v>
      </c>
      <c r="R2571" t="s">
        <v>345</v>
      </c>
      <c r="S2571" t="s">
        <v>575</v>
      </c>
      <c r="T2571" t="s">
        <v>16316</v>
      </c>
      <c r="U2571" t="s">
        <v>1141</v>
      </c>
      <c r="V2571" t="s">
        <v>295</v>
      </c>
    </row>
    <row r="2572" spans="1:22" x14ac:dyDescent="0.3">
      <c r="A2572" t="s">
        <v>1919</v>
      </c>
      <c r="B2572">
        <v>1</v>
      </c>
      <c r="C2572" s="1" t="s">
        <v>1917</v>
      </c>
      <c r="D2572" t="s">
        <v>562</v>
      </c>
      <c r="E2572">
        <v>2981212</v>
      </c>
      <c r="F2572" t="s">
        <v>1917</v>
      </c>
      <c r="H2572" t="s">
        <v>1920</v>
      </c>
      <c r="J2572" t="s">
        <v>1918</v>
      </c>
      <c r="K2572">
        <v>44</v>
      </c>
      <c r="L2572" s="1" t="s">
        <v>451</v>
      </c>
      <c r="M2572" t="s">
        <v>825</v>
      </c>
      <c r="N2572">
        <v>19541</v>
      </c>
      <c r="O2572">
        <v>3</v>
      </c>
      <c r="P2572">
        <v>27</v>
      </c>
      <c r="Q2572" t="s">
        <v>11570</v>
      </c>
      <c r="R2572" t="s">
        <v>329</v>
      </c>
      <c r="S2572" t="s">
        <v>659</v>
      </c>
      <c r="T2572" t="s">
        <v>16316</v>
      </c>
      <c r="U2572" t="s">
        <v>1141</v>
      </c>
      <c r="V2572" t="s">
        <v>295</v>
      </c>
    </row>
    <row r="2573" spans="1:22" x14ac:dyDescent="0.3">
      <c r="A2573" t="s">
        <v>16416</v>
      </c>
      <c r="B2573">
        <v>1</v>
      </c>
      <c r="C2573" s="1" t="s">
        <v>16417</v>
      </c>
      <c r="D2573" t="s">
        <v>16327</v>
      </c>
      <c r="E2573">
        <v>3051820</v>
      </c>
      <c r="F2573" t="s">
        <v>16417</v>
      </c>
      <c r="H2573" t="s">
        <v>2447</v>
      </c>
      <c r="J2573" t="s">
        <v>16418</v>
      </c>
      <c r="K2573">
        <v>2</v>
      </c>
      <c r="L2573" s="1" t="s">
        <v>16327</v>
      </c>
      <c r="M2573" t="s">
        <v>16419</v>
      </c>
      <c r="N2573">
        <v>20426</v>
      </c>
      <c r="O2573">
        <v>2</v>
      </c>
      <c r="P2573">
        <v>25</v>
      </c>
      <c r="Q2573" t="s">
        <v>16420</v>
      </c>
      <c r="R2573" t="s">
        <v>318</v>
      </c>
      <c r="S2573" t="s">
        <v>724</v>
      </c>
      <c r="T2573" t="s">
        <v>16316</v>
      </c>
      <c r="U2573" t="s">
        <v>1141</v>
      </c>
      <c r="V2573" t="s">
        <v>295</v>
      </c>
    </row>
    <row r="2574" spans="1:22" x14ac:dyDescent="0.3">
      <c r="A2574" t="s">
        <v>7388</v>
      </c>
      <c r="B2574">
        <v>1</v>
      </c>
      <c r="C2574" s="1" t="s">
        <v>7386</v>
      </c>
      <c r="D2574" t="s">
        <v>451</v>
      </c>
      <c r="E2574">
        <v>14017</v>
      </c>
      <c r="F2574" t="s">
        <v>7386</v>
      </c>
      <c r="H2574" t="s">
        <v>7389</v>
      </c>
      <c r="J2574" t="s">
        <v>7387</v>
      </c>
      <c r="K2574">
        <v>35</v>
      </c>
      <c r="L2574" s="1" t="s">
        <v>451</v>
      </c>
      <c r="M2574" t="s">
        <v>1593</v>
      </c>
      <c r="N2574">
        <v>12780</v>
      </c>
      <c r="O2574">
        <v>9</v>
      </c>
      <c r="P2574">
        <v>31</v>
      </c>
      <c r="Q2574" t="s">
        <v>12882</v>
      </c>
      <c r="R2574" t="s">
        <v>401</v>
      </c>
      <c r="S2574" t="s">
        <v>838</v>
      </c>
      <c r="T2574" t="s">
        <v>16316</v>
      </c>
      <c r="U2574" t="s">
        <v>1141</v>
      </c>
      <c r="V2574" t="s">
        <v>295</v>
      </c>
    </row>
    <row r="2575" spans="1:22" x14ac:dyDescent="0.3">
      <c r="A2575" t="s">
        <v>1143</v>
      </c>
      <c r="B2575">
        <v>1</v>
      </c>
      <c r="C2575" s="1" t="s">
        <v>1140</v>
      </c>
      <c r="D2575" t="s">
        <v>451</v>
      </c>
      <c r="E2575">
        <v>3047994</v>
      </c>
      <c r="F2575" t="s">
        <v>1140</v>
      </c>
      <c r="H2575" t="s">
        <v>1144</v>
      </c>
      <c r="K2575">
        <v>35</v>
      </c>
      <c r="L2575" s="1" t="s">
        <v>451</v>
      </c>
      <c r="M2575" t="s">
        <v>1142</v>
      </c>
      <c r="N2575">
        <v>20514</v>
      </c>
      <c r="O2575">
        <v>2</v>
      </c>
      <c r="P2575">
        <v>25</v>
      </c>
      <c r="Q2575" t="s">
        <v>11435</v>
      </c>
      <c r="R2575" t="s">
        <v>318</v>
      </c>
      <c r="S2575" t="s">
        <v>403</v>
      </c>
      <c r="T2575" t="s">
        <v>16316</v>
      </c>
      <c r="U2575" t="s">
        <v>1141</v>
      </c>
      <c r="V2575" t="s">
        <v>295</v>
      </c>
    </row>
    <row r="2576" spans="1:22" x14ac:dyDescent="0.3">
      <c r="A2576" t="s">
        <v>5022</v>
      </c>
      <c r="B2576">
        <v>1</v>
      </c>
      <c r="C2576" s="1" t="s">
        <v>5019</v>
      </c>
      <c r="D2576" t="s">
        <v>348</v>
      </c>
      <c r="E2576">
        <v>2578322</v>
      </c>
      <c r="F2576" t="s">
        <v>5019</v>
      </c>
      <c r="H2576" t="s">
        <v>1506</v>
      </c>
      <c r="J2576" t="s">
        <v>5021</v>
      </c>
      <c r="K2576">
        <v>15</v>
      </c>
      <c r="L2576" s="1" t="s">
        <v>348</v>
      </c>
      <c r="M2576" t="s">
        <v>1844</v>
      </c>
      <c r="N2576">
        <v>17071</v>
      </c>
      <c r="O2576">
        <v>5</v>
      </c>
      <c r="P2576">
        <v>27</v>
      </c>
      <c r="Q2576" t="s">
        <v>12247</v>
      </c>
      <c r="R2576" t="s">
        <v>457</v>
      </c>
      <c r="S2576" t="s">
        <v>5020</v>
      </c>
      <c r="T2576" t="s">
        <v>16316</v>
      </c>
      <c r="U2576" t="s">
        <v>1141</v>
      </c>
      <c r="V2576" t="s">
        <v>295</v>
      </c>
    </row>
    <row r="2577" spans="1:22" x14ac:dyDescent="0.3">
      <c r="A2577" t="s">
        <v>15502</v>
      </c>
      <c r="B2577">
        <v>1</v>
      </c>
      <c r="C2577" s="1" t="s">
        <v>15503</v>
      </c>
      <c r="D2577" t="s">
        <v>451</v>
      </c>
      <c r="F2577" t="s">
        <v>15503</v>
      </c>
      <c r="L2577" s="1" t="s">
        <v>451</v>
      </c>
      <c r="M2577" t="s">
        <v>3328</v>
      </c>
      <c r="N2577">
        <v>22129</v>
      </c>
      <c r="O2577">
        <v>0</v>
      </c>
      <c r="Q2577" t="s">
        <v>15504</v>
      </c>
      <c r="R2577" t="s">
        <v>308</v>
      </c>
      <c r="S2577" t="s">
        <v>436</v>
      </c>
      <c r="T2577" t="s">
        <v>16316</v>
      </c>
      <c r="U2577" t="s">
        <v>15505</v>
      </c>
      <c r="V2577" t="s">
        <v>295</v>
      </c>
    </row>
    <row r="2578" spans="1:22" x14ac:dyDescent="0.3">
      <c r="A2578" t="s">
        <v>9261</v>
      </c>
      <c r="B2578">
        <v>1</v>
      </c>
      <c r="C2578" s="1" t="s">
        <v>9260</v>
      </c>
      <c r="D2578" t="s">
        <v>348</v>
      </c>
      <c r="E2578">
        <v>2565330</v>
      </c>
      <c r="F2578" t="s">
        <v>9260</v>
      </c>
      <c r="H2578" t="s">
        <v>9262</v>
      </c>
      <c r="K2578">
        <v>89</v>
      </c>
      <c r="L2578" s="1" t="s">
        <v>348</v>
      </c>
      <c r="M2578" t="s">
        <v>2044</v>
      </c>
      <c r="N2578">
        <v>19503</v>
      </c>
      <c r="O2578">
        <v>2</v>
      </c>
      <c r="P2578">
        <v>26</v>
      </c>
      <c r="Q2578" t="s">
        <v>13418</v>
      </c>
      <c r="R2578" t="s">
        <v>401</v>
      </c>
      <c r="S2578" t="s">
        <v>749</v>
      </c>
      <c r="T2578" t="s">
        <v>1059</v>
      </c>
      <c r="U2578" t="s">
        <v>1099</v>
      </c>
      <c r="V2578" t="s">
        <v>295</v>
      </c>
    </row>
    <row r="2579" spans="1:22" x14ac:dyDescent="0.3">
      <c r="A2579" t="s">
        <v>1101</v>
      </c>
      <c r="B2579">
        <v>1</v>
      </c>
      <c r="C2579" s="1" t="s">
        <v>1097</v>
      </c>
      <c r="D2579" t="s">
        <v>348</v>
      </c>
      <c r="E2579">
        <v>2978744</v>
      </c>
      <c r="F2579" t="s">
        <v>1097</v>
      </c>
      <c r="G2579" t="s">
        <v>895</v>
      </c>
      <c r="K2579">
        <v>6</v>
      </c>
      <c r="L2579" s="1" t="s">
        <v>348</v>
      </c>
      <c r="M2579" t="s">
        <v>1100</v>
      </c>
      <c r="N2579">
        <v>20606</v>
      </c>
      <c r="O2579">
        <v>1</v>
      </c>
      <c r="Q2579" t="s">
        <v>11428</v>
      </c>
      <c r="R2579" t="s">
        <v>345</v>
      </c>
      <c r="S2579" t="s">
        <v>1098</v>
      </c>
      <c r="T2579" t="s">
        <v>409</v>
      </c>
      <c r="U2579" t="s">
        <v>1099</v>
      </c>
      <c r="V2579" t="s">
        <v>299</v>
      </c>
    </row>
    <row r="2580" spans="1:22" x14ac:dyDescent="0.3">
      <c r="A2580" t="s">
        <v>3185</v>
      </c>
      <c r="B2580">
        <v>1</v>
      </c>
      <c r="C2580" s="1" t="s">
        <v>3183</v>
      </c>
      <c r="D2580" t="s">
        <v>348</v>
      </c>
      <c r="E2580">
        <v>16811</v>
      </c>
      <c r="F2580" t="s">
        <v>3183</v>
      </c>
      <c r="H2580" t="s">
        <v>2875</v>
      </c>
      <c r="K2580">
        <v>0</v>
      </c>
      <c r="L2580" s="1" t="s">
        <v>348</v>
      </c>
      <c r="M2580" t="s">
        <v>1289</v>
      </c>
      <c r="N2580">
        <v>16064</v>
      </c>
      <c r="O2580">
        <v>3</v>
      </c>
      <c r="P2580">
        <v>27</v>
      </c>
      <c r="Q2580" t="s">
        <v>11824</v>
      </c>
      <c r="R2580" t="s">
        <v>329</v>
      </c>
      <c r="S2580" t="s">
        <v>779</v>
      </c>
      <c r="U2580" t="s">
        <v>3184</v>
      </c>
      <c r="V2580" t="s">
        <v>295</v>
      </c>
    </row>
    <row r="2581" spans="1:22" x14ac:dyDescent="0.3">
      <c r="A2581" t="s">
        <v>5336</v>
      </c>
      <c r="B2581">
        <v>1</v>
      </c>
      <c r="C2581" s="1" t="s">
        <v>5334</v>
      </c>
      <c r="D2581" t="s">
        <v>451</v>
      </c>
      <c r="E2581">
        <v>14518</v>
      </c>
      <c r="F2581" t="s">
        <v>5334</v>
      </c>
      <c r="H2581" t="s">
        <v>5337</v>
      </c>
      <c r="J2581" t="s">
        <v>5335</v>
      </c>
      <c r="K2581">
        <v>25</v>
      </c>
      <c r="L2581" s="1" t="s">
        <v>451</v>
      </c>
      <c r="M2581" t="s">
        <v>1666</v>
      </c>
      <c r="N2581">
        <v>13158</v>
      </c>
      <c r="O2581">
        <v>8</v>
      </c>
      <c r="P2581">
        <v>31</v>
      </c>
      <c r="Q2581" t="s">
        <v>12330</v>
      </c>
      <c r="R2581" t="s">
        <v>360</v>
      </c>
      <c r="S2581" t="s">
        <v>575</v>
      </c>
      <c r="T2581" t="s">
        <v>1059</v>
      </c>
      <c r="U2581" t="s">
        <v>1974</v>
      </c>
      <c r="V2581" t="s">
        <v>295</v>
      </c>
    </row>
    <row r="2582" spans="1:22" x14ac:dyDescent="0.3">
      <c r="A2582" t="s">
        <v>3875</v>
      </c>
      <c r="B2582">
        <v>1</v>
      </c>
      <c r="C2582" s="1" t="s">
        <v>3874</v>
      </c>
      <c r="D2582" t="s">
        <v>311</v>
      </c>
      <c r="E2582">
        <v>4260</v>
      </c>
      <c r="F2582" t="s">
        <v>3874</v>
      </c>
      <c r="H2582" t="s">
        <v>3876</v>
      </c>
      <c r="K2582">
        <v>13</v>
      </c>
      <c r="L2582" s="1" t="s">
        <v>311</v>
      </c>
      <c r="M2582" t="s">
        <v>2044</v>
      </c>
      <c r="N2582">
        <v>11992</v>
      </c>
      <c r="O2582">
        <v>15</v>
      </c>
      <c r="P2582">
        <v>39</v>
      </c>
      <c r="Q2582" t="s">
        <v>11974</v>
      </c>
      <c r="R2582" t="s">
        <v>318</v>
      </c>
      <c r="S2582" t="s">
        <v>686</v>
      </c>
      <c r="U2582" t="s">
        <v>1974</v>
      </c>
      <c r="V2582" t="s">
        <v>295</v>
      </c>
    </row>
    <row r="2583" spans="1:22" x14ac:dyDescent="0.3">
      <c r="A2583" t="s">
        <v>9276</v>
      </c>
      <c r="B2583">
        <v>1</v>
      </c>
      <c r="C2583" s="1" t="s">
        <v>9274</v>
      </c>
      <c r="D2583" t="s">
        <v>437</v>
      </c>
      <c r="E2583">
        <v>9361</v>
      </c>
      <c r="F2583" t="s">
        <v>9274</v>
      </c>
      <c r="H2583" t="s">
        <v>9277</v>
      </c>
      <c r="K2583">
        <v>6</v>
      </c>
      <c r="L2583" s="1" t="s">
        <v>437</v>
      </c>
      <c r="M2583" t="s">
        <v>9275</v>
      </c>
      <c r="N2583">
        <v>12508</v>
      </c>
      <c r="O2583">
        <v>12</v>
      </c>
      <c r="P2583">
        <v>36</v>
      </c>
      <c r="Q2583" t="s">
        <v>13424</v>
      </c>
      <c r="R2583" t="s">
        <v>308</v>
      </c>
      <c r="S2583" t="s">
        <v>579</v>
      </c>
      <c r="U2583" t="s">
        <v>1974</v>
      </c>
      <c r="V2583" t="s">
        <v>295</v>
      </c>
    </row>
    <row r="2584" spans="1:22" x14ac:dyDescent="0.3">
      <c r="A2584" t="s">
        <v>10012</v>
      </c>
      <c r="B2584">
        <v>1</v>
      </c>
      <c r="C2584" s="1" t="s">
        <v>10010</v>
      </c>
      <c r="D2584" t="s">
        <v>451</v>
      </c>
      <c r="E2584">
        <v>3116563</v>
      </c>
      <c r="F2584" t="s">
        <v>10010</v>
      </c>
      <c r="H2584" t="s">
        <v>10013</v>
      </c>
      <c r="I2584">
        <v>18</v>
      </c>
      <c r="J2584" t="s">
        <v>10011</v>
      </c>
      <c r="L2584" s="1" t="s">
        <v>451</v>
      </c>
      <c r="M2584" t="s">
        <v>520</v>
      </c>
      <c r="N2584">
        <v>20472</v>
      </c>
      <c r="O2584">
        <v>2</v>
      </c>
      <c r="P2584">
        <v>24</v>
      </c>
      <c r="Q2584" t="s">
        <v>13647</v>
      </c>
      <c r="R2584" t="s">
        <v>492</v>
      </c>
      <c r="S2584" t="s">
        <v>568</v>
      </c>
      <c r="T2584" t="s">
        <v>16316</v>
      </c>
      <c r="U2584" t="s">
        <v>1974</v>
      </c>
      <c r="V2584" t="s">
        <v>295</v>
      </c>
    </row>
    <row r="2585" spans="1:22" x14ac:dyDescent="0.3">
      <c r="A2585" t="s">
        <v>7537</v>
      </c>
      <c r="B2585">
        <v>1</v>
      </c>
      <c r="C2585" s="1" t="s">
        <v>7535</v>
      </c>
      <c r="D2585" t="s">
        <v>348</v>
      </c>
      <c r="E2585">
        <v>3957156</v>
      </c>
      <c r="F2585" t="s">
        <v>7535</v>
      </c>
      <c r="H2585" t="s">
        <v>13998</v>
      </c>
      <c r="J2585" t="s">
        <v>15512</v>
      </c>
      <c r="K2585">
        <v>16</v>
      </c>
      <c r="L2585" s="1" t="s">
        <v>348</v>
      </c>
      <c r="M2585" t="s">
        <v>7536</v>
      </c>
      <c r="N2585">
        <v>21289</v>
      </c>
      <c r="O2585">
        <v>1</v>
      </c>
      <c r="P2585">
        <v>25</v>
      </c>
      <c r="Q2585" t="s">
        <v>12920</v>
      </c>
      <c r="R2585" t="s">
        <v>360</v>
      </c>
      <c r="S2585" t="s">
        <v>1177</v>
      </c>
      <c r="T2585" t="s">
        <v>16316</v>
      </c>
      <c r="U2585" t="s">
        <v>1281</v>
      </c>
      <c r="V2585" t="s">
        <v>295</v>
      </c>
    </row>
    <row r="2586" spans="1:22" x14ac:dyDescent="0.3">
      <c r="A2586" t="s">
        <v>5678</v>
      </c>
      <c r="B2586">
        <v>1</v>
      </c>
      <c r="C2586" s="1" t="s">
        <v>5676</v>
      </c>
      <c r="F2586" t="s">
        <v>5676</v>
      </c>
      <c r="K2586">
        <v>0</v>
      </c>
      <c r="L2586" s="1" t="s">
        <v>296</v>
      </c>
      <c r="M2586" t="s">
        <v>5677</v>
      </c>
      <c r="N2586">
        <v>17917</v>
      </c>
      <c r="O2586">
        <v>0</v>
      </c>
      <c r="Q2586" t="s">
        <v>12419</v>
      </c>
      <c r="R2586" t="s">
        <v>296</v>
      </c>
      <c r="S2586" t="s">
        <v>296</v>
      </c>
      <c r="U2586" t="s">
        <v>1281</v>
      </c>
      <c r="V2586" t="s">
        <v>295</v>
      </c>
    </row>
    <row r="2587" spans="1:22" x14ac:dyDescent="0.3">
      <c r="A2587" t="s">
        <v>2548</v>
      </c>
      <c r="B2587">
        <v>1</v>
      </c>
      <c r="C2587" s="1" t="s">
        <v>2546</v>
      </c>
      <c r="D2587" t="s">
        <v>348</v>
      </c>
      <c r="E2587">
        <v>4039604</v>
      </c>
      <c r="F2587" t="s">
        <v>2546</v>
      </c>
      <c r="G2587" t="s">
        <v>536</v>
      </c>
      <c r="H2587" t="s">
        <v>13963</v>
      </c>
      <c r="J2587" t="s">
        <v>14364</v>
      </c>
      <c r="K2587">
        <v>1</v>
      </c>
      <c r="L2587" s="1" t="s">
        <v>348</v>
      </c>
      <c r="M2587" t="s">
        <v>2547</v>
      </c>
      <c r="N2587">
        <v>21496</v>
      </c>
      <c r="O2587">
        <v>1</v>
      </c>
      <c r="P2587">
        <v>24</v>
      </c>
      <c r="Q2587" t="s">
        <v>11693</v>
      </c>
      <c r="R2587" t="s">
        <v>294</v>
      </c>
      <c r="S2587" t="s">
        <v>970</v>
      </c>
      <c r="U2587" t="s">
        <v>1281</v>
      </c>
      <c r="V2587" t="s">
        <v>299</v>
      </c>
    </row>
    <row r="2588" spans="1:22" x14ac:dyDescent="0.3">
      <c r="A2588" t="s">
        <v>3894</v>
      </c>
      <c r="B2588">
        <v>1</v>
      </c>
      <c r="C2588" s="1" t="s">
        <v>3891</v>
      </c>
      <c r="D2588" t="s">
        <v>348</v>
      </c>
      <c r="E2588">
        <v>3122607</v>
      </c>
      <c r="F2588" t="s">
        <v>3891</v>
      </c>
      <c r="H2588" t="s">
        <v>3895</v>
      </c>
      <c r="I2588">
        <v>3</v>
      </c>
      <c r="J2588" t="s">
        <v>3893</v>
      </c>
      <c r="K2588">
        <v>16</v>
      </c>
      <c r="L2588" s="1" t="s">
        <v>348</v>
      </c>
      <c r="M2588" t="s">
        <v>852</v>
      </c>
      <c r="N2588">
        <v>20528</v>
      </c>
      <c r="O2588">
        <v>2</v>
      </c>
      <c r="P2588">
        <v>24</v>
      </c>
      <c r="Q2588" t="s">
        <v>11979</v>
      </c>
      <c r="R2588" t="s">
        <v>401</v>
      </c>
      <c r="S2588" t="s">
        <v>749</v>
      </c>
      <c r="T2588" t="s">
        <v>16316</v>
      </c>
      <c r="U2588" t="s">
        <v>3892</v>
      </c>
      <c r="V2588" t="s">
        <v>295</v>
      </c>
    </row>
    <row r="2589" spans="1:22" x14ac:dyDescent="0.3">
      <c r="A2589" t="s">
        <v>2507</v>
      </c>
      <c r="B2589">
        <v>1</v>
      </c>
      <c r="C2589" s="1" t="s">
        <v>2505</v>
      </c>
      <c r="D2589" t="s">
        <v>437</v>
      </c>
      <c r="E2589">
        <v>3504</v>
      </c>
      <c r="F2589" t="s">
        <v>2505</v>
      </c>
      <c r="H2589" t="s">
        <v>2508</v>
      </c>
      <c r="K2589">
        <v>6</v>
      </c>
      <c r="L2589" s="1" t="s">
        <v>437</v>
      </c>
      <c r="M2589" t="s">
        <v>1931</v>
      </c>
      <c r="N2589">
        <v>12489</v>
      </c>
      <c r="O2589">
        <v>15</v>
      </c>
      <c r="P2589">
        <v>41</v>
      </c>
      <c r="Q2589" t="s">
        <v>11684</v>
      </c>
      <c r="R2589" t="s">
        <v>308</v>
      </c>
      <c r="S2589" t="s">
        <v>412</v>
      </c>
      <c r="U2589" t="s">
        <v>2506</v>
      </c>
      <c r="V2589" t="s">
        <v>295</v>
      </c>
    </row>
    <row r="2590" spans="1:22" x14ac:dyDescent="0.3">
      <c r="A2590" t="s">
        <v>14666</v>
      </c>
      <c r="B2590">
        <v>1</v>
      </c>
      <c r="C2590" s="1" t="s">
        <v>14667</v>
      </c>
      <c r="D2590" t="s">
        <v>311</v>
      </c>
      <c r="F2590" t="s">
        <v>14667</v>
      </c>
      <c r="H2590" t="s">
        <v>14668</v>
      </c>
      <c r="L2590" s="1" t="s">
        <v>311</v>
      </c>
      <c r="M2590" t="s">
        <v>1995</v>
      </c>
      <c r="N2590">
        <v>21824</v>
      </c>
      <c r="O2590">
        <v>0</v>
      </c>
      <c r="P2590">
        <v>23</v>
      </c>
      <c r="Q2590" t="s">
        <v>14669</v>
      </c>
      <c r="R2590" t="s">
        <v>329</v>
      </c>
      <c r="S2590" t="s">
        <v>814</v>
      </c>
      <c r="T2590" t="s">
        <v>16316</v>
      </c>
      <c r="U2590" t="s">
        <v>14670</v>
      </c>
      <c r="V2590" t="s">
        <v>295</v>
      </c>
    </row>
    <row r="2591" spans="1:22" x14ac:dyDescent="0.3">
      <c r="A2591" t="s">
        <v>2302</v>
      </c>
      <c r="B2591">
        <v>1</v>
      </c>
      <c r="C2591" s="1" t="s">
        <v>2298</v>
      </c>
      <c r="D2591" t="s">
        <v>348</v>
      </c>
      <c r="E2591">
        <v>3042417</v>
      </c>
      <c r="F2591" t="s">
        <v>2298</v>
      </c>
      <c r="H2591" t="s">
        <v>14736</v>
      </c>
      <c r="I2591">
        <v>6</v>
      </c>
      <c r="J2591" t="s">
        <v>2301</v>
      </c>
      <c r="L2591" s="1" t="s">
        <v>348</v>
      </c>
      <c r="M2591" t="s">
        <v>2300</v>
      </c>
      <c r="N2591">
        <v>19060</v>
      </c>
      <c r="O2591">
        <v>3</v>
      </c>
      <c r="P2591">
        <v>25</v>
      </c>
      <c r="Q2591" t="s">
        <v>11642</v>
      </c>
      <c r="R2591" t="s">
        <v>360</v>
      </c>
      <c r="S2591" t="s">
        <v>706</v>
      </c>
      <c r="T2591" t="s">
        <v>16316</v>
      </c>
      <c r="U2591" t="s">
        <v>2299</v>
      </c>
      <c r="V2591" t="s">
        <v>295</v>
      </c>
    </row>
    <row r="2592" spans="1:22" x14ac:dyDescent="0.3">
      <c r="A2592" t="s">
        <v>6189</v>
      </c>
      <c r="B2592">
        <v>1</v>
      </c>
      <c r="C2592" s="1" t="s">
        <v>6186</v>
      </c>
      <c r="D2592" t="s">
        <v>451</v>
      </c>
      <c r="E2592">
        <v>3041102</v>
      </c>
      <c r="F2592" t="s">
        <v>6186</v>
      </c>
      <c r="H2592" t="s">
        <v>6190</v>
      </c>
      <c r="J2592" t="s">
        <v>6188</v>
      </c>
      <c r="K2592">
        <v>45</v>
      </c>
      <c r="L2592" s="1" t="s">
        <v>451</v>
      </c>
      <c r="M2592" t="s">
        <v>6187</v>
      </c>
      <c r="N2592">
        <v>20661</v>
      </c>
      <c r="O2592">
        <v>2</v>
      </c>
      <c r="P2592">
        <v>25</v>
      </c>
      <c r="Q2592" t="s">
        <v>12551</v>
      </c>
      <c r="R2592" t="s">
        <v>401</v>
      </c>
      <c r="S2592" t="s">
        <v>341</v>
      </c>
      <c r="T2592" t="s">
        <v>16316</v>
      </c>
      <c r="U2592" t="s">
        <v>1822</v>
      </c>
      <c r="V2592" t="s">
        <v>295</v>
      </c>
    </row>
    <row r="2593" spans="1:22" x14ac:dyDescent="0.3">
      <c r="A2593" t="s">
        <v>5815</v>
      </c>
      <c r="B2593">
        <v>1</v>
      </c>
      <c r="C2593" s="1" t="s">
        <v>5813</v>
      </c>
      <c r="D2593" t="s">
        <v>451</v>
      </c>
      <c r="E2593">
        <v>12500</v>
      </c>
      <c r="F2593" t="s">
        <v>5813</v>
      </c>
      <c r="H2593" t="s">
        <v>3167</v>
      </c>
      <c r="K2593">
        <v>23</v>
      </c>
      <c r="L2593" s="1" t="s">
        <v>451</v>
      </c>
      <c r="M2593" t="s">
        <v>2286</v>
      </c>
      <c r="N2593">
        <v>8399</v>
      </c>
      <c r="O2593">
        <v>6</v>
      </c>
      <c r="P2593">
        <v>32</v>
      </c>
      <c r="Q2593" t="s">
        <v>12452</v>
      </c>
      <c r="R2593" t="s">
        <v>360</v>
      </c>
      <c r="S2593" t="s">
        <v>611</v>
      </c>
      <c r="U2593" t="s">
        <v>5814</v>
      </c>
      <c r="V2593" t="s">
        <v>295</v>
      </c>
    </row>
    <row r="2594" spans="1:22" x14ac:dyDescent="0.3">
      <c r="A2594" t="s">
        <v>15682</v>
      </c>
      <c r="B2594">
        <v>1</v>
      </c>
      <c r="C2594" s="1" t="s">
        <v>15683</v>
      </c>
      <c r="D2594" t="s">
        <v>348</v>
      </c>
      <c r="F2594" t="s">
        <v>15683</v>
      </c>
      <c r="H2594" t="s">
        <v>15684</v>
      </c>
      <c r="L2594" s="1" t="s">
        <v>348</v>
      </c>
      <c r="M2594" t="s">
        <v>15685</v>
      </c>
      <c r="N2594">
        <v>22301</v>
      </c>
      <c r="O2594">
        <v>0</v>
      </c>
      <c r="P2594">
        <v>23</v>
      </c>
      <c r="Q2594" t="s">
        <v>15686</v>
      </c>
      <c r="R2594" t="s">
        <v>345</v>
      </c>
      <c r="S2594" t="s">
        <v>430</v>
      </c>
      <c r="T2594" t="s">
        <v>16316</v>
      </c>
      <c r="U2594" t="s">
        <v>15687</v>
      </c>
      <c r="V2594" t="s">
        <v>295</v>
      </c>
    </row>
    <row r="2595" spans="1:22" x14ac:dyDescent="0.3">
      <c r="A2595" t="s">
        <v>1809</v>
      </c>
      <c r="B2595">
        <v>1</v>
      </c>
      <c r="C2595" s="1" t="s">
        <v>1806</v>
      </c>
      <c r="D2595" t="s">
        <v>348</v>
      </c>
      <c r="F2595" t="s">
        <v>1806</v>
      </c>
      <c r="H2595" t="s">
        <v>1810</v>
      </c>
      <c r="K2595">
        <v>18</v>
      </c>
      <c r="L2595" s="1" t="s">
        <v>348</v>
      </c>
      <c r="M2595" t="s">
        <v>1808</v>
      </c>
      <c r="N2595">
        <v>459</v>
      </c>
      <c r="O2595">
        <v>7</v>
      </c>
      <c r="P2595">
        <v>31</v>
      </c>
      <c r="Q2595" t="s">
        <v>11552</v>
      </c>
      <c r="R2595" t="s">
        <v>318</v>
      </c>
      <c r="S2595" t="s">
        <v>362</v>
      </c>
      <c r="U2595" t="s">
        <v>1807</v>
      </c>
      <c r="V2595" t="s">
        <v>295</v>
      </c>
    </row>
    <row r="2596" spans="1:22" x14ac:dyDescent="0.3">
      <c r="A2596" t="s">
        <v>6479</v>
      </c>
      <c r="B2596">
        <v>1</v>
      </c>
      <c r="C2596" s="1" t="s">
        <v>6477</v>
      </c>
      <c r="D2596" t="s">
        <v>451</v>
      </c>
      <c r="E2596">
        <v>17352</v>
      </c>
      <c r="F2596" t="s">
        <v>6477</v>
      </c>
      <c r="H2596" t="s">
        <v>1714</v>
      </c>
      <c r="I2596">
        <v>4</v>
      </c>
      <c r="K2596">
        <v>32</v>
      </c>
      <c r="L2596" s="1" t="s">
        <v>451</v>
      </c>
      <c r="M2596" t="s">
        <v>6478</v>
      </c>
      <c r="N2596">
        <v>16421</v>
      </c>
      <c r="O2596">
        <v>3</v>
      </c>
      <c r="P2596">
        <v>26</v>
      </c>
      <c r="Q2596" t="s">
        <v>12633</v>
      </c>
      <c r="R2596" t="s">
        <v>401</v>
      </c>
      <c r="S2596" t="s">
        <v>367</v>
      </c>
      <c r="U2596" t="s">
        <v>3797</v>
      </c>
      <c r="V2596" t="s">
        <v>295</v>
      </c>
    </row>
    <row r="2597" spans="1:22" x14ac:dyDescent="0.3">
      <c r="A2597" t="s">
        <v>10040</v>
      </c>
      <c r="B2597">
        <v>1</v>
      </c>
      <c r="C2597" s="1" t="s">
        <v>10036</v>
      </c>
      <c r="D2597" t="s">
        <v>348</v>
      </c>
      <c r="E2597">
        <v>3128251</v>
      </c>
      <c r="F2597" t="s">
        <v>10036</v>
      </c>
      <c r="H2597" t="s">
        <v>10041</v>
      </c>
      <c r="I2597">
        <v>4</v>
      </c>
      <c r="J2597" t="s">
        <v>10039</v>
      </c>
      <c r="K2597">
        <v>15</v>
      </c>
      <c r="L2597" s="1" t="s">
        <v>348</v>
      </c>
      <c r="M2597" t="s">
        <v>10038</v>
      </c>
      <c r="N2597">
        <v>20107</v>
      </c>
      <c r="O2597">
        <v>2</v>
      </c>
      <c r="P2597">
        <v>24</v>
      </c>
      <c r="Q2597" t="s">
        <v>13653</v>
      </c>
      <c r="R2597" t="s">
        <v>318</v>
      </c>
      <c r="S2597" t="s">
        <v>686</v>
      </c>
      <c r="T2597" t="s">
        <v>16316</v>
      </c>
      <c r="U2597" t="s">
        <v>10037</v>
      </c>
      <c r="V2597" t="s">
        <v>295</v>
      </c>
    </row>
    <row r="2598" spans="1:22" x14ac:dyDescent="0.3">
      <c r="A2598" t="s">
        <v>6958</v>
      </c>
      <c r="B2598">
        <v>1</v>
      </c>
      <c r="C2598" s="1" t="s">
        <v>6955</v>
      </c>
      <c r="D2598" t="s">
        <v>451</v>
      </c>
      <c r="E2598">
        <v>2977614</v>
      </c>
      <c r="F2598" t="s">
        <v>6955</v>
      </c>
      <c r="H2598" t="s">
        <v>4255</v>
      </c>
      <c r="K2598">
        <v>39</v>
      </c>
      <c r="L2598" s="1" t="s">
        <v>451</v>
      </c>
      <c r="M2598" t="s">
        <v>6957</v>
      </c>
      <c r="N2598">
        <v>18402</v>
      </c>
      <c r="O2598">
        <v>0</v>
      </c>
      <c r="P2598">
        <v>24</v>
      </c>
      <c r="Q2598" t="s">
        <v>12764</v>
      </c>
      <c r="R2598" t="s">
        <v>360</v>
      </c>
      <c r="S2598" t="s">
        <v>1989</v>
      </c>
      <c r="U2598" t="s">
        <v>6956</v>
      </c>
      <c r="V2598" t="s">
        <v>295</v>
      </c>
    </row>
    <row r="2599" spans="1:22" x14ac:dyDescent="0.3">
      <c r="A2599" s="66" t="s">
        <v>15150</v>
      </c>
      <c r="B2599">
        <v>1</v>
      </c>
      <c r="C2599" s="1" t="s">
        <v>15151</v>
      </c>
      <c r="D2599" s="66" t="s">
        <v>451</v>
      </c>
      <c r="E2599" s="66"/>
      <c r="F2599" s="66" t="s">
        <v>15151</v>
      </c>
      <c r="G2599" s="66" t="s">
        <v>340</v>
      </c>
      <c r="H2599" s="66"/>
      <c r="I2599" s="66"/>
      <c r="J2599" s="66"/>
      <c r="K2599" s="66"/>
      <c r="L2599" s="1" t="s">
        <v>451</v>
      </c>
      <c r="M2599" s="66" t="s">
        <v>15152</v>
      </c>
      <c r="N2599" s="66">
        <v>22378</v>
      </c>
      <c r="O2599" s="66">
        <v>0</v>
      </c>
      <c r="P2599" s="66"/>
      <c r="Q2599" s="66" t="s">
        <v>15153</v>
      </c>
      <c r="R2599" s="66" t="s">
        <v>308</v>
      </c>
      <c r="S2599" s="66" t="s">
        <v>436</v>
      </c>
      <c r="T2599" s="66"/>
      <c r="U2599" s="66" t="s">
        <v>15154</v>
      </c>
      <c r="V2599" s="66" t="s">
        <v>299</v>
      </c>
    </row>
    <row r="2600" spans="1:22" x14ac:dyDescent="0.3">
      <c r="A2600" s="66" t="s">
        <v>4745</v>
      </c>
      <c r="B2600">
        <v>1</v>
      </c>
      <c r="C2600" s="1" t="s">
        <v>4743</v>
      </c>
      <c r="D2600" s="66" t="s">
        <v>348</v>
      </c>
      <c r="E2600" s="66"/>
      <c r="F2600" s="66" t="s">
        <v>4743</v>
      </c>
      <c r="G2600" s="66"/>
      <c r="H2600" s="66" t="s">
        <v>4746</v>
      </c>
      <c r="I2600" s="66"/>
      <c r="J2600" s="66"/>
      <c r="K2600" s="66">
        <v>18</v>
      </c>
      <c r="L2600" s="1" t="s">
        <v>348</v>
      </c>
      <c r="M2600" s="66" t="s">
        <v>2005</v>
      </c>
      <c r="N2600" s="66">
        <v>15328</v>
      </c>
      <c r="O2600" s="66">
        <v>0</v>
      </c>
      <c r="P2600" s="66">
        <v>26</v>
      </c>
      <c r="Q2600" s="66" t="s">
        <v>12178</v>
      </c>
      <c r="R2600" s="66" t="s">
        <v>492</v>
      </c>
      <c r="S2600" s="66" t="s">
        <v>485</v>
      </c>
      <c r="T2600" s="66"/>
      <c r="U2600" s="66" t="s">
        <v>4744</v>
      </c>
      <c r="V2600" s="66" t="s">
        <v>295</v>
      </c>
    </row>
    <row r="2601" spans="1:22" x14ac:dyDescent="0.3">
      <c r="A2601" s="66" t="s">
        <v>8349</v>
      </c>
      <c r="B2601">
        <v>1</v>
      </c>
      <c r="C2601" s="1" t="s">
        <v>8348</v>
      </c>
      <c r="D2601" s="66" t="s">
        <v>311</v>
      </c>
      <c r="E2601" s="66"/>
      <c r="F2601" s="66" t="s">
        <v>8348</v>
      </c>
      <c r="G2601" s="66" t="s">
        <v>416</v>
      </c>
      <c r="H2601" s="66" t="s">
        <v>2942</v>
      </c>
      <c r="I2601" s="66"/>
      <c r="J2601" s="66"/>
      <c r="K2601" s="66">
        <v>0</v>
      </c>
      <c r="L2601" s="1" t="s">
        <v>311</v>
      </c>
      <c r="M2601" s="66" t="s">
        <v>809</v>
      </c>
      <c r="N2601" s="66">
        <v>19574</v>
      </c>
      <c r="O2601" s="66">
        <v>1</v>
      </c>
      <c r="P2601" s="66">
        <v>23</v>
      </c>
      <c r="Q2601" s="66" t="s">
        <v>13149</v>
      </c>
      <c r="R2601" s="66" t="s">
        <v>360</v>
      </c>
      <c r="S2601" s="66" t="s">
        <v>347</v>
      </c>
      <c r="T2601" s="66"/>
      <c r="U2601" s="66" t="s">
        <v>7883</v>
      </c>
      <c r="V2601" s="66" t="s">
        <v>299</v>
      </c>
    </row>
    <row r="2602" spans="1:22" x14ac:dyDescent="0.3">
      <c r="A2602" s="66" t="s">
        <v>10222</v>
      </c>
      <c r="B2602">
        <v>1</v>
      </c>
      <c r="C2602" s="1" t="s">
        <v>10221</v>
      </c>
      <c r="D2602" s="66" t="s">
        <v>348</v>
      </c>
      <c r="E2602" s="66">
        <v>17228</v>
      </c>
      <c r="F2602" s="66" t="s">
        <v>10221</v>
      </c>
      <c r="G2602" s="66"/>
      <c r="H2602" s="66" t="s">
        <v>9773</v>
      </c>
      <c r="I2602" s="66"/>
      <c r="J2602" s="66"/>
      <c r="K2602" s="66">
        <v>86</v>
      </c>
      <c r="L2602" s="1" t="s">
        <v>348</v>
      </c>
      <c r="M2602" s="66" t="s">
        <v>5737</v>
      </c>
      <c r="N2602" s="66">
        <v>16606</v>
      </c>
      <c r="O2602" s="66">
        <v>2</v>
      </c>
      <c r="P2602" s="66">
        <v>27</v>
      </c>
      <c r="Q2602" s="66" t="s">
        <v>13709</v>
      </c>
      <c r="R2602" s="66" t="s">
        <v>492</v>
      </c>
      <c r="S2602" s="66" t="s">
        <v>3060</v>
      </c>
      <c r="T2602" s="66"/>
      <c r="U2602" s="66" t="s">
        <v>4055</v>
      </c>
      <c r="V2602" s="66" t="s">
        <v>295</v>
      </c>
    </row>
    <row r="2603" spans="1:22" x14ac:dyDescent="0.3">
      <c r="A2603" s="66" t="s">
        <v>8734</v>
      </c>
      <c r="B2603">
        <v>1</v>
      </c>
      <c r="C2603" s="1" t="s">
        <v>8731</v>
      </c>
      <c r="D2603" s="66" t="s">
        <v>451</v>
      </c>
      <c r="E2603" s="66">
        <v>2510605</v>
      </c>
      <c r="F2603" s="66" t="s">
        <v>8731</v>
      </c>
      <c r="G2603" s="66"/>
      <c r="H2603" s="66" t="s">
        <v>1234</v>
      </c>
      <c r="I2603" s="66"/>
      <c r="J2603" s="66"/>
      <c r="K2603" s="66">
        <v>42</v>
      </c>
      <c r="L2603" s="1" t="s">
        <v>451</v>
      </c>
      <c r="M2603" s="66" t="s">
        <v>8733</v>
      </c>
      <c r="N2603" s="66">
        <v>18430</v>
      </c>
      <c r="O2603" s="66">
        <v>1</v>
      </c>
      <c r="P2603" s="66">
        <v>26</v>
      </c>
      <c r="Q2603" s="66" t="s">
        <v>13266</v>
      </c>
      <c r="R2603" s="66" t="s">
        <v>308</v>
      </c>
      <c r="S2603" s="66" t="s">
        <v>1217</v>
      </c>
      <c r="T2603" s="66"/>
      <c r="U2603" s="66" t="s">
        <v>8732</v>
      </c>
      <c r="V2603" s="66" t="s">
        <v>295</v>
      </c>
    </row>
    <row r="2604" spans="1:22" x14ac:dyDescent="0.3">
      <c r="A2604" s="66" t="s">
        <v>2251</v>
      </c>
      <c r="B2604">
        <v>1</v>
      </c>
      <c r="C2604" s="1" t="s">
        <v>79</v>
      </c>
      <c r="D2604" s="66" t="s">
        <v>451</v>
      </c>
      <c r="E2604" s="66">
        <v>3128721</v>
      </c>
      <c r="F2604" s="66" t="s">
        <v>79</v>
      </c>
      <c r="G2604" s="66" t="s">
        <v>489</v>
      </c>
      <c r="H2604" s="66" t="s">
        <v>2252</v>
      </c>
      <c r="I2604" s="66">
        <v>3</v>
      </c>
      <c r="J2604" s="66" t="s">
        <v>2250</v>
      </c>
      <c r="K2604" s="66">
        <v>26</v>
      </c>
      <c r="L2604" s="1" t="s">
        <v>451</v>
      </c>
      <c r="M2604" s="66" t="s">
        <v>2249</v>
      </c>
      <c r="N2604" s="66">
        <v>19828</v>
      </c>
      <c r="O2604" s="66">
        <v>2</v>
      </c>
      <c r="P2604" s="66">
        <v>25</v>
      </c>
      <c r="Q2604" s="66" t="s">
        <v>11632</v>
      </c>
      <c r="R2604" s="66" t="s">
        <v>360</v>
      </c>
      <c r="S2604" s="66" t="s">
        <v>436</v>
      </c>
      <c r="T2604" s="66" t="s">
        <v>13941</v>
      </c>
      <c r="U2604" s="66" t="s">
        <v>2248</v>
      </c>
      <c r="V2604" s="66" t="s">
        <v>13942</v>
      </c>
    </row>
    <row r="2605" spans="1:22" x14ac:dyDescent="0.3">
      <c r="A2605" s="66" t="s">
        <v>9065</v>
      </c>
      <c r="B2605">
        <v>1</v>
      </c>
      <c r="C2605" s="1" t="s">
        <v>9062</v>
      </c>
      <c r="D2605" s="66" t="s">
        <v>348</v>
      </c>
      <c r="E2605" s="66"/>
      <c r="F2605" s="66" t="s">
        <v>9062</v>
      </c>
      <c r="G2605" s="66" t="s">
        <v>416</v>
      </c>
      <c r="H2605" s="66" t="s">
        <v>9066</v>
      </c>
      <c r="I2605" s="66"/>
      <c r="J2605" s="66"/>
      <c r="K2605" s="66">
        <v>0</v>
      </c>
      <c r="L2605" s="1" t="s">
        <v>348</v>
      </c>
      <c r="M2605" s="66" t="s">
        <v>9064</v>
      </c>
      <c r="N2605" s="66">
        <v>19606</v>
      </c>
      <c r="O2605" s="66">
        <v>1</v>
      </c>
      <c r="P2605" s="66">
        <v>22</v>
      </c>
      <c r="Q2605" s="66" t="s">
        <v>13360</v>
      </c>
      <c r="R2605" s="66" t="s">
        <v>360</v>
      </c>
      <c r="S2605" s="66" t="s">
        <v>532</v>
      </c>
      <c r="T2605" s="66"/>
      <c r="U2605" s="66" t="s">
        <v>9063</v>
      </c>
      <c r="V2605" s="66" t="s">
        <v>299</v>
      </c>
    </row>
    <row r="2606" spans="1:22" x14ac:dyDescent="0.3">
      <c r="A2606" s="69" t="s">
        <v>16336</v>
      </c>
      <c r="B2606" s="69">
        <v>1</v>
      </c>
      <c r="C2606" s="1" t="s">
        <v>16337</v>
      </c>
      <c r="D2606" s="69" t="s">
        <v>16327</v>
      </c>
      <c r="E2606" s="69">
        <v>14342</v>
      </c>
      <c r="F2606" s="69" t="s">
        <v>16337</v>
      </c>
      <c r="G2606" s="69"/>
      <c r="H2606" s="69" t="s">
        <v>16338</v>
      </c>
      <c r="I2606" s="69"/>
      <c r="J2606" s="69"/>
      <c r="K2606" s="69">
        <v>4</v>
      </c>
      <c r="L2606" s="1" t="s">
        <v>16327</v>
      </c>
      <c r="M2606" s="69" t="s">
        <v>16339</v>
      </c>
      <c r="N2606" s="69">
        <v>15603</v>
      </c>
      <c r="O2606" s="69">
        <v>3</v>
      </c>
      <c r="P2606" s="69">
        <v>29</v>
      </c>
      <c r="Q2606" s="69" t="s">
        <v>16340</v>
      </c>
      <c r="R2606" s="69" t="s">
        <v>360</v>
      </c>
      <c r="S2606" s="69" t="s">
        <v>356</v>
      </c>
      <c r="T2606" s="69"/>
      <c r="U2606" s="69" t="s">
        <v>527</v>
      </c>
      <c r="V2606" s="69" t="s">
        <v>295</v>
      </c>
    </row>
    <row r="2607" spans="1:22" x14ac:dyDescent="0.3">
      <c r="A2607" s="69" t="s">
        <v>10648</v>
      </c>
      <c r="B2607" s="69">
        <v>1</v>
      </c>
      <c r="C2607" s="1" t="s">
        <v>442</v>
      </c>
      <c r="D2607" s="69" t="s">
        <v>451</v>
      </c>
      <c r="E2607" s="69"/>
      <c r="F2607" s="69" t="s">
        <v>442</v>
      </c>
      <c r="G2607" s="69"/>
      <c r="H2607" s="69" t="s">
        <v>10649</v>
      </c>
      <c r="I2607" s="69"/>
      <c r="J2607" s="69"/>
      <c r="K2607" s="69">
        <v>46</v>
      </c>
      <c r="L2607" s="1" t="s">
        <v>451</v>
      </c>
      <c r="M2607" s="69" t="s">
        <v>3810</v>
      </c>
      <c r="N2607" s="69">
        <v>6047</v>
      </c>
      <c r="O2607" s="69">
        <v>6</v>
      </c>
      <c r="P2607" s="69">
        <v>33</v>
      </c>
      <c r="Q2607" s="69" t="s">
        <v>13846</v>
      </c>
      <c r="R2607" s="69" t="s">
        <v>345</v>
      </c>
      <c r="S2607" s="69" t="s">
        <v>836</v>
      </c>
      <c r="T2607" s="69"/>
      <c r="U2607" s="69" t="s">
        <v>527</v>
      </c>
      <c r="V2607" s="69" t="s">
        <v>295</v>
      </c>
    </row>
    <row r="2608" spans="1:22" x14ac:dyDescent="0.3">
      <c r="A2608" s="69" t="s">
        <v>14827</v>
      </c>
      <c r="B2608" s="69">
        <v>1</v>
      </c>
      <c r="C2608" s="1" t="s">
        <v>14828</v>
      </c>
      <c r="D2608" s="69" t="s">
        <v>562</v>
      </c>
      <c r="E2608" s="69">
        <v>4035523</v>
      </c>
      <c r="F2608" s="69" t="s">
        <v>14828</v>
      </c>
      <c r="G2608" s="69"/>
      <c r="H2608" s="69" t="s">
        <v>14829</v>
      </c>
      <c r="I2608" s="69"/>
      <c r="J2608" s="69"/>
      <c r="K2608" s="69"/>
      <c r="L2608" s="1" t="s">
        <v>451</v>
      </c>
      <c r="M2608" s="69" t="s">
        <v>14830</v>
      </c>
      <c r="N2608" s="69">
        <v>22215</v>
      </c>
      <c r="O2608" s="69">
        <v>0</v>
      </c>
      <c r="P2608" s="69">
        <v>23</v>
      </c>
      <c r="Q2608" s="69" t="s">
        <v>14831</v>
      </c>
      <c r="R2608" s="69" t="s">
        <v>308</v>
      </c>
      <c r="S2608" s="69" t="s">
        <v>1070</v>
      </c>
      <c r="T2608" s="69" t="s">
        <v>16316</v>
      </c>
      <c r="U2608" s="69" t="s">
        <v>527</v>
      </c>
      <c r="V2608" s="69" t="s">
        <v>295</v>
      </c>
    </row>
    <row r="2609" spans="1:22" x14ac:dyDescent="0.3">
      <c r="A2609" s="69" t="s">
        <v>3322</v>
      </c>
      <c r="B2609" s="69">
        <v>1</v>
      </c>
      <c r="C2609" s="1" t="s">
        <v>3320</v>
      </c>
      <c r="D2609" s="69" t="s">
        <v>348</v>
      </c>
      <c r="E2609" s="69">
        <v>3126075</v>
      </c>
      <c r="F2609" s="69" t="s">
        <v>3320</v>
      </c>
      <c r="G2609" s="69"/>
      <c r="H2609" s="69" t="s">
        <v>1710</v>
      </c>
      <c r="I2609" s="69">
        <v>2</v>
      </c>
      <c r="J2609" s="69" t="s">
        <v>14826</v>
      </c>
      <c r="K2609" s="69"/>
      <c r="L2609" s="1" t="s">
        <v>348</v>
      </c>
      <c r="M2609" s="69" t="s">
        <v>3321</v>
      </c>
      <c r="N2609" s="69">
        <v>21434</v>
      </c>
      <c r="O2609" s="69">
        <v>1</v>
      </c>
      <c r="P2609" s="69">
        <v>25</v>
      </c>
      <c r="Q2609" s="69" t="s">
        <v>11853</v>
      </c>
      <c r="R2609" s="69" t="s">
        <v>397</v>
      </c>
      <c r="S2609" s="69" t="s">
        <v>541</v>
      </c>
      <c r="T2609" s="69" t="s">
        <v>16316</v>
      </c>
      <c r="U2609" s="69" t="s">
        <v>527</v>
      </c>
      <c r="V2609" s="69" t="s">
        <v>295</v>
      </c>
    </row>
    <row r="2610" spans="1:22" x14ac:dyDescent="0.3">
      <c r="A2610" s="69" t="s">
        <v>10393</v>
      </c>
      <c r="B2610" s="69">
        <v>1</v>
      </c>
      <c r="C2610" s="1" t="s">
        <v>162</v>
      </c>
      <c r="D2610" s="69" t="s">
        <v>451</v>
      </c>
      <c r="E2610" s="69">
        <v>16020</v>
      </c>
      <c r="F2610" s="69" t="s">
        <v>162</v>
      </c>
      <c r="G2610" s="69"/>
      <c r="H2610" s="69" t="s">
        <v>2590</v>
      </c>
      <c r="I2610" s="69">
        <v>6</v>
      </c>
      <c r="J2610" s="69" t="s">
        <v>10392</v>
      </c>
      <c r="K2610" s="69"/>
      <c r="L2610" s="1" t="s">
        <v>451</v>
      </c>
      <c r="M2610" s="69" t="s">
        <v>2818</v>
      </c>
      <c r="N2610" s="69">
        <v>15261</v>
      </c>
      <c r="O2610" s="69">
        <v>7</v>
      </c>
      <c r="P2610" s="69">
        <v>28</v>
      </c>
      <c r="Q2610" s="69" t="s">
        <v>13761</v>
      </c>
      <c r="R2610" s="69" t="s">
        <v>401</v>
      </c>
      <c r="S2610" s="69" t="s">
        <v>742</v>
      </c>
      <c r="T2610" s="69" t="s">
        <v>16316</v>
      </c>
      <c r="U2610" s="69" t="s">
        <v>527</v>
      </c>
      <c r="V2610" s="69" t="s">
        <v>295</v>
      </c>
    </row>
    <row r="2611" spans="1:22" x14ac:dyDescent="0.3">
      <c r="A2611" s="69" t="s">
        <v>6154</v>
      </c>
      <c r="B2611" s="69">
        <v>1</v>
      </c>
      <c r="C2611" s="1" t="s">
        <v>6152</v>
      </c>
      <c r="D2611" s="69" t="s">
        <v>348</v>
      </c>
      <c r="E2611" s="69">
        <v>3051923</v>
      </c>
      <c r="F2611" s="69" t="s">
        <v>6152</v>
      </c>
      <c r="G2611" s="69"/>
      <c r="H2611" s="69" t="s">
        <v>6155</v>
      </c>
      <c r="I2611" s="69"/>
      <c r="J2611" s="69" t="s">
        <v>6153</v>
      </c>
      <c r="K2611" s="69">
        <v>12</v>
      </c>
      <c r="L2611" s="1" t="s">
        <v>348</v>
      </c>
      <c r="M2611" s="69" t="s">
        <v>3056</v>
      </c>
      <c r="N2611" s="69">
        <v>19100</v>
      </c>
      <c r="O2611" s="69">
        <v>3</v>
      </c>
      <c r="P2611" s="69">
        <v>26</v>
      </c>
      <c r="Q2611" s="69" t="s">
        <v>12543</v>
      </c>
      <c r="R2611" s="69" t="s">
        <v>308</v>
      </c>
      <c r="S2611" s="69" t="s">
        <v>537</v>
      </c>
      <c r="T2611" s="69" t="s">
        <v>16316</v>
      </c>
      <c r="U2611" s="69" t="s">
        <v>3479</v>
      </c>
      <c r="V2611" s="69" t="s">
        <v>295</v>
      </c>
    </row>
    <row r="2612" spans="1:22" x14ac:dyDescent="0.3">
      <c r="A2612" s="69" t="s">
        <v>5350</v>
      </c>
      <c r="B2612" s="69">
        <v>1</v>
      </c>
      <c r="C2612" s="1" t="s">
        <v>5347</v>
      </c>
      <c r="D2612" s="69"/>
      <c r="E2612" s="69"/>
      <c r="F2612" s="69" t="s">
        <v>5347</v>
      </c>
      <c r="G2612" s="69"/>
      <c r="H2612" s="69"/>
      <c r="I2612" s="69"/>
      <c r="J2612" s="69"/>
      <c r="K2612" s="69">
        <v>0</v>
      </c>
      <c r="L2612" s="1" t="s">
        <v>296</v>
      </c>
      <c r="M2612" s="69" t="s">
        <v>5349</v>
      </c>
      <c r="N2612" s="69">
        <v>17822</v>
      </c>
      <c r="O2612" s="69">
        <v>0</v>
      </c>
      <c r="P2612" s="69"/>
      <c r="Q2612" s="69" t="s">
        <v>12333</v>
      </c>
      <c r="R2612" s="69" t="s">
        <v>296</v>
      </c>
      <c r="S2612" s="69" t="s">
        <v>296</v>
      </c>
      <c r="T2612" s="69"/>
      <c r="U2612" s="69" t="s">
        <v>5348</v>
      </c>
      <c r="V2612" s="69" t="s">
        <v>295</v>
      </c>
    </row>
    <row r="2613" spans="1:22" x14ac:dyDescent="0.3">
      <c r="A2613" s="69" t="s">
        <v>15320</v>
      </c>
      <c r="B2613" s="69">
        <v>1</v>
      </c>
      <c r="C2613" s="1" t="s">
        <v>6556</v>
      </c>
      <c r="D2613" s="69" t="s">
        <v>348</v>
      </c>
      <c r="E2613" s="69">
        <v>3699902</v>
      </c>
      <c r="F2613" s="69" t="s">
        <v>6556</v>
      </c>
      <c r="G2613" s="69" t="s">
        <v>410</v>
      </c>
      <c r="H2613" s="69" t="s">
        <v>6557</v>
      </c>
      <c r="I2613" s="69">
        <v>3</v>
      </c>
      <c r="J2613" s="69" t="s">
        <v>14443</v>
      </c>
      <c r="K2613" s="69">
        <v>17</v>
      </c>
      <c r="L2613" s="1" t="s">
        <v>348</v>
      </c>
      <c r="M2613" s="69" t="s">
        <v>1620</v>
      </c>
      <c r="N2613" s="69">
        <v>20886</v>
      </c>
      <c r="O2613" s="69">
        <v>1</v>
      </c>
      <c r="P2613" s="69">
        <v>23</v>
      </c>
      <c r="Q2613" s="69" t="s">
        <v>15321</v>
      </c>
      <c r="R2613" s="69" t="s">
        <v>308</v>
      </c>
      <c r="S2613" s="69" t="s">
        <v>412</v>
      </c>
      <c r="T2613" s="69"/>
      <c r="U2613" s="69" t="s">
        <v>757</v>
      </c>
      <c r="V2613" s="69" t="s">
        <v>299</v>
      </c>
    </row>
    <row r="2614" spans="1:22" x14ac:dyDescent="0.3">
      <c r="A2614" s="69" t="s">
        <v>758</v>
      </c>
      <c r="B2614" s="69">
        <v>1</v>
      </c>
      <c r="C2614" s="1" t="s">
        <v>755</v>
      </c>
      <c r="D2614" s="69" t="s">
        <v>451</v>
      </c>
      <c r="E2614" s="69">
        <v>3126338</v>
      </c>
      <c r="F2614" s="69" t="s">
        <v>755</v>
      </c>
      <c r="G2614" s="69"/>
      <c r="H2614" s="69" t="s">
        <v>759</v>
      </c>
      <c r="I2614" s="69">
        <v>8</v>
      </c>
      <c r="J2614" s="69"/>
      <c r="K2614" s="69">
        <v>30</v>
      </c>
      <c r="L2614" s="1" t="s">
        <v>451</v>
      </c>
      <c r="M2614" s="69" t="s">
        <v>513</v>
      </c>
      <c r="N2614" s="69">
        <v>19230</v>
      </c>
      <c r="O2614" s="69">
        <v>2</v>
      </c>
      <c r="P2614" s="69">
        <v>23</v>
      </c>
      <c r="Q2614" s="69" t="s">
        <v>11377</v>
      </c>
      <c r="R2614" s="69" t="s">
        <v>492</v>
      </c>
      <c r="S2614" s="69" t="s">
        <v>756</v>
      </c>
      <c r="T2614" s="69" t="s">
        <v>1059</v>
      </c>
      <c r="U2614" s="69" t="s">
        <v>757</v>
      </c>
      <c r="V2614" s="69" t="s">
        <v>295</v>
      </c>
    </row>
    <row r="2615" spans="1:22" x14ac:dyDescent="0.3">
      <c r="A2615" s="69" t="s">
        <v>2854</v>
      </c>
      <c r="B2615" s="69">
        <v>1</v>
      </c>
      <c r="C2615" s="1" t="s">
        <v>2852</v>
      </c>
      <c r="D2615" s="69" t="s">
        <v>348</v>
      </c>
      <c r="E2615" s="69">
        <v>15822</v>
      </c>
      <c r="F2615" s="69" t="s">
        <v>2852</v>
      </c>
      <c r="G2615" s="69"/>
      <c r="H2615" s="69" t="s">
        <v>2234</v>
      </c>
      <c r="I2615" s="69">
        <v>2</v>
      </c>
      <c r="J2615" s="69"/>
      <c r="K2615" s="69">
        <v>12</v>
      </c>
      <c r="L2615" s="1" t="s">
        <v>348</v>
      </c>
      <c r="M2615" s="69" t="s">
        <v>1722</v>
      </c>
      <c r="N2615" s="69">
        <v>15216</v>
      </c>
      <c r="O2615" s="69">
        <v>7</v>
      </c>
      <c r="P2615" s="69">
        <v>29</v>
      </c>
      <c r="Q2615" s="69" t="s">
        <v>11755</v>
      </c>
      <c r="R2615" s="69" t="s">
        <v>401</v>
      </c>
      <c r="S2615" s="69" t="s">
        <v>586</v>
      </c>
      <c r="T2615" s="69"/>
      <c r="U2615" s="69" t="s">
        <v>2853</v>
      </c>
      <c r="V2615" s="69" t="s">
        <v>295</v>
      </c>
    </row>
    <row r="2616" spans="1:22" x14ac:dyDescent="0.3">
      <c r="A2616" s="69" t="s">
        <v>5242</v>
      </c>
      <c r="B2616" s="69">
        <v>1</v>
      </c>
      <c r="C2616" s="1" t="s">
        <v>19</v>
      </c>
      <c r="D2616" s="69" t="s">
        <v>348</v>
      </c>
      <c r="E2616" s="69">
        <v>2976212</v>
      </c>
      <c r="F2616" s="69" t="s">
        <v>19</v>
      </c>
      <c r="G2616" s="69" t="s">
        <v>707</v>
      </c>
      <c r="H2616" s="69" t="s">
        <v>3333</v>
      </c>
      <c r="I2616" s="69">
        <v>1</v>
      </c>
      <c r="J2616" s="69" t="s">
        <v>5241</v>
      </c>
      <c r="K2616" s="69">
        <v>14</v>
      </c>
      <c r="L2616" s="1" t="s">
        <v>348</v>
      </c>
      <c r="M2616" s="69" t="s">
        <v>946</v>
      </c>
      <c r="N2616" s="69">
        <v>16906</v>
      </c>
      <c r="O2616" s="69">
        <v>5</v>
      </c>
      <c r="P2616" s="69">
        <v>26</v>
      </c>
      <c r="Q2616" s="69" t="s">
        <v>12305</v>
      </c>
      <c r="R2616" s="69" t="s">
        <v>308</v>
      </c>
      <c r="S2616" s="69" t="s">
        <v>706</v>
      </c>
      <c r="T2616" s="69"/>
      <c r="U2616" s="69" t="s">
        <v>5240</v>
      </c>
      <c r="V2616" s="69" t="s">
        <v>299</v>
      </c>
    </row>
    <row r="2617" spans="1:22" x14ac:dyDescent="0.3">
      <c r="A2617" s="69" t="s">
        <v>6598</v>
      </c>
      <c r="B2617" s="69">
        <v>1</v>
      </c>
      <c r="C2617" s="1" t="s">
        <v>6596</v>
      </c>
      <c r="D2617" s="69" t="s">
        <v>451</v>
      </c>
      <c r="E2617" s="69">
        <v>15981</v>
      </c>
      <c r="F2617" s="69" t="s">
        <v>6596</v>
      </c>
      <c r="G2617" s="69"/>
      <c r="H2617" s="69" t="s">
        <v>4921</v>
      </c>
      <c r="I2617" s="69">
        <v>4</v>
      </c>
      <c r="J2617" s="69"/>
      <c r="K2617" s="69">
        <v>30</v>
      </c>
      <c r="L2617" s="1" t="s">
        <v>451</v>
      </c>
      <c r="M2617" s="69" t="s">
        <v>543</v>
      </c>
      <c r="N2617" s="69">
        <v>15230</v>
      </c>
      <c r="O2617" s="69">
        <v>4</v>
      </c>
      <c r="P2617" s="69">
        <v>27</v>
      </c>
      <c r="Q2617" s="69" t="s">
        <v>12665</v>
      </c>
      <c r="R2617" s="69" t="s">
        <v>492</v>
      </c>
      <c r="S2617" s="69" t="s">
        <v>1230</v>
      </c>
      <c r="T2617" s="69"/>
      <c r="U2617" s="69" t="s">
        <v>6597</v>
      </c>
      <c r="V2617" s="69" t="s">
        <v>295</v>
      </c>
    </row>
    <row r="2618" spans="1:22" x14ac:dyDescent="0.3">
      <c r="A2618" s="69" t="s">
        <v>9785</v>
      </c>
      <c r="B2618" s="69">
        <v>1</v>
      </c>
      <c r="C2618" s="1" t="s">
        <v>9783</v>
      </c>
      <c r="D2618" s="69" t="s">
        <v>321</v>
      </c>
      <c r="E2618" s="69">
        <v>2576854</v>
      </c>
      <c r="F2618" s="69" t="s">
        <v>9783</v>
      </c>
      <c r="G2618" s="69" t="s">
        <v>298</v>
      </c>
      <c r="H2618" s="69" t="s">
        <v>3290</v>
      </c>
      <c r="I2618" s="69">
        <v>4</v>
      </c>
      <c r="J2618" s="69" t="s">
        <v>9784</v>
      </c>
      <c r="K2618" s="69">
        <v>82</v>
      </c>
      <c r="L2618" s="1" t="s">
        <v>321</v>
      </c>
      <c r="M2618" s="69" t="s">
        <v>700</v>
      </c>
      <c r="N2618" s="69">
        <v>18262</v>
      </c>
      <c r="O2618" s="69">
        <v>4</v>
      </c>
      <c r="P2618" s="69">
        <v>27</v>
      </c>
      <c r="Q2618" s="69" t="s">
        <v>13579</v>
      </c>
      <c r="R2618" s="69" t="s">
        <v>318</v>
      </c>
      <c r="S2618" s="69" t="s">
        <v>696</v>
      </c>
      <c r="T2618" s="69"/>
      <c r="U2618" s="69" t="s">
        <v>905</v>
      </c>
      <c r="V2618" s="69" t="s">
        <v>299</v>
      </c>
    </row>
    <row r="2619" spans="1:22" x14ac:dyDescent="0.3">
      <c r="A2619" s="69" t="s">
        <v>908</v>
      </c>
      <c r="B2619" s="69">
        <v>1</v>
      </c>
      <c r="C2619" s="1" t="s">
        <v>904</v>
      </c>
      <c r="D2619" s="69" t="s">
        <v>321</v>
      </c>
      <c r="E2619" s="69">
        <v>3126158</v>
      </c>
      <c r="F2619" s="69" t="s">
        <v>904</v>
      </c>
      <c r="G2619" s="69"/>
      <c r="H2619" s="69" t="s">
        <v>909</v>
      </c>
      <c r="I2619" s="69"/>
      <c r="J2619" s="69" t="s">
        <v>907</v>
      </c>
      <c r="K2619" s="69">
        <v>86</v>
      </c>
      <c r="L2619" s="1" t="s">
        <v>321</v>
      </c>
      <c r="M2619" s="69" t="s">
        <v>906</v>
      </c>
      <c r="N2619" s="69">
        <v>20553</v>
      </c>
      <c r="O2619" s="69">
        <v>2</v>
      </c>
      <c r="P2619" s="69">
        <v>24</v>
      </c>
      <c r="Q2619" s="69" t="s">
        <v>11397</v>
      </c>
      <c r="R2619" s="69" t="s">
        <v>294</v>
      </c>
      <c r="S2619" s="69" t="s">
        <v>320</v>
      </c>
      <c r="T2619" s="69" t="s">
        <v>16316</v>
      </c>
      <c r="U2619" s="69" t="s">
        <v>905</v>
      </c>
      <c r="V2619" s="69" t="s">
        <v>295</v>
      </c>
    </row>
    <row r="2620" spans="1:22" x14ac:dyDescent="0.3">
      <c r="A2620" s="69" t="s">
        <v>8144</v>
      </c>
      <c r="B2620" s="69">
        <v>1</v>
      </c>
      <c r="C2620" s="1" t="s">
        <v>8143</v>
      </c>
      <c r="D2620" s="69" t="s">
        <v>321</v>
      </c>
      <c r="E2620" s="69">
        <v>3948283</v>
      </c>
      <c r="F2620" s="69" t="s">
        <v>8143</v>
      </c>
      <c r="G2620" s="69" t="s">
        <v>669</v>
      </c>
      <c r="H2620" s="69" t="s">
        <v>8145</v>
      </c>
      <c r="I2620" s="69">
        <v>4</v>
      </c>
      <c r="J2620" s="69" t="s">
        <v>14500</v>
      </c>
      <c r="K2620" s="69">
        <v>89</v>
      </c>
      <c r="L2620" s="1" t="s">
        <v>321</v>
      </c>
      <c r="M2620" s="69" t="s">
        <v>1430</v>
      </c>
      <c r="N2620" s="69">
        <v>21278</v>
      </c>
      <c r="O2620" s="69">
        <v>1</v>
      </c>
      <c r="P2620" s="69">
        <v>23</v>
      </c>
      <c r="Q2620" s="69" t="s">
        <v>13092</v>
      </c>
      <c r="R2620" s="69" t="s">
        <v>424</v>
      </c>
      <c r="S2620" s="69" t="s">
        <v>525</v>
      </c>
      <c r="T2620" s="69"/>
      <c r="U2620" s="69" t="s">
        <v>905</v>
      </c>
      <c r="V2620" s="69" t="s">
        <v>299</v>
      </c>
    </row>
    <row r="2621" spans="1:22" x14ac:dyDescent="0.3">
      <c r="A2621" s="69" t="s">
        <v>7197</v>
      </c>
      <c r="B2621" s="69">
        <v>1</v>
      </c>
      <c r="C2621" s="1" t="s">
        <v>211</v>
      </c>
      <c r="D2621" s="69" t="s">
        <v>437</v>
      </c>
      <c r="E2621" s="69">
        <v>9704</v>
      </c>
      <c r="F2621" s="69" t="s">
        <v>211</v>
      </c>
      <c r="G2621" s="69"/>
      <c r="H2621" s="69" t="s">
        <v>7198</v>
      </c>
      <c r="I2621" s="69"/>
      <c r="J2621" s="69" t="s">
        <v>7196</v>
      </c>
      <c r="K2621" s="69"/>
      <c r="L2621" s="1" t="s">
        <v>437</v>
      </c>
      <c r="M2621" s="69" t="s">
        <v>7195</v>
      </c>
      <c r="N2621" s="69">
        <v>2982</v>
      </c>
      <c r="O2621" s="69">
        <v>14</v>
      </c>
      <c r="P2621" s="69">
        <v>36</v>
      </c>
      <c r="Q2621" s="69" t="s">
        <v>12829</v>
      </c>
      <c r="R2621" s="69" t="s">
        <v>329</v>
      </c>
      <c r="S2621" s="69" t="s">
        <v>436</v>
      </c>
      <c r="T2621" s="69" t="s">
        <v>16316</v>
      </c>
      <c r="U2621" s="69" t="s">
        <v>905</v>
      </c>
      <c r="V2621" s="69" t="s">
        <v>295</v>
      </c>
    </row>
    <row r="2622" spans="1:22" x14ac:dyDescent="0.3">
      <c r="A2622" s="69" t="s">
        <v>15492</v>
      </c>
      <c r="B2622" s="69">
        <v>1</v>
      </c>
      <c r="C2622" s="1" t="s">
        <v>15493</v>
      </c>
      <c r="D2622" s="69" t="s">
        <v>348</v>
      </c>
      <c r="E2622" s="69"/>
      <c r="F2622" s="69" t="s">
        <v>15493</v>
      </c>
      <c r="G2622" s="69" t="s">
        <v>745</v>
      </c>
      <c r="H2622" s="69" t="s">
        <v>15494</v>
      </c>
      <c r="I2622" s="69"/>
      <c r="J2622" s="69"/>
      <c r="K2622" s="69">
        <v>17</v>
      </c>
      <c r="L2622" s="1" t="s">
        <v>348</v>
      </c>
      <c r="M2622" s="69" t="s">
        <v>15495</v>
      </c>
      <c r="N2622" s="69">
        <v>21954</v>
      </c>
      <c r="O2622" s="69">
        <v>0</v>
      </c>
      <c r="P2622" s="69">
        <v>23</v>
      </c>
      <c r="Q2622" s="69" t="s">
        <v>15496</v>
      </c>
      <c r="R2622" s="69" t="s">
        <v>318</v>
      </c>
      <c r="S2622" s="69" t="s">
        <v>650</v>
      </c>
      <c r="T2622" s="69" t="s">
        <v>16317</v>
      </c>
      <c r="U2622" s="69" t="s">
        <v>905</v>
      </c>
      <c r="V2622" s="69" t="s">
        <v>16318</v>
      </c>
    </row>
    <row r="2623" spans="1:22" x14ac:dyDescent="0.3">
      <c r="A2623" s="69" t="s">
        <v>11256</v>
      </c>
      <c r="B2623" s="69">
        <v>1</v>
      </c>
      <c r="C2623" s="1" t="s">
        <v>2670</v>
      </c>
      <c r="D2623" s="69" t="s">
        <v>437</v>
      </c>
      <c r="E2623" s="69">
        <v>11923</v>
      </c>
      <c r="F2623" s="69" t="s">
        <v>2670</v>
      </c>
      <c r="G2623" s="69" t="s">
        <v>707</v>
      </c>
      <c r="H2623" s="69" t="s">
        <v>2674</v>
      </c>
      <c r="I2623" s="69">
        <v>1</v>
      </c>
      <c r="J2623" s="69" t="s">
        <v>2672</v>
      </c>
      <c r="K2623" s="69">
        <v>4</v>
      </c>
      <c r="L2623" s="1" t="s">
        <v>437</v>
      </c>
      <c r="M2623" s="69" t="s">
        <v>2671</v>
      </c>
      <c r="N2623" s="69">
        <v>12594</v>
      </c>
      <c r="O2623" s="69">
        <v>12</v>
      </c>
      <c r="P2623" s="69">
        <v>35</v>
      </c>
      <c r="Q2623" s="69" t="s">
        <v>14367</v>
      </c>
      <c r="R2623" s="69" t="s">
        <v>424</v>
      </c>
      <c r="S2623" s="69" t="s">
        <v>317</v>
      </c>
      <c r="T2623" s="69"/>
      <c r="U2623" s="69" t="s">
        <v>905</v>
      </c>
      <c r="V2623" s="69" t="s">
        <v>299</v>
      </c>
    </row>
    <row r="2624" spans="1:22" x14ac:dyDescent="0.3">
      <c r="A2624" s="69" t="s">
        <v>7422</v>
      </c>
      <c r="B2624" s="69">
        <v>1</v>
      </c>
      <c r="C2624" s="1" t="s">
        <v>7421</v>
      </c>
      <c r="D2624" s="69" t="s">
        <v>348</v>
      </c>
      <c r="E2624" s="69">
        <v>14910</v>
      </c>
      <c r="F2624" s="69" t="s">
        <v>7421</v>
      </c>
      <c r="G2624" s="69"/>
      <c r="H2624" s="69" t="s">
        <v>2368</v>
      </c>
      <c r="I2624" s="69">
        <v>3</v>
      </c>
      <c r="J2624" s="69"/>
      <c r="K2624" s="69">
        <v>87</v>
      </c>
      <c r="L2624" s="1" t="s">
        <v>348</v>
      </c>
      <c r="M2624" s="69" t="s">
        <v>2044</v>
      </c>
      <c r="N2624" s="69">
        <v>13817</v>
      </c>
      <c r="O2624" s="69">
        <v>4</v>
      </c>
      <c r="P2624" s="69">
        <v>27</v>
      </c>
      <c r="Q2624" s="69" t="s">
        <v>12891</v>
      </c>
      <c r="R2624" s="69" t="s">
        <v>424</v>
      </c>
      <c r="S2624" s="69" t="s">
        <v>436</v>
      </c>
      <c r="T2624" s="69"/>
      <c r="U2624" s="69" t="s">
        <v>905</v>
      </c>
      <c r="V2624" s="69" t="s">
        <v>295</v>
      </c>
    </row>
    <row r="2625" spans="1:22" x14ac:dyDescent="0.3">
      <c r="A2625" s="69" t="s">
        <v>5680</v>
      </c>
      <c r="B2625" s="69">
        <v>1</v>
      </c>
      <c r="C2625" s="1" t="s">
        <v>5679</v>
      </c>
      <c r="D2625" s="69" t="s">
        <v>451</v>
      </c>
      <c r="E2625" s="69">
        <v>17174</v>
      </c>
      <c r="F2625" s="69" t="s">
        <v>5679</v>
      </c>
      <c r="G2625" s="69"/>
      <c r="H2625" s="69" t="s">
        <v>5681</v>
      </c>
      <c r="I2625" s="69"/>
      <c r="J2625" s="69"/>
      <c r="K2625" s="69">
        <v>33</v>
      </c>
      <c r="L2625" s="1" t="s">
        <v>451</v>
      </c>
      <c r="M2625" s="69" t="s">
        <v>4297</v>
      </c>
      <c r="N2625" s="69">
        <v>16046</v>
      </c>
      <c r="O2625" s="69">
        <v>1</v>
      </c>
      <c r="P2625" s="69">
        <v>27</v>
      </c>
      <c r="Q2625" s="69" t="s">
        <v>12420</v>
      </c>
      <c r="R2625" s="69" t="s">
        <v>401</v>
      </c>
      <c r="S2625" s="69" t="s">
        <v>575</v>
      </c>
      <c r="T2625" s="69"/>
      <c r="U2625" s="69" t="s">
        <v>905</v>
      </c>
      <c r="V2625" s="69" t="s">
        <v>295</v>
      </c>
    </row>
    <row r="2626" spans="1:22" x14ac:dyDescent="0.3">
      <c r="A2626" s="69" t="s">
        <v>3102</v>
      </c>
      <c r="B2626" s="69">
        <v>1</v>
      </c>
      <c r="C2626" s="1" t="s">
        <v>3101</v>
      </c>
      <c r="D2626" s="69" t="s">
        <v>348</v>
      </c>
      <c r="E2626" s="69">
        <v>3116745</v>
      </c>
      <c r="F2626" s="69" t="s">
        <v>3101</v>
      </c>
      <c r="G2626" s="69"/>
      <c r="H2626" s="69" t="s">
        <v>13965</v>
      </c>
      <c r="I2626" s="69"/>
      <c r="J2626" s="69" t="s">
        <v>14809</v>
      </c>
      <c r="K2626" s="69">
        <v>12</v>
      </c>
      <c r="L2626" s="1" t="s">
        <v>348</v>
      </c>
      <c r="M2626" s="69" t="s">
        <v>2691</v>
      </c>
      <c r="N2626" s="69">
        <v>21259</v>
      </c>
      <c r="O2626" s="69">
        <v>1</v>
      </c>
      <c r="P2626" s="69">
        <v>24</v>
      </c>
      <c r="Q2626" s="69" t="s">
        <v>11804</v>
      </c>
      <c r="R2626" s="69" t="s">
        <v>329</v>
      </c>
      <c r="S2626" s="69" t="s">
        <v>970</v>
      </c>
      <c r="T2626" s="69" t="s">
        <v>16316</v>
      </c>
      <c r="U2626" s="69" t="s">
        <v>905</v>
      </c>
      <c r="V2626" s="69" t="s">
        <v>295</v>
      </c>
    </row>
    <row r="2627" spans="1:22" x14ac:dyDescent="0.3">
      <c r="A2627" s="69" t="s">
        <v>4254</v>
      </c>
      <c r="B2627" s="69">
        <v>1</v>
      </c>
      <c r="C2627" s="1" t="s">
        <v>4253</v>
      </c>
      <c r="D2627" s="69" t="s">
        <v>311</v>
      </c>
      <c r="E2627" s="69">
        <v>17220</v>
      </c>
      <c r="F2627" s="69" t="s">
        <v>4253</v>
      </c>
      <c r="G2627" s="69"/>
      <c r="H2627" s="69" t="s">
        <v>1309</v>
      </c>
      <c r="I2627" s="69"/>
      <c r="J2627" s="69"/>
      <c r="K2627" s="69">
        <v>6</v>
      </c>
      <c r="L2627" s="1" t="s">
        <v>311</v>
      </c>
      <c r="M2627" s="69" t="s">
        <v>4029</v>
      </c>
      <c r="N2627" s="69">
        <v>16261</v>
      </c>
      <c r="O2627" s="69">
        <v>6</v>
      </c>
      <c r="P2627" s="69">
        <v>27</v>
      </c>
      <c r="Q2627" s="69" t="s">
        <v>12065</v>
      </c>
      <c r="R2627" s="69" t="s">
        <v>345</v>
      </c>
      <c r="S2627" s="69" t="s">
        <v>779</v>
      </c>
      <c r="T2627" s="69" t="s">
        <v>16316</v>
      </c>
      <c r="U2627" s="69" t="s">
        <v>905</v>
      </c>
      <c r="V2627" s="69" t="s">
        <v>295</v>
      </c>
    </row>
    <row r="2628" spans="1:22" x14ac:dyDescent="0.3">
      <c r="A2628" s="69" t="s">
        <v>3782</v>
      </c>
      <c r="B2628" s="69">
        <v>1</v>
      </c>
      <c r="C2628" s="1" t="s">
        <v>3781</v>
      </c>
      <c r="D2628" s="69"/>
      <c r="E2628" s="69"/>
      <c r="F2628" s="69" t="s">
        <v>3781</v>
      </c>
      <c r="G2628" s="69"/>
      <c r="H2628" s="69"/>
      <c r="I2628" s="69"/>
      <c r="J2628" s="69"/>
      <c r="K2628" s="69">
        <v>0</v>
      </c>
      <c r="L2628" s="1" t="s">
        <v>296</v>
      </c>
      <c r="M2628" s="69" t="s">
        <v>1182</v>
      </c>
      <c r="N2628" s="69">
        <v>19751</v>
      </c>
      <c r="O2628" s="69">
        <v>0</v>
      </c>
      <c r="P2628" s="69"/>
      <c r="Q2628" s="69" t="s">
        <v>11955</v>
      </c>
      <c r="R2628" s="69" t="s">
        <v>296</v>
      </c>
      <c r="S2628" s="69" t="s">
        <v>296</v>
      </c>
      <c r="T2628" s="69"/>
      <c r="U2628" s="69" t="s">
        <v>905</v>
      </c>
      <c r="V2628" s="69" t="s">
        <v>295</v>
      </c>
    </row>
    <row r="2629" spans="1:22" x14ac:dyDescent="0.3">
      <c r="A2629" s="69" t="s">
        <v>15345</v>
      </c>
      <c r="B2629" s="69">
        <v>1</v>
      </c>
      <c r="C2629" s="1" t="s">
        <v>15346</v>
      </c>
      <c r="D2629" s="69" t="s">
        <v>321</v>
      </c>
      <c r="E2629" s="69">
        <v>4035426</v>
      </c>
      <c r="F2629" s="69" t="s">
        <v>15346</v>
      </c>
      <c r="G2629" s="69" t="s">
        <v>416</v>
      </c>
      <c r="H2629" s="69" t="s">
        <v>14922</v>
      </c>
      <c r="I2629" s="69">
        <v>6</v>
      </c>
      <c r="J2629" s="69"/>
      <c r="K2629" s="69">
        <v>87</v>
      </c>
      <c r="L2629" s="1" t="s">
        <v>321</v>
      </c>
      <c r="M2629" s="69" t="s">
        <v>2811</v>
      </c>
      <c r="N2629" s="69">
        <v>21865</v>
      </c>
      <c r="O2629" s="69">
        <v>0</v>
      </c>
      <c r="P2629" s="69">
        <v>23</v>
      </c>
      <c r="Q2629" s="69" t="s">
        <v>15347</v>
      </c>
      <c r="R2629" s="69" t="s">
        <v>294</v>
      </c>
      <c r="S2629" s="69" t="s">
        <v>659</v>
      </c>
      <c r="T2629" s="69"/>
      <c r="U2629" s="69" t="s">
        <v>905</v>
      </c>
      <c r="V2629" s="69" t="s">
        <v>299</v>
      </c>
    </row>
    <row r="2630" spans="1:22" x14ac:dyDescent="0.3">
      <c r="A2630" s="69" t="s">
        <v>16554</v>
      </c>
      <c r="B2630" s="69">
        <v>1</v>
      </c>
      <c r="C2630" s="1" t="s">
        <v>16555</v>
      </c>
      <c r="D2630" s="69" t="s">
        <v>16327</v>
      </c>
      <c r="E2630" s="69">
        <v>3916449</v>
      </c>
      <c r="F2630" s="69" t="s">
        <v>16555</v>
      </c>
      <c r="G2630" s="69" t="s">
        <v>479</v>
      </c>
      <c r="H2630" s="69"/>
      <c r="I2630" s="69"/>
      <c r="J2630" s="69"/>
      <c r="K2630" s="69">
        <v>4</v>
      </c>
      <c r="L2630" s="1" t="s">
        <v>16327</v>
      </c>
      <c r="M2630" s="69" t="s">
        <v>16556</v>
      </c>
      <c r="N2630" s="69">
        <v>22144</v>
      </c>
      <c r="O2630" s="69">
        <v>0</v>
      </c>
      <c r="P2630" s="69"/>
      <c r="Q2630" s="69" t="s">
        <v>16557</v>
      </c>
      <c r="R2630" s="69" t="s">
        <v>492</v>
      </c>
      <c r="S2630" s="69" t="s">
        <v>532</v>
      </c>
      <c r="T2630" s="69"/>
      <c r="U2630" s="69" t="s">
        <v>4231</v>
      </c>
      <c r="V2630" s="69" t="s">
        <v>299</v>
      </c>
    </row>
    <row r="2631" spans="1:22" x14ac:dyDescent="0.3">
      <c r="A2631" s="69" t="s">
        <v>8880</v>
      </c>
      <c r="B2631" s="69">
        <v>1</v>
      </c>
      <c r="C2631" s="1" t="s">
        <v>150</v>
      </c>
      <c r="D2631" s="69" t="s">
        <v>348</v>
      </c>
      <c r="E2631" s="69">
        <v>2976592</v>
      </c>
      <c r="F2631" s="69" t="s">
        <v>150</v>
      </c>
      <c r="G2631" s="69" t="s">
        <v>314</v>
      </c>
      <c r="H2631" s="69" t="s">
        <v>3716</v>
      </c>
      <c r="I2631" s="69">
        <v>1</v>
      </c>
      <c r="J2631" s="69" t="s">
        <v>8879</v>
      </c>
      <c r="K2631" s="69">
        <v>87</v>
      </c>
      <c r="L2631" s="1" t="s">
        <v>348</v>
      </c>
      <c r="M2631" s="69" t="s">
        <v>8878</v>
      </c>
      <c r="N2631" s="69">
        <v>17961</v>
      </c>
      <c r="O2631" s="69">
        <v>4</v>
      </c>
      <c r="P2631" s="69">
        <v>27</v>
      </c>
      <c r="Q2631" s="69" t="s">
        <v>13309</v>
      </c>
      <c r="R2631" s="69" t="s">
        <v>401</v>
      </c>
      <c r="S2631" s="69" t="s">
        <v>650</v>
      </c>
      <c r="T2631" s="69"/>
      <c r="U2631" s="69" t="s">
        <v>4231</v>
      </c>
      <c r="V2631" s="69" t="s">
        <v>299</v>
      </c>
    </row>
    <row r="2632" spans="1:22" x14ac:dyDescent="0.3">
      <c r="A2632" s="69" t="s">
        <v>9233</v>
      </c>
      <c r="B2632" s="69">
        <v>1</v>
      </c>
      <c r="C2632" s="1" t="s">
        <v>111</v>
      </c>
      <c r="D2632" s="69" t="s">
        <v>451</v>
      </c>
      <c r="E2632" s="69">
        <v>14028</v>
      </c>
      <c r="F2632" s="69" t="s">
        <v>111</v>
      </c>
      <c r="G2632" s="69"/>
      <c r="H2632" s="69" t="s">
        <v>9234</v>
      </c>
      <c r="I2632" s="69"/>
      <c r="J2632" s="69" t="s">
        <v>9232</v>
      </c>
      <c r="K2632" s="69">
        <v>22</v>
      </c>
      <c r="L2632" s="1" t="s">
        <v>451</v>
      </c>
      <c r="M2632" s="69" t="s">
        <v>477</v>
      </c>
      <c r="N2632" s="69">
        <v>12774</v>
      </c>
      <c r="O2632" s="69">
        <v>9</v>
      </c>
      <c r="P2632" s="69">
        <v>31</v>
      </c>
      <c r="Q2632" s="69" t="s">
        <v>13409</v>
      </c>
      <c r="R2632" s="69" t="s">
        <v>360</v>
      </c>
      <c r="S2632" s="69" t="s">
        <v>575</v>
      </c>
      <c r="T2632" s="69" t="s">
        <v>16316</v>
      </c>
      <c r="U2632" s="69" t="s">
        <v>9231</v>
      </c>
      <c r="V2632" s="69" t="s">
        <v>295</v>
      </c>
    </row>
    <row r="2633" spans="1:22" x14ac:dyDescent="0.3">
      <c r="A2633" s="69" t="s">
        <v>7625</v>
      </c>
      <c r="B2633" s="69">
        <v>1</v>
      </c>
      <c r="C2633" s="1" t="s">
        <v>7623</v>
      </c>
      <c r="D2633" s="69" t="s">
        <v>348</v>
      </c>
      <c r="E2633" s="69">
        <v>3123992</v>
      </c>
      <c r="F2633" s="69" t="s">
        <v>7623</v>
      </c>
      <c r="G2633" s="69"/>
      <c r="H2633" s="69" t="s">
        <v>7626</v>
      </c>
      <c r="I2633" s="69">
        <v>2</v>
      </c>
      <c r="J2633" s="69" t="s">
        <v>7624</v>
      </c>
      <c r="K2633" s="69"/>
      <c r="L2633" s="1" t="s">
        <v>348</v>
      </c>
      <c r="M2633" s="69" t="s">
        <v>3968</v>
      </c>
      <c r="N2633" s="69">
        <v>20298</v>
      </c>
      <c r="O2633" s="69">
        <v>2</v>
      </c>
      <c r="P2633" s="69">
        <v>25</v>
      </c>
      <c r="Q2633" s="69" t="s">
        <v>12947</v>
      </c>
      <c r="R2633" s="69" t="s">
        <v>345</v>
      </c>
      <c r="S2633" s="69" t="s">
        <v>367</v>
      </c>
      <c r="T2633" s="69" t="s">
        <v>16316</v>
      </c>
      <c r="U2633" s="69" t="s">
        <v>725</v>
      </c>
      <c r="V2633" s="69" t="s">
        <v>295</v>
      </c>
    </row>
    <row r="2634" spans="1:22" x14ac:dyDescent="0.3">
      <c r="A2634" s="69" t="s">
        <v>9330</v>
      </c>
      <c r="B2634" s="69">
        <v>1</v>
      </c>
      <c r="C2634" s="1" t="s">
        <v>9329</v>
      </c>
      <c r="D2634" s="69" t="s">
        <v>348</v>
      </c>
      <c r="E2634" s="69">
        <v>11458</v>
      </c>
      <c r="F2634" s="69" t="s">
        <v>9329</v>
      </c>
      <c r="G2634" s="69"/>
      <c r="H2634" s="69" t="s">
        <v>8631</v>
      </c>
      <c r="I2634" s="69"/>
      <c r="J2634" s="69"/>
      <c r="K2634" s="69">
        <v>11</v>
      </c>
      <c r="L2634" s="1" t="s">
        <v>348</v>
      </c>
      <c r="M2634" s="69" t="s">
        <v>1120</v>
      </c>
      <c r="N2634" s="69">
        <v>2950</v>
      </c>
      <c r="O2634" s="69">
        <v>9</v>
      </c>
      <c r="P2634" s="69">
        <v>32</v>
      </c>
      <c r="Q2634" s="69" t="s">
        <v>13441</v>
      </c>
      <c r="R2634" s="69" t="s">
        <v>345</v>
      </c>
      <c r="S2634" s="69" t="s">
        <v>362</v>
      </c>
      <c r="T2634" s="69"/>
      <c r="U2634" s="69" t="s">
        <v>725</v>
      </c>
      <c r="V2634" s="69" t="s">
        <v>295</v>
      </c>
    </row>
    <row r="2635" spans="1:22" x14ac:dyDescent="0.3">
      <c r="A2635" s="69" t="s">
        <v>1763</v>
      </c>
      <c r="B2635" s="69">
        <v>1</v>
      </c>
      <c r="C2635" s="1" t="s">
        <v>1761</v>
      </c>
      <c r="D2635" s="69"/>
      <c r="E2635" s="69"/>
      <c r="F2635" s="69" t="s">
        <v>1761</v>
      </c>
      <c r="G2635" s="69"/>
      <c r="H2635" s="69"/>
      <c r="I2635" s="69"/>
      <c r="J2635" s="69"/>
      <c r="K2635" s="69">
        <v>0</v>
      </c>
      <c r="L2635" s="1" t="s">
        <v>296</v>
      </c>
      <c r="M2635" s="69" t="s">
        <v>1762</v>
      </c>
      <c r="N2635" s="69">
        <v>19810</v>
      </c>
      <c r="O2635" s="69">
        <v>0</v>
      </c>
      <c r="P2635" s="69"/>
      <c r="Q2635" s="69" t="s">
        <v>11544</v>
      </c>
      <c r="R2635" s="69" t="s">
        <v>296</v>
      </c>
      <c r="S2635" s="69" t="s">
        <v>296</v>
      </c>
      <c r="T2635" s="69"/>
      <c r="U2635" s="69" t="s">
        <v>725</v>
      </c>
      <c r="V2635" s="69" t="s">
        <v>295</v>
      </c>
    </row>
    <row r="2636" spans="1:22" x14ac:dyDescent="0.3">
      <c r="A2636" s="69" t="s">
        <v>10434</v>
      </c>
      <c r="B2636" s="69">
        <v>1</v>
      </c>
      <c r="C2636" s="1" t="s">
        <v>10432</v>
      </c>
      <c r="D2636" s="69" t="s">
        <v>321</v>
      </c>
      <c r="E2636" s="69">
        <v>13863</v>
      </c>
      <c r="F2636" s="69" t="s">
        <v>10432</v>
      </c>
      <c r="G2636" s="69"/>
      <c r="H2636" s="69" t="s">
        <v>982</v>
      </c>
      <c r="I2636" s="69"/>
      <c r="J2636" s="69"/>
      <c r="K2636" s="69">
        <v>86</v>
      </c>
      <c r="L2636" s="1" t="s">
        <v>321</v>
      </c>
      <c r="M2636" s="69" t="s">
        <v>10433</v>
      </c>
      <c r="N2636" s="69">
        <v>12234</v>
      </c>
      <c r="O2636" s="69">
        <v>5</v>
      </c>
      <c r="P2636" s="69">
        <v>29</v>
      </c>
      <c r="Q2636" s="69" t="s">
        <v>13774</v>
      </c>
      <c r="R2636" s="69" t="s">
        <v>304</v>
      </c>
      <c r="S2636" s="69" t="s">
        <v>811</v>
      </c>
      <c r="T2636" s="69"/>
      <c r="U2636" s="69" t="s">
        <v>725</v>
      </c>
      <c r="V2636" s="69" t="s">
        <v>295</v>
      </c>
    </row>
    <row r="2637" spans="1:22" x14ac:dyDescent="0.3">
      <c r="A2637" s="69" t="s">
        <v>16591</v>
      </c>
      <c r="B2637" s="69">
        <v>1</v>
      </c>
      <c r="C2637" s="1" t="s">
        <v>16592</v>
      </c>
      <c r="D2637" s="69" t="s">
        <v>16327</v>
      </c>
      <c r="E2637" s="69">
        <v>16979</v>
      </c>
      <c r="F2637" s="69" t="s">
        <v>16592</v>
      </c>
      <c r="G2637" s="69"/>
      <c r="H2637" s="69" t="s">
        <v>16593</v>
      </c>
      <c r="I2637" s="69"/>
      <c r="J2637" s="69"/>
      <c r="K2637" s="69">
        <v>2</v>
      </c>
      <c r="L2637" s="1" t="s">
        <v>16327</v>
      </c>
      <c r="M2637" s="69" t="s">
        <v>677</v>
      </c>
      <c r="N2637" s="69">
        <v>17516</v>
      </c>
      <c r="O2637" s="69">
        <v>1</v>
      </c>
      <c r="P2637" s="69">
        <v>26</v>
      </c>
      <c r="Q2637" s="69" t="s">
        <v>16594</v>
      </c>
      <c r="R2637" s="69" t="s">
        <v>294</v>
      </c>
      <c r="S2637" s="69" t="s">
        <v>1188</v>
      </c>
      <c r="T2637" s="69"/>
      <c r="U2637" s="69" t="s">
        <v>1750</v>
      </c>
      <c r="V2637" s="69" t="s">
        <v>295</v>
      </c>
    </row>
    <row r="2638" spans="1:22" x14ac:dyDescent="0.3">
      <c r="A2638" s="69" t="s">
        <v>1753</v>
      </c>
      <c r="B2638" s="69">
        <v>1</v>
      </c>
      <c r="C2638" s="1" t="s">
        <v>1749</v>
      </c>
      <c r="D2638" s="69" t="s">
        <v>348</v>
      </c>
      <c r="E2638" s="69">
        <v>3126197</v>
      </c>
      <c r="F2638" s="69" t="s">
        <v>1749</v>
      </c>
      <c r="G2638" s="69"/>
      <c r="H2638" s="69" t="s">
        <v>1754</v>
      </c>
      <c r="I2638" s="69">
        <v>3</v>
      </c>
      <c r="J2638" s="69" t="s">
        <v>1752</v>
      </c>
      <c r="K2638" s="69">
        <v>13</v>
      </c>
      <c r="L2638" s="1" t="s">
        <v>348</v>
      </c>
      <c r="M2638" s="69" t="s">
        <v>1751</v>
      </c>
      <c r="N2638" s="69">
        <v>20467</v>
      </c>
      <c r="O2638" s="69">
        <v>2</v>
      </c>
      <c r="P2638" s="69">
        <v>24</v>
      </c>
      <c r="Q2638" s="69" t="s">
        <v>11541</v>
      </c>
      <c r="R2638" s="69" t="s">
        <v>318</v>
      </c>
      <c r="S2638" s="69" t="s">
        <v>317</v>
      </c>
      <c r="T2638" s="69" t="s">
        <v>16316</v>
      </c>
      <c r="U2638" s="69" t="s">
        <v>1750</v>
      </c>
      <c r="V2638" s="69" t="s">
        <v>295</v>
      </c>
    </row>
    <row r="2639" spans="1:22" x14ac:dyDescent="0.3">
      <c r="A2639" s="69" t="s">
        <v>5463</v>
      </c>
      <c r="B2639" s="69">
        <v>1</v>
      </c>
      <c r="C2639" s="1" t="s">
        <v>5462</v>
      </c>
      <c r="D2639" s="69" t="s">
        <v>451</v>
      </c>
      <c r="E2639" s="69">
        <v>5549</v>
      </c>
      <c r="F2639" s="69" t="s">
        <v>5462</v>
      </c>
      <c r="G2639" s="69"/>
      <c r="H2639" s="69" t="s">
        <v>5464</v>
      </c>
      <c r="I2639" s="69"/>
      <c r="J2639" s="69"/>
      <c r="K2639" s="69">
        <v>39</v>
      </c>
      <c r="L2639" s="1" t="s">
        <v>451</v>
      </c>
      <c r="M2639" s="69" t="s">
        <v>1558</v>
      </c>
      <c r="N2639" s="69">
        <v>1652</v>
      </c>
      <c r="O2639" s="69">
        <v>16</v>
      </c>
      <c r="P2639" s="69">
        <v>37</v>
      </c>
      <c r="Q2639" s="69" t="s">
        <v>12364</v>
      </c>
      <c r="R2639" s="69" t="s">
        <v>329</v>
      </c>
      <c r="S2639" s="69" t="s">
        <v>332</v>
      </c>
      <c r="T2639" s="69" t="s">
        <v>16316</v>
      </c>
      <c r="U2639" s="69" t="s">
        <v>1750</v>
      </c>
      <c r="V2639" s="69" t="s">
        <v>295</v>
      </c>
    </row>
    <row r="2640" spans="1:22" x14ac:dyDescent="0.3">
      <c r="A2640" s="69" t="s">
        <v>3338</v>
      </c>
      <c r="B2640" s="69">
        <v>1</v>
      </c>
      <c r="C2640" s="1" t="s">
        <v>3336</v>
      </c>
      <c r="D2640" s="69" t="s">
        <v>348</v>
      </c>
      <c r="E2640" s="69">
        <v>3043225</v>
      </c>
      <c r="F2640" s="69" t="s">
        <v>3336</v>
      </c>
      <c r="G2640" s="69" t="s">
        <v>694</v>
      </c>
      <c r="H2640" s="69" t="s">
        <v>1437</v>
      </c>
      <c r="I2640" s="69">
        <v>4</v>
      </c>
      <c r="J2640" s="69" t="s">
        <v>14382</v>
      </c>
      <c r="K2640" s="69">
        <v>11</v>
      </c>
      <c r="L2640" s="1" t="s">
        <v>348</v>
      </c>
      <c r="M2640" s="69" t="s">
        <v>3337</v>
      </c>
      <c r="N2640" s="69">
        <v>20067</v>
      </c>
      <c r="O2640" s="69">
        <v>2</v>
      </c>
      <c r="P2640" s="69">
        <v>26</v>
      </c>
      <c r="Q2640" s="69" t="s">
        <v>11857</v>
      </c>
      <c r="R2640" s="69" t="s">
        <v>401</v>
      </c>
      <c r="S2640" s="69" t="s">
        <v>643</v>
      </c>
      <c r="T2640" s="69"/>
      <c r="U2640" s="69" t="s">
        <v>1750</v>
      </c>
      <c r="V2640" s="69" t="s">
        <v>299</v>
      </c>
    </row>
    <row r="2641" spans="1:22" x14ac:dyDescent="0.3">
      <c r="A2641" s="69" t="s">
        <v>14958</v>
      </c>
      <c r="B2641" s="69">
        <v>1</v>
      </c>
      <c r="C2641" s="1" t="s">
        <v>14959</v>
      </c>
      <c r="D2641" s="69" t="s">
        <v>311</v>
      </c>
      <c r="E2641" s="69">
        <v>3915436</v>
      </c>
      <c r="F2641" s="69" t="s">
        <v>14959</v>
      </c>
      <c r="G2641" s="69" t="s">
        <v>444</v>
      </c>
      <c r="H2641" s="69" t="s">
        <v>3728</v>
      </c>
      <c r="I2641" s="69">
        <v>4</v>
      </c>
      <c r="J2641" s="69"/>
      <c r="K2641" s="69">
        <v>6</v>
      </c>
      <c r="L2641" s="1" t="s">
        <v>311</v>
      </c>
      <c r="M2641" s="69" t="s">
        <v>14960</v>
      </c>
      <c r="N2641" s="69">
        <v>21809</v>
      </c>
      <c r="O2641" s="69">
        <v>0</v>
      </c>
      <c r="P2641" s="69">
        <v>23</v>
      </c>
      <c r="Q2641" s="69" t="s">
        <v>14961</v>
      </c>
      <c r="R2641" s="69" t="s">
        <v>424</v>
      </c>
      <c r="S2641" s="69" t="s">
        <v>822</v>
      </c>
      <c r="T2641" s="69"/>
      <c r="U2641" s="69" t="s">
        <v>1750</v>
      </c>
      <c r="V2641" s="69" t="s">
        <v>299</v>
      </c>
    </row>
    <row r="2642" spans="1:22" x14ac:dyDescent="0.3">
      <c r="A2642" s="69" t="s">
        <v>6330</v>
      </c>
      <c r="B2642" s="69">
        <v>1</v>
      </c>
      <c r="C2642" s="1" t="s">
        <v>6328</v>
      </c>
      <c r="D2642" s="69" t="s">
        <v>321</v>
      </c>
      <c r="E2642" s="69">
        <v>2577793</v>
      </c>
      <c r="F2642" s="69" t="s">
        <v>6328</v>
      </c>
      <c r="G2642" s="69"/>
      <c r="H2642" s="69" t="s">
        <v>2268</v>
      </c>
      <c r="I2642" s="69"/>
      <c r="J2642" s="69"/>
      <c r="K2642" s="69">
        <v>81</v>
      </c>
      <c r="L2642" s="1" t="s">
        <v>321</v>
      </c>
      <c r="M2642" s="69" t="s">
        <v>6329</v>
      </c>
      <c r="N2642" s="69">
        <v>18270</v>
      </c>
      <c r="O2642" s="69">
        <v>3</v>
      </c>
      <c r="P2642" s="69">
        <v>27</v>
      </c>
      <c r="Q2642" s="69" t="s">
        <v>12591</v>
      </c>
      <c r="R2642" s="69" t="s">
        <v>294</v>
      </c>
      <c r="S2642" s="69" t="s">
        <v>403</v>
      </c>
      <c r="T2642" s="69" t="s">
        <v>1059</v>
      </c>
      <c r="U2642" s="69" t="s">
        <v>1750</v>
      </c>
      <c r="V2642" s="69" t="s">
        <v>295</v>
      </c>
    </row>
    <row r="2643" spans="1:22" x14ac:dyDescent="0.3">
      <c r="A2643" s="69" t="s">
        <v>8833</v>
      </c>
      <c r="B2643" s="69">
        <v>1</v>
      </c>
      <c r="C2643" s="1" t="s">
        <v>8831</v>
      </c>
      <c r="D2643" s="69" t="s">
        <v>348</v>
      </c>
      <c r="E2643" s="69">
        <v>3917960</v>
      </c>
      <c r="F2643" s="69" t="s">
        <v>8831</v>
      </c>
      <c r="G2643" s="69" t="s">
        <v>444</v>
      </c>
      <c r="H2643" s="69" t="s">
        <v>14005</v>
      </c>
      <c r="I2643" s="69">
        <v>1</v>
      </c>
      <c r="J2643" s="69" t="s">
        <v>14525</v>
      </c>
      <c r="K2643" s="69">
        <v>15</v>
      </c>
      <c r="L2643" s="1" t="s">
        <v>348</v>
      </c>
      <c r="M2643" s="69" t="s">
        <v>8832</v>
      </c>
      <c r="N2643" s="69">
        <v>21400</v>
      </c>
      <c r="O2643" s="69">
        <v>1</v>
      </c>
      <c r="P2643" s="69">
        <v>23</v>
      </c>
      <c r="Q2643" s="69" t="s">
        <v>13294</v>
      </c>
      <c r="R2643" s="69" t="s">
        <v>401</v>
      </c>
      <c r="S2643" s="69" t="s">
        <v>1587</v>
      </c>
      <c r="T2643" s="69"/>
      <c r="U2643" s="69" t="s">
        <v>1750</v>
      </c>
      <c r="V2643" s="69" t="s">
        <v>299</v>
      </c>
    </row>
    <row r="2644" spans="1:22" x14ac:dyDescent="0.3">
      <c r="A2644" s="69" t="s">
        <v>7703</v>
      </c>
      <c r="B2644" s="69">
        <v>1</v>
      </c>
      <c r="C2644" s="1" t="s">
        <v>7701</v>
      </c>
      <c r="D2644" s="69" t="s">
        <v>321</v>
      </c>
      <c r="E2644" s="69">
        <v>3910617</v>
      </c>
      <c r="F2644" s="69" t="s">
        <v>7701</v>
      </c>
      <c r="G2644" s="69"/>
      <c r="H2644" s="69"/>
      <c r="I2644" s="69"/>
      <c r="J2644" s="69"/>
      <c r="K2644" s="69">
        <v>48</v>
      </c>
      <c r="L2644" s="1" t="s">
        <v>321</v>
      </c>
      <c r="M2644" s="69" t="s">
        <v>7702</v>
      </c>
      <c r="N2644" s="69">
        <v>19414</v>
      </c>
      <c r="O2644" s="69">
        <v>2</v>
      </c>
      <c r="P2644" s="69"/>
      <c r="Q2644" s="69" t="s">
        <v>12967</v>
      </c>
      <c r="R2644" s="69" t="s">
        <v>675</v>
      </c>
      <c r="S2644" s="69" t="s">
        <v>699</v>
      </c>
      <c r="T2644" s="69" t="s">
        <v>1059</v>
      </c>
      <c r="U2644" s="69" t="s">
        <v>1750</v>
      </c>
      <c r="V2644" s="69" t="s">
        <v>295</v>
      </c>
    </row>
    <row r="2645" spans="1:22" x14ac:dyDescent="0.3">
      <c r="A2645" s="69" t="s">
        <v>3341</v>
      </c>
      <c r="B2645" s="69">
        <v>1</v>
      </c>
      <c r="C2645" s="1" t="s">
        <v>3339</v>
      </c>
      <c r="D2645" s="69"/>
      <c r="E2645" s="69"/>
      <c r="F2645" s="69" t="s">
        <v>3339</v>
      </c>
      <c r="G2645" s="69"/>
      <c r="H2645" s="69"/>
      <c r="I2645" s="69"/>
      <c r="J2645" s="69"/>
      <c r="K2645" s="69">
        <v>0</v>
      </c>
      <c r="L2645" s="1" t="s">
        <v>296</v>
      </c>
      <c r="M2645" s="69" t="s">
        <v>3340</v>
      </c>
      <c r="N2645" s="69">
        <v>18861</v>
      </c>
      <c r="O2645" s="69">
        <v>0</v>
      </c>
      <c r="P2645" s="69"/>
      <c r="Q2645" s="69" t="s">
        <v>11858</v>
      </c>
      <c r="R2645" s="69" t="s">
        <v>296</v>
      </c>
      <c r="S2645" s="69" t="s">
        <v>296</v>
      </c>
      <c r="T2645" s="69"/>
      <c r="U2645" s="69" t="s">
        <v>725</v>
      </c>
      <c r="V2645" s="69" t="s">
        <v>295</v>
      </c>
    </row>
    <row r="2646" spans="1:22" x14ac:dyDescent="0.3">
      <c r="A2646" s="69" t="s">
        <v>8217</v>
      </c>
      <c r="B2646" s="69">
        <v>1</v>
      </c>
      <c r="C2646" s="1" t="s">
        <v>1229</v>
      </c>
      <c r="D2646" s="69" t="s">
        <v>348</v>
      </c>
      <c r="E2646" s="69">
        <v>2622</v>
      </c>
      <c r="F2646" s="69" t="s">
        <v>1229</v>
      </c>
      <c r="G2646" s="69"/>
      <c r="H2646" s="69" t="s">
        <v>8218</v>
      </c>
      <c r="I2646" s="69"/>
      <c r="J2646" s="69"/>
      <c r="K2646" s="69">
        <v>89</v>
      </c>
      <c r="L2646" s="1" t="s">
        <v>348</v>
      </c>
      <c r="M2646" s="69" t="s">
        <v>825</v>
      </c>
      <c r="N2646" s="69">
        <v>4358</v>
      </c>
      <c r="O2646" s="69">
        <v>18</v>
      </c>
      <c r="P2646" s="69">
        <v>40</v>
      </c>
      <c r="Q2646" s="69" t="s">
        <v>13114</v>
      </c>
      <c r="R2646" s="69" t="s">
        <v>492</v>
      </c>
      <c r="S2646" s="69" t="s">
        <v>568</v>
      </c>
      <c r="T2646" s="69"/>
      <c r="U2646" s="69" t="s">
        <v>725</v>
      </c>
      <c r="V2646" s="69" t="s">
        <v>295</v>
      </c>
    </row>
    <row r="2647" spans="1:22" x14ac:dyDescent="0.3">
      <c r="A2647" s="69" t="s">
        <v>2824</v>
      </c>
      <c r="B2647" s="69">
        <v>1</v>
      </c>
      <c r="C2647" s="1" t="s">
        <v>2822</v>
      </c>
      <c r="D2647" s="69"/>
      <c r="E2647" s="69"/>
      <c r="F2647" s="69" t="s">
        <v>2822</v>
      </c>
      <c r="G2647" s="69"/>
      <c r="H2647" s="69"/>
      <c r="I2647" s="69"/>
      <c r="J2647" s="69"/>
      <c r="K2647" s="69">
        <v>0</v>
      </c>
      <c r="L2647" s="1" t="s">
        <v>296</v>
      </c>
      <c r="M2647" s="69" t="s">
        <v>2823</v>
      </c>
      <c r="N2647" s="69">
        <v>17873</v>
      </c>
      <c r="O2647" s="69">
        <v>0</v>
      </c>
      <c r="P2647" s="69"/>
      <c r="Q2647" s="69" t="s">
        <v>11750</v>
      </c>
      <c r="R2647" s="69" t="s">
        <v>296</v>
      </c>
      <c r="S2647" s="69" t="s">
        <v>296</v>
      </c>
      <c r="T2647" s="69"/>
      <c r="U2647" s="69" t="s">
        <v>725</v>
      </c>
      <c r="V2647" s="69" t="s">
        <v>295</v>
      </c>
    </row>
    <row r="2648" spans="1:22" x14ac:dyDescent="0.3">
      <c r="A2648" s="69" t="s">
        <v>3119</v>
      </c>
      <c r="B2648" s="69">
        <v>1</v>
      </c>
      <c r="C2648" s="1" t="s">
        <v>3118</v>
      </c>
      <c r="D2648" s="69"/>
      <c r="E2648" s="69"/>
      <c r="F2648" s="69" t="s">
        <v>3118</v>
      </c>
      <c r="G2648" s="69"/>
      <c r="H2648" s="69"/>
      <c r="I2648" s="69"/>
      <c r="J2648" s="69"/>
      <c r="K2648" s="69">
        <v>0</v>
      </c>
      <c r="L2648" s="1" t="s">
        <v>296</v>
      </c>
      <c r="M2648" s="69" t="s">
        <v>2329</v>
      </c>
      <c r="N2648" s="69">
        <v>17892</v>
      </c>
      <c r="O2648" s="69"/>
      <c r="P2648" s="69"/>
      <c r="Q2648" s="69" t="s">
        <v>11808</v>
      </c>
      <c r="R2648" s="69" t="s">
        <v>296</v>
      </c>
      <c r="S2648" s="69" t="s">
        <v>296</v>
      </c>
      <c r="T2648" s="69"/>
      <c r="U2648" s="69" t="s">
        <v>725</v>
      </c>
      <c r="V2648" s="69" t="s">
        <v>295</v>
      </c>
    </row>
    <row r="2649" spans="1:22" x14ac:dyDescent="0.3">
      <c r="A2649" s="69" t="s">
        <v>16341</v>
      </c>
      <c r="B2649" s="69">
        <v>1</v>
      </c>
      <c r="C2649" s="1" t="s">
        <v>16342</v>
      </c>
      <c r="D2649" s="69" t="s">
        <v>16327</v>
      </c>
      <c r="E2649" s="69">
        <v>10127</v>
      </c>
      <c r="F2649" s="69" t="s">
        <v>16342</v>
      </c>
      <c r="G2649" s="69"/>
      <c r="H2649" s="69" t="s">
        <v>16343</v>
      </c>
      <c r="I2649" s="69"/>
      <c r="J2649" s="69"/>
      <c r="K2649" s="69">
        <v>5</v>
      </c>
      <c r="L2649" s="1" t="s">
        <v>16327</v>
      </c>
      <c r="M2649" s="69" t="s">
        <v>16344</v>
      </c>
      <c r="N2649" s="69">
        <v>9814</v>
      </c>
      <c r="O2649" s="69">
        <v>10</v>
      </c>
      <c r="P2649" s="69">
        <v>34</v>
      </c>
      <c r="Q2649" s="69" t="s">
        <v>16345</v>
      </c>
      <c r="R2649" s="69" t="s">
        <v>345</v>
      </c>
      <c r="S2649" s="69" t="s">
        <v>724</v>
      </c>
      <c r="T2649" s="69"/>
      <c r="U2649" s="69" t="s">
        <v>725</v>
      </c>
      <c r="V2649" s="69" t="s">
        <v>295</v>
      </c>
    </row>
    <row r="2650" spans="1:22" x14ac:dyDescent="0.3">
      <c r="A2650" s="69" t="s">
        <v>4600</v>
      </c>
      <c r="B2650" s="69">
        <v>1</v>
      </c>
      <c r="C2650" s="1" t="s">
        <v>4598</v>
      </c>
      <c r="D2650" s="69"/>
      <c r="E2650" s="69"/>
      <c r="F2650" s="69" t="s">
        <v>4598</v>
      </c>
      <c r="G2650" s="69"/>
      <c r="H2650" s="69"/>
      <c r="I2650" s="69"/>
      <c r="J2650" s="69"/>
      <c r="K2650" s="69">
        <v>0</v>
      </c>
      <c r="L2650" s="1" t="s">
        <v>296</v>
      </c>
      <c r="M2650" s="69" t="s">
        <v>4599</v>
      </c>
      <c r="N2650" s="69">
        <v>19768</v>
      </c>
      <c r="O2650" s="69">
        <v>0</v>
      </c>
      <c r="P2650" s="69"/>
      <c r="Q2650" s="69" t="s">
        <v>12147</v>
      </c>
      <c r="R2650" s="69" t="s">
        <v>296</v>
      </c>
      <c r="S2650" s="69" t="s">
        <v>296</v>
      </c>
      <c r="T2650" s="69"/>
      <c r="U2650" s="69" t="s">
        <v>725</v>
      </c>
      <c r="V2650" s="69" t="s">
        <v>295</v>
      </c>
    </row>
    <row r="2651" spans="1:22" x14ac:dyDescent="0.3">
      <c r="A2651" s="69" t="s">
        <v>6966</v>
      </c>
      <c r="B2651" s="69">
        <v>1</v>
      </c>
      <c r="C2651" s="1" t="s">
        <v>6963</v>
      </c>
      <c r="D2651" s="69" t="s">
        <v>321</v>
      </c>
      <c r="E2651" s="69">
        <v>2970133</v>
      </c>
      <c r="F2651" s="69" t="s">
        <v>6963</v>
      </c>
      <c r="G2651" s="69"/>
      <c r="H2651" s="69" t="s">
        <v>6967</v>
      </c>
      <c r="I2651" s="69">
        <v>5</v>
      </c>
      <c r="J2651" s="69"/>
      <c r="K2651" s="69">
        <v>87</v>
      </c>
      <c r="L2651" s="1" t="s">
        <v>321</v>
      </c>
      <c r="M2651" s="69" t="s">
        <v>6965</v>
      </c>
      <c r="N2651" s="69">
        <v>19665</v>
      </c>
      <c r="O2651" s="69">
        <v>2</v>
      </c>
      <c r="P2651" s="69">
        <v>25</v>
      </c>
      <c r="Q2651" s="69" t="s">
        <v>12766</v>
      </c>
      <c r="R2651" s="69" t="s">
        <v>294</v>
      </c>
      <c r="S2651" s="69" t="s">
        <v>442</v>
      </c>
      <c r="T2651" s="69"/>
      <c r="U2651" s="69" t="s">
        <v>6964</v>
      </c>
      <c r="V2651" s="69" t="s">
        <v>295</v>
      </c>
    </row>
    <row r="2652" spans="1:22" x14ac:dyDescent="0.3">
      <c r="A2652" s="69" t="s">
        <v>16718</v>
      </c>
      <c r="B2652" s="69">
        <v>1</v>
      </c>
      <c r="C2652" s="1" t="s">
        <v>16719</v>
      </c>
      <c r="D2652" s="69" t="s">
        <v>16327</v>
      </c>
      <c r="E2652" s="69">
        <v>3921630</v>
      </c>
      <c r="F2652" s="69" t="s">
        <v>16719</v>
      </c>
      <c r="G2652" s="69"/>
      <c r="H2652" s="69" t="s">
        <v>14006</v>
      </c>
      <c r="I2652" s="69"/>
      <c r="J2652" s="69"/>
      <c r="K2652" s="69">
        <v>6</v>
      </c>
      <c r="L2652" s="1" t="s">
        <v>16327</v>
      </c>
      <c r="M2652" s="69" t="s">
        <v>520</v>
      </c>
      <c r="N2652" s="69">
        <v>21533</v>
      </c>
      <c r="O2652" s="69">
        <v>1</v>
      </c>
      <c r="P2652" s="69">
        <v>24</v>
      </c>
      <c r="Q2652" s="69" t="s">
        <v>16720</v>
      </c>
      <c r="R2652" s="69" t="s">
        <v>401</v>
      </c>
      <c r="S2652" s="69" t="s">
        <v>393</v>
      </c>
      <c r="T2652" s="69" t="s">
        <v>16316</v>
      </c>
      <c r="U2652" s="69" t="s">
        <v>16721</v>
      </c>
      <c r="V2652" s="69" t="s">
        <v>295</v>
      </c>
    </row>
    <row r="2653" spans="1:22" x14ac:dyDescent="0.3">
      <c r="A2653" s="69" t="s">
        <v>2551</v>
      </c>
      <c r="B2653" s="69">
        <v>1</v>
      </c>
      <c r="C2653" s="1" t="s">
        <v>2549</v>
      </c>
      <c r="D2653" s="69" t="s">
        <v>451</v>
      </c>
      <c r="E2653" s="69">
        <v>16884</v>
      </c>
      <c r="F2653" s="69" t="s">
        <v>2549</v>
      </c>
      <c r="G2653" s="69"/>
      <c r="H2653" s="69" t="s">
        <v>2201</v>
      </c>
      <c r="I2653" s="69"/>
      <c r="J2653" s="69"/>
      <c r="K2653" s="69">
        <v>27</v>
      </c>
      <c r="L2653" s="1" t="s">
        <v>451</v>
      </c>
      <c r="M2653" s="69" t="s">
        <v>1120</v>
      </c>
      <c r="N2653" s="69">
        <v>16255</v>
      </c>
      <c r="O2653" s="69">
        <v>5</v>
      </c>
      <c r="P2653" s="69">
        <v>27</v>
      </c>
      <c r="Q2653" s="69" t="s">
        <v>11694</v>
      </c>
      <c r="R2653" s="69" t="s">
        <v>308</v>
      </c>
      <c r="S2653" s="69" t="s">
        <v>347</v>
      </c>
      <c r="T2653" s="69" t="s">
        <v>1059</v>
      </c>
      <c r="U2653" s="69" t="s">
        <v>2550</v>
      </c>
      <c r="V2653" s="69" t="s">
        <v>295</v>
      </c>
    </row>
    <row r="2654" spans="1:22" x14ac:dyDescent="0.3">
      <c r="A2654" s="69" t="s">
        <v>1972</v>
      </c>
      <c r="B2654" s="69">
        <v>1</v>
      </c>
      <c r="C2654" s="1" t="s">
        <v>1969</v>
      </c>
      <c r="D2654" s="69" t="s">
        <v>437</v>
      </c>
      <c r="E2654" s="69">
        <v>13024</v>
      </c>
      <c r="F2654" s="69" t="s">
        <v>1969</v>
      </c>
      <c r="G2654" s="69"/>
      <c r="H2654" s="69" t="s">
        <v>1973</v>
      </c>
      <c r="I2654" s="69"/>
      <c r="J2654" s="69"/>
      <c r="K2654" s="69">
        <v>6</v>
      </c>
      <c r="L2654" s="1" t="s">
        <v>437</v>
      </c>
      <c r="M2654" s="69" t="s">
        <v>1971</v>
      </c>
      <c r="N2654" s="69">
        <v>17901</v>
      </c>
      <c r="O2654" s="69">
        <v>1</v>
      </c>
      <c r="P2654" s="69">
        <v>31</v>
      </c>
      <c r="Q2654" s="69" t="s">
        <v>11581</v>
      </c>
      <c r="R2654" s="69" t="s">
        <v>360</v>
      </c>
      <c r="S2654" s="69" t="s">
        <v>541</v>
      </c>
      <c r="T2654" s="69"/>
      <c r="U2654" s="69" t="s">
        <v>1970</v>
      </c>
      <c r="V2654" s="69" t="s">
        <v>295</v>
      </c>
    </row>
    <row r="2655" spans="1:22" x14ac:dyDescent="0.3">
      <c r="A2655" s="69" t="s">
        <v>5823</v>
      </c>
      <c r="B2655" s="69">
        <v>1</v>
      </c>
      <c r="C2655" s="1" t="s">
        <v>5820</v>
      </c>
      <c r="D2655" s="69" t="s">
        <v>451</v>
      </c>
      <c r="E2655" s="69"/>
      <c r="F2655" s="69" t="s">
        <v>5820</v>
      </c>
      <c r="G2655" s="69"/>
      <c r="H2655" s="69"/>
      <c r="I2655" s="69"/>
      <c r="J2655" s="69"/>
      <c r="K2655" s="69">
        <v>0</v>
      </c>
      <c r="L2655" s="1" t="s">
        <v>451</v>
      </c>
      <c r="M2655" s="69" t="s">
        <v>5822</v>
      </c>
      <c r="N2655" s="69">
        <v>17421</v>
      </c>
      <c r="O2655" s="69"/>
      <c r="P2655" s="69"/>
      <c r="Q2655" s="69" t="s">
        <v>12453</v>
      </c>
      <c r="R2655" s="69" t="s">
        <v>296</v>
      </c>
      <c r="S2655" s="69" t="s">
        <v>296</v>
      </c>
      <c r="T2655" s="69"/>
      <c r="U2655" s="69" t="s">
        <v>5821</v>
      </c>
      <c r="V2655" s="69" t="s">
        <v>295</v>
      </c>
    </row>
    <row r="2656" spans="1:22" x14ac:dyDescent="0.3">
      <c r="A2656" s="69" t="s">
        <v>7525</v>
      </c>
      <c r="B2656" s="69">
        <v>1</v>
      </c>
      <c r="C2656" s="1" t="s">
        <v>7523</v>
      </c>
      <c r="D2656" s="69" t="s">
        <v>451</v>
      </c>
      <c r="E2656" s="69"/>
      <c r="F2656" s="69" t="s">
        <v>7523</v>
      </c>
      <c r="G2656" s="69"/>
      <c r="H2656" s="69"/>
      <c r="I2656" s="69"/>
      <c r="J2656" s="69"/>
      <c r="K2656" s="69">
        <v>0</v>
      </c>
      <c r="L2656" s="1" t="s">
        <v>451</v>
      </c>
      <c r="M2656" s="69" t="s">
        <v>7524</v>
      </c>
      <c r="N2656" s="69">
        <v>21063</v>
      </c>
      <c r="O2656" s="69">
        <v>0</v>
      </c>
      <c r="P2656" s="69"/>
      <c r="Q2656" s="69" t="s">
        <v>12916</v>
      </c>
      <c r="R2656" s="69" t="s">
        <v>308</v>
      </c>
      <c r="S2656" s="69" t="s">
        <v>575</v>
      </c>
      <c r="T2656" s="69"/>
      <c r="U2656" s="69" t="s">
        <v>5928</v>
      </c>
      <c r="V2656" s="69" t="s">
        <v>295</v>
      </c>
    </row>
    <row r="2657" spans="1:22" x14ac:dyDescent="0.3">
      <c r="A2657" s="69" t="s">
        <v>5930</v>
      </c>
      <c r="B2657" s="69">
        <v>1</v>
      </c>
      <c r="C2657" s="1" t="s">
        <v>5927</v>
      </c>
      <c r="D2657" s="69" t="s">
        <v>451</v>
      </c>
      <c r="E2657" s="69">
        <v>14167</v>
      </c>
      <c r="F2657" s="69" t="s">
        <v>5927</v>
      </c>
      <c r="G2657" s="69" t="s">
        <v>707</v>
      </c>
      <c r="H2657" s="69" t="s">
        <v>3760</v>
      </c>
      <c r="I2657" s="69">
        <v>5</v>
      </c>
      <c r="J2657" s="69" t="s">
        <v>5929</v>
      </c>
      <c r="K2657" s="69">
        <v>25</v>
      </c>
      <c r="L2657" s="1" t="s">
        <v>451</v>
      </c>
      <c r="M2657" s="69" t="s">
        <v>313</v>
      </c>
      <c r="N2657" s="69">
        <v>13063</v>
      </c>
      <c r="O2657" s="69">
        <v>9</v>
      </c>
      <c r="P2657" s="69">
        <v>32</v>
      </c>
      <c r="Q2657" s="69" t="s">
        <v>12481</v>
      </c>
      <c r="R2657" s="69" t="s">
        <v>308</v>
      </c>
      <c r="S2657" s="69" t="s">
        <v>537</v>
      </c>
      <c r="T2657" s="69"/>
      <c r="U2657" s="69" t="s">
        <v>5928</v>
      </c>
      <c r="V2657" s="69" t="s">
        <v>299</v>
      </c>
    </row>
    <row r="2658" spans="1:22" x14ac:dyDescent="0.3">
      <c r="A2658" s="69" t="s">
        <v>14773</v>
      </c>
      <c r="B2658" s="69">
        <v>1</v>
      </c>
      <c r="C2658" s="1" t="s">
        <v>23</v>
      </c>
      <c r="D2658" s="69" t="s">
        <v>348</v>
      </c>
      <c r="E2658" s="69">
        <v>2982828</v>
      </c>
      <c r="F2658" s="69" t="s">
        <v>23</v>
      </c>
      <c r="G2658" s="69" t="s">
        <v>644</v>
      </c>
      <c r="H2658" s="69" t="s">
        <v>2849</v>
      </c>
      <c r="I2658" s="69">
        <v>1</v>
      </c>
      <c r="J2658" s="69" t="s">
        <v>2847</v>
      </c>
      <c r="K2658" s="69">
        <v>11</v>
      </c>
      <c r="L2658" s="1" t="s">
        <v>348</v>
      </c>
      <c r="M2658" s="69" t="s">
        <v>2846</v>
      </c>
      <c r="N2658" s="69">
        <v>18058</v>
      </c>
      <c r="O2658" s="69">
        <v>4</v>
      </c>
      <c r="P2658" s="69">
        <v>25</v>
      </c>
      <c r="Q2658" s="69" t="s">
        <v>14774</v>
      </c>
      <c r="R2658" s="69" t="s">
        <v>345</v>
      </c>
      <c r="S2658" s="69" t="s">
        <v>385</v>
      </c>
      <c r="T2658" s="69"/>
      <c r="U2658" s="69" t="s">
        <v>14775</v>
      </c>
      <c r="V2658" s="69" t="s">
        <v>299</v>
      </c>
    </row>
    <row r="2659" spans="1:22" x14ac:dyDescent="0.3">
      <c r="A2659" s="69" t="s">
        <v>378</v>
      </c>
      <c r="B2659" s="69">
        <v>1</v>
      </c>
      <c r="C2659" s="1" t="s">
        <v>374</v>
      </c>
      <c r="D2659" s="69" t="s">
        <v>311</v>
      </c>
      <c r="E2659" s="69">
        <v>16812</v>
      </c>
      <c r="F2659" s="69" t="s">
        <v>374</v>
      </c>
      <c r="G2659" s="69"/>
      <c r="H2659" s="69" t="s">
        <v>379</v>
      </c>
      <c r="I2659" s="69"/>
      <c r="J2659" s="69"/>
      <c r="K2659" s="69">
        <v>3</v>
      </c>
      <c r="L2659" s="1" t="s">
        <v>311</v>
      </c>
      <c r="M2659" s="69" t="s">
        <v>377</v>
      </c>
      <c r="N2659" s="69">
        <v>16058</v>
      </c>
      <c r="O2659" s="69">
        <v>1</v>
      </c>
      <c r="P2659" s="69">
        <v>26</v>
      </c>
      <c r="Q2659" s="69" t="s">
        <v>11334</v>
      </c>
      <c r="R2659" s="69" t="s">
        <v>329</v>
      </c>
      <c r="S2659" s="69" t="s">
        <v>375</v>
      </c>
      <c r="T2659" s="69"/>
      <c r="U2659" s="69" t="s">
        <v>376</v>
      </c>
      <c r="V2659" s="69" t="s">
        <v>295</v>
      </c>
    </row>
    <row r="2660" spans="1:22" x14ac:dyDescent="0.3">
      <c r="A2660" s="69" t="s">
        <v>4949</v>
      </c>
      <c r="B2660" s="69">
        <v>1</v>
      </c>
      <c r="C2660" s="1" t="s">
        <v>4947</v>
      </c>
      <c r="D2660" s="69" t="s">
        <v>451</v>
      </c>
      <c r="E2660" s="69">
        <v>3914267</v>
      </c>
      <c r="F2660" s="69" t="s">
        <v>4947</v>
      </c>
      <c r="G2660" s="69"/>
      <c r="H2660" s="69" t="s">
        <v>13974</v>
      </c>
      <c r="I2660" s="69"/>
      <c r="J2660" s="69" t="s">
        <v>14410</v>
      </c>
      <c r="K2660" s="69"/>
      <c r="L2660" s="1" t="s">
        <v>451</v>
      </c>
      <c r="M2660" s="69" t="s">
        <v>4948</v>
      </c>
      <c r="N2660" s="69">
        <v>21622</v>
      </c>
      <c r="O2660" s="69">
        <v>1</v>
      </c>
      <c r="P2660" s="69">
        <v>23</v>
      </c>
      <c r="Q2660" s="69" t="s">
        <v>12230</v>
      </c>
      <c r="R2660" s="69" t="s">
        <v>329</v>
      </c>
      <c r="S2660" s="69" t="s">
        <v>317</v>
      </c>
      <c r="T2660" s="69" t="s">
        <v>16316</v>
      </c>
      <c r="U2660" s="69" t="s">
        <v>2111</v>
      </c>
      <c r="V2660" s="69" t="s">
        <v>295</v>
      </c>
    </row>
    <row r="2661" spans="1:22" x14ac:dyDescent="0.3">
      <c r="A2661" s="69" t="s">
        <v>2112</v>
      </c>
      <c r="B2661" s="69">
        <v>1</v>
      </c>
      <c r="C2661" s="1" t="s">
        <v>2110</v>
      </c>
      <c r="D2661" s="69" t="s">
        <v>348</v>
      </c>
      <c r="E2661" s="69">
        <v>4038530</v>
      </c>
      <c r="F2661" s="69" t="s">
        <v>2110</v>
      </c>
      <c r="G2661" s="69"/>
      <c r="H2661" s="69" t="s">
        <v>2113</v>
      </c>
      <c r="I2661" s="69">
        <v>4</v>
      </c>
      <c r="J2661" s="69"/>
      <c r="K2661" s="69">
        <v>16</v>
      </c>
      <c r="L2661" s="1" t="s">
        <v>348</v>
      </c>
      <c r="M2661" s="69" t="s">
        <v>513</v>
      </c>
      <c r="N2661" s="69">
        <v>20183</v>
      </c>
      <c r="O2661" s="69">
        <v>2</v>
      </c>
      <c r="P2661" s="69">
        <v>27</v>
      </c>
      <c r="Q2661" s="69" t="s">
        <v>11607</v>
      </c>
      <c r="R2661" s="69" t="s">
        <v>424</v>
      </c>
      <c r="S2661" s="69" t="s">
        <v>586</v>
      </c>
      <c r="T2661" s="69" t="s">
        <v>16316</v>
      </c>
      <c r="U2661" s="69" t="s">
        <v>2111</v>
      </c>
      <c r="V2661" s="69" t="s">
        <v>295</v>
      </c>
    </row>
    <row r="2662" spans="1:22" x14ac:dyDescent="0.3">
      <c r="A2662" s="69" t="s">
        <v>2837</v>
      </c>
      <c r="B2662" s="69">
        <v>1</v>
      </c>
      <c r="C2662" s="1" t="s">
        <v>2834</v>
      </c>
      <c r="D2662" s="69" t="s">
        <v>348</v>
      </c>
      <c r="E2662" s="69">
        <v>14190</v>
      </c>
      <c r="F2662" s="69" t="s">
        <v>2834</v>
      </c>
      <c r="G2662" s="69"/>
      <c r="H2662" s="69" t="s">
        <v>2838</v>
      </c>
      <c r="I2662" s="69"/>
      <c r="J2662" s="69"/>
      <c r="K2662" s="69">
        <v>17</v>
      </c>
      <c r="L2662" s="1" t="s">
        <v>348</v>
      </c>
      <c r="M2662" s="69" t="s">
        <v>2836</v>
      </c>
      <c r="N2662" s="69">
        <v>12816</v>
      </c>
      <c r="O2662" s="69">
        <v>5</v>
      </c>
      <c r="P2662" s="69">
        <v>27</v>
      </c>
      <c r="Q2662" s="69" t="s">
        <v>11753</v>
      </c>
      <c r="R2662" s="69" t="s">
        <v>345</v>
      </c>
      <c r="S2662" s="69" t="s">
        <v>924</v>
      </c>
      <c r="T2662" s="69"/>
      <c r="U2662" s="69" t="s">
        <v>2835</v>
      </c>
      <c r="V2662" s="69" t="s">
        <v>295</v>
      </c>
    </row>
    <row r="2663" spans="1:22" x14ac:dyDescent="0.3">
      <c r="A2663" s="69" t="s">
        <v>10610</v>
      </c>
      <c r="B2663" s="69">
        <v>1</v>
      </c>
      <c r="C2663" s="1" t="s">
        <v>10607</v>
      </c>
      <c r="D2663" s="69" t="s">
        <v>562</v>
      </c>
      <c r="E2663" s="69">
        <v>2578390</v>
      </c>
      <c r="F2663" s="69" t="s">
        <v>10607</v>
      </c>
      <c r="G2663" s="69"/>
      <c r="H2663" s="69" t="s">
        <v>10247</v>
      </c>
      <c r="I2663" s="69"/>
      <c r="J2663" s="69" t="s">
        <v>10609</v>
      </c>
      <c r="K2663" s="69">
        <v>75</v>
      </c>
      <c r="L2663" s="1" t="s">
        <v>451</v>
      </c>
      <c r="M2663" s="69" t="s">
        <v>1436</v>
      </c>
      <c r="N2663" s="69">
        <v>18636</v>
      </c>
      <c r="O2663" s="69">
        <v>4</v>
      </c>
      <c r="P2663" s="69">
        <v>27</v>
      </c>
      <c r="Q2663" s="69" t="s">
        <v>13831</v>
      </c>
      <c r="R2663" s="69" t="s">
        <v>329</v>
      </c>
      <c r="S2663" s="69" t="s">
        <v>1804</v>
      </c>
      <c r="T2663" s="69" t="s">
        <v>16316</v>
      </c>
      <c r="U2663" s="69" t="s">
        <v>10608</v>
      </c>
      <c r="V2663" s="69" t="s">
        <v>295</v>
      </c>
    </row>
    <row r="2664" spans="1:22" x14ac:dyDescent="0.3">
      <c r="A2664" s="69" t="s">
        <v>6486</v>
      </c>
      <c r="B2664" s="69">
        <v>1</v>
      </c>
      <c r="C2664" s="1" t="s">
        <v>6483</v>
      </c>
      <c r="D2664" s="69" t="s">
        <v>348</v>
      </c>
      <c r="E2664" s="69">
        <v>3043841</v>
      </c>
      <c r="F2664" s="69" t="s">
        <v>6483</v>
      </c>
      <c r="G2664" s="69"/>
      <c r="H2664" s="69" t="s">
        <v>2047</v>
      </c>
      <c r="I2664" s="69"/>
      <c r="J2664" s="69" t="s">
        <v>6485</v>
      </c>
      <c r="K2664" s="69">
        <v>19</v>
      </c>
      <c r="L2664" s="1" t="s">
        <v>348</v>
      </c>
      <c r="M2664" s="69" t="s">
        <v>6484</v>
      </c>
      <c r="N2664" s="69">
        <v>19431</v>
      </c>
      <c r="O2664" s="69">
        <v>3</v>
      </c>
      <c r="P2664" s="69">
        <v>25</v>
      </c>
      <c r="Q2664" s="69" t="s">
        <v>12635</v>
      </c>
      <c r="R2664" s="69" t="s">
        <v>329</v>
      </c>
      <c r="S2664" s="69" t="s">
        <v>724</v>
      </c>
      <c r="T2664" s="69" t="s">
        <v>16316</v>
      </c>
      <c r="U2664" s="69" t="s">
        <v>2504</v>
      </c>
      <c r="V2664" s="69" t="s">
        <v>295</v>
      </c>
    </row>
    <row r="2665" spans="1:22" x14ac:dyDescent="0.3">
      <c r="A2665" s="69" t="s">
        <v>5422</v>
      </c>
      <c r="B2665" s="69">
        <v>1</v>
      </c>
      <c r="C2665" s="1" t="s">
        <v>5420</v>
      </c>
      <c r="D2665" s="69" t="s">
        <v>321</v>
      </c>
      <c r="E2665" s="69">
        <v>3050481</v>
      </c>
      <c r="F2665" s="69" t="s">
        <v>5420</v>
      </c>
      <c r="G2665" s="69" t="s">
        <v>1198</v>
      </c>
      <c r="H2665" s="69" t="s">
        <v>5423</v>
      </c>
      <c r="I2665" s="69">
        <v>6</v>
      </c>
      <c r="J2665" s="69" t="s">
        <v>5421</v>
      </c>
      <c r="K2665" s="69">
        <v>88</v>
      </c>
      <c r="L2665" s="1" t="s">
        <v>321</v>
      </c>
      <c r="M2665" s="69" t="s">
        <v>2801</v>
      </c>
      <c r="N2665" s="69">
        <v>20506</v>
      </c>
      <c r="O2665" s="69">
        <v>2</v>
      </c>
      <c r="P2665" s="69">
        <v>25</v>
      </c>
      <c r="Q2665" s="69" t="s">
        <v>12353</v>
      </c>
      <c r="R2665" s="69" t="s">
        <v>294</v>
      </c>
      <c r="S2665" s="69" t="s">
        <v>733</v>
      </c>
      <c r="T2665" s="69"/>
      <c r="U2665" s="69" t="s">
        <v>2504</v>
      </c>
      <c r="V2665" s="69" t="s">
        <v>299</v>
      </c>
    </row>
    <row r="2666" spans="1:22" x14ac:dyDescent="0.3">
      <c r="A2666" s="69" t="s">
        <v>5476</v>
      </c>
      <c r="B2666" s="69">
        <v>1</v>
      </c>
      <c r="C2666" s="1" t="s">
        <v>5474</v>
      </c>
      <c r="D2666" s="69" t="s">
        <v>311</v>
      </c>
      <c r="E2666" s="69">
        <v>3041097</v>
      </c>
      <c r="F2666" s="69" t="s">
        <v>5474</v>
      </c>
      <c r="G2666" s="69"/>
      <c r="H2666" s="69" t="s">
        <v>328</v>
      </c>
      <c r="I2666" s="69">
        <v>4</v>
      </c>
      <c r="J2666" s="69" t="s">
        <v>5475</v>
      </c>
      <c r="K2666" s="69">
        <v>3</v>
      </c>
      <c r="L2666" s="1" t="s">
        <v>311</v>
      </c>
      <c r="M2666" s="69" t="s">
        <v>342</v>
      </c>
      <c r="N2666" s="69">
        <v>20025</v>
      </c>
      <c r="O2666" s="69">
        <v>2</v>
      </c>
      <c r="P2666" s="69">
        <v>25</v>
      </c>
      <c r="Q2666" s="69" t="s">
        <v>12367</v>
      </c>
      <c r="R2666" s="69" t="s">
        <v>424</v>
      </c>
      <c r="S2666" s="69" t="s">
        <v>970</v>
      </c>
      <c r="T2666" s="69" t="s">
        <v>16316</v>
      </c>
      <c r="U2666" s="69" t="s">
        <v>2504</v>
      </c>
      <c r="V2666" s="69" t="s">
        <v>295</v>
      </c>
    </row>
    <row r="2667" spans="1:22" x14ac:dyDescent="0.3">
      <c r="A2667" s="69" t="s">
        <v>5887</v>
      </c>
      <c r="B2667" s="69">
        <v>1</v>
      </c>
      <c r="C2667" s="1" t="s">
        <v>5884</v>
      </c>
      <c r="D2667" s="69" t="s">
        <v>348</v>
      </c>
      <c r="E2667" s="69">
        <v>2577684</v>
      </c>
      <c r="F2667" s="69" t="s">
        <v>5884</v>
      </c>
      <c r="G2667" s="69"/>
      <c r="H2667" s="69" t="s">
        <v>5888</v>
      </c>
      <c r="I2667" s="69"/>
      <c r="J2667" s="69" t="s">
        <v>5886</v>
      </c>
      <c r="K2667" s="69">
        <v>87</v>
      </c>
      <c r="L2667" s="1" t="s">
        <v>348</v>
      </c>
      <c r="M2667" s="69" t="s">
        <v>5885</v>
      </c>
      <c r="N2667" s="69">
        <v>18602</v>
      </c>
      <c r="O2667" s="69">
        <v>4</v>
      </c>
      <c r="P2667" s="69">
        <v>27</v>
      </c>
      <c r="Q2667" s="69" t="s">
        <v>12470</v>
      </c>
      <c r="R2667" s="69" t="s">
        <v>304</v>
      </c>
      <c r="S2667" s="69" t="s">
        <v>214</v>
      </c>
      <c r="T2667" s="69" t="s">
        <v>16316</v>
      </c>
      <c r="U2667" s="69" t="s">
        <v>2504</v>
      </c>
      <c r="V2667" s="69" t="s">
        <v>295</v>
      </c>
    </row>
    <row r="2668" spans="1:22" x14ac:dyDescent="0.3">
      <c r="A2668" s="69" t="s">
        <v>8114</v>
      </c>
      <c r="B2668" s="69">
        <v>1</v>
      </c>
      <c r="C2668" s="1" t="s">
        <v>8110</v>
      </c>
      <c r="D2668" s="69" t="s">
        <v>348</v>
      </c>
      <c r="E2668" s="69">
        <v>3048680</v>
      </c>
      <c r="F2668" s="69" t="s">
        <v>8110</v>
      </c>
      <c r="G2668" s="69"/>
      <c r="H2668" s="69" t="s">
        <v>5553</v>
      </c>
      <c r="I2668" s="69">
        <v>6</v>
      </c>
      <c r="J2668" s="69" t="s">
        <v>8113</v>
      </c>
      <c r="K2668" s="69"/>
      <c r="L2668" s="1" t="s">
        <v>1689</v>
      </c>
      <c r="M2668" s="69" t="s">
        <v>8112</v>
      </c>
      <c r="N2668" s="69">
        <v>19205</v>
      </c>
      <c r="O2668" s="69">
        <v>3</v>
      </c>
      <c r="P2668" s="69">
        <v>26</v>
      </c>
      <c r="Q2668" s="69" t="s">
        <v>13084</v>
      </c>
      <c r="R2668" s="69" t="s">
        <v>401</v>
      </c>
      <c r="S2668" s="69" t="s">
        <v>568</v>
      </c>
      <c r="T2668" s="69" t="s">
        <v>16316</v>
      </c>
      <c r="U2668" s="69" t="s">
        <v>8111</v>
      </c>
      <c r="V2668" s="69" t="s">
        <v>295</v>
      </c>
    </row>
    <row r="2669" spans="1:22" x14ac:dyDescent="0.3">
      <c r="A2669" s="69" t="s">
        <v>4507</v>
      </c>
      <c r="B2669" s="69">
        <v>1</v>
      </c>
      <c r="C2669" s="1" t="s">
        <v>47</v>
      </c>
      <c r="D2669" s="69" t="s">
        <v>451</v>
      </c>
      <c r="E2669" s="69">
        <v>3066158</v>
      </c>
      <c r="F2669" s="69" t="s">
        <v>47</v>
      </c>
      <c r="G2669" s="69" t="s">
        <v>895</v>
      </c>
      <c r="H2669" s="69" t="s">
        <v>4508</v>
      </c>
      <c r="I2669" s="69">
        <v>2</v>
      </c>
      <c r="J2669" s="69" t="s">
        <v>4506</v>
      </c>
      <c r="K2669" s="69">
        <v>29</v>
      </c>
      <c r="L2669" s="1" t="s">
        <v>451</v>
      </c>
      <c r="M2669" s="69" t="s">
        <v>4505</v>
      </c>
      <c r="N2669" s="69">
        <v>19003</v>
      </c>
      <c r="O2669" s="69">
        <v>3</v>
      </c>
      <c r="P2669" s="69">
        <v>25</v>
      </c>
      <c r="Q2669" s="69" t="s">
        <v>12125</v>
      </c>
      <c r="R2669" s="69" t="s">
        <v>457</v>
      </c>
      <c r="S2669" s="69" t="s">
        <v>706</v>
      </c>
      <c r="T2669" s="69"/>
      <c r="U2669" s="69" t="s">
        <v>4504</v>
      </c>
      <c r="V2669" s="69" t="s">
        <v>299</v>
      </c>
    </row>
    <row r="2670" spans="1:22" x14ac:dyDescent="0.3">
      <c r="A2670" s="69" t="s">
        <v>4523</v>
      </c>
      <c r="B2670" s="69">
        <v>1</v>
      </c>
      <c r="C2670" s="1" t="s">
        <v>4521</v>
      </c>
      <c r="D2670" s="69" t="s">
        <v>311</v>
      </c>
      <c r="E2670" s="69">
        <v>9650</v>
      </c>
      <c r="F2670" s="69" t="s">
        <v>4521</v>
      </c>
      <c r="G2670" s="69"/>
      <c r="H2670" s="69" t="s">
        <v>4524</v>
      </c>
      <c r="I2670" s="69"/>
      <c r="J2670" s="69"/>
      <c r="K2670" s="69">
        <v>7</v>
      </c>
      <c r="L2670" s="1" t="s">
        <v>311</v>
      </c>
      <c r="M2670" s="69" t="s">
        <v>1558</v>
      </c>
      <c r="N2670" s="69">
        <v>4097</v>
      </c>
      <c r="O2670" s="69">
        <v>10</v>
      </c>
      <c r="P2670" s="69">
        <v>35</v>
      </c>
      <c r="Q2670" s="69" t="s">
        <v>12128</v>
      </c>
      <c r="R2670" s="69" t="s">
        <v>345</v>
      </c>
      <c r="S2670" s="69" t="s">
        <v>575</v>
      </c>
      <c r="T2670" s="69"/>
      <c r="U2670" s="69" t="s">
        <v>4522</v>
      </c>
      <c r="V2670" s="69" t="s">
        <v>295</v>
      </c>
    </row>
    <row r="2671" spans="1:22" x14ac:dyDescent="0.3">
      <c r="A2671" s="69" t="s">
        <v>8877</v>
      </c>
      <c r="B2671" s="69">
        <v>1</v>
      </c>
      <c r="C2671" s="1" t="s">
        <v>8874</v>
      </c>
      <c r="D2671" s="69" t="s">
        <v>311</v>
      </c>
      <c r="E2671" s="69">
        <v>3909004</v>
      </c>
      <c r="F2671" s="69" t="s">
        <v>8874</v>
      </c>
      <c r="G2671" s="69"/>
      <c r="H2671" s="69" t="s">
        <v>14527</v>
      </c>
      <c r="I2671" s="69">
        <v>5</v>
      </c>
      <c r="J2671" s="69"/>
      <c r="K2671" s="69">
        <v>3</v>
      </c>
      <c r="L2671" s="1" t="s">
        <v>311</v>
      </c>
      <c r="M2671" s="69" t="s">
        <v>8876</v>
      </c>
      <c r="N2671" s="69">
        <v>21342</v>
      </c>
      <c r="O2671" s="69">
        <v>1</v>
      </c>
      <c r="P2671" s="69">
        <v>23</v>
      </c>
      <c r="Q2671" s="69" t="s">
        <v>13308</v>
      </c>
      <c r="R2671" s="69" t="s">
        <v>329</v>
      </c>
      <c r="S2671" s="69" t="s">
        <v>575</v>
      </c>
      <c r="T2671" s="69" t="s">
        <v>16316</v>
      </c>
      <c r="U2671" s="69" t="s">
        <v>8875</v>
      </c>
      <c r="V2671" s="69" t="s">
        <v>295</v>
      </c>
    </row>
    <row r="2672" spans="1:22" x14ac:dyDescent="0.3">
      <c r="A2672" s="69" t="s">
        <v>8646</v>
      </c>
      <c r="B2672" s="69">
        <v>1</v>
      </c>
      <c r="C2672" s="1" t="s">
        <v>8644</v>
      </c>
      <c r="D2672" s="69" t="s">
        <v>451</v>
      </c>
      <c r="E2672" s="69"/>
      <c r="F2672" s="69" t="s">
        <v>8644</v>
      </c>
      <c r="G2672" s="69"/>
      <c r="H2672" s="69" t="s">
        <v>8647</v>
      </c>
      <c r="I2672" s="69"/>
      <c r="J2672" s="69"/>
      <c r="K2672" s="69">
        <v>43</v>
      </c>
      <c r="L2672" s="1" t="s">
        <v>451</v>
      </c>
      <c r="M2672" s="69" t="s">
        <v>8303</v>
      </c>
      <c r="N2672" s="69">
        <v>1891</v>
      </c>
      <c r="O2672" s="69">
        <v>6</v>
      </c>
      <c r="P2672" s="69">
        <v>32</v>
      </c>
      <c r="Q2672" s="69" t="s">
        <v>13239</v>
      </c>
      <c r="R2672" s="69" t="s">
        <v>401</v>
      </c>
      <c r="S2672" s="69" t="s">
        <v>367</v>
      </c>
      <c r="T2672" s="69"/>
      <c r="U2672" s="69" t="s">
        <v>8645</v>
      </c>
      <c r="V2672" s="69" t="s">
        <v>295</v>
      </c>
    </row>
    <row r="2673" spans="1:22" x14ac:dyDescent="0.3">
      <c r="A2673" s="69" t="s">
        <v>10141</v>
      </c>
      <c r="B2673" s="69">
        <v>1</v>
      </c>
      <c r="C2673" s="1" t="s">
        <v>10139</v>
      </c>
      <c r="D2673" s="69" t="s">
        <v>348</v>
      </c>
      <c r="E2673" s="69">
        <v>15911</v>
      </c>
      <c r="F2673" s="69" t="s">
        <v>10139</v>
      </c>
      <c r="G2673" s="69"/>
      <c r="H2673" s="69" t="s">
        <v>3745</v>
      </c>
      <c r="I2673" s="69"/>
      <c r="J2673" s="69" t="s">
        <v>10140</v>
      </c>
      <c r="K2673" s="69">
        <v>12</v>
      </c>
      <c r="L2673" s="1" t="s">
        <v>348</v>
      </c>
      <c r="M2673" s="69" t="s">
        <v>1110</v>
      </c>
      <c r="N2673" s="69">
        <v>15038</v>
      </c>
      <c r="O2673" s="69">
        <v>7</v>
      </c>
      <c r="P2673" s="69">
        <v>30</v>
      </c>
      <c r="Q2673" s="69" t="s">
        <v>13682</v>
      </c>
      <c r="R2673" s="69" t="s">
        <v>308</v>
      </c>
      <c r="S2673" s="69" t="s">
        <v>475</v>
      </c>
      <c r="T2673" s="69" t="s">
        <v>16316</v>
      </c>
      <c r="U2673" s="69" t="s">
        <v>6749</v>
      </c>
      <c r="V2673" s="69" t="s">
        <v>295</v>
      </c>
    </row>
    <row r="2674" spans="1:22" x14ac:dyDescent="0.3">
      <c r="A2674" s="69" t="s">
        <v>15916</v>
      </c>
      <c r="B2674" s="69">
        <v>1</v>
      </c>
      <c r="C2674" s="1" t="s">
        <v>15917</v>
      </c>
      <c r="D2674" s="69" t="s">
        <v>451</v>
      </c>
      <c r="E2674" s="69"/>
      <c r="F2674" s="69" t="s">
        <v>15917</v>
      </c>
      <c r="G2674" s="69"/>
      <c r="H2674" s="69" t="s">
        <v>15918</v>
      </c>
      <c r="I2674" s="69">
        <v>7</v>
      </c>
      <c r="J2674" s="69"/>
      <c r="K2674" s="69"/>
      <c r="L2674" s="1" t="s">
        <v>451</v>
      </c>
      <c r="M2674" s="69" t="s">
        <v>15919</v>
      </c>
      <c r="N2674" s="69">
        <v>21850</v>
      </c>
      <c r="O2674" s="69">
        <v>0</v>
      </c>
      <c r="P2674" s="69">
        <v>22</v>
      </c>
      <c r="Q2674" s="69" t="s">
        <v>15920</v>
      </c>
      <c r="R2674" s="69" t="s">
        <v>360</v>
      </c>
      <c r="S2674" s="69" t="s">
        <v>310</v>
      </c>
      <c r="T2674" s="69" t="s">
        <v>16316</v>
      </c>
      <c r="U2674" s="69" t="s">
        <v>15921</v>
      </c>
      <c r="V2674" s="69" t="s">
        <v>295</v>
      </c>
    </row>
    <row r="2675" spans="1:22" x14ac:dyDescent="0.3">
      <c r="A2675" s="69" t="s">
        <v>8044</v>
      </c>
      <c r="B2675" s="69">
        <v>1</v>
      </c>
      <c r="C2675" s="1" t="s">
        <v>8042</v>
      </c>
      <c r="D2675" s="69" t="s">
        <v>348</v>
      </c>
      <c r="E2675" s="69">
        <v>15786</v>
      </c>
      <c r="F2675" s="69" t="s">
        <v>8042</v>
      </c>
      <c r="G2675" s="69"/>
      <c r="H2675" s="69" t="s">
        <v>6986</v>
      </c>
      <c r="I2675" s="69">
        <v>3</v>
      </c>
      <c r="J2675" s="69" t="s">
        <v>8043</v>
      </c>
      <c r="K2675" s="69"/>
      <c r="L2675" s="1" t="s">
        <v>1689</v>
      </c>
      <c r="M2675" s="69" t="s">
        <v>577</v>
      </c>
      <c r="N2675" s="69">
        <v>15215</v>
      </c>
      <c r="O2675" s="69">
        <v>7</v>
      </c>
      <c r="P2675" s="69">
        <v>30</v>
      </c>
      <c r="Q2675" s="69" t="s">
        <v>13064</v>
      </c>
      <c r="R2675" s="69" t="s">
        <v>397</v>
      </c>
      <c r="S2675" s="69" t="s">
        <v>2976</v>
      </c>
      <c r="T2675" s="69" t="s">
        <v>16316</v>
      </c>
      <c r="U2675" s="69" t="s">
        <v>2919</v>
      </c>
      <c r="V2675" s="69" t="s">
        <v>295</v>
      </c>
    </row>
    <row r="2676" spans="1:22" x14ac:dyDescent="0.3">
      <c r="A2676" s="69" t="s">
        <v>15926</v>
      </c>
      <c r="B2676" s="69">
        <v>1</v>
      </c>
      <c r="C2676" s="1" t="s">
        <v>15927</v>
      </c>
      <c r="D2676" s="69" t="s">
        <v>348</v>
      </c>
      <c r="E2676" s="69"/>
      <c r="F2676" s="69" t="s">
        <v>15927</v>
      </c>
      <c r="G2676" s="69"/>
      <c r="H2676" s="69" t="s">
        <v>15928</v>
      </c>
      <c r="I2676" s="69"/>
      <c r="J2676" s="69"/>
      <c r="K2676" s="69">
        <v>86</v>
      </c>
      <c r="L2676" s="1" t="s">
        <v>348</v>
      </c>
      <c r="M2676" s="69" t="s">
        <v>15929</v>
      </c>
      <c r="N2676" s="69">
        <v>21699</v>
      </c>
      <c r="O2676" s="69">
        <v>1</v>
      </c>
      <c r="P2676" s="69">
        <v>24</v>
      </c>
      <c r="Q2676" s="69" t="s">
        <v>15930</v>
      </c>
      <c r="R2676" s="69" t="s">
        <v>345</v>
      </c>
      <c r="S2676" s="69" t="s">
        <v>356</v>
      </c>
      <c r="T2676" s="69" t="s">
        <v>16316</v>
      </c>
      <c r="U2676" s="69" t="s">
        <v>15931</v>
      </c>
      <c r="V2676" s="69" t="s">
        <v>295</v>
      </c>
    </row>
    <row r="2677" spans="1:22" x14ac:dyDescent="0.3">
      <c r="A2677" s="69" t="s">
        <v>7287</v>
      </c>
      <c r="B2677" s="69">
        <v>1</v>
      </c>
      <c r="C2677" s="1" t="s">
        <v>7284</v>
      </c>
      <c r="D2677" s="69" t="s">
        <v>437</v>
      </c>
      <c r="E2677" s="69">
        <v>2578718</v>
      </c>
      <c r="F2677" s="69" t="s">
        <v>7284</v>
      </c>
      <c r="G2677" s="69"/>
      <c r="H2677" s="69" t="s">
        <v>3692</v>
      </c>
      <c r="I2677" s="69"/>
      <c r="J2677" s="69" t="s">
        <v>7286</v>
      </c>
      <c r="K2677" s="69">
        <v>1</v>
      </c>
      <c r="L2677" s="1" t="s">
        <v>437</v>
      </c>
      <c r="M2677" s="69" t="s">
        <v>7285</v>
      </c>
      <c r="N2677" s="69">
        <v>18231</v>
      </c>
      <c r="O2677" s="69">
        <v>4</v>
      </c>
      <c r="P2677" s="69">
        <v>27</v>
      </c>
      <c r="Q2677" s="69" t="s">
        <v>12853</v>
      </c>
      <c r="R2677" s="69" t="s">
        <v>397</v>
      </c>
      <c r="S2677" s="69" t="s">
        <v>398</v>
      </c>
      <c r="T2677" s="69" t="s">
        <v>16316</v>
      </c>
      <c r="U2677" s="69" t="s">
        <v>543</v>
      </c>
      <c r="V2677" s="69" t="s">
        <v>295</v>
      </c>
    </row>
    <row r="2678" spans="1:22" x14ac:dyDescent="0.3">
      <c r="A2678" s="69" t="s">
        <v>9456</v>
      </c>
      <c r="B2678" s="69">
        <v>1</v>
      </c>
      <c r="C2678" s="1" t="s">
        <v>9455</v>
      </c>
      <c r="D2678" s="69" t="s">
        <v>311</v>
      </c>
      <c r="E2678" s="69">
        <v>3122424</v>
      </c>
      <c r="F2678" s="69" t="s">
        <v>9455</v>
      </c>
      <c r="G2678" s="69"/>
      <c r="H2678" s="69"/>
      <c r="I2678" s="69"/>
      <c r="J2678" s="69"/>
      <c r="K2678" s="69">
        <v>0</v>
      </c>
      <c r="L2678" s="1" t="s">
        <v>311</v>
      </c>
      <c r="M2678" s="69" t="s">
        <v>3071</v>
      </c>
      <c r="N2678" s="69">
        <v>21462</v>
      </c>
      <c r="O2678" s="69">
        <v>0</v>
      </c>
      <c r="P2678" s="69"/>
      <c r="Q2678" s="69" t="s">
        <v>13480</v>
      </c>
      <c r="R2678" s="69" t="s">
        <v>296</v>
      </c>
      <c r="S2678" s="69" t="s">
        <v>296</v>
      </c>
      <c r="T2678" s="69"/>
      <c r="U2678" s="69" t="s">
        <v>543</v>
      </c>
      <c r="V2678" s="69" t="s">
        <v>295</v>
      </c>
    </row>
    <row r="2679" spans="1:22" x14ac:dyDescent="0.3">
      <c r="A2679" s="69" t="s">
        <v>1618</v>
      </c>
      <c r="B2679" s="69">
        <v>1</v>
      </c>
      <c r="C2679" s="1" t="s">
        <v>16</v>
      </c>
      <c r="D2679" s="69" t="s">
        <v>348</v>
      </c>
      <c r="E2679" s="69">
        <v>17437</v>
      </c>
      <c r="F2679" s="69" t="s">
        <v>16</v>
      </c>
      <c r="G2679" s="69"/>
      <c r="H2679" s="69" t="s">
        <v>1619</v>
      </c>
      <c r="I2679" s="69"/>
      <c r="J2679" s="69" t="s">
        <v>1617</v>
      </c>
      <c r="K2679" s="69"/>
      <c r="L2679" s="1" t="s">
        <v>348</v>
      </c>
      <c r="M2679" s="69" t="s">
        <v>1616</v>
      </c>
      <c r="N2679" s="69">
        <v>16129</v>
      </c>
      <c r="O2679" s="69">
        <v>6</v>
      </c>
      <c r="P2679" s="69">
        <v>29</v>
      </c>
      <c r="Q2679" s="69" t="s">
        <v>11514</v>
      </c>
      <c r="R2679" s="69" t="s">
        <v>636</v>
      </c>
      <c r="S2679" s="69" t="s">
        <v>64</v>
      </c>
      <c r="T2679" s="69" t="s">
        <v>16316</v>
      </c>
      <c r="U2679" s="69" t="s">
        <v>543</v>
      </c>
      <c r="V2679" s="69" t="s">
        <v>295</v>
      </c>
    </row>
    <row r="2680" spans="1:22" x14ac:dyDescent="0.3">
      <c r="A2680" s="69" t="s">
        <v>876</v>
      </c>
      <c r="B2680" s="69">
        <v>1</v>
      </c>
      <c r="C2680" s="1" t="s">
        <v>872</v>
      </c>
      <c r="D2680" s="69" t="s">
        <v>311</v>
      </c>
      <c r="E2680" s="69">
        <v>2565969</v>
      </c>
      <c r="F2680" s="69" t="s">
        <v>872</v>
      </c>
      <c r="G2680" s="69"/>
      <c r="H2680" s="69" t="s">
        <v>877</v>
      </c>
      <c r="I2680" s="69"/>
      <c r="J2680" s="69" t="s">
        <v>874</v>
      </c>
      <c r="K2680" s="69">
        <v>6</v>
      </c>
      <c r="L2680" s="1" t="s">
        <v>311</v>
      </c>
      <c r="M2680" s="69" t="s">
        <v>873</v>
      </c>
      <c r="N2680" s="69">
        <v>17179</v>
      </c>
      <c r="O2680" s="69">
        <v>5</v>
      </c>
      <c r="P2680" s="69">
        <v>27</v>
      </c>
      <c r="Q2680" s="69" t="s">
        <v>11393</v>
      </c>
      <c r="R2680" s="69" t="s">
        <v>308</v>
      </c>
      <c r="S2680" s="69" t="s">
        <v>791</v>
      </c>
      <c r="T2680" s="69" t="s">
        <v>16316</v>
      </c>
      <c r="U2680" s="69" t="s">
        <v>543</v>
      </c>
      <c r="V2680" s="69" t="s">
        <v>295</v>
      </c>
    </row>
    <row r="2681" spans="1:22" x14ac:dyDescent="0.3">
      <c r="A2681" s="69" t="s">
        <v>2722</v>
      </c>
      <c r="B2681" s="69">
        <v>1</v>
      </c>
      <c r="C2681" s="1" t="s">
        <v>2720</v>
      </c>
      <c r="D2681" s="69" t="s">
        <v>321</v>
      </c>
      <c r="E2681" s="69">
        <v>2976620</v>
      </c>
      <c r="F2681" s="69" t="s">
        <v>2720</v>
      </c>
      <c r="G2681" s="69"/>
      <c r="H2681" s="69" t="s">
        <v>578</v>
      </c>
      <c r="I2681" s="69">
        <v>5</v>
      </c>
      <c r="J2681" s="69"/>
      <c r="K2681" s="69">
        <v>89</v>
      </c>
      <c r="L2681" s="1" t="s">
        <v>321</v>
      </c>
      <c r="M2681" s="69" t="s">
        <v>2721</v>
      </c>
      <c r="N2681" s="69">
        <v>19447</v>
      </c>
      <c r="O2681" s="69">
        <v>2</v>
      </c>
      <c r="P2681" s="69">
        <v>25</v>
      </c>
      <c r="Q2681" s="69" t="s">
        <v>11729</v>
      </c>
      <c r="R2681" s="69" t="s">
        <v>424</v>
      </c>
      <c r="S2681" s="69" t="s">
        <v>1989</v>
      </c>
      <c r="T2681" s="69" t="s">
        <v>1059</v>
      </c>
      <c r="U2681" s="69" t="s">
        <v>543</v>
      </c>
      <c r="V2681" s="69" t="s">
        <v>295</v>
      </c>
    </row>
    <row r="2682" spans="1:22" x14ac:dyDescent="0.3">
      <c r="A2682" s="69" t="s">
        <v>2640</v>
      </c>
      <c r="B2682" s="69">
        <v>1</v>
      </c>
      <c r="C2682" s="1" t="s">
        <v>2638</v>
      </c>
      <c r="D2682" s="69" t="s">
        <v>437</v>
      </c>
      <c r="E2682" s="69"/>
      <c r="F2682" s="69" t="s">
        <v>2638</v>
      </c>
      <c r="G2682" s="69"/>
      <c r="H2682" s="69"/>
      <c r="I2682" s="69"/>
      <c r="J2682" s="69"/>
      <c r="K2682" s="69">
        <v>0</v>
      </c>
      <c r="L2682" s="1" t="s">
        <v>437</v>
      </c>
      <c r="M2682" s="69" t="s">
        <v>2639</v>
      </c>
      <c r="N2682" s="69">
        <v>17383</v>
      </c>
      <c r="O2682" s="69"/>
      <c r="P2682" s="69"/>
      <c r="Q2682" s="69" t="s">
        <v>11712</v>
      </c>
      <c r="R2682" s="69" t="s">
        <v>296</v>
      </c>
      <c r="S2682" s="69" t="s">
        <v>296</v>
      </c>
      <c r="T2682" s="69"/>
      <c r="U2682" s="69" t="s">
        <v>543</v>
      </c>
      <c r="V2682" s="69" t="s">
        <v>295</v>
      </c>
    </row>
    <row r="2683" spans="1:22" x14ac:dyDescent="0.3">
      <c r="A2683" s="69" t="s">
        <v>4144</v>
      </c>
      <c r="B2683" s="69">
        <v>1</v>
      </c>
      <c r="C2683" s="1" t="s">
        <v>4142</v>
      </c>
      <c r="D2683" s="69" t="s">
        <v>321</v>
      </c>
      <c r="E2683" s="69"/>
      <c r="F2683" s="69" t="s">
        <v>4142</v>
      </c>
      <c r="G2683" s="69"/>
      <c r="H2683" s="69"/>
      <c r="I2683" s="69"/>
      <c r="J2683" s="69"/>
      <c r="K2683" s="69">
        <v>0</v>
      </c>
      <c r="L2683" s="1" t="s">
        <v>321</v>
      </c>
      <c r="M2683" s="69" t="s">
        <v>4143</v>
      </c>
      <c r="N2683" s="69">
        <v>17390</v>
      </c>
      <c r="O2683" s="69"/>
      <c r="P2683" s="69"/>
      <c r="Q2683" s="69" t="s">
        <v>12039</v>
      </c>
      <c r="R2683" s="69" t="s">
        <v>296</v>
      </c>
      <c r="S2683" s="69" t="s">
        <v>296</v>
      </c>
      <c r="T2683" s="69"/>
      <c r="U2683" s="69" t="s">
        <v>543</v>
      </c>
      <c r="V2683" s="69" t="s">
        <v>295</v>
      </c>
    </row>
    <row r="2684" spans="1:22" x14ac:dyDescent="0.3">
      <c r="A2684" s="69" t="s">
        <v>16369</v>
      </c>
      <c r="B2684" s="69">
        <v>1</v>
      </c>
      <c r="C2684" s="1" t="s">
        <v>16370</v>
      </c>
      <c r="D2684" s="69" t="s">
        <v>16327</v>
      </c>
      <c r="E2684" s="69">
        <v>2983232</v>
      </c>
      <c r="F2684" s="69" t="s">
        <v>16370</v>
      </c>
      <c r="G2684" s="69"/>
      <c r="H2684" s="69" t="s">
        <v>1498</v>
      </c>
      <c r="I2684" s="69"/>
      <c r="J2684" s="69"/>
      <c r="K2684" s="69">
        <v>3</v>
      </c>
      <c r="L2684" s="1" t="s">
        <v>16327</v>
      </c>
      <c r="M2684" s="69" t="s">
        <v>16371</v>
      </c>
      <c r="N2684" s="69">
        <v>18819</v>
      </c>
      <c r="O2684" s="69">
        <v>3</v>
      </c>
      <c r="P2684" s="69">
        <v>26</v>
      </c>
      <c r="Q2684" s="69" t="s">
        <v>16372</v>
      </c>
      <c r="R2684" s="69" t="s">
        <v>318</v>
      </c>
      <c r="S2684" s="69" t="s">
        <v>586</v>
      </c>
      <c r="T2684" s="69" t="s">
        <v>1059</v>
      </c>
      <c r="U2684" s="69" t="s">
        <v>543</v>
      </c>
      <c r="V2684" s="69" t="s">
        <v>295</v>
      </c>
    </row>
    <row r="2685" spans="1:22" x14ac:dyDescent="0.3">
      <c r="A2685" s="69" t="s">
        <v>8228</v>
      </c>
      <c r="B2685" s="69">
        <v>1</v>
      </c>
      <c r="C2685" s="1" t="s">
        <v>8227</v>
      </c>
      <c r="D2685" s="69" t="s">
        <v>321</v>
      </c>
      <c r="E2685" s="69">
        <v>15067</v>
      </c>
      <c r="F2685" s="69" t="s">
        <v>8227</v>
      </c>
      <c r="G2685" s="69"/>
      <c r="H2685" s="69" t="s">
        <v>6316</v>
      </c>
      <c r="I2685" s="69"/>
      <c r="J2685" s="69"/>
      <c r="K2685" s="69">
        <v>84</v>
      </c>
      <c r="L2685" s="1" t="s">
        <v>321</v>
      </c>
      <c r="M2685" s="69" t="s">
        <v>1242</v>
      </c>
      <c r="N2685" s="69">
        <v>13881</v>
      </c>
      <c r="O2685" s="69">
        <v>3</v>
      </c>
      <c r="P2685" s="69">
        <v>27</v>
      </c>
      <c r="Q2685" s="69" t="s">
        <v>13118</v>
      </c>
      <c r="R2685" s="69" t="s">
        <v>304</v>
      </c>
      <c r="S2685" s="69" t="s">
        <v>4957</v>
      </c>
      <c r="T2685" s="69"/>
      <c r="U2685" s="69" t="s">
        <v>543</v>
      </c>
      <c r="V2685" s="69" t="s">
        <v>295</v>
      </c>
    </row>
    <row r="2686" spans="1:22" x14ac:dyDescent="0.3">
      <c r="A2686" s="69" t="s">
        <v>9055</v>
      </c>
      <c r="B2686" s="69">
        <v>1</v>
      </c>
      <c r="C2686" s="1" t="s">
        <v>226</v>
      </c>
      <c r="D2686" s="69" t="s">
        <v>311</v>
      </c>
      <c r="E2686" s="69">
        <v>2468609</v>
      </c>
      <c r="F2686" s="69" t="s">
        <v>226</v>
      </c>
      <c r="G2686" s="69" t="s">
        <v>371</v>
      </c>
      <c r="H2686" s="69" t="s">
        <v>9056</v>
      </c>
      <c r="I2686" s="69">
        <v>2</v>
      </c>
      <c r="J2686" s="69" t="s">
        <v>9054</v>
      </c>
      <c r="K2686" s="69">
        <v>7</v>
      </c>
      <c r="L2686" s="1" t="s">
        <v>311</v>
      </c>
      <c r="M2686" s="69" t="s">
        <v>2044</v>
      </c>
      <c r="N2686" s="69">
        <v>19238</v>
      </c>
      <c r="O2686" s="69">
        <v>3</v>
      </c>
      <c r="P2686" s="69">
        <v>29</v>
      </c>
      <c r="Q2686" s="69" t="s">
        <v>13357</v>
      </c>
      <c r="R2686" s="69" t="s">
        <v>345</v>
      </c>
      <c r="S2686" s="69" t="s">
        <v>310</v>
      </c>
      <c r="T2686" s="69"/>
      <c r="U2686" s="69" t="s">
        <v>9053</v>
      </c>
      <c r="V2686" s="69" t="s">
        <v>299</v>
      </c>
    </row>
    <row r="2687" spans="1:22" x14ac:dyDescent="0.3">
      <c r="A2687" s="69" t="s">
        <v>2647</v>
      </c>
      <c r="B2687" s="69">
        <v>1</v>
      </c>
      <c r="C2687" s="1" t="s">
        <v>201</v>
      </c>
      <c r="D2687" s="69" t="s">
        <v>348</v>
      </c>
      <c r="E2687" s="69">
        <v>3059760</v>
      </c>
      <c r="F2687" s="69" t="s">
        <v>201</v>
      </c>
      <c r="G2687" s="69" t="s">
        <v>669</v>
      </c>
      <c r="H2687" s="69" t="s">
        <v>2648</v>
      </c>
      <c r="I2687" s="69">
        <v>3</v>
      </c>
      <c r="J2687" s="69" t="s">
        <v>2646</v>
      </c>
      <c r="K2687" s="69">
        <v>10</v>
      </c>
      <c r="L2687" s="1" t="s">
        <v>348</v>
      </c>
      <c r="M2687" s="69" t="s">
        <v>543</v>
      </c>
      <c r="N2687" s="69">
        <v>18971</v>
      </c>
      <c r="O2687" s="69">
        <v>3</v>
      </c>
      <c r="P2687" s="69">
        <v>25</v>
      </c>
      <c r="Q2687" s="69" t="s">
        <v>11714</v>
      </c>
      <c r="R2687" s="69" t="s">
        <v>360</v>
      </c>
      <c r="S2687" s="69" t="s">
        <v>412</v>
      </c>
      <c r="T2687" s="69"/>
      <c r="U2687" s="69" t="s">
        <v>2645</v>
      </c>
      <c r="V2687" s="69" t="s">
        <v>299</v>
      </c>
    </row>
    <row r="2688" spans="1:22" x14ac:dyDescent="0.3">
      <c r="A2688" s="69" t="s">
        <v>5949</v>
      </c>
      <c r="B2688" s="69">
        <v>1</v>
      </c>
      <c r="C2688" s="1" t="s">
        <v>5947</v>
      </c>
      <c r="D2688" s="69" t="s">
        <v>321</v>
      </c>
      <c r="E2688" s="69">
        <v>16827</v>
      </c>
      <c r="F2688" s="69" t="s">
        <v>5947</v>
      </c>
      <c r="G2688" s="69"/>
      <c r="H2688" s="69" t="s">
        <v>5950</v>
      </c>
      <c r="I2688" s="69"/>
      <c r="J2688" s="69"/>
      <c r="K2688" s="69">
        <v>83</v>
      </c>
      <c r="L2688" s="1" t="s">
        <v>321</v>
      </c>
      <c r="M2688" s="69" t="s">
        <v>5948</v>
      </c>
      <c r="N2688" s="69">
        <v>16406</v>
      </c>
      <c r="O2688" s="69">
        <v>1</v>
      </c>
      <c r="P2688" s="69">
        <v>26</v>
      </c>
      <c r="Q2688" s="69" t="s">
        <v>12487</v>
      </c>
      <c r="R2688" s="69" t="s">
        <v>294</v>
      </c>
      <c r="S2688" s="69" t="s">
        <v>389</v>
      </c>
      <c r="T2688" s="69"/>
      <c r="U2688" s="69" t="s">
        <v>899</v>
      </c>
      <c r="V2688" s="69" t="s">
        <v>295</v>
      </c>
    </row>
    <row r="2689" spans="1:22" x14ac:dyDescent="0.3">
      <c r="A2689" s="69" t="s">
        <v>2600</v>
      </c>
      <c r="B2689" s="69">
        <v>1</v>
      </c>
      <c r="C2689" s="1" t="s">
        <v>2596</v>
      </c>
      <c r="D2689" s="69" t="s">
        <v>311</v>
      </c>
      <c r="E2689" s="69">
        <v>16728</v>
      </c>
      <c r="F2689" s="69" t="s">
        <v>2596</v>
      </c>
      <c r="G2689" s="69" t="s">
        <v>875</v>
      </c>
      <c r="H2689" s="69" t="s">
        <v>2601</v>
      </c>
      <c r="I2689" s="69">
        <v>1</v>
      </c>
      <c r="J2689" s="69" t="s">
        <v>2599</v>
      </c>
      <c r="K2689" s="69">
        <v>5</v>
      </c>
      <c r="L2689" s="1" t="s">
        <v>311</v>
      </c>
      <c r="M2689" s="69" t="s">
        <v>2598</v>
      </c>
      <c r="N2689" s="69">
        <v>16497</v>
      </c>
      <c r="O2689" s="69">
        <v>6</v>
      </c>
      <c r="P2689" s="69">
        <v>27</v>
      </c>
      <c r="Q2689" s="69" t="s">
        <v>11704</v>
      </c>
      <c r="R2689" s="69" t="s">
        <v>345</v>
      </c>
      <c r="S2689" s="69" t="s">
        <v>436</v>
      </c>
      <c r="T2689" s="69"/>
      <c r="U2689" s="69" t="s">
        <v>2597</v>
      </c>
      <c r="V2689" s="69" t="s">
        <v>299</v>
      </c>
    </row>
    <row r="2690" spans="1:22" x14ac:dyDescent="0.3">
      <c r="A2690" s="69" t="s">
        <v>10694</v>
      </c>
      <c r="B2690" s="69">
        <v>1</v>
      </c>
      <c r="C2690" s="1" t="s">
        <v>898</v>
      </c>
      <c r="D2690" s="69" t="s">
        <v>348</v>
      </c>
      <c r="E2690" s="69">
        <v>10453</v>
      </c>
      <c r="F2690" s="69" t="s">
        <v>898</v>
      </c>
      <c r="G2690" s="69" t="s">
        <v>895</v>
      </c>
      <c r="H2690" s="69" t="s">
        <v>902</v>
      </c>
      <c r="I2690" s="69">
        <v>1</v>
      </c>
      <c r="J2690" s="69" t="s">
        <v>900</v>
      </c>
      <c r="K2690" s="69">
        <v>19</v>
      </c>
      <c r="L2690" s="1" t="s">
        <v>348</v>
      </c>
      <c r="M2690" s="69" t="s">
        <v>14616</v>
      </c>
      <c r="N2690" s="69">
        <v>12109</v>
      </c>
      <c r="O2690" s="69">
        <v>13</v>
      </c>
      <c r="P2690" s="69">
        <v>35</v>
      </c>
      <c r="Q2690" s="69" t="s">
        <v>14617</v>
      </c>
      <c r="R2690" s="69" t="s">
        <v>360</v>
      </c>
      <c r="S2690" s="69" t="s">
        <v>393</v>
      </c>
      <c r="T2690" s="69"/>
      <c r="U2690" s="69" t="s">
        <v>899</v>
      </c>
      <c r="V2690" s="69" t="s">
        <v>299</v>
      </c>
    </row>
    <row r="2691" spans="1:22" x14ac:dyDescent="0.3">
      <c r="A2691" s="69" t="s">
        <v>5861</v>
      </c>
      <c r="B2691" s="69">
        <v>1</v>
      </c>
      <c r="C2691" s="1" t="s">
        <v>5859</v>
      </c>
      <c r="D2691" s="69"/>
      <c r="E2691" s="69"/>
      <c r="F2691" s="69" t="s">
        <v>5859</v>
      </c>
      <c r="G2691" s="69"/>
      <c r="H2691" s="69"/>
      <c r="I2691" s="69"/>
      <c r="J2691" s="69"/>
      <c r="K2691" s="69">
        <v>0</v>
      </c>
      <c r="L2691" s="1" t="s">
        <v>296</v>
      </c>
      <c r="M2691" s="69" t="s">
        <v>5860</v>
      </c>
      <c r="N2691" s="69">
        <v>17861</v>
      </c>
      <c r="O2691" s="69"/>
      <c r="P2691" s="69"/>
      <c r="Q2691" s="69" t="s">
        <v>12464</v>
      </c>
      <c r="R2691" s="69" t="s">
        <v>296</v>
      </c>
      <c r="S2691" s="69" t="s">
        <v>296</v>
      </c>
      <c r="T2691" s="69"/>
      <c r="U2691" s="69" t="s">
        <v>899</v>
      </c>
      <c r="V2691" s="69" t="s">
        <v>295</v>
      </c>
    </row>
    <row r="2692" spans="1:22" x14ac:dyDescent="0.3">
      <c r="A2692" s="69" t="s">
        <v>8206</v>
      </c>
      <c r="B2692" s="69">
        <v>1</v>
      </c>
      <c r="C2692" s="1" t="s">
        <v>8205</v>
      </c>
      <c r="D2692" s="69"/>
      <c r="E2692" s="69"/>
      <c r="F2692" s="69" t="s">
        <v>8205</v>
      </c>
      <c r="G2692" s="69"/>
      <c r="H2692" s="69"/>
      <c r="I2692" s="69"/>
      <c r="J2692" s="69"/>
      <c r="K2692" s="69">
        <v>0</v>
      </c>
      <c r="L2692" s="1" t="s">
        <v>296</v>
      </c>
      <c r="M2692" s="69" t="s">
        <v>1242</v>
      </c>
      <c r="N2692" s="69">
        <v>17893</v>
      </c>
      <c r="O2692" s="69">
        <v>0</v>
      </c>
      <c r="P2692" s="69"/>
      <c r="Q2692" s="69" t="s">
        <v>13110</v>
      </c>
      <c r="R2692" s="69" t="s">
        <v>296</v>
      </c>
      <c r="S2692" s="69" t="s">
        <v>296</v>
      </c>
      <c r="T2692" s="69"/>
      <c r="U2692" s="69" t="s">
        <v>899</v>
      </c>
      <c r="V2692" s="69" t="s">
        <v>295</v>
      </c>
    </row>
    <row r="2693" spans="1:22" x14ac:dyDescent="0.3">
      <c r="A2693" s="69" t="s">
        <v>15554</v>
      </c>
      <c r="B2693" s="69">
        <v>1</v>
      </c>
      <c r="C2693" s="1" t="s">
        <v>15555</v>
      </c>
      <c r="D2693" s="69" t="s">
        <v>348</v>
      </c>
      <c r="E2693" s="69">
        <v>4239993</v>
      </c>
      <c r="F2693" s="69" t="s">
        <v>15555</v>
      </c>
      <c r="G2693" s="69" t="s">
        <v>410</v>
      </c>
      <c r="H2693" s="69" t="s">
        <v>15556</v>
      </c>
      <c r="I2693" s="69">
        <v>2</v>
      </c>
      <c r="J2693" s="69"/>
      <c r="K2693" s="69">
        <v>85</v>
      </c>
      <c r="L2693" s="1" t="s">
        <v>348</v>
      </c>
      <c r="M2693" s="69" t="s">
        <v>7123</v>
      </c>
      <c r="N2693" s="69">
        <v>21690</v>
      </c>
      <c r="O2693" s="69">
        <v>0</v>
      </c>
      <c r="P2693" s="69">
        <v>21</v>
      </c>
      <c r="Q2693" s="69" t="s">
        <v>15557</v>
      </c>
      <c r="R2693" s="69" t="s">
        <v>424</v>
      </c>
      <c r="S2693" s="69" t="s">
        <v>592</v>
      </c>
      <c r="T2693" s="69"/>
      <c r="U2693" s="69" t="s">
        <v>15558</v>
      </c>
      <c r="V2693" s="69" t="s">
        <v>299</v>
      </c>
    </row>
    <row r="2694" spans="1:22" x14ac:dyDescent="0.3">
      <c r="A2694" s="69" t="s">
        <v>14463</v>
      </c>
      <c r="B2694" s="69">
        <v>1</v>
      </c>
      <c r="C2694" s="1" t="s">
        <v>14464</v>
      </c>
      <c r="D2694" s="69"/>
      <c r="E2694" s="69"/>
      <c r="F2694" s="69" t="s">
        <v>14464</v>
      </c>
      <c r="G2694" s="69"/>
      <c r="H2694" s="69"/>
      <c r="I2694" s="69"/>
      <c r="J2694" s="69"/>
      <c r="K2694" s="69">
        <v>0</v>
      </c>
      <c r="L2694" s="1" t="s">
        <v>296</v>
      </c>
      <c r="M2694" s="69" t="s">
        <v>14465</v>
      </c>
      <c r="N2694" s="69">
        <v>21668</v>
      </c>
      <c r="O2694" s="69">
        <v>0</v>
      </c>
      <c r="P2694" s="69"/>
      <c r="Q2694" s="69" t="s">
        <v>14466</v>
      </c>
      <c r="R2694" s="69" t="s">
        <v>296</v>
      </c>
      <c r="S2694" s="69" t="s">
        <v>296</v>
      </c>
      <c r="T2694" s="69"/>
      <c r="U2694" s="69" t="s">
        <v>14467</v>
      </c>
      <c r="V2694" s="69" t="s">
        <v>295</v>
      </c>
    </row>
    <row r="2695" spans="1:22" x14ac:dyDescent="0.3">
      <c r="A2695" s="69" t="s">
        <v>9674</v>
      </c>
      <c r="B2695" s="69">
        <v>1</v>
      </c>
      <c r="C2695" s="1" t="s">
        <v>9671</v>
      </c>
      <c r="D2695" s="69" t="s">
        <v>321</v>
      </c>
      <c r="E2695" s="69">
        <v>2580330</v>
      </c>
      <c r="F2695" s="69" t="s">
        <v>9671</v>
      </c>
      <c r="G2695" s="69" t="s">
        <v>875</v>
      </c>
      <c r="H2695" s="69" t="s">
        <v>9662</v>
      </c>
      <c r="I2695" s="69">
        <v>3</v>
      </c>
      <c r="J2695" s="69" t="s">
        <v>9673</v>
      </c>
      <c r="K2695" s="69">
        <v>84</v>
      </c>
      <c r="L2695" s="1" t="s">
        <v>321</v>
      </c>
      <c r="M2695" s="69" t="s">
        <v>3749</v>
      </c>
      <c r="N2695" s="69">
        <v>18094</v>
      </c>
      <c r="O2695" s="69">
        <v>4</v>
      </c>
      <c r="P2695" s="69">
        <v>27</v>
      </c>
      <c r="Q2695" s="69" t="s">
        <v>13546</v>
      </c>
      <c r="R2695" s="69" t="s">
        <v>294</v>
      </c>
      <c r="S2695" s="69" t="s">
        <v>659</v>
      </c>
      <c r="T2695" s="69"/>
      <c r="U2695" s="69" t="s">
        <v>9672</v>
      </c>
      <c r="V2695" s="69" t="s">
        <v>299</v>
      </c>
    </row>
    <row r="2696" spans="1:22" x14ac:dyDescent="0.3">
      <c r="A2696" s="69" t="s">
        <v>753</v>
      </c>
      <c r="B2696" s="69">
        <v>1</v>
      </c>
      <c r="C2696" s="1" t="s">
        <v>748</v>
      </c>
      <c r="D2696" s="69" t="s">
        <v>348</v>
      </c>
      <c r="E2696" s="69">
        <v>3045763</v>
      </c>
      <c r="F2696" s="69" t="s">
        <v>748</v>
      </c>
      <c r="G2696" s="69"/>
      <c r="H2696" s="69" t="s">
        <v>754</v>
      </c>
      <c r="I2696" s="69">
        <v>3</v>
      </c>
      <c r="J2696" s="69" t="s">
        <v>752</v>
      </c>
      <c r="K2696" s="69">
        <v>88</v>
      </c>
      <c r="L2696" s="1" t="s">
        <v>348</v>
      </c>
      <c r="M2696" s="69" t="s">
        <v>751</v>
      </c>
      <c r="N2696" s="69">
        <v>20274</v>
      </c>
      <c r="O2696" s="69">
        <v>2</v>
      </c>
      <c r="P2696" s="69">
        <v>25</v>
      </c>
      <c r="Q2696" s="69" t="s">
        <v>11376</v>
      </c>
      <c r="R2696" s="69" t="s">
        <v>329</v>
      </c>
      <c r="S2696" s="69" t="s">
        <v>749</v>
      </c>
      <c r="T2696" s="69" t="s">
        <v>16316</v>
      </c>
      <c r="U2696" s="69" t="s">
        <v>750</v>
      </c>
      <c r="V2696" s="69" t="s">
        <v>295</v>
      </c>
    </row>
    <row r="2697" spans="1:22" x14ac:dyDescent="0.3">
      <c r="A2697" s="69" t="s">
        <v>7262</v>
      </c>
      <c r="B2697" s="69">
        <v>1</v>
      </c>
      <c r="C2697" s="1" t="s">
        <v>7260</v>
      </c>
      <c r="D2697" s="69" t="s">
        <v>451</v>
      </c>
      <c r="E2697" s="69">
        <v>16783</v>
      </c>
      <c r="F2697" s="69" t="s">
        <v>7260</v>
      </c>
      <c r="G2697" s="69"/>
      <c r="H2697" s="69" t="s">
        <v>7263</v>
      </c>
      <c r="I2697" s="69"/>
      <c r="J2697" s="69" t="s">
        <v>7261</v>
      </c>
      <c r="K2697" s="69">
        <v>38</v>
      </c>
      <c r="L2697" s="1" t="s">
        <v>451</v>
      </c>
      <c r="M2697" s="69" t="s">
        <v>3316</v>
      </c>
      <c r="N2697" s="69">
        <v>16142</v>
      </c>
      <c r="O2697" s="69">
        <v>6</v>
      </c>
      <c r="P2697" s="69">
        <v>29</v>
      </c>
      <c r="Q2697" s="69" t="s">
        <v>12845</v>
      </c>
      <c r="R2697" s="69" t="s">
        <v>492</v>
      </c>
      <c r="S2697" s="69" t="s">
        <v>575</v>
      </c>
      <c r="T2697" s="69" t="s">
        <v>16316</v>
      </c>
      <c r="U2697" s="69" t="s">
        <v>1858</v>
      </c>
      <c r="V2697" s="69" t="s">
        <v>295</v>
      </c>
    </row>
    <row r="2698" spans="1:22" x14ac:dyDescent="0.3">
      <c r="A2698" s="69" t="s">
        <v>7321</v>
      </c>
      <c r="B2698" s="69">
        <v>1</v>
      </c>
      <c r="C2698" s="1" t="s">
        <v>7319</v>
      </c>
      <c r="D2698" s="69" t="s">
        <v>348</v>
      </c>
      <c r="E2698" s="69">
        <v>15878</v>
      </c>
      <c r="F2698" s="69" t="s">
        <v>7319</v>
      </c>
      <c r="G2698" s="69"/>
      <c r="H2698" s="69" t="s">
        <v>7141</v>
      </c>
      <c r="I2698" s="69"/>
      <c r="J2698" s="69" t="s">
        <v>7320</v>
      </c>
      <c r="K2698" s="69">
        <v>83</v>
      </c>
      <c r="L2698" s="1" t="s">
        <v>348</v>
      </c>
      <c r="M2698" s="69" t="s">
        <v>513</v>
      </c>
      <c r="N2698" s="69">
        <v>15088</v>
      </c>
      <c r="O2698" s="69">
        <v>7</v>
      </c>
      <c r="P2698" s="69">
        <v>30</v>
      </c>
      <c r="Q2698" s="69" t="s">
        <v>12863</v>
      </c>
      <c r="R2698" s="69" t="s">
        <v>345</v>
      </c>
      <c r="S2698" s="69" t="s">
        <v>450</v>
      </c>
      <c r="T2698" s="69" t="s">
        <v>16316</v>
      </c>
      <c r="U2698" s="69" t="s">
        <v>1858</v>
      </c>
      <c r="V2698" s="69" t="s">
        <v>295</v>
      </c>
    </row>
    <row r="2699" spans="1:22" x14ac:dyDescent="0.3">
      <c r="A2699" s="69" t="s">
        <v>1089</v>
      </c>
      <c r="B2699" s="69">
        <v>1</v>
      </c>
      <c r="C2699" s="1" t="s">
        <v>1085</v>
      </c>
      <c r="D2699" s="69" t="s">
        <v>348</v>
      </c>
      <c r="E2699" s="69">
        <v>14851</v>
      </c>
      <c r="F2699" s="69" t="s">
        <v>1085</v>
      </c>
      <c r="G2699" s="69"/>
      <c r="H2699" s="69" t="s">
        <v>1090</v>
      </c>
      <c r="I2699" s="69"/>
      <c r="J2699" s="69" t="s">
        <v>1088</v>
      </c>
      <c r="K2699" s="69">
        <v>10</v>
      </c>
      <c r="L2699" s="1" t="s">
        <v>348</v>
      </c>
      <c r="M2699" s="69" t="s">
        <v>1087</v>
      </c>
      <c r="N2699" s="69">
        <v>13693</v>
      </c>
      <c r="O2699" s="69">
        <v>9</v>
      </c>
      <c r="P2699" s="69">
        <v>31</v>
      </c>
      <c r="Q2699" s="69" t="s">
        <v>11426</v>
      </c>
      <c r="R2699" s="69" t="s">
        <v>424</v>
      </c>
      <c r="S2699" s="69" t="s">
        <v>822</v>
      </c>
      <c r="T2699" s="69" t="s">
        <v>16316</v>
      </c>
      <c r="U2699" s="69" t="s">
        <v>1086</v>
      </c>
      <c r="V2699" s="69" t="s">
        <v>295</v>
      </c>
    </row>
    <row r="2700" spans="1:22" x14ac:dyDescent="0.3">
      <c r="A2700" s="69" t="s">
        <v>8313</v>
      </c>
      <c r="B2700" s="69">
        <v>1</v>
      </c>
      <c r="C2700" s="1" t="s">
        <v>8311</v>
      </c>
      <c r="D2700" s="69" t="s">
        <v>451</v>
      </c>
      <c r="E2700" s="69">
        <v>3040496</v>
      </c>
      <c r="F2700" s="69" t="s">
        <v>8311</v>
      </c>
      <c r="G2700" s="69"/>
      <c r="H2700" s="69" t="s">
        <v>6262</v>
      </c>
      <c r="I2700" s="69">
        <v>7</v>
      </c>
      <c r="J2700" s="69"/>
      <c r="K2700" s="69">
        <v>44</v>
      </c>
      <c r="L2700" s="1" t="s">
        <v>451</v>
      </c>
      <c r="M2700" s="69" t="s">
        <v>8312</v>
      </c>
      <c r="N2700" s="69">
        <v>19268</v>
      </c>
      <c r="O2700" s="69">
        <v>2</v>
      </c>
      <c r="P2700" s="69">
        <v>24</v>
      </c>
      <c r="Q2700" s="69" t="s">
        <v>13139</v>
      </c>
      <c r="R2700" s="69" t="s">
        <v>492</v>
      </c>
      <c r="S2700" s="69" t="s">
        <v>579</v>
      </c>
      <c r="T2700" s="69" t="s">
        <v>1059</v>
      </c>
      <c r="U2700" s="69" t="s">
        <v>1494</v>
      </c>
      <c r="V2700" s="69" t="s">
        <v>295</v>
      </c>
    </row>
    <row r="2701" spans="1:22" x14ac:dyDescent="0.3">
      <c r="A2701" s="69" t="s">
        <v>3850</v>
      </c>
      <c r="B2701" s="69">
        <v>2</v>
      </c>
      <c r="C2701" s="1" t="s">
        <v>3847</v>
      </c>
      <c r="D2701" s="69" t="s">
        <v>348</v>
      </c>
      <c r="E2701" s="69">
        <v>16414</v>
      </c>
      <c r="F2701" s="69" t="s">
        <v>3847</v>
      </c>
      <c r="G2701" s="69"/>
      <c r="H2701" s="69" t="s">
        <v>3851</v>
      </c>
      <c r="I2701" s="69">
        <v>3</v>
      </c>
      <c r="J2701" s="69" t="s">
        <v>3849</v>
      </c>
      <c r="K2701" s="69">
        <v>24</v>
      </c>
      <c r="L2701" s="1" t="s">
        <v>348</v>
      </c>
      <c r="M2701" s="69" t="s">
        <v>3848</v>
      </c>
      <c r="N2701" s="69">
        <v>15398</v>
      </c>
      <c r="O2701" s="69">
        <v>7</v>
      </c>
      <c r="P2701" s="69">
        <v>29</v>
      </c>
      <c r="Q2701" s="69" t="s">
        <v>11969</v>
      </c>
      <c r="R2701" s="69" t="s">
        <v>308</v>
      </c>
      <c r="S2701" s="69" t="s">
        <v>791</v>
      </c>
      <c r="T2701" s="69" t="s">
        <v>16316</v>
      </c>
      <c r="U2701" s="69" t="s">
        <v>1494</v>
      </c>
      <c r="V2701" s="69" t="s">
        <v>295</v>
      </c>
    </row>
    <row r="2702" spans="1:22" x14ac:dyDescent="0.3">
      <c r="A2702" s="69" t="s">
        <v>3850</v>
      </c>
      <c r="B2702" s="69">
        <v>2</v>
      </c>
      <c r="C2702" s="1" t="s">
        <v>14305</v>
      </c>
      <c r="D2702" s="69" t="s">
        <v>348</v>
      </c>
      <c r="E2702" s="69">
        <v>16414</v>
      </c>
      <c r="F2702" s="69" t="s">
        <v>14305</v>
      </c>
      <c r="G2702" s="69"/>
      <c r="H2702" s="69" t="s">
        <v>3851</v>
      </c>
      <c r="I2702" s="69">
        <v>3</v>
      </c>
      <c r="J2702" s="69" t="s">
        <v>3849</v>
      </c>
      <c r="K2702" s="69">
        <v>24</v>
      </c>
      <c r="L2702" s="1" t="s">
        <v>348</v>
      </c>
      <c r="M2702" s="69" t="s">
        <v>3848</v>
      </c>
      <c r="N2702" s="69">
        <v>15398</v>
      </c>
      <c r="O2702" s="69">
        <v>7</v>
      </c>
      <c r="P2702" s="69">
        <v>29</v>
      </c>
      <c r="Q2702" s="69" t="s">
        <v>11969</v>
      </c>
      <c r="R2702" s="69" t="s">
        <v>308</v>
      </c>
      <c r="S2702" s="69" t="s">
        <v>791</v>
      </c>
      <c r="T2702" s="69" t="s">
        <v>16316</v>
      </c>
      <c r="U2702" s="69" t="s">
        <v>1494</v>
      </c>
      <c r="V2702" s="69" t="s">
        <v>295</v>
      </c>
    </row>
    <row r="2703" spans="1:22" x14ac:dyDescent="0.3">
      <c r="A2703" s="69" t="s">
        <v>5915</v>
      </c>
      <c r="B2703" s="69">
        <v>1</v>
      </c>
      <c r="C2703" s="1" t="s">
        <v>5913</v>
      </c>
      <c r="D2703" s="69" t="s">
        <v>451</v>
      </c>
      <c r="E2703" s="69">
        <v>2581598</v>
      </c>
      <c r="F2703" s="69" t="s">
        <v>5913</v>
      </c>
      <c r="G2703" s="69"/>
      <c r="H2703" s="69" t="s">
        <v>2212</v>
      </c>
      <c r="I2703" s="69"/>
      <c r="J2703" s="69" t="s">
        <v>5914</v>
      </c>
      <c r="K2703" s="69">
        <v>42</v>
      </c>
      <c r="L2703" s="1" t="s">
        <v>451</v>
      </c>
      <c r="M2703" s="69" t="s">
        <v>3521</v>
      </c>
      <c r="N2703" s="69">
        <v>17066</v>
      </c>
      <c r="O2703" s="69">
        <v>5</v>
      </c>
      <c r="P2703" s="69">
        <v>26</v>
      </c>
      <c r="Q2703" s="69" t="s">
        <v>12478</v>
      </c>
      <c r="R2703" s="69" t="s">
        <v>329</v>
      </c>
      <c r="S2703" s="69" t="s">
        <v>828</v>
      </c>
      <c r="T2703" s="69" t="s">
        <v>16316</v>
      </c>
      <c r="U2703" s="69" t="s">
        <v>1494</v>
      </c>
      <c r="V2703" s="69" t="s">
        <v>295</v>
      </c>
    </row>
    <row r="2704" spans="1:22" x14ac:dyDescent="0.3">
      <c r="A2704" s="69" t="s">
        <v>1635</v>
      </c>
      <c r="B2704" s="69">
        <v>1</v>
      </c>
      <c r="C2704" s="1" t="s">
        <v>1632</v>
      </c>
      <c r="D2704" s="69"/>
      <c r="E2704" s="69"/>
      <c r="F2704" s="69" t="s">
        <v>1632</v>
      </c>
      <c r="G2704" s="69"/>
      <c r="H2704" s="69"/>
      <c r="I2704" s="69"/>
      <c r="J2704" s="69"/>
      <c r="K2704" s="69">
        <v>0</v>
      </c>
      <c r="L2704" s="1" t="s">
        <v>296</v>
      </c>
      <c r="M2704" s="69" t="s">
        <v>1634</v>
      </c>
      <c r="N2704" s="69">
        <v>17368</v>
      </c>
      <c r="O2704" s="69"/>
      <c r="P2704" s="69"/>
      <c r="Q2704" s="69" t="s">
        <v>11518</v>
      </c>
      <c r="R2704" s="69" t="s">
        <v>296</v>
      </c>
      <c r="S2704" s="69" t="s">
        <v>296</v>
      </c>
      <c r="T2704" s="69"/>
      <c r="U2704" s="69" t="s">
        <v>1633</v>
      </c>
      <c r="V2704" s="69" t="s">
        <v>295</v>
      </c>
    </row>
    <row r="2705" spans="1:22" x14ac:dyDescent="0.3">
      <c r="A2705" s="69" t="s">
        <v>6355</v>
      </c>
      <c r="B2705" s="69">
        <v>1</v>
      </c>
      <c r="C2705" s="1" t="s">
        <v>6353</v>
      </c>
      <c r="D2705" s="69" t="s">
        <v>451</v>
      </c>
      <c r="E2705" s="69">
        <v>2577283</v>
      </c>
      <c r="F2705" s="69" t="s">
        <v>6353</v>
      </c>
      <c r="G2705" s="69"/>
      <c r="H2705" s="69" t="s">
        <v>6356</v>
      </c>
      <c r="I2705" s="69"/>
      <c r="J2705" s="69" t="s">
        <v>6354</v>
      </c>
      <c r="K2705" s="69">
        <v>25</v>
      </c>
      <c r="L2705" s="1" t="s">
        <v>451</v>
      </c>
      <c r="M2705" s="69" t="s">
        <v>4530</v>
      </c>
      <c r="N2705" s="69">
        <v>17016</v>
      </c>
      <c r="O2705" s="69">
        <v>5</v>
      </c>
      <c r="P2705" s="69">
        <v>26</v>
      </c>
      <c r="Q2705" s="69" t="s">
        <v>12599</v>
      </c>
      <c r="R2705" s="69" t="s">
        <v>397</v>
      </c>
      <c r="S2705" s="69" t="s">
        <v>779</v>
      </c>
      <c r="T2705" s="69" t="s">
        <v>16316</v>
      </c>
      <c r="U2705" s="69" t="s">
        <v>1633</v>
      </c>
      <c r="V2705" s="69" t="s">
        <v>295</v>
      </c>
    </row>
    <row r="2706" spans="1:22" x14ac:dyDescent="0.3">
      <c r="A2706" s="69" t="s">
        <v>2939</v>
      </c>
      <c r="B2706" s="69">
        <v>1</v>
      </c>
      <c r="C2706" s="1" t="s">
        <v>2937</v>
      </c>
      <c r="D2706" s="69" t="s">
        <v>451</v>
      </c>
      <c r="E2706" s="69">
        <v>2577023</v>
      </c>
      <c r="F2706" s="69" t="s">
        <v>2937</v>
      </c>
      <c r="G2706" s="69"/>
      <c r="H2706" s="69" t="s">
        <v>2253</v>
      </c>
      <c r="I2706" s="69"/>
      <c r="J2706" s="69"/>
      <c r="K2706" s="69">
        <v>28</v>
      </c>
      <c r="L2706" s="1" t="s">
        <v>451</v>
      </c>
      <c r="M2706" s="69" t="s">
        <v>2001</v>
      </c>
      <c r="N2706" s="69">
        <v>17089</v>
      </c>
      <c r="O2706" s="69">
        <v>5</v>
      </c>
      <c r="P2706" s="69">
        <v>27</v>
      </c>
      <c r="Q2706" s="69" t="s">
        <v>11772</v>
      </c>
      <c r="R2706" s="69" t="s">
        <v>457</v>
      </c>
      <c r="S2706" s="69" t="s">
        <v>838</v>
      </c>
      <c r="T2706" s="69"/>
      <c r="U2706" s="69" t="s">
        <v>2938</v>
      </c>
      <c r="V2706" s="69" t="s">
        <v>295</v>
      </c>
    </row>
    <row r="2707" spans="1:22" x14ac:dyDescent="0.3">
      <c r="A2707" s="69" t="s">
        <v>2241</v>
      </c>
      <c r="B2707" s="69">
        <v>1</v>
      </c>
      <c r="C2707" s="1" t="s">
        <v>2239</v>
      </c>
      <c r="D2707" s="69" t="s">
        <v>348</v>
      </c>
      <c r="E2707" s="69">
        <v>3915174</v>
      </c>
      <c r="F2707" s="69" t="s">
        <v>2239</v>
      </c>
      <c r="G2707" s="69" t="s">
        <v>910</v>
      </c>
      <c r="H2707" s="69" t="s">
        <v>2242</v>
      </c>
      <c r="I2707" s="69">
        <v>3</v>
      </c>
      <c r="J2707" s="69" t="s">
        <v>14357</v>
      </c>
      <c r="K2707" s="69">
        <v>14</v>
      </c>
      <c r="L2707" s="1" t="s">
        <v>348</v>
      </c>
      <c r="M2707" s="69" t="s">
        <v>2240</v>
      </c>
      <c r="N2707" s="69">
        <v>20775</v>
      </c>
      <c r="O2707" s="69">
        <v>1</v>
      </c>
      <c r="P2707" s="69">
        <v>23</v>
      </c>
      <c r="Q2707" s="69" t="s">
        <v>11630</v>
      </c>
      <c r="R2707" s="69" t="s">
        <v>360</v>
      </c>
      <c r="S2707" s="69" t="s">
        <v>1310</v>
      </c>
      <c r="T2707" s="69"/>
      <c r="U2707" s="69" t="s">
        <v>467</v>
      </c>
      <c r="V2707" s="69" t="s">
        <v>299</v>
      </c>
    </row>
    <row r="2708" spans="1:22" x14ac:dyDescent="0.3">
      <c r="A2708" s="69" t="s">
        <v>7690</v>
      </c>
      <c r="B2708" s="69">
        <v>1</v>
      </c>
      <c r="C2708" s="1" t="s">
        <v>7688</v>
      </c>
      <c r="D2708" s="69"/>
      <c r="E2708" s="69"/>
      <c r="F2708" s="69" t="s">
        <v>7688</v>
      </c>
      <c r="G2708" s="69"/>
      <c r="H2708" s="69"/>
      <c r="I2708" s="69"/>
      <c r="J2708" s="69"/>
      <c r="K2708" s="69">
        <v>0</v>
      </c>
      <c r="L2708" s="1" t="s">
        <v>296</v>
      </c>
      <c r="M2708" s="69" t="s">
        <v>7689</v>
      </c>
      <c r="N2708" s="69">
        <v>18850</v>
      </c>
      <c r="O2708" s="69">
        <v>0</v>
      </c>
      <c r="P2708" s="69"/>
      <c r="Q2708" s="69" t="s">
        <v>12964</v>
      </c>
      <c r="R2708" s="69" t="s">
        <v>296</v>
      </c>
      <c r="S2708" s="69" t="s">
        <v>296</v>
      </c>
      <c r="T2708" s="69"/>
      <c r="U2708" s="69" t="s">
        <v>467</v>
      </c>
      <c r="V2708" s="69" t="s">
        <v>295</v>
      </c>
    </row>
    <row r="2709" spans="1:22" x14ac:dyDescent="0.3">
      <c r="A2709" s="69" t="s">
        <v>7068</v>
      </c>
      <c r="B2709" s="69">
        <v>1</v>
      </c>
      <c r="C2709" s="1" t="s">
        <v>7066</v>
      </c>
      <c r="D2709" s="69" t="s">
        <v>348</v>
      </c>
      <c r="E2709" s="69">
        <v>3121422</v>
      </c>
      <c r="F2709" s="69" t="s">
        <v>7066</v>
      </c>
      <c r="G2709" s="69" t="s">
        <v>444</v>
      </c>
      <c r="H2709" s="69" t="s">
        <v>2832</v>
      </c>
      <c r="I2709" s="69">
        <v>1</v>
      </c>
      <c r="J2709" s="69" t="s">
        <v>14461</v>
      </c>
      <c r="K2709" s="69">
        <v>17</v>
      </c>
      <c r="L2709" s="1" t="s">
        <v>348</v>
      </c>
      <c r="M2709" s="69" t="s">
        <v>7067</v>
      </c>
      <c r="N2709" s="69">
        <v>20873</v>
      </c>
      <c r="O2709" s="69">
        <v>1</v>
      </c>
      <c r="P2709" s="69">
        <v>24</v>
      </c>
      <c r="Q2709" s="69" t="s">
        <v>12795</v>
      </c>
      <c r="R2709" s="69" t="s">
        <v>308</v>
      </c>
      <c r="S2709" s="69" t="s">
        <v>317</v>
      </c>
      <c r="T2709" s="69"/>
      <c r="U2709" s="69" t="s">
        <v>467</v>
      </c>
      <c r="V2709" s="69" t="s">
        <v>299</v>
      </c>
    </row>
    <row r="2710" spans="1:22" x14ac:dyDescent="0.3">
      <c r="A2710" s="69" t="s">
        <v>10236</v>
      </c>
      <c r="B2710" s="69">
        <v>1</v>
      </c>
      <c r="C2710" s="1" t="s">
        <v>10234</v>
      </c>
      <c r="D2710" s="69"/>
      <c r="E2710" s="69"/>
      <c r="F2710" s="69" t="s">
        <v>10234</v>
      </c>
      <c r="G2710" s="69"/>
      <c r="H2710" s="69"/>
      <c r="I2710" s="69"/>
      <c r="J2710" s="69"/>
      <c r="K2710" s="69">
        <v>0</v>
      </c>
      <c r="L2710" s="1" t="s">
        <v>296</v>
      </c>
      <c r="M2710" s="69" t="s">
        <v>10235</v>
      </c>
      <c r="N2710" s="69">
        <v>19349</v>
      </c>
      <c r="O2710" s="69">
        <v>0</v>
      </c>
      <c r="P2710" s="69"/>
      <c r="Q2710" s="69" t="s">
        <v>13714</v>
      </c>
      <c r="R2710" s="69" t="s">
        <v>296</v>
      </c>
      <c r="S2710" s="69" t="s">
        <v>296</v>
      </c>
      <c r="T2710" s="69"/>
      <c r="U2710" s="69" t="s">
        <v>467</v>
      </c>
      <c r="V2710" s="69" t="s">
        <v>295</v>
      </c>
    </row>
    <row r="2711" spans="1:22" x14ac:dyDescent="0.3">
      <c r="A2711" s="69" t="s">
        <v>469</v>
      </c>
      <c r="B2711" s="69">
        <v>1</v>
      </c>
      <c r="C2711" s="1" t="s">
        <v>466</v>
      </c>
      <c r="D2711" s="69"/>
      <c r="E2711" s="69"/>
      <c r="F2711" s="69" t="s">
        <v>466</v>
      </c>
      <c r="G2711" s="69"/>
      <c r="H2711" s="69"/>
      <c r="I2711" s="69"/>
      <c r="J2711" s="69"/>
      <c r="K2711" s="69">
        <v>0</v>
      </c>
      <c r="L2711" s="1" t="s">
        <v>296</v>
      </c>
      <c r="M2711" s="69" t="s">
        <v>468</v>
      </c>
      <c r="N2711" s="69">
        <v>17880</v>
      </c>
      <c r="O2711" s="69">
        <v>0</v>
      </c>
      <c r="P2711" s="69"/>
      <c r="Q2711" s="69" t="s">
        <v>11345</v>
      </c>
      <c r="R2711" s="69" t="s">
        <v>296</v>
      </c>
      <c r="S2711" s="69" t="s">
        <v>296</v>
      </c>
      <c r="T2711" s="69"/>
      <c r="U2711" s="69" t="s">
        <v>467</v>
      </c>
      <c r="V2711" s="69" t="s">
        <v>295</v>
      </c>
    </row>
    <row r="2712" spans="1:22" x14ac:dyDescent="0.3">
      <c r="A2712" s="69" t="s">
        <v>6913</v>
      </c>
      <c r="B2712" s="69">
        <v>1</v>
      </c>
      <c r="C2712" s="1" t="s">
        <v>6910</v>
      </c>
      <c r="D2712" s="69" t="s">
        <v>451</v>
      </c>
      <c r="E2712" s="69">
        <v>3126113</v>
      </c>
      <c r="F2712" s="69" t="s">
        <v>6910</v>
      </c>
      <c r="G2712" s="69"/>
      <c r="H2712" s="69" t="s">
        <v>6914</v>
      </c>
      <c r="I2712" s="69"/>
      <c r="J2712" s="69" t="s">
        <v>6912</v>
      </c>
      <c r="K2712" s="69">
        <v>42</v>
      </c>
      <c r="L2712" s="1" t="s">
        <v>451</v>
      </c>
      <c r="M2712" s="69" t="s">
        <v>6911</v>
      </c>
      <c r="N2712" s="69">
        <v>20136</v>
      </c>
      <c r="O2712" s="69">
        <v>2</v>
      </c>
      <c r="P2712" s="69">
        <v>24</v>
      </c>
      <c r="Q2712" s="69" t="s">
        <v>12752</v>
      </c>
      <c r="R2712" s="69" t="s">
        <v>401</v>
      </c>
      <c r="S2712" s="69" t="s">
        <v>356</v>
      </c>
      <c r="T2712" s="69" t="s">
        <v>16316</v>
      </c>
      <c r="U2712" s="69" t="s">
        <v>467</v>
      </c>
      <c r="V2712" s="69" t="s">
        <v>295</v>
      </c>
    </row>
    <row r="2713" spans="1:22" x14ac:dyDescent="0.3">
      <c r="A2713" s="69" t="s">
        <v>2305</v>
      </c>
      <c r="B2713" s="69">
        <v>1</v>
      </c>
      <c r="C2713" s="1" t="s">
        <v>3422</v>
      </c>
      <c r="D2713" s="69" t="s">
        <v>451</v>
      </c>
      <c r="E2713" s="69">
        <v>4040172</v>
      </c>
      <c r="F2713" s="69" t="s">
        <v>3422</v>
      </c>
      <c r="G2713" s="69"/>
      <c r="H2713" s="69"/>
      <c r="I2713" s="69"/>
      <c r="J2713" s="69"/>
      <c r="K2713" s="69">
        <v>36</v>
      </c>
      <c r="L2713" s="1" t="s">
        <v>451</v>
      </c>
      <c r="M2713" s="69" t="s">
        <v>513</v>
      </c>
      <c r="N2713" s="69">
        <v>18758</v>
      </c>
      <c r="O2713" s="69">
        <v>0</v>
      </c>
      <c r="P2713" s="69"/>
      <c r="Q2713" s="69" t="s">
        <v>11877</v>
      </c>
      <c r="R2713" s="69" t="s">
        <v>397</v>
      </c>
      <c r="S2713" s="69" t="s">
        <v>706</v>
      </c>
      <c r="T2713" s="69"/>
      <c r="U2713" s="69" t="s">
        <v>467</v>
      </c>
      <c r="V2713" s="69" t="s">
        <v>295</v>
      </c>
    </row>
    <row r="2714" spans="1:22" x14ac:dyDescent="0.3">
      <c r="A2714" s="69" t="s">
        <v>7709</v>
      </c>
      <c r="B2714" s="69">
        <v>1</v>
      </c>
      <c r="C2714" s="1" t="s">
        <v>7708</v>
      </c>
      <c r="D2714" s="69" t="s">
        <v>348</v>
      </c>
      <c r="E2714" s="69">
        <v>4260393</v>
      </c>
      <c r="F2714" s="69" t="s">
        <v>7708</v>
      </c>
      <c r="G2714" s="69"/>
      <c r="H2714" s="69" t="s">
        <v>4904</v>
      </c>
      <c r="I2714" s="69"/>
      <c r="J2714" s="69" t="s">
        <v>14490</v>
      </c>
      <c r="K2714" s="69"/>
      <c r="L2714" s="1" t="s">
        <v>348</v>
      </c>
      <c r="M2714" s="69" t="s">
        <v>760</v>
      </c>
      <c r="N2714" s="69">
        <v>21492</v>
      </c>
      <c r="O2714" s="69">
        <v>1</v>
      </c>
      <c r="P2714" s="69">
        <v>23</v>
      </c>
      <c r="Q2714" s="69" t="s">
        <v>12969</v>
      </c>
      <c r="R2714" s="69" t="s">
        <v>401</v>
      </c>
      <c r="S2714" s="69" t="s">
        <v>597</v>
      </c>
      <c r="T2714" s="69" t="s">
        <v>16316</v>
      </c>
      <c r="U2714" s="69" t="s">
        <v>467</v>
      </c>
      <c r="V2714" s="69" t="s">
        <v>295</v>
      </c>
    </row>
    <row r="2715" spans="1:22" x14ac:dyDescent="0.3">
      <c r="A2715" s="69" t="s">
        <v>3664</v>
      </c>
      <c r="B2715" s="69">
        <v>1</v>
      </c>
      <c r="C2715" s="1" t="s">
        <v>3662</v>
      </c>
      <c r="D2715" s="69"/>
      <c r="E2715" s="69"/>
      <c r="F2715" s="69" t="s">
        <v>3662</v>
      </c>
      <c r="G2715" s="69"/>
      <c r="H2715" s="69"/>
      <c r="I2715" s="69"/>
      <c r="J2715" s="69"/>
      <c r="K2715" s="69">
        <v>0</v>
      </c>
      <c r="L2715" s="1" t="s">
        <v>296</v>
      </c>
      <c r="M2715" s="69" t="s">
        <v>577</v>
      </c>
      <c r="N2715" s="69">
        <v>17843</v>
      </c>
      <c r="O2715" s="69">
        <v>0</v>
      </c>
      <c r="P2715" s="69"/>
      <c r="Q2715" s="69" t="s">
        <v>11927</v>
      </c>
      <c r="R2715" s="69" t="s">
        <v>296</v>
      </c>
      <c r="S2715" s="69" t="s">
        <v>296</v>
      </c>
      <c r="T2715" s="69"/>
      <c r="U2715" s="69" t="s">
        <v>3663</v>
      </c>
      <c r="V2715" s="69" t="s">
        <v>295</v>
      </c>
    </row>
    <row r="2716" spans="1:22" x14ac:dyDescent="0.3">
      <c r="A2716" s="69" t="s">
        <v>8873</v>
      </c>
      <c r="B2716" s="69">
        <v>1</v>
      </c>
      <c r="C2716" s="1" t="s">
        <v>8870</v>
      </c>
      <c r="D2716" s="69" t="s">
        <v>348</v>
      </c>
      <c r="E2716" s="69">
        <v>2979507</v>
      </c>
      <c r="F2716" s="69" t="s">
        <v>8870</v>
      </c>
      <c r="G2716" s="69"/>
      <c r="H2716" s="69" t="s">
        <v>3290</v>
      </c>
      <c r="I2716" s="69"/>
      <c r="J2716" s="69" t="s">
        <v>8872</v>
      </c>
      <c r="K2716" s="69">
        <v>16</v>
      </c>
      <c r="L2716" s="1" t="s">
        <v>348</v>
      </c>
      <c r="M2716" s="69" t="s">
        <v>825</v>
      </c>
      <c r="N2716" s="69">
        <v>18362</v>
      </c>
      <c r="O2716" s="69">
        <v>4</v>
      </c>
      <c r="P2716" s="69">
        <v>27</v>
      </c>
      <c r="Q2716" s="69" t="s">
        <v>13307</v>
      </c>
      <c r="R2716" s="69" t="s">
        <v>308</v>
      </c>
      <c r="S2716" s="69" t="s">
        <v>390</v>
      </c>
      <c r="T2716" s="69" t="s">
        <v>16316</v>
      </c>
      <c r="U2716" s="69" t="s">
        <v>8871</v>
      </c>
      <c r="V2716" s="69" t="s">
        <v>295</v>
      </c>
    </row>
    <row r="2717" spans="1:22" x14ac:dyDescent="0.3">
      <c r="A2717" s="69" t="s">
        <v>9775</v>
      </c>
      <c r="B2717" s="69">
        <v>1</v>
      </c>
      <c r="C2717" s="1" t="s">
        <v>217</v>
      </c>
      <c r="D2717" s="69" t="s">
        <v>451</v>
      </c>
      <c r="E2717" s="69">
        <v>2979477</v>
      </c>
      <c r="F2717" s="69" t="s">
        <v>217</v>
      </c>
      <c r="G2717" s="69" t="s">
        <v>536</v>
      </c>
      <c r="H2717" s="69" t="s">
        <v>1515</v>
      </c>
      <c r="I2717" s="69">
        <v>2</v>
      </c>
      <c r="J2717" s="69" t="s">
        <v>9774</v>
      </c>
      <c r="K2717" s="69">
        <v>26</v>
      </c>
      <c r="L2717" s="1" t="s">
        <v>451</v>
      </c>
      <c r="M2717" s="69" t="s">
        <v>688</v>
      </c>
      <c r="N2717" s="69">
        <v>16834</v>
      </c>
      <c r="O2717" s="69">
        <v>5</v>
      </c>
      <c r="P2717" s="69">
        <v>27</v>
      </c>
      <c r="Q2717" s="69" t="s">
        <v>13576</v>
      </c>
      <c r="R2717" s="69" t="s">
        <v>329</v>
      </c>
      <c r="S2717" s="69" t="s">
        <v>317</v>
      </c>
      <c r="T2717" s="69"/>
      <c r="U2717" s="69" t="s">
        <v>1698</v>
      </c>
      <c r="V2717" s="69" t="s">
        <v>299</v>
      </c>
    </row>
    <row r="2718" spans="1:22" x14ac:dyDescent="0.3">
      <c r="A2718" s="69" t="s">
        <v>3651</v>
      </c>
      <c r="B2718" s="69">
        <v>1</v>
      </c>
      <c r="C2718" s="1" t="s">
        <v>3649</v>
      </c>
      <c r="D2718" s="69" t="s">
        <v>348</v>
      </c>
      <c r="E2718" s="69">
        <v>2586703</v>
      </c>
      <c r="F2718" s="69" t="s">
        <v>3649</v>
      </c>
      <c r="G2718" s="69" t="s">
        <v>745</v>
      </c>
      <c r="H2718" s="69" t="s">
        <v>3652</v>
      </c>
      <c r="I2718" s="69">
        <v>3</v>
      </c>
      <c r="J2718" s="69" t="s">
        <v>3650</v>
      </c>
      <c r="K2718" s="69">
        <v>14</v>
      </c>
      <c r="L2718" s="1" t="s">
        <v>348</v>
      </c>
      <c r="M2718" s="69" t="s">
        <v>313</v>
      </c>
      <c r="N2718" s="69">
        <v>18540</v>
      </c>
      <c r="O2718" s="69">
        <v>4</v>
      </c>
      <c r="P2718" s="69">
        <v>27</v>
      </c>
      <c r="Q2718" s="69" t="s">
        <v>11924</v>
      </c>
      <c r="R2718" s="69" t="s">
        <v>345</v>
      </c>
      <c r="S2718" s="69" t="s">
        <v>575</v>
      </c>
      <c r="T2718" s="69"/>
      <c r="U2718" s="69" t="s">
        <v>1698</v>
      </c>
      <c r="V2718" s="69" t="s">
        <v>299</v>
      </c>
    </row>
    <row r="2719" spans="1:22" x14ac:dyDescent="0.3">
      <c r="A2719" s="69" t="s">
        <v>4909</v>
      </c>
      <c r="B2719" s="69">
        <v>1</v>
      </c>
      <c r="C2719" s="1" t="s">
        <v>4908</v>
      </c>
      <c r="D2719" s="69" t="s">
        <v>348</v>
      </c>
      <c r="E2719" s="69">
        <v>16824</v>
      </c>
      <c r="F2719" s="69" t="s">
        <v>4908</v>
      </c>
      <c r="G2719" s="69"/>
      <c r="H2719" s="69" t="s">
        <v>3896</v>
      </c>
      <c r="I2719" s="69"/>
      <c r="J2719" s="69"/>
      <c r="K2719" s="69">
        <v>16</v>
      </c>
      <c r="L2719" s="1" t="s">
        <v>348</v>
      </c>
      <c r="M2719" s="69" t="s">
        <v>4369</v>
      </c>
      <c r="N2719" s="69">
        <v>16347</v>
      </c>
      <c r="O2719" s="69">
        <v>1</v>
      </c>
      <c r="P2719" s="69">
        <v>26</v>
      </c>
      <c r="Q2719" s="69" t="s">
        <v>12219</v>
      </c>
      <c r="R2719" s="69" t="s">
        <v>401</v>
      </c>
      <c r="S2719" s="69" t="s">
        <v>571</v>
      </c>
      <c r="T2719" s="69"/>
      <c r="U2719" s="69" t="s">
        <v>1698</v>
      </c>
      <c r="V2719" s="69" t="s">
        <v>295</v>
      </c>
    </row>
    <row r="2720" spans="1:22" x14ac:dyDescent="0.3">
      <c r="A2720" s="69" t="s">
        <v>1700</v>
      </c>
      <c r="B2720" s="69">
        <v>1</v>
      </c>
      <c r="C2720" s="1" t="s">
        <v>1697</v>
      </c>
      <c r="D2720" s="69" t="s">
        <v>321</v>
      </c>
      <c r="E2720" s="69">
        <v>2578588</v>
      </c>
      <c r="F2720" s="69" t="s">
        <v>1697</v>
      </c>
      <c r="G2720" s="69"/>
      <c r="H2720" s="69" t="s">
        <v>1701</v>
      </c>
      <c r="I2720" s="69">
        <v>4</v>
      </c>
      <c r="J2720" s="69"/>
      <c r="K2720" s="69">
        <v>81</v>
      </c>
      <c r="L2720" s="1" t="s">
        <v>321</v>
      </c>
      <c r="M2720" s="69" t="s">
        <v>1699</v>
      </c>
      <c r="N2720" s="69">
        <v>17313</v>
      </c>
      <c r="O2720" s="69">
        <v>4</v>
      </c>
      <c r="P2720" s="69">
        <v>26</v>
      </c>
      <c r="Q2720" s="69" t="s">
        <v>11532</v>
      </c>
      <c r="R2720" s="69" t="s">
        <v>294</v>
      </c>
      <c r="S2720" s="69" t="s">
        <v>389</v>
      </c>
      <c r="T2720" s="69" t="s">
        <v>1059</v>
      </c>
      <c r="U2720" s="69" t="s">
        <v>1698</v>
      </c>
      <c r="V2720" s="69" t="s">
        <v>295</v>
      </c>
    </row>
    <row r="2721" spans="1:22" x14ac:dyDescent="0.3">
      <c r="A2721" s="69" t="s">
        <v>7290</v>
      </c>
      <c r="B2721" s="69">
        <v>1</v>
      </c>
      <c r="C2721" s="1" t="s">
        <v>7288</v>
      </c>
      <c r="D2721" s="69" t="s">
        <v>311</v>
      </c>
      <c r="E2721" s="69">
        <v>13606</v>
      </c>
      <c r="F2721" s="69" t="s">
        <v>7288</v>
      </c>
      <c r="G2721" s="69"/>
      <c r="H2721" s="69" t="s">
        <v>7291</v>
      </c>
      <c r="I2721" s="69">
        <v>3</v>
      </c>
      <c r="J2721" s="69"/>
      <c r="K2721" s="69">
        <v>7</v>
      </c>
      <c r="L2721" s="1" t="s">
        <v>311</v>
      </c>
      <c r="M2721" s="69" t="s">
        <v>799</v>
      </c>
      <c r="N2721" s="69">
        <v>13697</v>
      </c>
      <c r="O2721" s="69">
        <v>9</v>
      </c>
      <c r="P2721" s="69">
        <v>31</v>
      </c>
      <c r="Q2721" s="69" t="s">
        <v>12854</v>
      </c>
      <c r="R2721" s="69" t="s">
        <v>308</v>
      </c>
      <c r="S2721" s="69" t="s">
        <v>356</v>
      </c>
      <c r="T2721" s="69" t="s">
        <v>1059</v>
      </c>
      <c r="U2721" s="69" t="s">
        <v>7289</v>
      </c>
      <c r="V2721" s="69" t="s">
        <v>295</v>
      </c>
    </row>
    <row r="2722" spans="1:22" x14ac:dyDescent="0.3">
      <c r="A2722" s="69" t="s">
        <v>15032</v>
      </c>
      <c r="B2722" s="69">
        <v>1</v>
      </c>
      <c r="C2722" s="1" t="s">
        <v>15033</v>
      </c>
      <c r="D2722" s="69" t="s">
        <v>321</v>
      </c>
      <c r="E2722" s="69">
        <v>4036189</v>
      </c>
      <c r="F2722" s="69" t="s">
        <v>15033</v>
      </c>
      <c r="G2722" s="69" t="s">
        <v>444</v>
      </c>
      <c r="H2722" s="69" t="s">
        <v>15034</v>
      </c>
      <c r="I2722" s="69">
        <v>5</v>
      </c>
      <c r="J2722" s="69"/>
      <c r="K2722" s="69">
        <v>46</v>
      </c>
      <c r="L2722" s="1" t="s">
        <v>321</v>
      </c>
      <c r="M2722" s="69" t="s">
        <v>6389</v>
      </c>
      <c r="N2722" s="69">
        <v>21955</v>
      </c>
      <c r="O2722" s="69">
        <v>0</v>
      </c>
      <c r="P2722" s="69">
        <v>22</v>
      </c>
      <c r="Q2722" s="69" t="s">
        <v>15035</v>
      </c>
      <c r="R2722" s="69" t="s">
        <v>318</v>
      </c>
      <c r="S2722" s="69" t="s">
        <v>995</v>
      </c>
      <c r="T2722" s="69"/>
      <c r="U2722" s="69" t="s">
        <v>7289</v>
      </c>
      <c r="V2722" s="69" t="s">
        <v>299</v>
      </c>
    </row>
    <row r="2723" spans="1:22" x14ac:dyDescent="0.3">
      <c r="A2723" s="69" t="s">
        <v>7318</v>
      </c>
      <c r="B2723" s="69">
        <v>1</v>
      </c>
      <c r="C2723" s="1" t="s">
        <v>7315</v>
      </c>
      <c r="D2723" s="69" t="s">
        <v>451</v>
      </c>
      <c r="E2723" s="69">
        <v>15994</v>
      </c>
      <c r="F2723" s="69" t="s">
        <v>7315</v>
      </c>
      <c r="G2723" s="69"/>
      <c r="H2723" s="69" t="s">
        <v>2011</v>
      </c>
      <c r="I2723" s="69">
        <v>5</v>
      </c>
      <c r="J2723" s="69" t="s">
        <v>7317</v>
      </c>
      <c r="K2723" s="69"/>
      <c r="L2723" s="1" t="s">
        <v>451</v>
      </c>
      <c r="M2723" s="69" t="s">
        <v>5101</v>
      </c>
      <c r="N2723" s="69">
        <v>15126</v>
      </c>
      <c r="O2723" s="69">
        <v>7</v>
      </c>
      <c r="P2723" s="69">
        <v>29</v>
      </c>
      <c r="Q2723" s="69" t="s">
        <v>12862</v>
      </c>
      <c r="R2723" s="69" t="s">
        <v>492</v>
      </c>
      <c r="S2723" s="69" t="s">
        <v>650</v>
      </c>
      <c r="T2723" s="69" t="s">
        <v>16316</v>
      </c>
      <c r="U2723" s="69" t="s">
        <v>7316</v>
      </c>
      <c r="V2723" s="69" t="s">
        <v>295</v>
      </c>
    </row>
    <row r="2724" spans="1:22" x14ac:dyDescent="0.3">
      <c r="A2724" s="69" t="s">
        <v>4393</v>
      </c>
      <c r="B2724" s="69">
        <v>1</v>
      </c>
      <c r="C2724" s="1" t="s">
        <v>4391</v>
      </c>
      <c r="D2724" s="69"/>
      <c r="E2724" s="69"/>
      <c r="F2724" s="69" t="s">
        <v>4391</v>
      </c>
      <c r="G2724" s="69"/>
      <c r="H2724" s="69"/>
      <c r="I2724" s="69"/>
      <c r="J2724" s="69"/>
      <c r="K2724" s="69">
        <v>0</v>
      </c>
      <c r="L2724" s="1" t="s">
        <v>296</v>
      </c>
      <c r="M2724" s="69" t="s">
        <v>4392</v>
      </c>
      <c r="N2724" s="69">
        <v>17864</v>
      </c>
      <c r="O2724" s="69">
        <v>0</v>
      </c>
      <c r="P2724" s="69"/>
      <c r="Q2724" s="69" t="s">
        <v>12098</v>
      </c>
      <c r="R2724" s="69" t="s">
        <v>296</v>
      </c>
      <c r="S2724" s="69" t="s">
        <v>296</v>
      </c>
      <c r="T2724" s="69"/>
      <c r="U2724" s="69" t="s">
        <v>369</v>
      </c>
      <c r="V2724" s="69" t="s">
        <v>295</v>
      </c>
    </row>
    <row r="2725" spans="1:22" x14ac:dyDescent="0.3">
      <c r="A2725" s="69" t="s">
        <v>2879</v>
      </c>
      <c r="B2725" s="69">
        <v>1</v>
      </c>
      <c r="C2725" s="1" t="s">
        <v>2876</v>
      </c>
      <c r="D2725" s="69" t="s">
        <v>321</v>
      </c>
      <c r="E2725" s="69">
        <v>3047558</v>
      </c>
      <c r="F2725" s="69" t="s">
        <v>2876</v>
      </c>
      <c r="G2725" s="69"/>
      <c r="H2725" s="69" t="s">
        <v>2880</v>
      </c>
      <c r="I2725" s="69"/>
      <c r="J2725" s="69" t="s">
        <v>2878</v>
      </c>
      <c r="K2725" s="69">
        <v>83</v>
      </c>
      <c r="L2725" s="1" t="s">
        <v>321</v>
      </c>
      <c r="M2725" s="69" t="s">
        <v>2877</v>
      </c>
      <c r="N2725" s="69">
        <v>18147</v>
      </c>
      <c r="O2725" s="69">
        <v>4</v>
      </c>
      <c r="P2725" s="69">
        <v>25</v>
      </c>
      <c r="Q2725" s="69" t="s">
        <v>11760</v>
      </c>
      <c r="R2725" s="69" t="s">
        <v>345</v>
      </c>
      <c r="S2725" s="69" t="s">
        <v>1188</v>
      </c>
      <c r="T2725" s="69" t="s">
        <v>16316</v>
      </c>
      <c r="U2725" s="69" t="s">
        <v>369</v>
      </c>
      <c r="V2725" s="69" t="s">
        <v>295</v>
      </c>
    </row>
    <row r="2726" spans="1:22" x14ac:dyDescent="0.3">
      <c r="A2726" s="69" t="s">
        <v>10509</v>
      </c>
      <c r="B2726" s="69">
        <v>1</v>
      </c>
      <c r="C2726" s="1" t="s">
        <v>659</v>
      </c>
      <c r="D2726" s="69" t="s">
        <v>437</v>
      </c>
      <c r="E2726" s="69">
        <v>9624</v>
      </c>
      <c r="F2726" s="69" t="s">
        <v>659</v>
      </c>
      <c r="G2726" s="69"/>
      <c r="H2726" s="69" t="s">
        <v>10510</v>
      </c>
      <c r="I2726" s="69"/>
      <c r="J2726" s="69"/>
      <c r="K2726" s="69">
        <v>51</v>
      </c>
      <c r="L2726" s="1" t="s">
        <v>437</v>
      </c>
      <c r="M2726" s="69" t="s">
        <v>809</v>
      </c>
      <c r="N2726" s="69">
        <v>6197</v>
      </c>
      <c r="O2726" s="69">
        <v>8</v>
      </c>
      <c r="P2726" s="69">
        <v>34</v>
      </c>
      <c r="Q2726" s="69" t="s">
        <v>13799</v>
      </c>
      <c r="R2726" s="69" t="s">
        <v>318</v>
      </c>
      <c r="S2726" s="69" t="s">
        <v>525</v>
      </c>
      <c r="T2726" s="69"/>
      <c r="U2726" s="69" t="s">
        <v>369</v>
      </c>
      <c r="V2726" s="69" t="s">
        <v>295</v>
      </c>
    </row>
    <row r="2727" spans="1:22" x14ac:dyDescent="0.3">
      <c r="A2727" s="69" t="s">
        <v>7915</v>
      </c>
      <c r="B2727" s="69">
        <v>1</v>
      </c>
      <c r="C2727" s="1" t="s">
        <v>7913</v>
      </c>
      <c r="D2727" s="69" t="s">
        <v>348</v>
      </c>
      <c r="E2727" s="69">
        <v>3909300</v>
      </c>
      <c r="F2727" s="69" t="s">
        <v>7913</v>
      </c>
      <c r="G2727" s="69" t="s">
        <v>895</v>
      </c>
      <c r="H2727" s="69" t="s">
        <v>14001</v>
      </c>
      <c r="I2727" s="69"/>
      <c r="J2727" s="69" t="s">
        <v>14494</v>
      </c>
      <c r="K2727" s="69">
        <v>14</v>
      </c>
      <c r="L2727" s="1" t="s">
        <v>348</v>
      </c>
      <c r="M2727" s="69" t="s">
        <v>7914</v>
      </c>
      <c r="N2727" s="69">
        <v>21464</v>
      </c>
      <c r="O2727" s="69">
        <v>1</v>
      </c>
      <c r="P2727" s="69">
        <v>24</v>
      </c>
      <c r="Q2727" s="69" t="s">
        <v>13025</v>
      </c>
      <c r="R2727" s="69" t="s">
        <v>424</v>
      </c>
      <c r="S2727" s="69" t="s">
        <v>970</v>
      </c>
      <c r="T2727" s="69"/>
      <c r="U2727" s="69" t="s">
        <v>369</v>
      </c>
      <c r="V2727" s="69" t="s">
        <v>299</v>
      </c>
    </row>
    <row r="2728" spans="1:22" x14ac:dyDescent="0.3">
      <c r="A2728" s="69" t="s">
        <v>16738</v>
      </c>
      <c r="B2728" s="69">
        <v>1</v>
      </c>
      <c r="C2728" s="1" t="s">
        <v>16739</v>
      </c>
      <c r="D2728" s="69" t="s">
        <v>16327</v>
      </c>
      <c r="E2728" s="69">
        <v>12701</v>
      </c>
      <c r="F2728" s="69" t="s">
        <v>16739</v>
      </c>
      <c r="G2728" s="69" t="s">
        <v>371</v>
      </c>
      <c r="H2728" s="69" t="s">
        <v>16740</v>
      </c>
      <c r="I2728" s="69"/>
      <c r="J2728" s="69" t="s">
        <v>16741</v>
      </c>
      <c r="K2728" s="69">
        <v>6</v>
      </c>
      <c r="L2728" s="1" t="s">
        <v>16327</v>
      </c>
      <c r="M2728" s="69" t="s">
        <v>16742</v>
      </c>
      <c r="N2728" s="69">
        <v>9201</v>
      </c>
      <c r="O2728" s="69">
        <v>11</v>
      </c>
      <c r="P2728" s="69">
        <v>34</v>
      </c>
      <c r="Q2728" s="69" t="s">
        <v>16743</v>
      </c>
      <c r="R2728" s="69" t="s">
        <v>424</v>
      </c>
      <c r="S2728" s="69" t="s">
        <v>949</v>
      </c>
      <c r="T2728" s="69"/>
      <c r="U2728" s="69" t="s">
        <v>369</v>
      </c>
      <c r="V2728" s="69" t="s">
        <v>299</v>
      </c>
    </row>
    <row r="2729" spans="1:22" x14ac:dyDescent="0.3">
      <c r="A2729" s="69" t="s">
        <v>1206</v>
      </c>
      <c r="B2729" s="69">
        <v>1</v>
      </c>
      <c r="C2729" s="1" t="s">
        <v>1203</v>
      </c>
      <c r="D2729" s="69" t="s">
        <v>451</v>
      </c>
      <c r="E2729" s="69">
        <v>2576237</v>
      </c>
      <c r="F2729" s="69" t="s">
        <v>1203</v>
      </c>
      <c r="G2729" s="69"/>
      <c r="H2729" s="69" t="s">
        <v>2651</v>
      </c>
      <c r="I2729" s="69"/>
      <c r="J2729" s="69" t="s">
        <v>1205</v>
      </c>
      <c r="K2729" s="69">
        <v>34</v>
      </c>
      <c r="L2729" s="1" t="s">
        <v>451</v>
      </c>
      <c r="M2729" s="69" t="s">
        <v>1204</v>
      </c>
      <c r="N2729" s="69">
        <v>17050</v>
      </c>
      <c r="O2729" s="69">
        <v>5</v>
      </c>
      <c r="P2729" s="69">
        <v>27</v>
      </c>
      <c r="Q2729" s="69" t="s">
        <v>11446</v>
      </c>
      <c r="R2729" s="69" t="s">
        <v>401</v>
      </c>
      <c r="S2729" s="69" t="s">
        <v>686</v>
      </c>
      <c r="T2729" s="69" t="s">
        <v>16316</v>
      </c>
      <c r="U2729" s="69" t="s">
        <v>369</v>
      </c>
      <c r="V2729" s="69" t="s">
        <v>295</v>
      </c>
    </row>
    <row r="2730" spans="1:22" x14ac:dyDescent="0.3">
      <c r="A2730" s="69" t="s">
        <v>7248</v>
      </c>
      <c r="B2730" s="69">
        <v>1</v>
      </c>
      <c r="C2730" s="1" t="s">
        <v>7246</v>
      </c>
      <c r="D2730" s="69" t="s">
        <v>348</v>
      </c>
      <c r="E2730" s="69">
        <v>3042890</v>
      </c>
      <c r="F2730" s="69" t="s">
        <v>7246</v>
      </c>
      <c r="G2730" s="69" t="s">
        <v>1198</v>
      </c>
      <c r="H2730" s="69" t="s">
        <v>7249</v>
      </c>
      <c r="I2730" s="69"/>
      <c r="J2730" s="69"/>
      <c r="K2730" s="69">
        <v>83</v>
      </c>
      <c r="L2730" s="1" t="s">
        <v>348</v>
      </c>
      <c r="M2730" s="69" t="s">
        <v>7247</v>
      </c>
      <c r="N2730" s="69">
        <v>19347</v>
      </c>
      <c r="O2730" s="69">
        <v>1</v>
      </c>
      <c r="P2730" s="69">
        <v>24</v>
      </c>
      <c r="Q2730" s="69" t="s">
        <v>12842</v>
      </c>
      <c r="R2730" s="69" t="s">
        <v>308</v>
      </c>
      <c r="S2730" s="69" t="s">
        <v>749</v>
      </c>
      <c r="T2730" s="69"/>
      <c r="U2730" s="69" t="s">
        <v>369</v>
      </c>
      <c r="V2730" s="69" t="s">
        <v>299</v>
      </c>
    </row>
    <row r="2731" spans="1:22" x14ac:dyDescent="0.3">
      <c r="A2731" s="69" t="s">
        <v>3218</v>
      </c>
      <c r="B2731" s="69">
        <v>1</v>
      </c>
      <c r="C2731" s="1" t="s">
        <v>3215</v>
      </c>
      <c r="D2731" s="69" t="s">
        <v>311</v>
      </c>
      <c r="E2731" s="69">
        <v>3045169</v>
      </c>
      <c r="F2731" s="69" t="s">
        <v>3215</v>
      </c>
      <c r="G2731" s="69" t="s">
        <v>365</v>
      </c>
      <c r="H2731" s="69" t="s">
        <v>3219</v>
      </c>
      <c r="I2731" s="69">
        <v>3</v>
      </c>
      <c r="J2731" s="69" t="s">
        <v>3217</v>
      </c>
      <c r="K2731" s="69">
        <v>8</v>
      </c>
      <c r="L2731" s="1" t="s">
        <v>311</v>
      </c>
      <c r="M2731" s="69" t="s">
        <v>3216</v>
      </c>
      <c r="N2731" s="69">
        <v>20283</v>
      </c>
      <c r="O2731" s="69">
        <v>2</v>
      </c>
      <c r="P2731" s="69">
        <v>25</v>
      </c>
      <c r="Q2731" s="69" t="s">
        <v>11831</v>
      </c>
      <c r="R2731" s="69" t="s">
        <v>424</v>
      </c>
      <c r="S2731" s="69" t="s">
        <v>822</v>
      </c>
      <c r="T2731" s="69"/>
      <c r="U2731" s="69" t="s">
        <v>1018</v>
      </c>
      <c r="V2731" s="69" t="s">
        <v>299</v>
      </c>
    </row>
    <row r="2732" spans="1:22" x14ac:dyDescent="0.3">
      <c r="A2732" s="69" t="s">
        <v>9421</v>
      </c>
      <c r="B2732" s="69">
        <v>1</v>
      </c>
      <c r="C2732" s="1" t="s">
        <v>9419</v>
      </c>
      <c r="D2732" s="69" t="s">
        <v>451</v>
      </c>
      <c r="E2732" s="69">
        <v>3930272</v>
      </c>
      <c r="F2732" s="69" t="s">
        <v>9419</v>
      </c>
      <c r="G2732" s="69"/>
      <c r="H2732" s="69" t="s">
        <v>5188</v>
      </c>
      <c r="I2732" s="69"/>
      <c r="J2732" s="69" t="s">
        <v>9420</v>
      </c>
      <c r="K2732" s="69">
        <v>41</v>
      </c>
      <c r="L2732" s="1" t="s">
        <v>451</v>
      </c>
      <c r="M2732" s="69" t="s">
        <v>7846</v>
      </c>
      <c r="N2732" s="69">
        <v>19516</v>
      </c>
      <c r="O2732" s="69">
        <v>3</v>
      </c>
      <c r="P2732" s="69">
        <v>26</v>
      </c>
      <c r="Q2732" s="69" t="s">
        <v>13469</v>
      </c>
      <c r="R2732" s="69" t="s">
        <v>329</v>
      </c>
      <c r="S2732" s="69" t="s">
        <v>459</v>
      </c>
      <c r="T2732" s="69" t="s">
        <v>16316</v>
      </c>
      <c r="U2732" s="69" t="s">
        <v>1018</v>
      </c>
      <c r="V2732" s="69" t="s">
        <v>295</v>
      </c>
    </row>
    <row r="2733" spans="1:22" x14ac:dyDescent="0.3">
      <c r="A2733" s="69" t="s">
        <v>7750</v>
      </c>
      <c r="B2733" s="69">
        <v>1</v>
      </c>
      <c r="C2733" s="1" t="s">
        <v>7748</v>
      </c>
      <c r="D2733" s="69" t="s">
        <v>451</v>
      </c>
      <c r="E2733" s="69">
        <v>17149</v>
      </c>
      <c r="F2733" s="69" t="s">
        <v>7748</v>
      </c>
      <c r="G2733" s="69"/>
      <c r="H2733" s="69"/>
      <c r="I2733" s="69"/>
      <c r="J2733" s="69"/>
      <c r="K2733" s="69">
        <v>40</v>
      </c>
      <c r="L2733" s="1" t="s">
        <v>451</v>
      </c>
      <c r="M2733" s="69" t="s">
        <v>7749</v>
      </c>
      <c r="N2733" s="69">
        <v>16571</v>
      </c>
      <c r="O2733" s="69">
        <v>0</v>
      </c>
      <c r="P2733" s="69"/>
      <c r="Q2733" s="69" t="s">
        <v>12980</v>
      </c>
      <c r="R2733" s="69" t="s">
        <v>492</v>
      </c>
      <c r="S2733" s="69" t="s">
        <v>924</v>
      </c>
      <c r="T2733" s="69"/>
      <c r="U2733" s="69" t="s">
        <v>1018</v>
      </c>
      <c r="V2733" s="69" t="s">
        <v>295</v>
      </c>
    </row>
    <row r="2734" spans="1:22" x14ac:dyDescent="0.3">
      <c r="A2734" s="69" t="s">
        <v>7044</v>
      </c>
      <c r="B2734" s="69">
        <v>1</v>
      </c>
      <c r="C2734" s="1" t="s">
        <v>7042</v>
      </c>
      <c r="D2734" s="69" t="s">
        <v>451</v>
      </c>
      <c r="E2734" s="69">
        <v>11383</v>
      </c>
      <c r="F2734" s="69" t="s">
        <v>7042</v>
      </c>
      <c r="G2734" s="69"/>
      <c r="H2734" s="69" t="s">
        <v>3836</v>
      </c>
      <c r="I2734" s="69"/>
      <c r="J2734" s="69" t="s">
        <v>7043</v>
      </c>
      <c r="K2734" s="69">
        <v>22</v>
      </c>
      <c r="L2734" s="1" t="s">
        <v>451</v>
      </c>
      <c r="M2734" s="69" t="s">
        <v>343</v>
      </c>
      <c r="N2734" s="69">
        <v>2262</v>
      </c>
      <c r="O2734" s="69">
        <v>12</v>
      </c>
      <c r="P2734" s="69">
        <v>33</v>
      </c>
      <c r="Q2734" s="69" t="s">
        <v>12789</v>
      </c>
      <c r="R2734" s="69" t="s">
        <v>329</v>
      </c>
      <c r="S2734" s="69" t="s">
        <v>375</v>
      </c>
      <c r="T2734" s="69"/>
      <c r="U2734" s="69" t="s">
        <v>1018</v>
      </c>
      <c r="V2734" s="69" t="s">
        <v>295</v>
      </c>
    </row>
    <row r="2735" spans="1:22" x14ac:dyDescent="0.3">
      <c r="A2735" s="69" t="s">
        <v>16638</v>
      </c>
      <c r="B2735" s="69">
        <v>1</v>
      </c>
      <c r="C2735" s="1" t="s">
        <v>16639</v>
      </c>
      <c r="D2735" s="69" t="s">
        <v>16327</v>
      </c>
      <c r="E2735" s="69">
        <v>12998</v>
      </c>
      <c r="F2735" s="69" t="s">
        <v>16639</v>
      </c>
      <c r="G2735" s="69"/>
      <c r="H2735" s="69" t="s">
        <v>16640</v>
      </c>
      <c r="I2735" s="69">
        <v>2</v>
      </c>
      <c r="J2735" s="69"/>
      <c r="K2735" s="69">
        <v>8</v>
      </c>
      <c r="L2735" s="1" t="s">
        <v>16327</v>
      </c>
      <c r="M2735" s="69" t="s">
        <v>16641</v>
      </c>
      <c r="N2735" s="69">
        <v>11393</v>
      </c>
      <c r="O2735" s="69">
        <v>7</v>
      </c>
      <c r="P2735" s="69">
        <v>31</v>
      </c>
      <c r="Q2735" s="69" t="s">
        <v>16642</v>
      </c>
      <c r="R2735" s="69" t="s">
        <v>329</v>
      </c>
      <c r="S2735" s="69" t="s">
        <v>356</v>
      </c>
      <c r="T2735" s="69"/>
      <c r="U2735" s="69" t="s">
        <v>1018</v>
      </c>
      <c r="V2735" s="69" t="s">
        <v>295</v>
      </c>
    </row>
    <row r="2736" spans="1:22" x14ac:dyDescent="0.3">
      <c r="A2736" s="69" t="s">
        <v>6901</v>
      </c>
      <c r="B2736" s="69">
        <v>1</v>
      </c>
      <c r="C2736" s="1" t="s">
        <v>225</v>
      </c>
      <c r="D2736" s="69" t="s">
        <v>348</v>
      </c>
      <c r="E2736" s="69">
        <v>3134353</v>
      </c>
      <c r="F2736" s="69" t="s">
        <v>225</v>
      </c>
      <c r="G2736" s="69" t="s">
        <v>1379</v>
      </c>
      <c r="H2736" s="69" t="s">
        <v>4122</v>
      </c>
      <c r="I2736" s="69">
        <v>2</v>
      </c>
      <c r="J2736" s="69" t="s">
        <v>6900</v>
      </c>
      <c r="K2736" s="69">
        <v>81</v>
      </c>
      <c r="L2736" s="1" t="s">
        <v>348</v>
      </c>
      <c r="M2736" s="69" t="s">
        <v>884</v>
      </c>
      <c r="N2736" s="69">
        <v>19207</v>
      </c>
      <c r="O2736" s="69">
        <v>3</v>
      </c>
      <c r="P2736" s="69">
        <v>26</v>
      </c>
      <c r="Q2736" s="69" t="s">
        <v>12748</v>
      </c>
      <c r="R2736" s="69" t="s">
        <v>424</v>
      </c>
      <c r="S2736" s="69" t="s">
        <v>367</v>
      </c>
      <c r="T2736" s="69"/>
      <c r="U2736" s="69" t="s">
        <v>1018</v>
      </c>
      <c r="V2736" s="69" t="s">
        <v>299</v>
      </c>
    </row>
    <row r="2737" spans="1:22" x14ac:dyDescent="0.3">
      <c r="A2737" s="69" t="s">
        <v>4854</v>
      </c>
      <c r="B2737" s="69">
        <v>1</v>
      </c>
      <c r="C2737" s="1" t="s">
        <v>4851</v>
      </c>
      <c r="D2737" s="69" t="s">
        <v>321</v>
      </c>
      <c r="E2737" s="69">
        <v>2574931</v>
      </c>
      <c r="F2737" s="69" t="s">
        <v>4851</v>
      </c>
      <c r="G2737" s="69"/>
      <c r="H2737" s="69" t="s">
        <v>4855</v>
      </c>
      <c r="I2737" s="69">
        <v>4</v>
      </c>
      <c r="J2737" s="69" t="s">
        <v>4853</v>
      </c>
      <c r="K2737" s="69">
        <v>86</v>
      </c>
      <c r="L2737" s="1" t="s">
        <v>321</v>
      </c>
      <c r="M2737" s="69" t="s">
        <v>4852</v>
      </c>
      <c r="N2737" s="69">
        <v>17063</v>
      </c>
      <c r="O2737" s="69">
        <v>5</v>
      </c>
      <c r="P2737" s="69">
        <v>28</v>
      </c>
      <c r="Q2737" s="69" t="s">
        <v>12206</v>
      </c>
      <c r="R2737" s="69" t="s">
        <v>1346</v>
      </c>
      <c r="S2737" s="69" t="s">
        <v>1016</v>
      </c>
      <c r="T2737" s="69" t="s">
        <v>16316</v>
      </c>
      <c r="U2737" s="69" t="s">
        <v>1018</v>
      </c>
      <c r="V2737" s="69" t="s">
        <v>295</v>
      </c>
    </row>
    <row r="2738" spans="1:22" x14ac:dyDescent="0.3">
      <c r="A2738" s="69" t="s">
        <v>9571</v>
      </c>
      <c r="B2738" s="69">
        <v>1</v>
      </c>
      <c r="C2738" s="1" t="s">
        <v>9569</v>
      </c>
      <c r="D2738" s="69" t="s">
        <v>311</v>
      </c>
      <c r="E2738" s="69">
        <v>13200</v>
      </c>
      <c r="F2738" s="69" t="s">
        <v>9569</v>
      </c>
      <c r="G2738" s="69"/>
      <c r="H2738" s="69" t="s">
        <v>9572</v>
      </c>
      <c r="I2738" s="69"/>
      <c r="J2738" s="69"/>
      <c r="K2738" s="69">
        <v>11</v>
      </c>
      <c r="L2738" s="1" t="s">
        <v>311</v>
      </c>
      <c r="M2738" s="69" t="s">
        <v>9570</v>
      </c>
      <c r="N2738" s="69">
        <v>11196</v>
      </c>
      <c r="O2738" s="69">
        <v>4</v>
      </c>
      <c r="P2738" s="69">
        <v>31</v>
      </c>
      <c r="Q2738" s="69" t="s">
        <v>13516</v>
      </c>
      <c r="R2738" s="69" t="s">
        <v>318</v>
      </c>
      <c r="S2738" s="69" t="s">
        <v>659</v>
      </c>
      <c r="T2738" s="69"/>
      <c r="U2738" s="69" t="s">
        <v>1018</v>
      </c>
      <c r="V2738" s="69" t="s">
        <v>295</v>
      </c>
    </row>
    <row r="2739" spans="1:22" x14ac:dyDescent="0.3">
      <c r="A2739" s="69" t="s">
        <v>5874</v>
      </c>
      <c r="B2739" s="69">
        <v>1</v>
      </c>
      <c r="C2739" s="1" t="s">
        <v>5872</v>
      </c>
      <c r="D2739" s="69" t="s">
        <v>348</v>
      </c>
      <c r="E2739" s="69">
        <v>3915403</v>
      </c>
      <c r="F2739" s="69" t="s">
        <v>5872</v>
      </c>
      <c r="G2739" s="69"/>
      <c r="H2739" s="69" t="s">
        <v>5875</v>
      </c>
      <c r="I2739" s="69">
        <v>3</v>
      </c>
      <c r="J2739" s="69" t="s">
        <v>5873</v>
      </c>
      <c r="K2739" s="69"/>
      <c r="L2739" s="1" t="s">
        <v>348</v>
      </c>
      <c r="M2739" s="69" t="s">
        <v>496</v>
      </c>
      <c r="N2739" s="69">
        <v>19212</v>
      </c>
      <c r="O2739" s="69">
        <v>3</v>
      </c>
      <c r="P2739" s="69">
        <v>26</v>
      </c>
      <c r="Q2739" s="69" t="s">
        <v>12468</v>
      </c>
      <c r="R2739" s="69" t="s">
        <v>401</v>
      </c>
      <c r="S2739" s="69" t="s">
        <v>568</v>
      </c>
      <c r="T2739" s="69" t="s">
        <v>16316</v>
      </c>
      <c r="U2739" s="69" t="s">
        <v>1018</v>
      </c>
      <c r="V2739" s="69" t="s">
        <v>295</v>
      </c>
    </row>
    <row r="2740" spans="1:22" x14ac:dyDescent="0.3">
      <c r="A2740" s="69" t="s">
        <v>4046</v>
      </c>
      <c r="B2740" s="69">
        <v>1</v>
      </c>
      <c r="C2740" s="1" t="s">
        <v>4044</v>
      </c>
      <c r="D2740" s="69" t="s">
        <v>348</v>
      </c>
      <c r="E2740" s="69">
        <v>4339828</v>
      </c>
      <c r="F2740" s="69" t="s">
        <v>4044</v>
      </c>
      <c r="G2740" s="69"/>
      <c r="H2740" s="69" t="s">
        <v>1439</v>
      </c>
      <c r="I2740" s="69"/>
      <c r="J2740" s="69" t="s">
        <v>4045</v>
      </c>
      <c r="K2740" s="69">
        <v>84</v>
      </c>
      <c r="L2740" s="1" t="s">
        <v>348</v>
      </c>
      <c r="M2740" s="69" t="s">
        <v>520</v>
      </c>
      <c r="N2740" s="69">
        <v>20634</v>
      </c>
      <c r="O2740" s="69">
        <v>2</v>
      </c>
      <c r="P2740" s="69">
        <v>26</v>
      </c>
      <c r="Q2740" s="69" t="s">
        <v>12016</v>
      </c>
      <c r="R2740" s="69" t="s">
        <v>492</v>
      </c>
      <c r="S2740" s="69" t="s">
        <v>1098</v>
      </c>
      <c r="T2740" s="69" t="s">
        <v>16316</v>
      </c>
      <c r="U2740" s="69" t="s">
        <v>1018</v>
      </c>
      <c r="V2740" s="69" t="s">
        <v>295</v>
      </c>
    </row>
    <row r="2741" spans="1:22" x14ac:dyDescent="0.3">
      <c r="A2741" s="69" t="s">
        <v>9255</v>
      </c>
      <c r="B2741" s="69">
        <v>1</v>
      </c>
      <c r="C2741" s="1" t="s">
        <v>9253</v>
      </c>
      <c r="D2741" s="69" t="s">
        <v>321</v>
      </c>
      <c r="E2741" s="69">
        <v>16285</v>
      </c>
      <c r="F2741" s="69" t="s">
        <v>9253</v>
      </c>
      <c r="G2741" s="69"/>
      <c r="H2741" s="69" t="s">
        <v>8608</v>
      </c>
      <c r="I2741" s="69"/>
      <c r="J2741" s="69" t="s">
        <v>9254</v>
      </c>
      <c r="K2741" s="69">
        <v>81</v>
      </c>
      <c r="L2741" s="1" t="s">
        <v>321</v>
      </c>
      <c r="M2741" s="69" t="s">
        <v>760</v>
      </c>
      <c r="N2741" s="69">
        <v>15367</v>
      </c>
      <c r="O2741" s="69">
        <v>7</v>
      </c>
      <c r="P2741" s="69">
        <v>30</v>
      </c>
      <c r="Q2741" s="69" t="s">
        <v>13416</v>
      </c>
      <c r="R2741" s="69" t="s">
        <v>424</v>
      </c>
      <c r="S2741" s="69" t="s">
        <v>686</v>
      </c>
      <c r="T2741" s="69" t="s">
        <v>16316</v>
      </c>
      <c r="U2741" s="69" t="s">
        <v>1018</v>
      </c>
      <c r="V2741" s="69" t="s">
        <v>295</v>
      </c>
    </row>
    <row r="2742" spans="1:22" x14ac:dyDescent="0.3">
      <c r="A2742" s="69" t="s">
        <v>7894</v>
      </c>
      <c r="B2742" s="69">
        <v>1</v>
      </c>
      <c r="C2742" s="1" t="s">
        <v>7892</v>
      </c>
      <c r="D2742" s="69" t="s">
        <v>451</v>
      </c>
      <c r="E2742" s="69">
        <v>2979825</v>
      </c>
      <c r="F2742" s="69" t="s">
        <v>7892</v>
      </c>
      <c r="G2742" s="69"/>
      <c r="H2742" s="69" t="s">
        <v>5088</v>
      </c>
      <c r="I2742" s="69"/>
      <c r="J2742" s="69"/>
      <c r="K2742" s="69">
        <v>37</v>
      </c>
      <c r="L2742" s="1" t="s">
        <v>451</v>
      </c>
      <c r="M2742" s="69" t="s">
        <v>984</v>
      </c>
      <c r="N2742" s="69">
        <v>19483</v>
      </c>
      <c r="O2742" s="69">
        <v>3</v>
      </c>
      <c r="P2742" s="69">
        <v>26</v>
      </c>
      <c r="Q2742" s="69" t="s">
        <v>13018</v>
      </c>
      <c r="R2742" s="69" t="s">
        <v>360</v>
      </c>
      <c r="S2742" s="69" t="s">
        <v>822</v>
      </c>
      <c r="T2742" s="69" t="s">
        <v>16316</v>
      </c>
      <c r="U2742" s="69" t="s">
        <v>7893</v>
      </c>
      <c r="V2742" s="69" t="s">
        <v>295</v>
      </c>
    </row>
    <row r="2743" spans="1:22" x14ac:dyDescent="0.3">
      <c r="A2743" s="69" t="s">
        <v>3834</v>
      </c>
      <c r="B2743" s="69">
        <v>1</v>
      </c>
      <c r="C2743" s="1" t="s">
        <v>3832</v>
      </c>
      <c r="D2743" s="69" t="s">
        <v>348</v>
      </c>
      <c r="E2743" s="69">
        <v>2574420</v>
      </c>
      <c r="F2743" s="69" t="s">
        <v>3832</v>
      </c>
      <c r="G2743" s="69"/>
      <c r="H2743" s="69" t="s">
        <v>2071</v>
      </c>
      <c r="I2743" s="69"/>
      <c r="J2743" s="69"/>
      <c r="K2743" s="69">
        <v>2</v>
      </c>
      <c r="L2743" s="1" t="s">
        <v>348</v>
      </c>
      <c r="M2743" s="69" t="s">
        <v>493</v>
      </c>
      <c r="N2743" s="69">
        <v>17045</v>
      </c>
      <c r="O2743" s="69">
        <v>4</v>
      </c>
      <c r="P2743" s="69">
        <v>26</v>
      </c>
      <c r="Q2743" s="69" t="s">
        <v>11965</v>
      </c>
      <c r="R2743" s="69" t="s">
        <v>308</v>
      </c>
      <c r="S2743" s="69" t="s">
        <v>756</v>
      </c>
      <c r="T2743" s="69" t="s">
        <v>1059</v>
      </c>
      <c r="U2743" s="69" t="s">
        <v>3833</v>
      </c>
      <c r="V2743" s="69" t="s">
        <v>295</v>
      </c>
    </row>
    <row r="2744" spans="1:22" x14ac:dyDescent="0.3">
      <c r="A2744" s="69" t="s">
        <v>9311</v>
      </c>
      <c r="B2744" s="69">
        <v>1</v>
      </c>
      <c r="C2744" s="1" t="s">
        <v>9310</v>
      </c>
      <c r="D2744" s="69" t="s">
        <v>348</v>
      </c>
      <c r="E2744" s="69">
        <v>14920</v>
      </c>
      <c r="F2744" s="69" t="s">
        <v>9310</v>
      </c>
      <c r="G2744" s="69"/>
      <c r="H2744" s="69" t="s">
        <v>1933</v>
      </c>
      <c r="I2744" s="69"/>
      <c r="J2744" s="69"/>
      <c r="K2744" s="69">
        <v>16</v>
      </c>
      <c r="L2744" s="1" t="s">
        <v>348</v>
      </c>
      <c r="M2744" s="69" t="s">
        <v>1931</v>
      </c>
      <c r="N2744" s="69">
        <v>13763</v>
      </c>
      <c r="O2744" s="69">
        <v>7</v>
      </c>
      <c r="P2744" s="69">
        <v>30</v>
      </c>
      <c r="Q2744" s="69" t="s">
        <v>13434</v>
      </c>
      <c r="R2744" s="69" t="s">
        <v>360</v>
      </c>
      <c r="S2744" s="69" t="s">
        <v>393</v>
      </c>
      <c r="T2744" s="69" t="s">
        <v>1059</v>
      </c>
      <c r="U2744" s="69" t="s">
        <v>1774</v>
      </c>
      <c r="V2744" s="69" t="s">
        <v>295</v>
      </c>
    </row>
    <row r="2745" spans="1:22" x14ac:dyDescent="0.3">
      <c r="A2745" s="69" t="s">
        <v>10250</v>
      </c>
      <c r="B2745" s="69">
        <v>1</v>
      </c>
      <c r="C2745" s="1" t="s">
        <v>10248</v>
      </c>
      <c r="D2745" s="69" t="s">
        <v>321</v>
      </c>
      <c r="E2745" s="69">
        <v>4036133</v>
      </c>
      <c r="F2745" s="69" t="s">
        <v>10248</v>
      </c>
      <c r="G2745" s="69" t="s">
        <v>721</v>
      </c>
      <c r="H2745" s="69" t="s">
        <v>10251</v>
      </c>
      <c r="I2745" s="69">
        <v>1</v>
      </c>
      <c r="J2745" s="69" t="s">
        <v>14570</v>
      </c>
      <c r="K2745" s="69">
        <v>88</v>
      </c>
      <c r="L2745" s="1" t="s">
        <v>321</v>
      </c>
      <c r="M2745" s="69" t="s">
        <v>10249</v>
      </c>
      <c r="N2745" s="69">
        <v>20805</v>
      </c>
      <c r="O2745" s="69">
        <v>1</v>
      </c>
      <c r="P2745" s="69">
        <v>23</v>
      </c>
      <c r="Q2745" s="69" t="s">
        <v>13717</v>
      </c>
      <c r="R2745" s="69" t="s">
        <v>294</v>
      </c>
      <c r="S2745" s="69" t="s">
        <v>1263</v>
      </c>
      <c r="T2745" s="69"/>
      <c r="U2745" s="69" t="s">
        <v>1068</v>
      </c>
      <c r="V2745" s="69" t="s">
        <v>299</v>
      </c>
    </row>
    <row r="2746" spans="1:22" x14ac:dyDescent="0.3">
      <c r="A2746" s="69" t="s">
        <v>1776</v>
      </c>
      <c r="B2746" s="69">
        <v>1</v>
      </c>
      <c r="C2746" s="1" t="s">
        <v>1773</v>
      </c>
      <c r="D2746" s="69" t="s">
        <v>348</v>
      </c>
      <c r="E2746" s="69">
        <v>16880</v>
      </c>
      <c r="F2746" s="69" t="s">
        <v>1773</v>
      </c>
      <c r="G2746" s="69"/>
      <c r="H2746" s="69" t="s">
        <v>1777</v>
      </c>
      <c r="I2746" s="69"/>
      <c r="J2746" s="69" t="s">
        <v>1775</v>
      </c>
      <c r="K2746" s="69">
        <v>80</v>
      </c>
      <c r="L2746" s="1" t="s">
        <v>348</v>
      </c>
      <c r="M2746" s="69" t="s">
        <v>313</v>
      </c>
      <c r="N2746" s="69">
        <v>16456</v>
      </c>
      <c r="O2746" s="69">
        <v>6</v>
      </c>
      <c r="P2746" s="69">
        <v>28</v>
      </c>
      <c r="Q2746" s="69" t="s">
        <v>11546</v>
      </c>
      <c r="R2746" s="69" t="s">
        <v>308</v>
      </c>
      <c r="S2746" s="69" t="s">
        <v>398</v>
      </c>
      <c r="T2746" s="69" t="s">
        <v>16316</v>
      </c>
      <c r="U2746" s="69" t="s">
        <v>1774</v>
      </c>
      <c r="V2746" s="69" t="s">
        <v>295</v>
      </c>
    </row>
    <row r="2747" spans="1:22" x14ac:dyDescent="0.3">
      <c r="A2747" s="69" t="s">
        <v>9032</v>
      </c>
      <c r="B2747" s="69">
        <v>1</v>
      </c>
      <c r="C2747" s="1" t="s">
        <v>9030</v>
      </c>
      <c r="D2747" s="69" t="s">
        <v>311</v>
      </c>
      <c r="E2747" s="69">
        <v>3118131</v>
      </c>
      <c r="F2747" s="69" t="s">
        <v>9030</v>
      </c>
      <c r="G2747" s="69" t="s">
        <v>306</v>
      </c>
      <c r="H2747" s="69"/>
      <c r="I2747" s="69"/>
      <c r="J2747" s="69"/>
      <c r="K2747" s="69">
        <v>9</v>
      </c>
      <c r="L2747" s="1" t="s">
        <v>311</v>
      </c>
      <c r="M2747" s="69" t="s">
        <v>9031</v>
      </c>
      <c r="N2747" s="69">
        <v>21372</v>
      </c>
      <c r="O2747" s="69">
        <v>1</v>
      </c>
      <c r="P2747" s="69"/>
      <c r="Q2747" s="69" t="s">
        <v>13352</v>
      </c>
      <c r="R2747" s="69" t="s">
        <v>424</v>
      </c>
      <c r="S2747" s="69" t="s">
        <v>696</v>
      </c>
      <c r="T2747" s="69" t="s">
        <v>409</v>
      </c>
      <c r="U2747" s="69" t="s">
        <v>1068</v>
      </c>
      <c r="V2747" s="69" t="s">
        <v>299</v>
      </c>
    </row>
    <row r="2748" spans="1:22" x14ac:dyDescent="0.3">
      <c r="A2748" s="69" t="s">
        <v>11247</v>
      </c>
      <c r="B2748" s="69">
        <v>1</v>
      </c>
      <c r="C2748" s="1" t="s">
        <v>9349</v>
      </c>
      <c r="D2748" s="69" t="s">
        <v>451</v>
      </c>
      <c r="E2748" s="69">
        <v>3039723</v>
      </c>
      <c r="F2748" s="69" t="s">
        <v>9349</v>
      </c>
      <c r="G2748" s="69" t="s">
        <v>1198</v>
      </c>
      <c r="H2748" s="69" t="s">
        <v>5314</v>
      </c>
      <c r="I2748" s="69">
        <v>5</v>
      </c>
      <c r="J2748" s="69" t="s">
        <v>9350</v>
      </c>
      <c r="K2748" s="69">
        <v>22</v>
      </c>
      <c r="L2748" s="1" t="s">
        <v>451</v>
      </c>
      <c r="M2748" s="69" t="s">
        <v>2605</v>
      </c>
      <c r="N2748" s="69">
        <v>19032</v>
      </c>
      <c r="O2748" s="69">
        <v>3</v>
      </c>
      <c r="P2748" s="69">
        <v>25</v>
      </c>
      <c r="Q2748" s="69" t="s">
        <v>13447</v>
      </c>
      <c r="R2748" s="69" t="s">
        <v>360</v>
      </c>
      <c r="S2748" s="69" t="s">
        <v>537</v>
      </c>
      <c r="T2748" s="69"/>
      <c r="U2748" s="69" t="s">
        <v>1068</v>
      </c>
      <c r="V2748" s="69" t="s">
        <v>299</v>
      </c>
    </row>
    <row r="2749" spans="1:22" x14ac:dyDescent="0.3">
      <c r="A2749" s="69" t="s">
        <v>2034</v>
      </c>
      <c r="B2749" s="69">
        <v>1</v>
      </c>
      <c r="C2749" s="1" t="s">
        <v>2032</v>
      </c>
      <c r="D2749" s="69" t="s">
        <v>348</v>
      </c>
      <c r="E2749" s="69">
        <v>3917787</v>
      </c>
      <c r="F2749" s="69" t="s">
        <v>2032</v>
      </c>
      <c r="G2749" s="69"/>
      <c r="H2749" s="69" t="s">
        <v>2035</v>
      </c>
      <c r="I2749" s="69"/>
      <c r="J2749" s="69" t="s">
        <v>14351</v>
      </c>
      <c r="K2749" s="69"/>
      <c r="L2749" s="1" t="s">
        <v>348</v>
      </c>
      <c r="M2749" s="69" t="s">
        <v>2033</v>
      </c>
      <c r="N2749" s="69">
        <v>21399</v>
      </c>
      <c r="O2749" s="69">
        <v>1</v>
      </c>
      <c r="P2749" s="69">
        <v>23</v>
      </c>
      <c r="Q2749" s="69" t="s">
        <v>11593</v>
      </c>
      <c r="R2749" s="69" t="s">
        <v>401</v>
      </c>
      <c r="S2749" s="69" t="s">
        <v>1098</v>
      </c>
      <c r="T2749" s="69" t="s">
        <v>16316</v>
      </c>
      <c r="U2749" s="69" t="s">
        <v>1068</v>
      </c>
      <c r="V2749" s="69" t="s">
        <v>295</v>
      </c>
    </row>
    <row r="2750" spans="1:22" x14ac:dyDescent="0.3">
      <c r="A2750" s="69" t="s">
        <v>1952</v>
      </c>
      <c r="B2750" s="69">
        <v>1</v>
      </c>
      <c r="C2750" s="1" t="s">
        <v>1950</v>
      </c>
      <c r="D2750" s="69" t="s">
        <v>348</v>
      </c>
      <c r="E2750" s="69">
        <v>2577114</v>
      </c>
      <c r="F2750" s="69" t="s">
        <v>1950</v>
      </c>
      <c r="G2750" s="69"/>
      <c r="H2750" s="69" t="s">
        <v>1953</v>
      </c>
      <c r="I2750" s="69">
        <v>4</v>
      </c>
      <c r="J2750" s="69"/>
      <c r="K2750" s="69">
        <v>6</v>
      </c>
      <c r="L2750" s="1" t="s">
        <v>348</v>
      </c>
      <c r="M2750" s="69" t="s">
        <v>1951</v>
      </c>
      <c r="N2750" s="69">
        <v>18745</v>
      </c>
      <c r="O2750" s="69">
        <v>0</v>
      </c>
      <c r="P2750" s="69">
        <v>25</v>
      </c>
      <c r="Q2750" s="69" t="s">
        <v>11577</v>
      </c>
      <c r="R2750" s="69" t="s">
        <v>360</v>
      </c>
      <c r="S2750" s="69" t="s">
        <v>814</v>
      </c>
      <c r="T2750" s="69"/>
      <c r="U2750" s="69" t="s">
        <v>1774</v>
      </c>
      <c r="V2750" s="69" t="s">
        <v>295</v>
      </c>
    </row>
    <row r="2751" spans="1:22" x14ac:dyDescent="0.3">
      <c r="A2751" s="69" t="s">
        <v>10539</v>
      </c>
      <c r="B2751" s="69">
        <v>1</v>
      </c>
      <c r="C2751" s="1" t="s">
        <v>10537</v>
      </c>
      <c r="D2751" s="69" t="s">
        <v>311</v>
      </c>
      <c r="E2751" s="69">
        <v>14114</v>
      </c>
      <c r="F2751" s="69" t="s">
        <v>10537</v>
      </c>
      <c r="G2751" s="69"/>
      <c r="H2751" s="69" t="s">
        <v>10540</v>
      </c>
      <c r="I2751" s="69"/>
      <c r="J2751" s="69"/>
      <c r="K2751" s="69">
        <v>2</v>
      </c>
      <c r="L2751" s="1" t="s">
        <v>311</v>
      </c>
      <c r="M2751" s="69" t="s">
        <v>10538</v>
      </c>
      <c r="N2751" s="69">
        <v>12956</v>
      </c>
      <c r="O2751" s="69">
        <v>9</v>
      </c>
      <c r="P2751" s="69">
        <v>32</v>
      </c>
      <c r="Q2751" s="69" t="s">
        <v>13807</v>
      </c>
      <c r="R2751" s="69" t="s">
        <v>318</v>
      </c>
      <c r="S2751" s="69" t="s">
        <v>762</v>
      </c>
      <c r="T2751" s="69"/>
      <c r="U2751" s="69" t="s">
        <v>1774</v>
      </c>
      <c r="V2751" s="69" t="s">
        <v>295</v>
      </c>
    </row>
    <row r="2752" spans="1:22" x14ac:dyDescent="0.3">
      <c r="A2752" s="69" t="s">
        <v>10688</v>
      </c>
      <c r="B2752" s="69">
        <v>1</v>
      </c>
      <c r="C2752" s="1" t="s">
        <v>69</v>
      </c>
      <c r="D2752" s="69" t="s">
        <v>451</v>
      </c>
      <c r="E2752" s="69">
        <v>2976516</v>
      </c>
      <c r="F2752" s="69" t="s">
        <v>69</v>
      </c>
      <c r="G2752" s="69" t="s">
        <v>707</v>
      </c>
      <c r="H2752" s="69" t="s">
        <v>2388</v>
      </c>
      <c r="I2752" s="69">
        <v>3</v>
      </c>
      <c r="J2752" s="69" t="s">
        <v>2386</v>
      </c>
      <c r="K2752" s="69">
        <v>22</v>
      </c>
      <c r="L2752" s="1" t="s">
        <v>451</v>
      </c>
      <c r="M2752" s="69" t="s">
        <v>2385</v>
      </c>
      <c r="N2752" s="69">
        <v>16797</v>
      </c>
      <c r="O2752" s="69">
        <v>5</v>
      </c>
      <c r="P2752" s="69">
        <v>26</v>
      </c>
      <c r="Q2752" s="69" t="s">
        <v>11659</v>
      </c>
      <c r="R2752" s="69" t="s">
        <v>329</v>
      </c>
      <c r="S2752" s="69" t="s">
        <v>214</v>
      </c>
      <c r="T2752" s="69"/>
      <c r="U2752" s="69" t="s">
        <v>1068</v>
      </c>
      <c r="V2752" s="69" t="s">
        <v>299</v>
      </c>
    </row>
    <row r="2753" spans="1:22" x14ac:dyDescent="0.3">
      <c r="A2753" s="69" t="s">
        <v>9083</v>
      </c>
      <c r="B2753" s="69">
        <v>1</v>
      </c>
      <c r="C2753" s="1" t="s">
        <v>9081</v>
      </c>
      <c r="D2753" s="69" t="s">
        <v>348</v>
      </c>
      <c r="E2753" s="69">
        <v>16447</v>
      </c>
      <c r="F2753" s="69" t="s">
        <v>9081</v>
      </c>
      <c r="G2753" s="69"/>
      <c r="H2753" s="69" t="s">
        <v>9084</v>
      </c>
      <c r="I2753" s="69"/>
      <c r="J2753" s="69"/>
      <c r="K2753" s="69">
        <v>8</v>
      </c>
      <c r="L2753" s="1" t="s">
        <v>348</v>
      </c>
      <c r="M2753" s="69" t="s">
        <v>4549</v>
      </c>
      <c r="N2753" s="69">
        <v>15447</v>
      </c>
      <c r="O2753" s="69">
        <v>1</v>
      </c>
      <c r="P2753" s="69">
        <v>28</v>
      </c>
      <c r="Q2753" s="69" t="s">
        <v>13366</v>
      </c>
      <c r="R2753" s="69" t="s">
        <v>360</v>
      </c>
      <c r="S2753" s="69" t="s">
        <v>541</v>
      </c>
      <c r="T2753" s="69"/>
      <c r="U2753" s="69" t="s">
        <v>9082</v>
      </c>
      <c r="V2753" s="69" t="s">
        <v>295</v>
      </c>
    </row>
    <row r="2754" spans="1:22" x14ac:dyDescent="0.3">
      <c r="A2754" s="69" t="s">
        <v>7108</v>
      </c>
      <c r="B2754" s="69">
        <v>1</v>
      </c>
      <c r="C2754" s="1" t="s">
        <v>7105</v>
      </c>
      <c r="D2754" s="69" t="s">
        <v>562</v>
      </c>
      <c r="E2754" s="69">
        <v>16598</v>
      </c>
      <c r="F2754" s="69" t="s">
        <v>7105</v>
      </c>
      <c r="G2754" s="69"/>
      <c r="H2754" s="69" t="s">
        <v>7109</v>
      </c>
      <c r="I2754" s="69"/>
      <c r="J2754" s="69"/>
      <c r="K2754" s="69">
        <v>0</v>
      </c>
      <c r="L2754" s="1" t="s">
        <v>451</v>
      </c>
      <c r="M2754" s="69" t="s">
        <v>7107</v>
      </c>
      <c r="N2754" s="69">
        <v>15765</v>
      </c>
      <c r="O2754" s="69">
        <v>1</v>
      </c>
      <c r="P2754" s="69">
        <v>27</v>
      </c>
      <c r="Q2754" s="69" t="s">
        <v>12804</v>
      </c>
      <c r="R2754" s="69" t="s">
        <v>329</v>
      </c>
      <c r="S2754" s="69" t="s">
        <v>515</v>
      </c>
      <c r="T2754" s="69"/>
      <c r="U2754" s="69" t="s">
        <v>7106</v>
      </c>
      <c r="V2754" s="69" t="s">
        <v>295</v>
      </c>
    </row>
    <row r="2755" spans="1:22" x14ac:dyDescent="0.3">
      <c r="A2755" s="69" t="s">
        <v>16595</v>
      </c>
      <c r="B2755" s="69">
        <v>1</v>
      </c>
      <c r="C2755" s="1" t="s">
        <v>16596</v>
      </c>
      <c r="D2755" s="69" t="s">
        <v>16327</v>
      </c>
      <c r="E2755" s="69">
        <v>3046424</v>
      </c>
      <c r="F2755" s="69" t="s">
        <v>16596</v>
      </c>
      <c r="G2755" s="69"/>
      <c r="H2755" s="69" t="s">
        <v>16597</v>
      </c>
      <c r="I2755" s="69">
        <v>2</v>
      </c>
      <c r="J2755" s="69"/>
      <c r="K2755" s="69">
        <v>4</v>
      </c>
      <c r="L2755" s="1" t="s">
        <v>16327</v>
      </c>
      <c r="M2755" s="69" t="s">
        <v>4675</v>
      </c>
      <c r="N2755" s="69">
        <v>19640</v>
      </c>
      <c r="O2755" s="69">
        <v>2</v>
      </c>
      <c r="P2755" s="69">
        <v>25</v>
      </c>
      <c r="Q2755" s="69" t="s">
        <v>16598</v>
      </c>
      <c r="R2755" s="69" t="s">
        <v>345</v>
      </c>
      <c r="S2755" s="69" t="s">
        <v>362</v>
      </c>
      <c r="T2755" s="69" t="s">
        <v>1059</v>
      </c>
      <c r="U2755" s="69" t="s">
        <v>3853</v>
      </c>
      <c r="V2755" s="69" t="s">
        <v>295</v>
      </c>
    </row>
    <row r="2756" spans="1:22" x14ac:dyDescent="0.3">
      <c r="A2756" s="69" t="s">
        <v>10619</v>
      </c>
      <c r="B2756" s="69">
        <v>1</v>
      </c>
      <c r="C2756" s="1" t="s">
        <v>10618</v>
      </c>
      <c r="D2756" s="69" t="s">
        <v>451</v>
      </c>
      <c r="E2756" s="69">
        <v>13211</v>
      </c>
      <c r="F2756" s="69" t="s">
        <v>10618</v>
      </c>
      <c r="G2756" s="69"/>
      <c r="H2756" s="69" t="s">
        <v>10620</v>
      </c>
      <c r="I2756" s="69"/>
      <c r="J2756" s="69"/>
      <c r="K2756" s="69">
        <v>21</v>
      </c>
      <c r="L2756" s="1" t="s">
        <v>451</v>
      </c>
      <c r="M2756" s="69" t="s">
        <v>6615</v>
      </c>
      <c r="N2756" s="69">
        <v>11413</v>
      </c>
      <c r="O2756" s="69">
        <v>6</v>
      </c>
      <c r="P2756" s="69">
        <v>30</v>
      </c>
      <c r="Q2756" s="69" t="s">
        <v>13835</v>
      </c>
      <c r="R2756" s="69" t="s">
        <v>308</v>
      </c>
      <c r="S2756" s="69" t="s">
        <v>1188</v>
      </c>
      <c r="T2756" s="69"/>
      <c r="U2756" s="69" t="s">
        <v>3853</v>
      </c>
      <c r="V2756" s="69" t="s">
        <v>295</v>
      </c>
    </row>
    <row r="2757" spans="1:22" x14ac:dyDescent="0.3">
      <c r="A2757" s="69" t="s">
        <v>8582</v>
      </c>
      <c r="B2757" s="69">
        <v>1</v>
      </c>
      <c r="C2757" s="1" t="s">
        <v>8580</v>
      </c>
      <c r="D2757" s="69"/>
      <c r="E2757" s="69"/>
      <c r="F2757" s="69" t="s">
        <v>8580</v>
      </c>
      <c r="G2757" s="69"/>
      <c r="H2757" s="69"/>
      <c r="I2757" s="69"/>
      <c r="J2757" s="69"/>
      <c r="K2757" s="69">
        <v>0</v>
      </c>
      <c r="L2757" s="1" t="s">
        <v>296</v>
      </c>
      <c r="M2757" s="69" t="s">
        <v>8581</v>
      </c>
      <c r="N2757" s="69">
        <v>18806</v>
      </c>
      <c r="O2757" s="69">
        <v>0</v>
      </c>
      <c r="P2757" s="69"/>
      <c r="Q2757" s="69" t="s">
        <v>13218</v>
      </c>
      <c r="R2757" s="69" t="s">
        <v>296</v>
      </c>
      <c r="S2757" s="69" t="s">
        <v>296</v>
      </c>
      <c r="T2757" s="69"/>
      <c r="U2757" s="69" t="s">
        <v>2731</v>
      </c>
      <c r="V2757" s="69" t="s">
        <v>295</v>
      </c>
    </row>
    <row r="2758" spans="1:22" x14ac:dyDescent="0.3">
      <c r="A2758" s="69" t="s">
        <v>2733</v>
      </c>
      <c r="B2758" s="69">
        <v>1</v>
      </c>
      <c r="C2758" s="1" t="s">
        <v>2730</v>
      </c>
      <c r="D2758" s="69"/>
      <c r="E2758" s="69"/>
      <c r="F2758" s="69" t="s">
        <v>2730</v>
      </c>
      <c r="G2758" s="69"/>
      <c r="H2758" s="69"/>
      <c r="I2758" s="69"/>
      <c r="J2758" s="69"/>
      <c r="K2758" s="69">
        <v>0</v>
      </c>
      <c r="L2758" s="1" t="s">
        <v>296</v>
      </c>
      <c r="M2758" s="69" t="s">
        <v>2732</v>
      </c>
      <c r="N2758" s="69">
        <v>18832</v>
      </c>
      <c r="O2758" s="69">
        <v>0</v>
      </c>
      <c r="P2758" s="69"/>
      <c r="Q2758" s="69" t="s">
        <v>11731</v>
      </c>
      <c r="R2758" s="69" t="s">
        <v>296</v>
      </c>
      <c r="S2758" s="69" t="s">
        <v>296</v>
      </c>
      <c r="T2758" s="69"/>
      <c r="U2758" s="69" t="s">
        <v>2731</v>
      </c>
      <c r="V2758" s="69" t="s">
        <v>295</v>
      </c>
    </row>
    <row r="2759" spans="1:22" x14ac:dyDescent="0.3">
      <c r="A2759" s="69" t="s">
        <v>10943</v>
      </c>
      <c r="B2759" s="69">
        <v>1</v>
      </c>
      <c r="C2759" s="1" t="s">
        <v>91</v>
      </c>
      <c r="D2759" s="69" t="s">
        <v>451</v>
      </c>
      <c r="E2759" s="69">
        <v>2977644</v>
      </c>
      <c r="F2759" s="69" t="s">
        <v>91</v>
      </c>
      <c r="G2759" s="69" t="s">
        <v>479</v>
      </c>
      <c r="H2759" s="69" t="s">
        <v>1216</v>
      </c>
      <c r="I2759" s="69">
        <v>1</v>
      </c>
      <c r="J2759" s="69" t="s">
        <v>5640</v>
      </c>
      <c r="K2759" s="69">
        <v>21</v>
      </c>
      <c r="L2759" s="1" t="s">
        <v>451</v>
      </c>
      <c r="M2759" s="69" t="s">
        <v>15176</v>
      </c>
      <c r="N2759" s="69">
        <v>16771</v>
      </c>
      <c r="O2759" s="69">
        <v>5</v>
      </c>
      <c r="P2759" s="69">
        <v>26</v>
      </c>
      <c r="Q2759" s="69" t="s">
        <v>15177</v>
      </c>
      <c r="R2759" s="69" t="s">
        <v>329</v>
      </c>
      <c r="S2759" s="69" t="s">
        <v>665</v>
      </c>
      <c r="T2759" s="69"/>
      <c r="U2759" s="69" t="s">
        <v>2731</v>
      </c>
      <c r="V2759" s="69" t="s">
        <v>299</v>
      </c>
    </row>
    <row r="2760" spans="1:22" x14ac:dyDescent="0.3">
      <c r="A2760" s="69" t="s">
        <v>3262</v>
      </c>
      <c r="B2760" s="69">
        <v>1</v>
      </c>
      <c r="C2760" s="1" t="s">
        <v>3260</v>
      </c>
      <c r="D2760" s="69"/>
      <c r="E2760" s="69"/>
      <c r="F2760" s="69" t="s">
        <v>3260</v>
      </c>
      <c r="G2760" s="69"/>
      <c r="H2760" s="69"/>
      <c r="I2760" s="69"/>
      <c r="J2760" s="69"/>
      <c r="K2760" s="69">
        <v>0</v>
      </c>
      <c r="L2760" s="1" t="s">
        <v>296</v>
      </c>
      <c r="M2760" s="69" t="s">
        <v>3261</v>
      </c>
      <c r="N2760" s="69">
        <v>17898</v>
      </c>
      <c r="O2760" s="69">
        <v>0</v>
      </c>
      <c r="P2760" s="69"/>
      <c r="Q2760" s="69" t="s">
        <v>11840</v>
      </c>
      <c r="R2760" s="69" t="s">
        <v>296</v>
      </c>
      <c r="S2760" s="69" t="s">
        <v>296</v>
      </c>
      <c r="T2760" s="69"/>
      <c r="U2760" s="69" t="s">
        <v>2731</v>
      </c>
      <c r="V2760" s="69" t="s">
        <v>295</v>
      </c>
    </row>
    <row r="2761" spans="1:22" x14ac:dyDescent="0.3">
      <c r="A2761" s="69" t="s">
        <v>4209</v>
      </c>
      <c r="B2761" s="69">
        <v>1</v>
      </c>
      <c r="C2761" s="1" t="s">
        <v>4207</v>
      </c>
      <c r="D2761" s="69"/>
      <c r="E2761" s="69"/>
      <c r="F2761" s="69" t="s">
        <v>4207</v>
      </c>
      <c r="G2761" s="69"/>
      <c r="H2761" s="69"/>
      <c r="I2761" s="69"/>
      <c r="J2761" s="69"/>
      <c r="K2761" s="69">
        <v>0</v>
      </c>
      <c r="L2761" s="1" t="s">
        <v>296</v>
      </c>
      <c r="M2761" s="69" t="s">
        <v>4208</v>
      </c>
      <c r="N2761" s="69">
        <v>17894</v>
      </c>
      <c r="O2761" s="69">
        <v>0</v>
      </c>
      <c r="P2761" s="69"/>
      <c r="Q2761" s="69" t="s">
        <v>12054</v>
      </c>
      <c r="R2761" s="69" t="s">
        <v>296</v>
      </c>
      <c r="S2761" s="69" t="s">
        <v>296</v>
      </c>
      <c r="T2761" s="69"/>
      <c r="U2761" s="69" t="s">
        <v>2731</v>
      </c>
      <c r="V2761" s="69" t="s">
        <v>295</v>
      </c>
    </row>
    <row r="2762" spans="1:22" x14ac:dyDescent="0.3">
      <c r="A2762" s="69" t="s">
        <v>6827</v>
      </c>
      <c r="B2762" s="69">
        <v>1</v>
      </c>
      <c r="C2762" s="1" t="s">
        <v>6825</v>
      </c>
      <c r="D2762" s="69"/>
      <c r="E2762" s="69"/>
      <c r="F2762" s="69" t="s">
        <v>6825</v>
      </c>
      <c r="G2762" s="69"/>
      <c r="H2762" s="69"/>
      <c r="I2762" s="69"/>
      <c r="J2762" s="69"/>
      <c r="K2762" s="69">
        <v>0</v>
      </c>
      <c r="L2762" s="1" t="s">
        <v>296</v>
      </c>
      <c r="M2762" s="69" t="s">
        <v>6826</v>
      </c>
      <c r="N2762" s="69">
        <v>17889</v>
      </c>
      <c r="O2762" s="69">
        <v>0</v>
      </c>
      <c r="P2762" s="69"/>
      <c r="Q2762" s="69" t="s">
        <v>12727</v>
      </c>
      <c r="R2762" s="69" t="s">
        <v>296</v>
      </c>
      <c r="S2762" s="69" t="s">
        <v>296</v>
      </c>
      <c r="T2762" s="69"/>
      <c r="U2762" s="69" t="s">
        <v>2731</v>
      </c>
      <c r="V2762" s="69" t="s">
        <v>295</v>
      </c>
    </row>
    <row r="2763" spans="1:22" x14ac:dyDescent="0.3">
      <c r="A2763" s="69" t="s">
        <v>5900</v>
      </c>
      <c r="B2763" s="69">
        <v>1</v>
      </c>
      <c r="C2763" s="1" t="s">
        <v>5898</v>
      </c>
      <c r="D2763" s="69"/>
      <c r="E2763" s="69"/>
      <c r="F2763" s="69" t="s">
        <v>5898</v>
      </c>
      <c r="G2763" s="69"/>
      <c r="H2763" s="69"/>
      <c r="I2763" s="69"/>
      <c r="J2763" s="69"/>
      <c r="K2763" s="69">
        <v>0</v>
      </c>
      <c r="L2763" s="1" t="s">
        <v>296</v>
      </c>
      <c r="M2763" s="69" t="s">
        <v>5899</v>
      </c>
      <c r="N2763" s="69">
        <v>19817</v>
      </c>
      <c r="O2763" s="69">
        <v>0</v>
      </c>
      <c r="P2763" s="69"/>
      <c r="Q2763" s="69" t="s">
        <v>12474</v>
      </c>
      <c r="R2763" s="69" t="s">
        <v>296</v>
      </c>
      <c r="S2763" s="69" t="s">
        <v>296</v>
      </c>
      <c r="T2763" s="69"/>
      <c r="U2763" s="69" t="s">
        <v>1963</v>
      </c>
      <c r="V2763" s="69" t="s">
        <v>295</v>
      </c>
    </row>
    <row r="2764" spans="1:22" x14ac:dyDescent="0.3">
      <c r="A2764" s="69" t="s">
        <v>9806</v>
      </c>
      <c r="B2764" s="69">
        <v>1</v>
      </c>
      <c r="C2764" s="1" t="s">
        <v>64</v>
      </c>
      <c r="D2764" s="69" t="s">
        <v>311</v>
      </c>
      <c r="E2764" s="69">
        <v>2330</v>
      </c>
      <c r="F2764" s="69" t="s">
        <v>64</v>
      </c>
      <c r="G2764" s="69" t="s">
        <v>1198</v>
      </c>
      <c r="H2764" s="69" t="s">
        <v>9807</v>
      </c>
      <c r="I2764" s="69">
        <v>1</v>
      </c>
      <c r="J2764" s="69" t="s">
        <v>9805</v>
      </c>
      <c r="K2764" s="69">
        <v>12</v>
      </c>
      <c r="L2764" s="1" t="s">
        <v>311</v>
      </c>
      <c r="M2764" s="69" t="s">
        <v>971</v>
      </c>
      <c r="N2764" s="69">
        <v>4314</v>
      </c>
      <c r="O2764" s="69">
        <v>20</v>
      </c>
      <c r="P2764" s="69">
        <v>43</v>
      </c>
      <c r="Q2764" s="69" t="s">
        <v>13586</v>
      </c>
      <c r="R2764" s="69" t="s">
        <v>424</v>
      </c>
      <c r="S2764" s="69" t="s">
        <v>575</v>
      </c>
      <c r="T2764" s="69"/>
      <c r="U2764" s="69" t="s">
        <v>1963</v>
      </c>
      <c r="V2764" s="69" t="s">
        <v>299</v>
      </c>
    </row>
    <row r="2765" spans="1:22" x14ac:dyDescent="0.3">
      <c r="A2765" s="69" t="s">
        <v>4383</v>
      </c>
      <c r="B2765" s="69">
        <v>1</v>
      </c>
      <c r="C2765" s="1" t="s">
        <v>4381</v>
      </c>
      <c r="D2765" s="69"/>
      <c r="E2765" s="69"/>
      <c r="F2765" s="69" t="s">
        <v>4381</v>
      </c>
      <c r="G2765" s="69"/>
      <c r="H2765" s="69"/>
      <c r="I2765" s="69"/>
      <c r="J2765" s="69"/>
      <c r="K2765" s="69">
        <v>0</v>
      </c>
      <c r="L2765" s="1" t="s">
        <v>296</v>
      </c>
      <c r="M2765" s="69" t="s">
        <v>4382</v>
      </c>
      <c r="N2765" s="69">
        <v>18822</v>
      </c>
      <c r="O2765" s="69">
        <v>0</v>
      </c>
      <c r="P2765" s="69"/>
      <c r="Q2765" s="69" t="s">
        <v>12095</v>
      </c>
      <c r="R2765" s="69" t="s">
        <v>296</v>
      </c>
      <c r="S2765" s="69" t="s">
        <v>296</v>
      </c>
      <c r="T2765" s="69"/>
      <c r="U2765" s="69" t="s">
        <v>1963</v>
      </c>
      <c r="V2765" s="69" t="s">
        <v>295</v>
      </c>
    </row>
    <row r="2766" spans="1:22" x14ac:dyDescent="0.3">
      <c r="A2766" s="69" t="s">
        <v>10660</v>
      </c>
      <c r="B2766" s="69">
        <v>1</v>
      </c>
      <c r="C2766" s="1" t="s">
        <v>10658</v>
      </c>
      <c r="D2766" s="69"/>
      <c r="E2766" s="69"/>
      <c r="F2766" s="69" t="s">
        <v>10658</v>
      </c>
      <c r="G2766" s="69"/>
      <c r="H2766" s="69"/>
      <c r="I2766" s="69"/>
      <c r="J2766" s="69"/>
      <c r="K2766" s="69">
        <v>0</v>
      </c>
      <c r="L2766" s="1" t="s">
        <v>296</v>
      </c>
      <c r="M2766" s="69" t="s">
        <v>10659</v>
      </c>
      <c r="N2766" s="69">
        <v>17836</v>
      </c>
      <c r="O2766" s="69">
        <v>0</v>
      </c>
      <c r="P2766" s="69"/>
      <c r="Q2766" s="69" t="s">
        <v>13849</v>
      </c>
      <c r="R2766" s="69" t="s">
        <v>296</v>
      </c>
      <c r="S2766" s="69" t="s">
        <v>296</v>
      </c>
      <c r="T2766" s="69"/>
      <c r="U2766" s="69" t="s">
        <v>1963</v>
      </c>
      <c r="V2766" s="69" t="s">
        <v>295</v>
      </c>
    </row>
    <row r="2767" spans="1:22" x14ac:dyDescent="0.3">
      <c r="A2767" s="69" t="s">
        <v>15055</v>
      </c>
      <c r="B2767" s="69">
        <v>1</v>
      </c>
      <c r="C2767" s="1" t="s">
        <v>15056</v>
      </c>
      <c r="D2767" s="69" t="s">
        <v>311</v>
      </c>
      <c r="E2767" s="69"/>
      <c r="F2767" s="69" t="s">
        <v>15056</v>
      </c>
      <c r="G2767" s="69"/>
      <c r="H2767" s="69" t="s">
        <v>6081</v>
      </c>
      <c r="I2767" s="69"/>
      <c r="J2767" s="69"/>
      <c r="K2767" s="69"/>
      <c r="L2767" s="1" t="s">
        <v>311</v>
      </c>
      <c r="M2767" s="69" t="s">
        <v>4117</v>
      </c>
      <c r="N2767" s="69">
        <v>22127</v>
      </c>
      <c r="O2767" s="69">
        <v>0</v>
      </c>
      <c r="P2767" s="69">
        <v>25</v>
      </c>
      <c r="Q2767" s="69" t="s">
        <v>15057</v>
      </c>
      <c r="R2767" s="69" t="s">
        <v>329</v>
      </c>
      <c r="S2767" s="69" t="s">
        <v>412</v>
      </c>
      <c r="T2767" s="69" t="s">
        <v>16316</v>
      </c>
      <c r="U2767" s="69" t="s">
        <v>1963</v>
      </c>
      <c r="V2767" s="69" t="s">
        <v>295</v>
      </c>
    </row>
    <row r="2768" spans="1:22" x14ac:dyDescent="0.3">
      <c r="A2768" s="69" t="s">
        <v>16690</v>
      </c>
      <c r="B2768" s="69">
        <v>1</v>
      </c>
      <c r="C2768" s="1" t="s">
        <v>16691</v>
      </c>
      <c r="D2768" s="69" t="s">
        <v>16327</v>
      </c>
      <c r="E2768" s="69">
        <v>2515576</v>
      </c>
      <c r="F2768" s="69" t="s">
        <v>16691</v>
      </c>
      <c r="G2768" s="69"/>
      <c r="H2768" s="69" t="s">
        <v>4161</v>
      </c>
      <c r="I2768" s="69"/>
      <c r="J2768" s="69"/>
      <c r="K2768" s="69">
        <v>1</v>
      </c>
      <c r="L2768" s="1" t="s">
        <v>16327</v>
      </c>
      <c r="M2768" s="69" t="s">
        <v>16692</v>
      </c>
      <c r="N2768" s="69">
        <v>17423</v>
      </c>
      <c r="O2768" s="69">
        <v>1</v>
      </c>
      <c r="P2768" s="69">
        <v>28</v>
      </c>
      <c r="Q2768" s="69" t="s">
        <v>16693</v>
      </c>
      <c r="R2768" s="69" t="s">
        <v>318</v>
      </c>
      <c r="S2768" s="69" t="s">
        <v>310</v>
      </c>
      <c r="T2768" s="69"/>
      <c r="U2768" s="69" t="s">
        <v>1963</v>
      </c>
      <c r="V2768" s="69" t="s">
        <v>295</v>
      </c>
    </row>
    <row r="2769" spans="1:22" x14ac:dyDescent="0.3">
      <c r="A2769" s="69" t="s">
        <v>2540</v>
      </c>
      <c r="B2769" s="69">
        <v>1</v>
      </c>
      <c r="C2769" s="1" t="s">
        <v>2538</v>
      </c>
      <c r="D2769" s="69" t="s">
        <v>348</v>
      </c>
      <c r="E2769" s="69">
        <v>3126997</v>
      </c>
      <c r="F2769" s="69" t="s">
        <v>2538</v>
      </c>
      <c r="G2769" s="69" t="s">
        <v>721</v>
      </c>
      <c r="H2769" s="69" t="s">
        <v>8052</v>
      </c>
      <c r="I2769" s="69">
        <v>3</v>
      </c>
      <c r="J2769" s="69" t="s">
        <v>14363</v>
      </c>
      <c r="K2769" s="69">
        <v>85</v>
      </c>
      <c r="L2769" s="1" t="s">
        <v>348</v>
      </c>
      <c r="M2769" s="69" t="s">
        <v>2539</v>
      </c>
      <c r="N2769" s="69">
        <v>21556</v>
      </c>
      <c r="O2769" s="69">
        <v>1</v>
      </c>
      <c r="P2769" s="69">
        <v>24</v>
      </c>
      <c r="Q2769" s="69" t="s">
        <v>11691</v>
      </c>
      <c r="R2769" s="69" t="s">
        <v>401</v>
      </c>
      <c r="S2769" s="69" t="s">
        <v>385</v>
      </c>
      <c r="T2769" s="69"/>
      <c r="U2769" s="69" t="s">
        <v>1963</v>
      </c>
      <c r="V2769" s="69" t="s">
        <v>299</v>
      </c>
    </row>
    <row r="2770" spans="1:22" x14ac:dyDescent="0.3">
      <c r="A2770" s="69" t="s">
        <v>5214</v>
      </c>
      <c r="B2770" s="69">
        <v>1</v>
      </c>
      <c r="C2770" s="1" t="s">
        <v>5212</v>
      </c>
      <c r="D2770" s="69" t="s">
        <v>311</v>
      </c>
      <c r="E2770" s="69"/>
      <c r="F2770" s="69" t="s">
        <v>5212</v>
      </c>
      <c r="G2770" s="69"/>
      <c r="H2770" s="69"/>
      <c r="I2770" s="69"/>
      <c r="J2770" s="69"/>
      <c r="K2770" s="69">
        <v>0</v>
      </c>
      <c r="L2770" s="1" t="s">
        <v>311</v>
      </c>
      <c r="M2770" s="69" t="s">
        <v>5213</v>
      </c>
      <c r="N2770" s="69">
        <v>19707</v>
      </c>
      <c r="O2770" s="69"/>
      <c r="P2770" s="69"/>
      <c r="Q2770" s="69" t="s">
        <v>12297</v>
      </c>
      <c r="R2770" s="69" t="s">
        <v>296</v>
      </c>
      <c r="S2770" s="69" t="s">
        <v>296</v>
      </c>
      <c r="T2770" s="69"/>
      <c r="U2770" s="69" t="s">
        <v>563</v>
      </c>
      <c r="V2770" s="69" t="s">
        <v>295</v>
      </c>
    </row>
    <row r="2771" spans="1:22" x14ac:dyDescent="0.3">
      <c r="A2771" s="69" t="s">
        <v>566</v>
      </c>
      <c r="B2771" s="69">
        <v>1</v>
      </c>
      <c r="C2771" s="1" t="s">
        <v>560</v>
      </c>
      <c r="D2771" s="69" t="s">
        <v>562</v>
      </c>
      <c r="E2771" s="69">
        <v>15973</v>
      </c>
      <c r="F2771" s="69" t="s">
        <v>560</v>
      </c>
      <c r="G2771" s="69"/>
      <c r="H2771" s="69" t="s">
        <v>567</v>
      </c>
      <c r="I2771" s="69"/>
      <c r="J2771" s="69" t="s">
        <v>565</v>
      </c>
      <c r="K2771" s="69">
        <v>48</v>
      </c>
      <c r="L2771" s="1" t="s">
        <v>451</v>
      </c>
      <c r="M2771" s="69" t="s">
        <v>564</v>
      </c>
      <c r="N2771" s="69">
        <v>14891</v>
      </c>
      <c r="O2771" s="69">
        <v>7</v>
      </c>
      <c r="P2771" s="69">
        <v>29</v>
      </c>
      <c r="Q2771" s="69" t="s">
        <v>11356</v>
      </c>
      <c r="R2771" s="69" t="s">
        <v>329</v>
      </c>
      <c r="S2771" s="69" t="s">
        <v>561</v>
      </c>
      <c r="T2771" s="69" t="s">
        <v>16316</v>
      </c>
      <c r="U2771" s="69" t="s">
        <v>563</v>
      </c>
      <c r="V2771" s="69" t="s">
        <v>295</v>
      </c>
    </row>
    <row r="2772" spans="1:22" x14ac:dyDescent="0.3">
      <c r="A2772" s="69" t="s">
        <v>15387</v>
      </c>
      <c r="B2772" s="69">
        <v>1</v>
      </c>
      <c r="C2772" s="1" t="s">
        <v>15388</v>
      </c>
      <c r="D2772" s="69" t="s">
        <v>321</v>
      </c>
      <c r="E2772" s="69">
        <v>3675550</v>
      </c>
      <c r="F2772" s="69" t="s">
        <v>15388</v>
      </c>
      <c r="G2772" s="69" t="s">
        <v>552</v>
      </c>
      <c r="H2772" s="69" t="s">
        <v>15389</v>
      </c>
      <c r="I2772" s="69"/>
      <c r="J2772" s="69"/>
      <c r="K2772" s="69">
        <v>89</v>
      </c>
      <c r="L2772" s="1" t="s">
        <v>321</v>
      </c>
      <c r="M2772" s="69" t="s">
        <v>2801</v>
      </c>
      <c r="N2772" s="69">
        <v>22418</v>
      </c>
      <c r="O2772" s="69">
        <v>0</v>
      </c>
      <c r="P2772" s="69">
        <v>23</v>
      </c>
      <c r="Q2772" s="69" t="s">
        <v>15390</v>
      </c>
      <c r="R2772" s="69" t="s">
        <v>294</v>
      </c>
      <c r="S2772" s="69" t="s">
        <v>958</v>
      </c>
      <c r="T2772" s="69"/>
      <c r="U2772" s="69" t="s">
        <v>563</v>
      </c>
      <c r="V2772" s="69" t="s">
        <v>299</v>
      </c>
    </row>
    <row r="2773" spans="1:22" x14ac:dyDescent="0.3">
      <c r="A2773" s="69" t="s">
        <v>7679</v>
      </c>
      <c r="B2773" s="69">
        <v>1</v>
      </c>
      <c r="C2773" s="1" t="s">
        <v>7675</v>
      </c>
      <c r="D2773" s="69" t="s">
        <v>348</v>
      </c>
      <c r="E2773" s="69">
        <v>2574918</v>
      </c>
      <c r="F2773" s="69" t="s">
        <v>7675</v>
      </c>
      <c r="G2773" s="69"/>
      <c r="H2773" s="69" t="s">
        <v>3692</v>
      </c>
      <c r="I2773" s="69">
        <v>5</v>
      </c>
      <c r="J2773" s="69" t="s">
        <v>7678</v>
      </c>
      <c r="K2773" s="69"/>
      <c r="L2773" s="1" t="s">
        <v>348</v>
      </c>
      <c r="M2773" s="69" t="s">
        <v>799</v>
      </c>
      <c r="N2773" s="69">
        <v>18401</v>
      </c>
      <c r="O2773" s="69">
        <v>4</v>
      </c>
      <c r="P2773" s="69">
        <v>27</v>
      </c>
      <c r="Q2773" s="69" t="s">
        <v>12961</v>
      </c>
      <c r="R2773" s="69" t="s">
        <v>636</v>
      </c>
      <c r="S2773" s="69" t="s">
        <v>7676</v>
      </c>
      <c r="T2773" s="69" t="s">
        <v>16316</v>
      </c>
      <c r="U2773" s="69" t="s">
        <v>7677</v>
      </c>
      <c r="V2773" s="69" t="s">
        <v>295</v>
      </c>
    </row>
    <row r="2774" spans="1:22" x14ac:dyDescent="0.3">
      <c r="A2774" s="69" t="s">
        <v>15907</v>
      </c>
      <c r="B2774" s="69">
        <v>1</v>
      </c>
      <c r="C2774" s="1" t="s">
        <v>15908</v>
      </c>
      <c r="D2774" s="69" t="s">
        <v>311</v>
      </c>
      <c r="E2774" s="69">
        <v>3791110</v>
      </c>
      <c r="F2774" s="69" t="s">
        <v>15908</v>
      </c>
      <c r="G2774" s="69" t="s">
        <v>371</v>
      </c>
      <c r="H2774" s="69" t="s">
        <v>7215</v>
      </c>
      <c r="I2774" s="69">
        <v>4</v>
      </c>
      <c r="J2774" s="69"/>
      <c r="K2774" s="69">
        <v>1</v>
      </c>
      <c r="L2774" s="1" t="s">
        <v>311</v>
      </c>
      <c r="M2774" s="69" t="s">
        <v>4958</v>
      </c>
      <c r="N2774" s="69">
        <v>22151</v>
      </c>
      <c r="O2774" s="69">
        <v>0</v>
      </c>
      <c r="P2774" s="69">
        <v>23</v>
      </c>
      <c r="Q2774" s="69" t="s">
        <v>15909</v>
      </c>
      <c r="R2774" s="69" t="s">
        <v>294</v>
      </c>
      <c r="S2774" s="69" t="s">
        <v>949</v>
      </c>
      <c r="T2774" s="69"/>
      <c r="U2774" s="69" t="s">
        <v>563</v>
      </c>
      <c r="V2774" s="69" t="s">
        <v>299</v>
      </c>
    </row>
    <row r="2775" spans="1:22" x14ac:dyDescent="0.3">
      <c r="A2775" s="69" t="s">
        <v>8865</v>
      </c>
      <c r="B2775" s="69">
        <v>1</v>
      </c>
      <c r="C2775" s="1" t="s">
        <v>8863</v>
      </c>
      <c r="D2775" s="69" t="s">
        <v>348</v>
      </c>
      <c r="E2775" s="69">
        <v>15063</v>
      </c>
      <c r="F2775" s="69" t="s">
        <v>8863</v>
      </c>
      <c r="G2775" s="69"/>
      <c r="H2775" s="69" t="s">
        <v>8866</v>
      </c>
      <c r="I2775" s="69"/>
      <c r="J2775" s="69"/>
      <c r="K2775" s="69">
        <v>85</v>
      </c>
      <c r="L2775" s="1" t="s">
        <v>348</v>
      </c>
      <c r="M2775" s="69" t="s">
        <v>8864</v>
      </c>
      <c r="N2775" s="69">
        <v>13854</v>
      </c>
      <c r="O2775" s="69">
        <v>2</v>
      </c>
      <c r="P2775" s="69">
        <v>28</v>
      </c>
      <c r="Q2775" s="69" t="s">
        <v>13305</v>
      </c>
      <c r="R2775" s="69" t="s">
        <v>294</v>
      </c>
      <c r="S2775" s="69" t="s">
        <v>686</v>
      </c>
      <c r="T2775" s="69"/>
      <c r="U2775" s="69" t="s">
        <v>563</v>
      </c>
      <c r="V2775" s="69" t="s">
        <v>295</v>
      </c>
    </row>
    <row r="2776" spans="1:22" x14ac:dyDescent="0.3">
      <c r="A2776" s="69" t="s">
        <v>10114</v>
      </c>
      <c r="B2776" s="69">
        <v>1</v>
      </c>
      <c r="C2776" s="1" t="s">
        <v>10112</v>
      </c>
      <c r="D2776" s="69" t="s">
        <v>321</v>
      </c>
      <c r="E2776" s="69">
        <v>3122818</v>
      </c>
      <c r="F2776" s="69" t="s">
        <v>10112</v>
      </c>
      <c r="G2776" s="69" t="s">
        <v>707</v>
      </c>
      <c r="H2776" s="69" t="s">
        <v>2178</v>
      </c>
      <c r="I2776" s="69">
        <v>3</v>
      </c>
      <c r="J2776" s="69" t="s">
        <v>14562</v>
      </c>
      <c r="K2776" s="69">
        <v>89</v>
      </c>
      <c r="L2776" s="1" t="s">
        <v>321</v>
      </c>
      <c r="M2776" s="69" t="s">
        <v>10113</v>
      </c>
      <c r="N2776" s="69">
        <v>20957</v>
      </c>
      <c r="O2776" s="69">
        <v>1</v>
      </c>
      <c r="P2776" s="69">
        <v>25</v>
      </c>
      <c r="Q2776" s="69" t="s">
        <v>13673</v>
      </c>
      <c r="R2776" s="69" t="s">
        <v>294</v>
      </c>
      <c r="S2776" s="69" t="s">
        <v>548</v>
      </c>
      <c r="T2776" s="69" t="s">
        <v>13941</v>
      </c>
      <c r="U2776" s="69" t="s">
        <v>563</v>
      </c>
      <c r="V2776" s="69" t="s">
        <v>13942</v>
      </c>
    </row>
    <row r="2777" spans="1:22" x14ac:dyDescent="0.3">
      <c r="A2777" s="69" t="s">
        <v>16658</v>
      </c>
      <c r="B2777" s="69">
        <v>1</v>
      </c>
      <c r="C2777" s="1" t="s">
        <v>16659</v>
      </c>
      <c r="D2777" s="69" t="s">
        <v>16327</v>
      </c>
      <c r="E2777" s="69">
        <v>3915398</v>
      </c>
      <c r="F2777" s="69" t="s">
        <v>16659</v>
      </c>
      <c r="G2777" s="69" t="s">
        <v>306</v>
      </c>
      <c r="H2777" s="69" t="s">
        <v>2273</v>
      </c>
      <c r="I2777" s="69"/>
      <c r="J2777" s="69"/>
      <c r="K2777" s="69">
        <v>5</v>
      </c>
      <c r="L2777" s="1" t="s">
        <v>16327</v>
      </c>
      <c r="M2777" s="69" t="s">
        <v>16329</v>
      </c>
      <c r="N2777" s="69">
        <v>22300</v>
      </c>
      <c r="O2777" s="69">
        <v>0</v>
      </c>
      <c r="P2777" s="69">
        <v>23</v>
      </c>
      <c r="Q2777" s="69" t="s">
        <v>16660</v>
      </c>
      <c r="R2777" s="69" t="s">
        <v>329</v>
      </c>
      <c r="S2777" s="69" t="s">
        <v>706</v>
      </c>
      <c r="T2777" s="69"/>
      <c r="U2777" s="69" t="s">
        <v>563</v>
      </c>
      <c r="V2777" s="69" t="s">
        <v>299</v>
      </c>
    </row>
    <row r="2778" spans="1:22" x14ac:dyDescent="0.3">
      <c r="A2778" s="69" t="s">
        <v>6028</v>
      </c>
      <c r="B2778" s="69">
        <v>1</v>
      </c>
      <c r="C2778" s="1" t="s">
        <v>6026</v>
      </c>
      <c r="D2778" s="69" t="s">
        <v>437</v>
      </c>
      <c r="E2778" s="69">
        <v>3165701</v>
      </c>
      <c r="F2778" s="69" t="s">
        <v>6026</v>
      </c>
      <c r="G2778" s="69"/>
      <c r="H2778" s="69" t="s">
        <v>2781</v>
      </c>
      <c r="I2778" s="69"/>
      <c r="J2778" s="69"/>
      <c r="K2778" s="69">
        <v>5</v>
      </c>
      <c r="L2778" s="1" t="s">
        <v>437</v>
      </c>
      <c r="M2778" s="69" t="s">
        <v>6027</v>
      </c>
      <c r="N2778" s="69">
        <v>17302</v>
      </c>
      <c r="O2778" s="69">
        <v>1</v>
      </c>
      <c r="P2778" s="69">
        <v>25</v>
      </c>
      <c r="Q2778" s="69" t="s">
        <v>12508</v>
      </c>
      <c r="R2778" s="69" t="s">
        <v>401</v>
      </c>
      <c r="S2778" s="69" t="s">
        <v>597</v>
      </c>
      <c r="T2778" s="69"/>
      <c r="U2778" s="69" t="s">
        <v>1963</v>
      </c>
      <c r="V2778" s="69" t="s">
        <v>295</v>
      </c>
    </row>
    <row r="2779" spans="1:22" x14ac:dyDescent="0.3">
      <c r="A2779" s="69" t="s">
        <v>6349</v>
      </c>
      <c r="B2779" s="69">
        <v>1</v>
      </c>
      <c r="C2779" s="1" t="s">
        <v>6347</v>
      </c>
      <c r="D2779" s="69" t="s">
        <v>311</v>
      </c>
      <c r="E2779" s="69">
        <v>16943</v>
      </c>
      <c r="F2779" s="69" t="s">
        <v>6347</v>
      </c>
      <c r="G2779" s="69"/>
      <c r="H2779" s="69" t="s">
        <v>3445</v>
      </c>
      <c r="I2779" s="69"/>
      <c r="J2779" s="69" t="s">
        <v>6348</v>
      </c>
      <c r="K2779" s="69">
        <v>3</v>
      </c>
      <c r="L2779" s="1" t="s">
        <v>311</v>
      </c>
      <c r="M2779" s="69" t="s">
        <v>4158</v>
      </c>
      <c r="N2779" s="69">
        <v>16211</v>
      </c>
      <c r="O2779" s="69">
        <v>6</v>
      </c>
      <c r="P2779" s="69">
        <v>30</v>
      </c>
      <c r="Q2779" s="69" t="s">
        <v>12597</v>
      </c>
      <c r="R2779" s="69" t="s">
        <v>424</v>
      </c>
      <c r="S2779" s="69" t="s">
        <v>1827</v>
      </c>
      <c r="T2779" s="69" t="s">
        <v>16316</v>
      </c>
      <c r="U2779" s="69" t="s">
        <v>1963</v>
      </c>
      <c r="V2779" s="69" t="s">
        <v>295</v>
      </c>
    </row>
    <row r="2780" spans="1:22" x14ac:dyDescent="0.3">
      <c r="A2780" s="69" t="s">
        <v>3457</v>
      </c>
      <c r="B2780" s="69">
        <v>1</v>
      </c>
      <c r="C2780" s="1" t="s">
        <v>3455</v>
      </c>
      <c r="D2780" s="69"/>
      <c r="E2780" s="69"/>
      <c r="F2780" s="69" t="s">
        <v>3455</v>
      </c>
      <c r="G2780" s="69"/>
      <c r="H2780" s="69"/>
      <c r="I2780" s="69"/>
      <c r="J2780" s="69"/>
      <c r="K2780" s="69">
        <v>0</v>
      </c>
      <c r="L2780" s="1" t="s">
        <v>296</v>
      </c>
      <c r="M2780" s="69" t="s">
        <v>3456</v>
      </c>
      <c r="N2780" s="69">
        <v>17928</v>
      </c>
      <c r="O2780" s="69">
        <v>0</v>
      </c>
      <c r="P2780" s="69"/>
      <c r="Q2780" s="69" t="s">
        <v>11885</v>
      </c>
      <c r="R2780" s="69" t="s">
        <v>296</v>
      </c>
      <c r="S2780" s="69" t="s">
        <v>296</v>
      </c>
      <c r="T2780" s="69"/>
      <c r="U2780" s="69" t="s">
        <v>1963</v>
      </c>
      <c r="V2780" s="69" t="s">
        <v>295</v>
      </c>
    </row>
    <row r="2781" spans="1:22" x14ac:dyDescent="0.3">
      <c r="A2781" s="69" t="s">
        <v>4691</v>
      </c>
      <c r="B2781" s="69">
        <v>1</v>
      </c>
      <c r="C2781" s="1" t="s">
        <v>4689</v>
      </c>
      <c r="D2781" s="69" t="s">
        <v>451</v>
      </c>
      <c r="E2781" s="69">
        <v>3886841</v>
      </c>
      <c r="F2781" s="69" t="s">
        <v>4689</v>
      </c>
      <c r="G2781" s="69"/>
      <c r="H2781" s="69" t="s">
        <v>1608</v>
      </c>
      <c r="I2781" s="69"/>
      <c r="J2781" s="69" t="s">
        <v>14409</v>
      </c>
      <c r="K2781" s="69"/>
      <c r="L2781" s="1" t="s">
        <v>451</v>
      </c>
      <c r="M2781" s="69" t="s">
        <v>4690</v>
      </c>
      <c r="N2781" s="69">
        <v>21549</v>
      </c>
      <c r="O2781" s="69">
        <v>1</v>
      </c>
      <c r="P2781" s="69">
        <v>25</v>
      </c>
      <c r="Q2781" s="69" t="s">
        <v>12166</v>
      </c>
      <c r="R2781" s="69" t="s">
        <v>492</v>
      </c>
      <c r="S2781" s="69" t="s">
        <v>430</v>
      </c>
      <c r="T2781" s="69" t="s">
        <v>16316</v>
      </c>
      <c r="U2781" s="69" t="s">
        <v>1249</v>
      </c>
      <c r="V2781" s="69" t="s">
        <v>295</v>
      </c>
    </row>
    <row r="2782" spans="1:22" x14ac:dyDescent="0.3">
      <c r="A2782" s="69" t="s">
        <v>15452</v>
      </c>
      <c r="B2782" s="69">
        <v>1</v>
      </c>
      <c r="C2782" s="1" t="s">
        <v>15453</v>
      </c>
      <c r="D2782" s="69" t="s">
        <v>348</v>
      </c>
      <c r="E2782" s="69">
        <v>3915821</v>
      </c>
      <c r="F2782" s="69" t="s">
        <v>15453</v>
      </c>
      <c r="G2782" s="69" t="s">
        <v>314</v>
      </c>
      <c r="H2782" s="69" t="s">
        <v>15454</v>
      </c>
      <c r="I2782" s="69"/>
      <c r="J2782" s="69"/>
      <c r="K2782" s="69">
        <v>17</v>
      </c>
      <c r="L2782" s="1" t="s">
        <v>348</v>
      </c>
      <c r="M2782" s="69" t="s">
        <v>781</v>
      </c>
      <c r="N2782" s="69">
        <v>22090</v>
      </c>
      <c r="O2782" s="69">
        <v>0</v>
      </c>
      <c r="P2782" s="69">
        <v>23</v>
      </c>
      <c r="Q2782" s="69" t="s">
        <v>15455</v>
      </c>
      <c r="R2782" s="69" t="s">
        <v>329</v>
      </c>
      <c r="S2782" s="69" t="s">
        <v>537</v>
      </c>
      <c r="T2782" s="69"/>
      <c r="U2782" s="69" t="s">
        <v>1249</v>
      </c>
      <c r="V2782" s="69" t="s">
        <v>299</v>
      </c>
    </row>
    <row r="2783" spans="1:22" x14ac:dyDescent="0.3">
      <c r="A2783" s="69" t="s">
        <v>5071</v>
      </c>
      <c r="B2783" s="69">
        <v>1</v>
      </c>
      <c r="C2783" s="1" t="s">
        <v>5069</v>
      </c>
      <c r="D2783" s="69" t="s">
        <v>451</v>
      </c>
      <c r="E2783" s="69">
        <v>2577743</v>
      </c>
      <c r="F2783" s="69" t="s">
        <v>5069</v>
      </c>
      <c r="G2783" s="69"/>
      <c r="H2783" s="69"/>
      <c r="I2783" s="69"/>
      <c r="J2783" s="69"/>
      <c r="K2783" s="69">
        <v>25</v>
      </c>
      <c r="L2783" s="1" t="s">
        <v>451</v>
      </c>
      <c r="M2783" s="69" t="s">
        <v>5070</v>
      </c>
      <c r="N2783" s="69">
        <v>17343</v>
      </c>
      <c r="O2783" s="69">
        <v>0</v>
      </c>
      <c r="P2783" s="69"/>
      <c r="Q2783" s="69" t="s">
        <v>12259</v>
      </c>
      <c r="R2783" s="69" t="s">
        <v>360</v>
      </c>
      <c r="S2783" s="69" t="s">
        <v>779</v>
      </c>
      <c r="T2783" s="69"/>
      <c r="U2783" s="69" t="s">
        <v>1249</v>
      </c>
      <c r="V2783" s="69" t="s">
        <v>295</v>
      </c>
    </row>
    <row r="2784" spans="1:22" x14ac:dyDescent="0.3">
      <c r="A2784" s="69" t="s">
        <v>4156</v>
      </c>
      <c r="B2784" s="69">
        <v>1</v>
      </c>
      <c r="C2784" s="1" t="s">
        <v>4155</v>
      </c>
      <c r="D2784" s="69" t="s">
        <v>437</v>
      </c>
      <c r="E2784" s="69">
        <v>3040564</v>
      </c>
      <c r="F2784" s="69" t="s">
        <v>4155</v>
      </c>
      <c r="G2784" s="69"/>
      <c r="H2784" s="69" t="s">
        <v>4157</v>
      </c>
      <c r="I2784" s="69"/>
      <c r="J2784" s="69"/>
      <c r="K2784" s="69">
        <v>46</v>
      </c>
      <c r="L2784" s="1" t="s">
        <v>437</v>
      </c>
      <c r="M2784" s="69" t="s">
        <v>1120</v>
      </c>
      <c r="N2784" s="69">
        <v>17330</v>
      </c>
      <c r="O2784" s="69">
        <v>0</v>
      </c>
      <c r="P2784" s="69">
        <v>25</v>
      </c>
      <c r="Q2784" s="69" t="s">
        <v>12042</v>
      </c>
      <c r="R2784" s="69" t="s">
        <v>345</v>
      </c>
      <c r="S2784" s="69" t="s">
        <v>1382</v>
      </c>
      <c r="T2784" s="69"/>
      <c r="U2784" s="69" t="s">
        <v>1249</v>
      </c>
      <c r="V2784" s="69" t="s">
        <v>295</v>
      </c>
    </row>
    <row r="2785" spans="1:22" x14ac:dyDescent="0.3">
      <c r="A2785" s="69" t="s">
        <v>7981</v>
      </c>
      <c r="B2785" s="69">
        <v>1</v>
      </c>
      <c r="C2785" s="1" t="s">
        <v>7980</v>
      </c>
      <c r="D2785" s="69" t="s">
        <v>348</v>
      </c>
      <c r="E2785" s="69">
        <v>2511102</v>
      </c>
      <c r="F2785" s="69" t="s">
        <v>7980</v>
      </c>
      <c r="G2785" s="69"/>
      <c r="H2785" s="69" t="s">
        <v>1848</v>
      </c>
      <c r="I2785" s="69"/>
      <c r="J2785" s="69"/>
      <c r="K2785" s="69">
        <v>13</v>
      </c>
      <c r="L2785" s="1" t="s">
        <v>348</v>
      </c>
      <c r="M2785" s="69" t="s">
        <v>313</v>
      </c>
      <c r="N2785" s="69">
        <v>17107</v>
      </c>
      <c r="O2785" s="69">
        <v>0</v>
      </c>
      <c r="P2785" s="69">
        <v>25</v>
      </c>
      <c r="Q2785" s="69" t="s">
        <v>13043</v>
      </c>
      <c r="R2785" s="69" t="s">
        <v>360</v>
      </c>
      <c r="S2785" s="69" t="s">
        <v>385</v>
      </c>
      <c r="T2785" s="69"/>
      <c r="U2785" s="69" t="s">
        <v>1249</v>
      </c>
      <c r="V2785" s="69" t="s">
        <v>295</v>
      </c>
    </row>
    <row r="2786" spans="1:22" x14ac:dyDescent="0.3">
      <c r="A2786" s="69" t="s">
        <v>14869</v>
      </c>
      <c r="B2786" s="69">
        <v>1</v>
      </c>
      <c r="C2786" s="1" t="s">
        <v>14870</v>
      </c>
      <c r="D2786" s="69" t="s">
        <v>451</v>
      </c>
      <c r="E2786" s="69">
        <v>4046676</v>
      </c>
      <c r="F2786" s="69" t="s">
        <v>14870</v>
      </c>
      <c r="G2786" s="69" t="s">
        <v>371</v>
      </c>
      <c r="H2786" s="69" t="s">
        <v>14871</v>
      </c>
      <c r="I2786" s="69">
        <v>4</v>
      </c>
      <c r="J2786" s="69"/>
      <c r="K2786" s="69">
        <v>37</v>
      </c>
      <c r="L2786" s="1" t="s">
        <v>451</v>
      </c>
      <c r="M2786" s="69" t="s">
        <v>14872</v>
      </c>
      <c r="N2786" s="69">
        <v>21774</v>
      </c>
      <c r="O2786" s="69">
        <v>0</v>
      </c>
      <c r="P2786" s="69">
        <v>22</v>
      </c>
      <c r="Q2786" s="69" t="s">
        <v>14873</v>
      </c>
      <c r="R2786" s="69" t="s">
        <v>360</v>
      </c>
      <c r="S2786" s="69" t="s">
        <v>665</v>
      </c>
      <c r="T2786" s="69"/>
      <c r="U2786" s="69" t="s">
        <v>1249</v>
      </c>
      <c r="V2786" s="69" t="s">
        <v>299</v>
      </c>
    </row>
    <row r="2787" spans="1:22" x14ac:dyDescent="0.3">
      <c r="A2787" s="69" t="s">
        <v>3033</v>
      </c>
      <c r="B2787" s="69">
        <v>1</v>
      </c>
      <c r="C2787" s="1" t="s">
        <v>3030</v>
      </c>
      <c r="D2787" s="69" t="s">
        <v>348</v>
      </c>
      <c r="E2787" s="69">
        <v>2515418</v>
      </c>
      <c r="F2787" s="69" t="s">
        <v>3030</v>
      </c>
      <c r="G2787" s="69"/>
      <c r="H2787" s="69" t="s">
        <v>3034</v>
      </c>
      <c r="I2787" s="69"/>
      <c r="J2787" s="69" t="s">
        <v>3032</v>
      </c>
      <c r="K2787" s="69">
        <v>39</v>
      </c>
      <c r="L2787" s="1" t="s">
        <v>348</v>
      </c>
      <c r="M2787" s="69" t="s">
        <v>3031</v>
      </c>
      <c r="N2787" s="69">
        <v>16916</v>
      </c>
      <c r="O2787" s="69">
        <v>5</v>
      </c>
      <c r="P2787" s="69">
        <v>28</v>
      </c>
      <c r="Q2787" s="69" t="s">
        <v>11790</v>
      </c>
      <c r="R2787" s="69" t="s">
        <v>345</v>
      </c>
      <c r="S2787" s="69" t="s">
        <v>341</v>
      </c>
      <c r="T2787" s="69" t="s">
        <v>16316</v>
      </c>
      <c r="U2787" s="69" t="s">
        <v>1249</v>
      </c>
      <c r="V2787" s="69" t="s">
        <v>295</v>
      </c>
    </row>
    <row r="2788" spans="1:22" x14ac:dyDescent="0.3">
      <c r="A2788" s="69" t="s">
        <v>2029</v>
      </c>
      <c r="B2788" s="69">
        <v>1</v>
      </c>
      <c r="C2788" s="1" t="s">
        <v>2027</v>
      </c>
      <c r="D2788" s="69" t="s">
        <v>321</v>
      </c>
      <c r="E2788" s="69">
        <v>13289</v>
      </c>
      <c r="F2788" s="69" t="s">
        <v>2027</v>
      </c>
      <c r="G2788" s="69"/>
      <c r="H2788" s="69" t="s">
        <v>2030</v>
      </c>
      <c r="I2788" s="69"/>
      <c r="J2788" s="69"/>
      <c r="K2788" s="69">
        <v>49</v>
      </c>
      <c r="L2788" s="1" t="s">
        <v>321</v>
      </c>
      <c r="M2788" s="69" t="s">
        <v>2028</v>
      </c>
      <c r="N2788" s="69">
        <v>11221</v>
      </c>
      <c r="O2788" s="69">
        <v>7</v>
      </c>
      <c r="P2788" s="69">
        <v>31</v>
      </c>
      <c r="Q2788" s="69" t="s">
        <v>11592</v>
      </c>
      <c r="R2788" s="69" t="s">
        <v>318</v>
      </c>
      <c r="S2788" s="69" t="s">
        <v>1989</v>
      </c>
      <c r="T2788" s="69"/>
      <c r="U2788" s="69" t="s">
        <v>1249</v>
      </c>
      <c r="V2788" s="69" t="s">
        <v>295</v>
      </c>
    </row>
    <row r="2789" spans="1:22" x14ac:dyDescent="0.3">
      <c r="A2789" s="69" t="s">
        <v>1251</v>
      </c>
      <c r="B2789" s="69">
        <v>1</v>
      </c>
      <c r="C2789" s="1" t="s">
        <v>1248</v>
      </c>
      <c r="D2789" s="69" t="s">
        <v>451</v>
      </c>
      <c r="E2789" s="69">
        <v>3916148</v>
      </c>
      <c r="F2789" s="69" t="s">
        <v>1248</v>
      </c>
      <c r="G2789" s="69" t="s">
        <v>745</v>
      </c>
      <c r="H2789" s="69" t="s">
        <v>1252</v>
      </c>
      <c r="I2789" s="69">
        <v>2</v>
      </c>
      <c r="J2789" s="69" t="s">
        <v>14341</v>
      </c>
      <c r="K2789" s="69">
        <v>20</v>
      </c>
      <c r="L2789" s="1" t="s">
        <v>451</v>
      </c>
      <c r="M2789" s="69" t="s">
        <v>1250</v>
      </c>
      <c r="N2789" s="69">
        <v>20912</v>
      </c>
      <c r="O2789" s="69">
        <v>1</v>
      </c>
      <c r="P2789" s="69">
        <v>23</v>
      </c>
      <c r="Q2789" s="69" t="s">
        <v>11451</v>
      </c>
      <c r="R2789" s="69" t="s">
        <v>308</v>
      </c>
      <c r="S2789" s="69" t="s">
        <v>347</v>
      </c>
      <c r="T2789" s="69"/>
      <c r="U2789" s="69" t="s">
        <v>1249</v>
      </c>
      <c r="V2789" s="69" t="s">
        <v>299</v>
      </c>
    </row>
    <row r="2790" spans="1:22" x14ac:dyDescent="0.3">
      <c r="A2790" s="69" t="s">
        <v>5652</v>
      </c>
      <c r="B2790" s="69">
        <v>1</v>
      </c>
      <c r="C2790" s="1" t="s">
        <v>5649</v>
      </c>
      <c r="D2790" s="69" t="s">
        <v>311</v>
      </c>
      <c r="E2790" s="69">
        <v>5209</v>
      </c>
      <c r="F2790" s="69" t="s">
        <v>5649</v>
      </c>
      <c r="G2790" s="69"/>
      <c r="H2790" s="69" t="s">
        <v>5653</v>
      </c>
      <c r="I2790" s="69"/>
      <c r="J2790" s="69" t="s">
        <v>5651</v>
      </c>
      <c r="K2790" s="69">
        <v>9</v>
      </c>
      <c r="L2790" s="1" t="s">
        <v>311</v>
      </c>
      <c r="M2790" s="69" t="s">
        <v>5650</v>
      </c>
      <c r="N2790" s="69">
        <v>3867</v>
      </c>
      <c r="O2790" s="69">
        <v>17</v>
      </c>
      <c r="P2790" s="69">
        <v>39</v>
      </c>
      <c r="Q2790" s="69" t="s">
        <v>12413</v>
      </c>
      <c r="R2790" s="69" t="s">
        <v>345</v>
      </c>
      <c r="S2790" s="69" t="s">
        <v>696</v>
      </c>
      <c r="T2790" s="69"/>
      <c r="U2790" s="69" t="s">
        <v>1249</v>
      </c>
      <c r="V2790" s="69" t="s">
        <v>295</v>
      </c>
    </row>
    <row r="2791" spans="1:22" x14ac:dyDescent="0.3">
      <c r="A2791" s="69" t="s">
        <v>10068</v>
      </c>
      <c r="B2791" s="69">
        <v>1</v>
      </c>
      <c r="C2791" s="1" t="s">
        <v>10066</v>
      </c>
      <c r="D2791" s="69" t="s">
        <v>321</v>
      </c>
      <c r="E2791" s="69"/>
      <c r="F2791" s="69" t="s">
        <v>10066</v>
      </c>
      <c r="G2791" s="69"/>
      <c r="H2791" s="69" t="s">
        <v>10069</v>
      </c>
      <c r="I2791" s="69"/>
      <c r="J2791" s="69"/>
      <c r="K2791" s="69">
        <v>85</v>
      </c>
      <c r="L2791" s="1" t="s">
        <v>321</v>
      </c>
      <c r="M2791" s="69" t="s">
        <v>10067</v>
      </c>
      <c r="N2791" s="69">
        <v>11998</v>
      </c>
      <c r="O2791" s="69">
        <v>8</v>
      </c>
      <c r="P2791" s="69">
        <v>34</v>
      </c>
      <c r="Q2791" s="69" t="s">
        <v>13660</v>
      </c>
      <c r="R2791" s="69" t="s">
        <v>294</v>
      </c>
      <c r="S2791" s="69" t="s">
        <v>958</v>
      </c>
      <c r="T2791" s="69"/>
      <c r="U2791" s="69" t="s">
        <v>1249</v>
      </c>
      <c r="V2791" s="69" t="s">
        <v>295</v>
      </c>
    </row>
    <row r="2792" spans="1:22" x14ac:dyDescent="0.3">
      <c r="A2792" s="69" t="s">
        <v>9887</v>
      </c>
      <c r="B2792" s="69">
        <v>1</v>
      </c>
      <c r="C2792" s="1" t="s">
        <v>9886</v>
      </c>
      <c r="D2792" s="69" t="s">
        <v>348</v>
      </c>
      <c r="E2792" s="69">
        <v>3051897</v>
      </c>
      <c r="F2792" s="69" t="s">
        <v>9886</v>
      </c>
      <c r="G2792" s="69"/>
      <c r="H2792" s="69" t="s">
        <v>9888</v>
      </c>
      <c r="I2792" s="69">
        <v>4</v>
      </c>
      <c r="J2792" s="69"/>
      <c r="K2792" s="69">
        <v>85</v>
      </c>
      <c r="L2792" s="1" t="s">
        <v>348</v>
      </c>
      <c r="M2792" s="69" t="s">
        <v>4958</v>
      </c>
      <c r="N2792" s="69">
        <v>19367</v>
      </c>
      <c r="O2792" s="69">
        <v>2</v>
      </c>
      <c r="P2792" s="69">
        <v>24</v>
      </c>
      <c r="Q2792" s="69" t="s">
        <v>13610</v>
      </c>
      <c r="R2792" s="69" t="s">
        <v>424</v>
      </c>
      <c r="S2792" s="69" t="s">
        <v>779</v>
      </c>
      <c r="T2792" s="69" t="s">
        <v>1059</v>
      </c>
      <c r="U2792" s="69" t="s">
        <v>1249</v>
      </c>
      <c r="V2792" s="69" t="s">
        <v>295</v>
      </c>
    </row>
    <row r="2793" spans="1:22" x14ac:dyDescent="0.3">
      <c r="A2793" s="69" t="s">
        <v>3208</v>
      </c>
      <c r="B2793" s="69">
        <v>1</v>
      </c>
      <c r="C2793" s="1" t="s">
        <v>3206</v>
      </c>
      <c r="D2793" s="69" t="s">
        <v>348</v>
      </c>
      <c r="E2793" s="69">
        <v>17048</v>
      </c>
      <c r="F2793" s="69" t="s">
        <v>3206</v>
      </c>
      <c r="G2793" s="69"/>
      <c r="H2793" s="69" t="s">
        <v>3209</v>
      </c>
      <c r="I2793" s="69">
        <v>3</v>
      </c>
      <c r="J2793" s="69"/>
      <c r="K2793" s="69">
        <v>17</v>
      </c>
      <c r="L2793" s="1" t="s">
        <v>3207</v>
      </c>
      <c r="M2793" s="69" t="s">
        <v>445</v>
      </c>
      <c r="N2793" s="69">
        <v>16242</v>
      </c>
      <c r="O2793" s="69">
        <v>5</v>
      </c>
      <c r="P2793" s="69">
        <v>28</v>
      </c>
      <c r="Q2793" s="69" t="s">
        <v>11829</v>
      </c>
      <c r="R2793" s="69" t="s">
        <v>318</v>
      </c>
      <c r="S2793" s="69" t="s">
        <v>1263</v>
      </c>
      <c r="T2793" s="69" t="s">
        <v>1059</v>
      </c>
      <c r="U2793" s="69" t="s">
        <v>1249</v>
      </c>
      <c r="V2793" s="69" t="s">
        <v>295</v>
      </c>
    </row>
    <row r="2794" spans="1:22" x14ac:dyDescent="0.3">
      <c r="A2794" s="69" t="s">
        <v>433</v>
      </c>
      <c r="B2794" s="69">
        <v>1</v>
      </c>
      <c r="C2794" s="1" t="s">
        <v>429</v>
      </c>
      <c r="D2794" s="69" t="s">
        <v>348</v>
      </c>
      <c r="E2794" s="69">
        <v>16962</v>
      </c>
      <c r="F2794" s="69" t="s">
        <v>429</v>
      </c>
      <c r="G2794" s="69"/>
      <c r="H2794" s="69" t="s">
        <v>434</v>
      </c>
      <c r="I2794" s="69"/>
      <c r="J2794" s="69"/>
      <c r="K2794" s="69">
        <v>83</v>
      </c>
      <c r="L2794" s="1" t="s">
        <v>348</v>
      </c>
      <c r="M2794" s="69" t="s">
        <v>432</v>
      </c>
      <c r="N2794" s="69">
        <v>16333</v>
      </c>
      <c r="O2794" s="69">
        <v>2</v>
      </c>
      <c r="P2794" s="69">
        <v>27</v>
      </c>
      <c r="Q2794" s="69" t="s">
        <v>11341</v>
      </c>
      <c r="R2794" s="69" t="s">
        <v>308</v>
      </c>
      <c r="S2794" s="69" t="s">
        <v>430</v>
      </c>
      <c r="T2794" s="69"/>
      <c r="U2794" s="69" t="s">
        <v>431</v>
      </c>
      <c r="V2794" s="69" t="s">
        <v>295</v>
      </c>
    </row>
    <row r="2795" spans="1:22" x14ac:dyDescent="0.3">
      <c r="A2795" s="69" t="s">
        <v>5783</v>
      </c>
      <c r="B2795" s="69">
        <v>1</v>
      </c>
      <c r="C2795" s="1" t="s">
        <v>5780</v>
      </c>
      <c r="D2795" s="69" t="s">
        <v>348</v>
      </c>
      <c r="E2795" s="69">
        <v>14032</v>
      </c>
      <c r="F2795" s="69" t="s">
        <v>5780</v>
      </c>
      <c r="G2795" s="69"/>
      <c r="H2795" s="69" t="s">
        <v>5784</v>
      </c>
      <c r="I2795" s="69"/>
      <c r="J2795" s="69" t="s">
        <v>5782</v>
      </c>
      <c r="K2795" s="69">
        <v>11</v>
      </c>
      <c r="L2795" s="1" t="s">
        <v>348</v>
      </c>
      <c r="M2795" s="69" t="s">
        <v>825</v>
      </c>
      <c r="N2795" s="69">
        <v>12830</v>
      </c>
      <c r="O2795" s="69">
        <v>9</v>
      </c>
      <c r="P2795" s="69">
        <v>31</v>
      </c>
      <c r="Q2795" s="69" t="s">
        <v>12446</v>
      </c>
      <c r="R2795" s="69" t="s">
        <v>329</v>
      </c>
      <c r="S2795" s="69" t="s">
        <v>412</v>
      </c>
      <c r="T2795" s="69" t="s">
        <v>16316</v>
      </c>
      <c r="U2795" s="69" t="s">
        <v>5781</v>
      </c>
      <c r="V2795" s="69" t="s">
        <v>295</v>
      </c>
    </row>
    <row r="2796" spans="1:22" x14ac:dyDescent="0.3">
      <c r="A2796" s="69" t="s">
        <v>15252</v>
      </c>
      <c r="B2796" s="69">
        <v>1</v>
      </c>
      <c r="C2796" s="1" t="s">
        <v>15253</v>
      </c>
      <c r="D2796" s="69" t="s">
        <v>451</v>
      </c>
      <c r="E2796" s="69"/>
      <c r="F2796" s="69" t="s">
        <v>15253</v>
      </c>
      <c r="G2796" s="69"/>
      <c r="H2796" s="69" t="s">
        <v>15254</v>
      </c>
      <c r="I2796" s="69"/>
      <c r="J2796" s="69"/>
      <c r="K2796" s="69"/>
      <c r="L2796" s="1" t="s">
        <v>451</v>
      </c>
      <c r="M2796" s="69" t="s">
        <v>15255</v>
      </c>
      <c r="N2796" s="69">
        <v>22125</v>
      </c>
      <c r="O2796" s="69">
        <v>0</v>
      </c>
      <c r="P2796" s="69">
        <v>22</v>
      </c>
      <c r="Q2796" s="69" t="s">
        <v>15256</v>
      </c>
      <c r="R2796" s="69" t="s">
        <v>401</v>
      </c>
      <c r="S2796" s="69" t="s">
        <v>356</v>
      </c>
      <c r="T2796" s="69" t="s">
        <v>16316</v>
      </c>
      <c r="U2796" s="69" t="s">
        <v>3689</v>
      </c>
      <c r="V2796" s="69" t="s">
        <v>295</v>
      </c>
    </row>
    <row r="2797" spans="1:22" x14ac:dyDescent="0.3">
      <c r="A2797" s="69" t="s">
        <v>3691</v>
      </c>
      <c r="B2797" s="69">
        <v>1</v>
      </c>
      <c r="C2797" s="1" t="s">
        <v>3688</v>
      </c>
      <c r="D2797" s="69" t="s">
        <v>451</v>
      </c>
      <c r="E2797" s="69">
        <v>2972283</v>
      </c>
      <c r="F2797" s="69" t="s">
        <v>3688</v>
      </c>
      <c r="G2797" s="69"/>
      <c r="H2797" s="69" t="s">
        <v>3692</v>
      </c>
      <c r="I2797" s="69">
        <v>14</v>
      </c>
      <c r="J2797" s="69" t="s">
        <v>3690</v>
      </c>
      <c r="K2797" s="69"/>
      <c r="L2797" s="1" t="s">
        <v>451</v>
      </c>
      <c r="M2797" s="69" t="s">
        <v>3433</v>
      </c>
      <c r="N2797" s="69">
        <v>18488</v>
      </c>
      <c r="O2797" s="69">
        <v>4</v>
      </c>
      <c r="P2797" s="69">
        <v>27</v>
      </c>
      <c r="Q2797" s="69" t="s">
        <v>11933</v>
      </c>
      <c r="R2797" s="69" t="s">
        <v>360</v>
      </c>
      <c r="S2797" s="69" t="s">
        <v>1827</v>
      </c>
      <c r="T2797" s="69" t="s">
        <v>16316</v>
      </c>
      <c r="U2797" s="69" t="s">
        <v>3689</v>
      </c>
      <c r="V2797" s="69" t="s">
        <v>295</v>
      </c>
    </row>
    <row r="2798" spans="1:22" x14ac:dyDescent="0.3">
      <c r="A2798" s="69" t="s">
        <v>9560</v>
      </c>
      <c r="B2798" s="69">
        <v>1</v>
      </c>
      <c r="C2798" s="1" t="s">
        <v>9557</v>
      </c>
      <c r="D2798" s="69" t="s">
        <v>311</v>
      </c>
      <c r="E2798" s="69">
        <v>3116172</v>
      </c>
      <c r="F2798" s="69" t="s">
        <v>9557</v>
      </c>
      <c r="G2798" s="69" t="s">
        <v>335</v>
      </c>
      <c r="H2798" s="69" t="s">
        <v>2324</v>
      </c>
      <c r="I2798" s="69">
        <v>3</v>
      </c>
      <c r="J2798" s="69" t="s">
        <v>14549</v>
      </c>
      <c r="K2798" s="69">
        <v>7</v>
      </c>
      <c r="L2798" s="1" t="s">
        <v>311</v>
      </c>
      <c r="M2798" s="69" t="s">
        <v>9559</v>
      </c>
      <c r="N2798" s="69">
        <v>20874</v>
      </c>
      <c r="O2798" s="69">
        <v>1</v>
      </c>
      <c r="P2798" s="69">
        <v>24</v>
      </c>
      <c r="Q2798" s="69" t="s">
        <v>13512</v>
      </c>
      <c r="R2798" s="69" t="s">
        <v>308</v>
      </c>
      <c r="S2798" s="69" t="s">
        <v>362</v>
      </c>
      <c r="T2798" s="69"/>
      <c r="U2798" s="69" t="s">
        <v>9558</v>
      </c>
      <c r="V2798" s="69" t="s">
        <v>299</v>
      </c>
    </row>
    <row r="2799" spans="1:22" x14ac:dyDescent="0.3">
      <c r="A2799" s="69" t="s">
        <v>3054</v>
      </c>
      <c r="B2799" s="69">
        <v>1</v>
      </c>
      <c r="C2799" s="1" t="s">
        <v>3050</v>
      </c>
      <c r="D2799" s="69" t="s">
        <v>451</v>
      </c>
      <c r="E2799" s="69">
        <v>15457</v>
      </c>
      <c r="F2799" s="69" t="s">
        <v>3050</v>
      </c>
      <c r="G2799" s="69"/>
      <c r="H2799" s="69" t="s">
        <v>3055</v>
      </c>
      <c r="I2799" s="69"/>
      <c r="J2799" s="69" t="s">
        <v>3053</v>
      </c>
      <c r="K2799" s="69">
        <v>38</v>
      </c>
      <c r="L2799" s="1" t="s">
        <v>451</v>
      </c>
      <c r="M2799" s="69" t="s">
        <v>3052</v>
      </c>
      <c r="N2799" s="69">
        <v>14352</v>
      </c>
      <c r="O2799" s="69">
        <v>8</v>
      </c>
      <c r="P2799" s="69">
        <v>31</v>
      </c>
      <c r="Q2799" s="69" t="s">
        <v>11794</v>
      </c>
      <c r="R2799" s="69" t="s">
        <v>329</v>
      </c>
      <c r="S2799" s="69" t="s">
        <v>317</v>
      </c>
      <c r="T2799" s="69" t="s">
        <v>16316</v>
      </c>
      <c r="U2799" s="69" t="s">
        <v>3051</v>
      </c>
      <c r="V2799" s="69" t="s">
        <v>295</v>
      </c>
    </row>
    <row r="2800" spans="1:22" x14ac:dyDescent="0.3">
      <c r="A2800" s="69" t="s">
        <v>10109</v>
      </c>
      <c r="B2800" s="69">
        <v>1</v>
      </c>
      <c r="C2800" s="1" t="s">
        <v>10106</v>
      </c>
      <c r="D2800" s="69" t="s">
        <v>348</v>
      </c>
      <c r="E2800" s="69">
        <v>2976557</v>
      </c>
      <c r="F2800" s="69" t="s">
        <v>10106</v>
      </c>
      <c r="G2800" s="69"/>
      <c r="H2800" s="69" t="s">
        <v>1417</v>
      </c>
      <c r="I2800" s="69"/>
      <c r="J2800" s="69" t="s">
        <v>10108</v>
      </c>
      <c r="K2800" s="69">
        <v>14</v>
      </c>
      <c r="L2800" s="1" t="s">
        <v>348</v>
      </c>
      <c r="M2800" s="69" t="s">
        <v>10107</v>
      </c>
      <c r="N2800" s="69">
        <v>19393</v>
      </c>
      <c r="O2800" s="69">
        <v>3</v>
      </c>
      <c r="P2800" s="69">
        <v>26</v>
      </c>
      <c r="Q2800" s="69" t="s">
        <v>13671</v>
      </c>
      <c r="R2800" s="69" t="s">
        <v>329</v>
      </c>
      <c r="S2800" s="69" t="s">
        <v>814</v>
      </c>
      <c r="T2800" s="69" t="s">
        <v>16316</v>
      </c>
      <c r="U2800" s="69" t="s">
        <v>10081</v>
      </c>
      <c r="V2800" s="69" t="s">
        <v>295</v>
      </c>
    </row>
    <row r="2801" spans="1:22" x14ac:dyDescent="0.3">
      <c r="A2801" s="69" t="s">
        <v>4966</v>
      </c>
      <c r="B2801" s="69">
        <v>1</v>
      </c>
      <c r="C2801" s="1" t="s">
        <v>187</v>
      </c>
      <c r="D2801" s="69" t="s">
        <v>348</v>
      </c>
      <c r="E2801" s="69">
        <v>15062</v>
      </c>
      <c r="F2801" s="69" t="s">
        <v>187</v>
      </c>
      <c r="G2801" s="69" t="s">
        <v>536</v>
      </c>
      <c r="H2801" s="69" t="s">
        <v>1378</v>
      </c>
      <c r="I2801" s="69">
        <v>3</v>
      </c>
      <c r="J2801" s="69" t="s">
        <v>4965</v>
      </c>
      <c r="K2801" s="69">
        <v>17</v>
      </c>
      <c r="L2801" s="1" t="s">
        <v>348</v>
      </c>
      <c r="M2801" s="69" t="s">
        <v>3955</v>
      </c>
      <c r="N2801" s="69">
        <v>13887</v>
      </c>
      <c r="O2801" s="69">
        <v>8</v>
      </c>
      <c r="P2801" s="69">
        <v>30</v>
      </c>
      <c r="Q2801" s="69" t="s">
        <v>12234</v>
      </c>
      <c r="R2801" s="69" t="s">
        <v>401</v>
      </c>
      <c r="S2801" s="69" t="s">
        <v>830</v>
      </c>
      <c r="T2801" s="69" t="s">
        <v>16317</v>
      </c>
      <c r="U2801" s="69" t="s">
        <v>731</v>
      </c>
      <c r="V2801" s="69" t="s">
        <v>16318</v>
      </c>
    </row>
    <row r="2802" spans="1:22" x14ac:dyDescent="0.3">
      <c r="A2802" s="69" t="s">
        <v>2075</v>
      </c>
      <c r="B2802" s="69">
        <v>1</v>
      </c>
      <c r="C2802" s="1" t="s">
        <v>2072</v>
      </c>
      <c r="D2802" s="69" t="s">
        <v>437</v>
      </c>
      <c r="E2802" s="69">
        <v>17130</v>
      </c>
      <c r="F2802" s="69" t="s">
        <v>2072</v>
      </c>
      <c r="G2802" s="69"/>
      <c r="H2802" s="69" t="s">
        <v>2076</v>
      </c>
      <c r="I2802" s="69"/>
      <c r="J2802" s="69" t="s">
        <v>2074</v>
      </c>
      <c r="K2802" s="69">
        <v>5</v>
      </c>
      <c r="L2802" s="1" t="s">
        <v>437</v>
      </c>
      <c r="M2802" s="69" t="s">
        <v>2073</v>
      </c>
      <c r="N2802" s="69">
        <v>16164</v>
      </c>
      <c r="O2802" s="69">
        <v>5</v>
      </c>
      <c r="P2802" s="69">
        <v>27</v>
      </c>
      <c r="Q2802" s="69" t="s">
        <v>11600</v>
      </c>
      <c r="R2802" s="69" t="s">
        <v>345</v>
      </c>
      <c r="S2802" s="69" t="s">
        <v>532</v>
      </c>
      <c r="T2802" s="69"/>
      <c r="U2802" s="69" t="s">
        <v>731</v>
      </c>
      <c r="V2802" s="69" t="s">
        <v>295</v>
      </c>
    </row>
    <row r="2803" spans="1:22" x14ac:dyDescent="0.3">
      <c r="A2803" s="69" t="s">
        <v>4637</v>
      </c>
      <c r="B2803" s="69">
        <v>1</v>
      </c>
      <c r="C2803" s="1" t="s">
        <v>4635</v>
      </c>
      <c r="D2803" s="69" t="s">
        <v>348</v>
      </c>
      <c r="E2803" s="69">
        <v>3139522</v>
      </c>
      <c r="F2803" s="69" t="s">
        <v>4635</v>
      </c>
      <c r="G2803" s="69" t="s">
        <v>365</v>
      </c>
      <c r="H2803" s="69" t="s">
        <v>4638</v>
      </c>
      <c r="I2803" s="69">
        <v>3</v>
      </c>
      <c r="J2803" s="69" t="s">
        <v>14408</v>
      </c>
      <c r="K2803" s="69">
        <v>14</v>
      </c>
      <c r="L2803" s="1" t="s">
        <v>348</v>
      </c>
      <c r="M2803" s="69" t="s">
        <v>4636</v>
      </c>
      <c r="N2803" s="69">
        <v>20762</v>
      </c>
      <c r="O2803" s="69">
        <v>1</v>
      </c>
      <c r="P2803" s="69">
        <v>24</v>
      </c>
      <c r="Q2803" s="69" t="s">
        <v>12155</v>
      </c>
      <c r="R2803" s="69" t="s">
        <v>345</v>
      </c>
      <c r="S2803" s="69" t="s">
        <v>436</v>
      </c>
      <c r="T2803" s="69"/>
      <c r="U2803" s="69" t="s">
        <v>731</v>
      </c>
      <c r="V2803" s="69" t="s">
        <v>299</v>
      </c>
    </row>
    <row r="2804" spans="1:22" x14ac:dyDescent="0.3">
      <c r="A2804" s="69" t="s">
        <v>9745</v>
      </c>
      <c r="B2804" s="69">
        <v>1</v>
      </c>
      <c r="C2804" s="1" t="s">
        <v>9744</v>
      </c>
      <c r="D2804" s="69" t="s">
        <v>348</v>
      </c>
      <c r="E2804" s="69">
        <v>16563</v>
      </c>
      <c r="F2804" s="69" t="s">
        <v>9744</v>
      </c>
      <c r="G2804" s="69"/>
      <c r="H2804" s="69" t="s">
        <v>9746</v>
      </c>
      <c r="I2804" s="69"/>
      <c r="J2804" s="69"/>
      <c r="K2804" s="69">
        <v>19</v>
      </c>
      <c r="L2804" s="1" t="s">
        <v>348</v>
      </c>
      <c r="M2804" s="69" t="s">
        <v>6287</v>
      </c>
      <c r="N2804" s="69">
        <v>17305</v>
      </c>
      <c r="O2804" s="69">
        <v>1</v>
      </c>
      <c r="P2804" s="69">
        <v>27</v>
      </c>
      <c r="Q2804" s="69" t="s">
        <v>13567</v>
      </c>
      <c r="R2804" s="69" t="s">
        <v>345</v>
      </c>
      <c r="S2804" s="69" t="s">
        <v>65</v>
      </c>
      <c r="T2804" s="69"/>
      <c r="U2804" s="69" t="s">
        <v>731</v>
      </c>
      <c r="V2804" s="69" t="s">
        <v>295</v>
      </c>
    </row>
    <row r="2805" spans="1:22" x14ac:dyDescent="0.3">
      <c r="A2805" s="69" t="s">
        <v>9489</v>
      </c>
      <c r="B2805" s="69">
        <v>1</v>
      </c>
      <c r="C2805" s="1" t="s">
        <v>9488</v>
      </c>
      <c r="D2805" s="69" t="s">
        <v>451</v>
      </c>
      <c r="E2805" s="69">
        <v>4037457</v>
      </c>
      <c r="F2805" s="69" t="s">
        <v>9488</v>
      </c>
      <c r="G2805" s="69" t="s">
        <v>416</v>
      </c>
      <c r="H2805" s="69" t="s">
        <v>9490</v>
      </c>
      <c r="I2805" s="69">
        <v>5</v>
      </c>
      <c r="J2805" s="69" t="s">
        <v>14546</v>
      </c>
      <c r="K2805" s="69">
        <v>25</v>
      </c>
      <c r="L2805" s="1" t="s">
        <v>451</v>
      </c>
      <c r="M2805" s="69" t="s">
        <v>8301</v>
      </c>
      <c r="N2805" s="69">
        <v>20810</v>
      </c>
      <c r="O2805" s="69">
        <v>1</v>
      </c>
      <c r="P2805" s="69">
        <v>22</v>
      </c>
      <c r="Q2805" s="69" t="s">
        <v>13491</v>
      </c>
      <c r="R2805" s="69" t="s">
        <v>401</v>
      </c>
      <c r="S2805" s="69" t="s">
        <v>362</v>
      </c>
      <c r="T2805" s="69"/>
      <c r="U2805" s="69" t="s">
        <v>731</v>
      </c>
      <c r="V2805" s="69" t="s">
        <v>299</v>
      </c>
    </row>
    <row r="2806" spans="1:22" x14ac:dyDescent="0.3">
      <c r="A2806" s="69" t="s">
        <v>15717</v>
      </c>
      <c r="B2806" s="69">
        <v>1</v>
      </c>
      <c r="C2806" s="1" t="s">
        <v>15718</v>
      </c>
      <c r="D2806" s="69" t="s">
        <v>348</v>
      </c>
      <c r="E2806" s="69"/>
      <c r="F2806" s="69" t="s">
        <v>15718</v>
      </c>
      <c r="G2806" s="69" t="s">
        <v>1198</v>
      </c>
      <c r="H2806" s="69" t="s">
        <v>15375</v>
      </c>
      <c r="I2806" s="69"/>
      <c r="J2806" s="69"/>
      <c r="K2806" s="69">
        <v>19</v>
      </c>
      <c r="L2806" s="1" t="s">
        <v>348</v>
      </c>
      <c r="M2806" s="69" t="s">
        <v>15719</v>
      </c>
      <c r="N2806" s="69">
        <v>22432</v>
      </c>
      <c r="O2806" s="69">
        <v>0</v>
      </c>
      <c r="P2806" s="69">
        <v>23</v>
      </c>
      <c r="Q2806" s="69" t="s">
        <v>15720</v>
      </c>
      <c r="R2806" s="69" t="s">
        <v>424</v>
      </c>
      <c r="S2806" s="69" t="s">
        <v>724</v>
      </c>
      <c r="T2806" s="69" t="s">
        <v>509</v>
      </c>
      <c r="U2806" s="69" t="s">
        <v>731</v>
      </c>
      <c r="V2806" s="69" t="s">
        <v>510</v>
      </c>
    </row>
    <row r="2807" spans="1:22" x14ac:dyDescent="0.3">
      <c r="A2807" s="69" t="s">
        <v>3980</v>
      </c>
      <c r="B2807" s="69">
        <v>1</v>
      </c>
      <c r="C2807" s="1" t="s">
        <v>140</v>
      </c>
      <c r="D2807" s="69" t="s">
        <v>321</v>
      </c>
      <c r="E2807" s="69">
        <v>15847</v>
      </c>
      <c r="F2807" s="69" t="s">
        <v>140</v>
      </c>
      <c r="G2807" s="69" t="s">
        <v>306</v>
      </c>
      <c r="H2807" s="69" t="s">
        <v>3981</v>
      </c>
      <c r="I2807" s="69">
        <v>1</v>
      </c>
      <c r="J2807" s="69" t="s">
        <v>3979</v>
      </c>
      <c r="K2807" s="69">
        <v>87</v>
      </c>
      <c r="L2807" s="1" t="s">
        <v>321</v>
      </c>
      <c r="M2807" s="69" t="s">
        <v>3978</v>
      </c>
      <c r="N2807" s="69">
        <v>15048</v>
      </c>
      <c r="O2807" s="69">
        <v>7</v>
      </c>
      <c r="P2807" s="69">
        <v>30</v>
      </c>
      <c r="Q2807" s="69" t="s">
        <v>12000</v>
      </c>
      <c r="R2807" s="69" t="s">
        <v>294</v>
      </c>
      <c r="S2807" s="69" t="s">
        <v>511</v>
      </c>
      <c r="T2807" s="69"/>
      <c r="U2807" s="69" t="s">
        <v>731</v>
      </c>
      <c r="V2807" s="69" t="s">
        <v>299</v>
      </c>
    </row>
    <row r="2808" spans="1:22" x14ac:dyDescent="0.3">
      <c r="A2808" s="69" t="s">
        <v>4736</v>
      </c>
      <c r="B2808" s="69">
        <v>1</v>
      </c>
      <c r="C2808" s="1" t="s">
        <v>4734</v>
      </c>
      <c r="D2808" s="69" t="s">
        <v>348</v>
      </c>
      <c r="E2808" s="69">
        <v>17395</v>
      </c>
      <c r="F2808" s="69" t="s">
        <v>4734</v>
      </c>
      <c r="G2808" s="69"/>
      <c r="H2808" s="69" t="s">
        <v>4737</v>
      </c>
      <c r="I2808" s="69"/>
      <c r="J2808" s="69"/>
      <c r="K2808" s="69">
        <v>19</v>
      </c>
      <c r="L2808" s="1" t="s">
        <v>348</v>
      </c>
      <c r="M2808" s="69" t="s">
        <v>4735</v>
      </c>
      <c r="N2808" s="69">
        <v>16204</v>
      </c>
      <c r="O2808" s="69">
        <v>1</v>
      </c>
      <c r="P2808" s="69">
        <v>26</v>
      </c>
      <c r="Q2808" s="69" t="s">
        <v>12176</v>
      </c>
      <c r="R2808" s="69" t="s">
        <v>492</v>
      </c>
      <c r="S2808" s="69" t="s">
        <v>730</v>
      </c>
      <c r="T2808" s="69"/>
      <c r="U2808" s="69" t="s">
        <v>731</v>
      </c>
      <c r="V2808" s="69" t="s">
        <v>295</v>
      </c>
    </row>
    <row r="2809" spans="1:22" x14ac:dyDescent="0.3">
      <c r="A2809" s="69" t="s">
        <v>7446</v>
      </c>
      <c r="B2809" s="69">
        <v>1</v>
      </c>
      <c r="C2809" s="1" t="s">
        <v>7444</v>
      </c>
      <c r="D2809" s="69" t="s">
        <v>348</v>
      </c>
      <c r="E2809" s="69">
        <v>3122935</v>
      </c>
      <c r="F2809" s="69" t="s">
        <v>7444</v>
      </c>
      <c r="G2809" s="69"/>
      <c r="H2809" s="69" t="s">
        <v>2832</v>
      </c>
      <c r="I2809" s="69"/>
      <c r="J2809" s="69" t="s">
        <v>7445</v>
      </c>
      <c r="K2809" s="69">
        <v>19</v>
      </c>
      <c r="L2809" s="1" t="s">
        <v>348</v>
      </c>
      <c r="M2809" s="69" t="s">
        <v>5424</v>
      </c>
      <c r="N2809" s="69">
        <v>19539</v>
      </c>
      <c r="O2809" s="69">
        <v>3</v>
      </c>
      <c r="P2809" s="69">
        <v>24</v>
      </c>
      <c r="Q2809" s="69" t="s">
        <v>12897</v>
      </c>
      <c r="R2809" s="69" t="s">
        <v>329</v>
      </c>
      <c r="S2809" s="69" t="s">
        <v>341</v>
      </c>
      <c r="T2809" s="69" t="s">
        <v>16316</v>
      </c>
      <c r="U2809" s="69" t="s">
        <v>731</v>
      </c>
      <c r="V2809" s="69" t="s">
        <v>295</v>
      </c>
    </row>
    <row r="2810" spans="1:22" x14ac:dyDescent="0.3">
      <c r="A2810" s="69" t="s">
        <v>5087</v>
      </c>
      <c r="B2810" s="69">
        <v>1</v>
      </c>
      <c r="C2810" s="1" t="s">
        <v>5086</v>
      </c>
      <c r="D2810" s="69" t="s">
        <v>321</v>
      </c>
      <c r="E2810" s="69">
        <v>2971668</v>
      </c>
      <c r="F2810" s="69" t="s">
        <v>5086</v>
      </c>
      <c r="G2810" s="69"/>
      <c r="H2810" s="69" t="s">
        <v>5088</v>
      </c>
      <c r="I2810" s="69">
        <v>5</v>
      </c>
      <c r="J2810" s="69"/>
      <c r="K2810" s="69">
        <v>87</v>
      </c>
      <c r="L2810" s="1" t="s">
        <v>321</v>
      </c>
      <c r="M2810" s="69" t="s">
        <v>520</v>
      </c>
      <c r="N2810" s="69">
        <v>18874</v>
      </c>
      <c r="O2810" s="69">
        <v>2</v>
      </c>
      <c r="P2810" s="69">
        <v>25</v>
      </c>
      <c r="Q2810" s="69" t="s">
        <v>12265</v>
      </c>
      <c r="R2810" s="69" t="s">
        <v>675</v>
      </c>
      <c r="S2810" s="69" t="s">
        <v>603</v>
      </c>
      <c r="T2810" s="69"/>
      <c r="U2810" s="69" t="s">
        <v>731</v>
      </c>
      <c r="V2810" s="69" t="s">
        <v>295</v>
      </c>
    </row>
    <row r="2811" spans="1:22" x14ac:dyDescent="0.3">
      <c r="A2811" s="69" t="s">
        <v>9428</v>
      </c>
      <c r="B2811" s="69">
        <v>1</v>
      </c>
      <c r="C2811" s="1" t="s">
        <v>9425</v>
      </c>
      <c r="D2811" s="69" t="s">
        <v>451</v>
      </c>
      <c r="E2811" s="69">
        <v>3124074</v>
      </c>
      <c r="F2811" s="69" t="s">
        <v>9425</v>
      </c>
      <c r="G2811" s="69"/>
      <c r="H2811" s="69" t="s">
        <v>1114</v>
      </c>
      <c r="I2811" s="69">
        <v>9</v>
      </c>
      <c r="J2811" s="69" t="s">
        <v>15887</v>
      </c>
      <c r="K2811" s="69">
        <v>35</v>
      </c>
      <c r="L2811" s="1" t="s">
        <v>451</v>
      </c>
      <c r="M2811" s="69" t="s">
        <v>9427</v>
      </c>
      <c r="N2811" s="69">
        <v>21166</v>
      </c>
      <c r="O2811" s="69">
        <v>1</v>
      </c>
      <c r="P2811" s="69">
        <v>24</v>
      </c>
      <c r="Q2811" s="69" t="s">
        <v>13471</v>
      </c>
      <c r="R2811" s="69" t="s">
        <v>308</v>
      </c>
      <c r="S2811" s="69" t="s">
        <v>317</v>
      </c>
      <c r="T2811" s="69" t="s">
        <v>16316</v>
      </c>
      <c r="U2811" s="69" t="s">
        <v>9426</v>
      </c>
      <c r="V2811" s="69" t="s">
        <v>295</v>
      </c>
    </row>
    <row r="2812" spans="1:22" x14ac:dyDescent="0.3">
      <c r="A2812" s="69" t="s">
        <v>7352</v>
      </c>
      <c r="B2812" s="69">
        <v>1</v>
      </c>
      <c r="C2812" s="1" t="s">
        <v>7350</v>
      </c>
      <c r="D2812" s="69" t="s">
        <v>451</v>
      </c>
      <c r="E2812" s="69">
        <v>3135736</v>
      </c>
      <c r="F2812" s="69" t="s">
        <v>7350</v>
      </c>
      <c r="G2812" s="69"/>
      <c r="H2812" s="69" t="s">
        <v>13992</v>
      </c>
      <c r="I2812" s="69">
        <v>7</v>
      </c>
      <c r="J2812" s="69" t="s">
        <v>15469</v>
      </c>
      <c r="K2812" s="69">
        <v>43</v>
      </c>
      <c r="L2812" s="1" t="s">
        <v>451</v>
      </c>
      <c r="M2812" s="69" t="s">
        <v>1548</v>
      </c>
      <c r="N2812" s="69">
        <v>21283</v>
      </c>
      <c r="O2812" s="69">
        <v>1</v>
      </c>
      <c r="P2812" s="69">
        <v>24</v>
      </c>
      <c r="Q2812" s="69" t="s">
        <v>12872</v>
      </c>
      <c r="R2812" s="69" t="s">
        <v>345</v>
      </c>
      <c r="S2812" s="69" t="s">
        <v>525</v>
      </c>
      <c r="T2812" s="69" t="s">
        <v>16316</v>
      </c>
      <c r="U2812" s="69" t="s">
        <v>7351</v>
      </c>
      <c r="V2812" s="69" t="s">
        <v>295</v>
      </c>
    </row>
    <row r="2813" spans="1:22" x14ac:dyDescent="0.3">
      <c r="A2813" s="69" t="s">
        <v>3500</v>
      </c>
      <c r="B2813" s="69">
        <v>1</v>
      </c>
      <c r="C2813" s="1" t="s">
        <v>3498</v>
      </c>
      <c r="D2813" s="69" t="s">
        <v>451</v>
      </c>
      <c r="E2813" s="69">
        <v>4035222</v>
      </c>
      <c r="F2813" s="69" t="s">
        <v>3498</v>
      </c>
      <c r="G2813" s="69" t="s">
        <v>410</v>
      </c>
      <c r="H2813" s="69" t="s">
        <v>3501</v>
      </c>
      <c r="I2813" s="69">
        <v>3</v>
      </c>
      <c r="J2813" s="69" t="s">
        <v>14387</v>
      </c>
      <c r="K2813" s="69">
        <v>32</v>
      </c>
      <c r="L2813" s="1" t="s">
        <v>451</v>
      </c>
      <c r="M2813" s="69" t="s">
        <v>513</v>
      </c>
      <c r="N2813" s="69">
        <v>20990</v>
      </c>
      <c r="O2813" s="69">
        <v>1</v>
      </c>
      <c r="P2813" s="69">
        <v>22</v>
      </c>
      <c r="Q2813" s="69" t="s">
        <v>11894</v>
      </c>
      <c r="R2813" s="69" t="s">
        <v>397</v>
      </c>
      <c r="S2813" s="69" t="s">
        <v>814</v>
      </c>
      <c r="T2813" s="69"/>
      <c r="U2813" s="69" t="s">
        <v>3499</v>
      </c>
      <c r="V2813" s="69" t="s">
        <v>299</v>
      </c>
    </row>
    <row r="2814" spans="1:22" x14ac:dyDescent="0.3">
      <c r="A2814" s="69" t="s">
        <v>8266</v>
      </c>
      <c r="B2814" s="69">
        <v>1</v>
      </c>
      <c r="C2814" s="1" t="s">
        <v>8263</v>
      </c>
      <c r="D2814" s="69" t="s">
        <v>451</v>
      </c>
      <c r="E2814" s="69">
        <v>2577245</v>
      </c>
      <c r="F2814" s="69" t="s">
        <v>8263</v>
      </c>
      <c r="G2814" s="69"/>
      <c r="H2814" s="69" t="s">
        <v>629</v>
      </c>
      <c r="I2814" s="69"/>
      <c r="J2814" s="69" t="s">
        <v>8265</v>
      </c>
      <c r="K2814" s="69">
        <v>38</v>
      </c>
      <c r="L2814" s="1" t="s">
        <v>451</v>
      </c>
      <c r="M2814" s="69" t="s">
        <v>8264</v>
      </c>
      <c r="N2814" s="69">
        <v>18339</v>
      </c>
      <c r="O2814" s="69">
        <v>4</v>
      </c>
      <c r="P2814" s="69">
        <v>27</v>
      </c>
      <c r="Q2814" s="69" t="s">
        <v>13128</v>
      </c>
      <c r="R2814" s="69" t="s">
        <v>308</v>
      </c>
      <c r="S2814" s="69" t="s">
        <v>332</v>
      </c>
      <c r="T2814" s="69" t="s">
        <v>16316</v>
      </c>
      <c r="U2814" s="69" t="s">
        <v>637</v>
      </c>
      <c r="V2814" s="69" t="s">
        <v>295</v>
      </c>
    </row>
    <row r="2815" spans="1:22" x14ac:dyDescent="0.3">
      <c r="A2815" s="69" t="s">
        <v>8373</v>
      </c>
      <c r="B2815" s="69">
        <v>1</v>
      </c>
      <c r="C2815" s="1" t="s">
        <v>8372</v>
      </c>
      <c r="D2815" s="69" t="s">
        <v>451</v>
      </c>
      <c r="E2815" s="69">
        <v>16784</v>
      </c>
      <c r="F2815" s="69" t="s">
        <v>8372</v>
      </c>
      <c r="G2815" s="69"/>
      <c r="H2815" s="69" t="s">
        <v>4192</v>
      </c>
      <c r="I2815" s="69">
        <v>3</v>
      </c>
      <c r="J2815" s="69"/>
      <c r="K2815" s="69">
        <v>27</v>
      </c>
      <c r="L2815" s="1" t="s">
        <v>451</v>
      </c>
      <c r="M2815" s="69" t="s">
        <v>1990</v>
      </c>
      <c r="N2815" s="69">
        <v>16626</v>
      </c>
      <c r="O2815" s="69">
        <v>6</v>
      </c>
      <c r="P2815" s="69">
        <v>26</v>
      </c>
      <c r="Q2815" s="69" t="s">
        <v>13156</v>
      </c>
      <c r="R2815" s="69" t="s">
        <v>397</v>
      </c>
      <c r="S2815" s="69" t="s">
        <v>924</v>
      </c>
      <c r="T2815" s="69"/>
      <c r="U2815" s="69" t="s">
        <v>637</v>
      </c>
      <c r="V2815" s="69" t="s">
        <v>295</v>
      </c>
    </row>
    <row r="2816" spans="1:22" x14ac:dyDescent="0.3">
      <c r="A2816" s="69" t="s">
        <v>4252</v>
      </c>
      <c r="B2816" s="69">
        <v>1</v>
      </c>
      <c r="C2816" s="1" t="s">
        <v>4249</v>
      </c>
      <c r="D2816" s="69" t="s">
        <v>348</v>
      </c>
      <c r="E2816" s="69">
        <v>2566041</v>
      </c>
      <c r="F2816" s="69" t="s">
        <v>4249</v>
      </c>
      <c r="G2816" s="69"/>
      <c r="H2816" s="69" t="s">
        <v>3214</v>
      </c>
      <c r="I2816" s="69"/>
      <c r="J2816" s="69" t="s">
        <v>4251</v>
      </c>
      <c r="K2816" s="69">
        <v>88</v>
      </c>
      <c r="L2816" s="1" t="s">
        <v>348</v>
      </c>
      <c r="M2816" s="69" t="s">
        <v>4250</v>
      </c>
      <c r="N2816" s="69">
        <v>17004</v>
      </c>
      <c r="O2816" s="69">
        <v>5</v>
      </c>
      <c r="P2816" s="69">
        <v>27</v>
      </c>
      <c r="Q2816" s="69" t="s">
        <v>12064</v>
      </c>
      <c r="R2816" s="69" t="s">
        <v>308</v>
      </c>
      <c r="S2816" s="69" t="s">
        <v>317</v>
      </c>
      <c r="T2816" s="69" t="s">
        <v>16316</v>
      </c>
      <c r="U2816" s="69" t="s">
        <v>637</v>
      </c>
      <c r="V2816" s="69" t="s">
        <v>295</v>
      </c>
    </row>
    <row r="2817" spans="1:22" x14ac:dyDescent="0.3">
      <c r="A2817" s="69" t="s">
        <v>5752</v>
      </c>
      <c r="B2817" s="69">
        <v>1</v>
      </c>
      <c r="C2817" s="1" t="s">
        <v>5750</v>
      </c>
      <c r="D2817" s="69"/>
      <c r="E2817" s="69"/>
      <c r="F2817" s="69" t="s">
        <v>5750</v>
      </c>
      <c r="G2817" s="69"/>
      <c r="H2817" s="69"/>
      <c r="I2817" s="69"/>
      <c r="J2817" s="69"/>
      <c r="K2817" s="69">
        <v>0</v>
      </c>
      <c r="L2817" s="1" t="s">
        <v>296</v>
      </c>
      <c r="M2817" s="69" t="s">
        <v>5751</v>
      </c>
      <c r="N2817" s="69">
        <v>17874</v>
      </c>
      <c r="O2817" s="69">
        <v>0</v>
      </c>
      <c r="P2817" s="69"/>
      <c r="Q2817" s="69" t="s">
        <v>12437</v>
      </c>
      <c r="R2817" s="69" t="s">
        <v>296</v>
      </c>
      <c r="S2817" s="69" t="s">
        <v>296</v>
      </c>
      <c r="T2817" s="69"/>
      <c r="U2817" s="69" t="s">
        <v>542</v>
      </c>
      <c r="V2817" s="69" t="s">
        <v>295</v>
      </c>
    </row>
    <row r="2818" spans="1:22" x14ac:dyDescent="0.3">
      <c r="A2818" s="69" t="s">
        <v>6746</v>
      </c>
      <c r="B2818" s="69">
        <v>1</v>
      </c>
      <c r="C2818" s="1" t="s">
        <v>6745</v>
      </c>
      <c r="D2818" s="69" t="s">
        <v>311</v>
      </c>
      <c r="E2818" s="69"/>
      <c r="F2818" s="69" t="s">
        <v>6745</v>
      </c>
      <c r="G2818" s="69"/>
      <c r="H2818" s="69" t="s">
        <v>5812</v>
      </c>
      <c r="I2818" s="69"/>
      <c r="J2818" s="69"/>
      <c r="K2818" s="69">
        <v>5</v>
      </c>
      <c r="L2818" s="1" t="s">
        <v>311</v>
      </c>
      <c r="M2818" s="69" t="s">
        <v>793</v>
      </c>
      <c r="N2818" s="69">
        <v>12335</v>
      </c>
      <c r="O2818" s="69">
        <v>6</v>
      </c>
      <c r="P2818" s="69">
        <v>33</v>
      </c>
      <c r="Q2818" s="69" t="s">
        <v>12707</v>
      </c>
      <c r="R2818" s="69" t="s">
        <v>424</v>
      </c>
      <c r="S2818" s="69" t="s">
        <v>1188</v>
      </c>
      <c r="T2818" s="69"/>
      <c r="U2818" s="69" t="s">
        <v>542</v>
      </c>
      <c r="V2818" s="69" t="s">
        <v>295</v>
      </c>
    </row>
    <row r="2819" spans="1:22" x14ac:dyDescent="0.3">
      <c r="A2819" s="69" t="s">
        <v>8438</v>
      </c>
      <c r="B2819" s="69">
        <v>1</v>
      </c>
      <c r="C2819" s="1" t="s">
        <v>8436</v>
      </c>
      <c r="D2819" s="69"/>
      <c r="E2819" s="69"/>
      <c r="F2819" s="69" t="s">
        <v>8436</v>
      </c>
      <c r="G2819" s="69"/>
      <c r="H2819" s="69"/>
      <c r="I2819" s="69"/>
      <c r="J2819" s="69"/>
      <c r="K2819" s="69">
        <v>0</v>
      </c>
      <c r="L2819" s="1" t="s">
        <v>296</v>
      </c>
      <c r="M2819" s="69" t="s">
        <v>8437</v>
      </c>
      <c r="N2819" s="69">
        <v>18839</v>
      </c>
      <c r="O2819" s="69">
        <v>0</v>
      </c>
      <c r="P2819" s="69"/>
      <c r="Q2819" s="69" t="s">
        <v>13175</v>
      </c>
      <c r="R2819" s="69" t="s">
        <v>296</v>
      </c>
      <c r="S2819" s="69" t="s">
        <v>296</v>
      </c>
      <c r="T2819" s="69"/>
      <c r="U2819" s="69" t="s">
        <v>542</v>
      </c>
      <c r="V2819" s="69" t="s">
        <v>295</v>
      </c>
    </row>
    <row r="2820" spans="1:22" x14ac:dyDescent="0.3">
      <c r="A2820" s="69" t="s">
        <v>6592</v>
      </c>
      <c r="B2820" s="69">
        <v>1</v>
      </c>
      <c r="C2820" s="1" t="s">
        <v>108</v>
      </c>
      <c r="D2820" s="69" t="s">
        <v>451</v>
      </c>
      <c r="E2820" s="69">
        <v>4261020</v>
      </c>
      <c r="F2820" s="69" t="s">
        <v>108</v>
      </c>
      <c r="G2820" s="69" t="s">
        <v>875</v>
      </c>
      <c r="H2820" s="69" t="s">
        <v>5156</v>
      </c>
      <c r="I2820" s="69">
        <v>6</v>
      </c>
      <c r="J2820" s="69" t="s">
        <v>6591</v>
      </c>
      <c r="K2820" s="69">
        <v>25</v>
      </c>
      <c r="L2820" s="1" t="s">
        <v>451</v>
      </c>
      <c r="M2820" s="69" t="s">
        <v>3359</v>
      </c>
      <c r="N2820" s="69">
        <v>20040</v>
      </c>
      <c r="O2820" s="69">
        <v>2</v>
      </c>
      <c r="P2820" s="69">
        <v>26</v>
      </c>
      <c r="Q2820" s="69" t="s">
        <v>12663</v>
      </c>
      <c r="R2820" s="69" t="s">
        <v>360</v>
      </c>
      <c r="S2820" s="69" t="s">
        <v>568</v>
      </c>
      <c r="T2820" s="69"/>
      <c r="U2820" s="69" t="s">
        <v>1241</v>
      </c>
      <c r="V2820" s="69" t="s">
        <v>299</v>
      </c>
    </row>
    <row r="2821" spans="1:22" x14ac:dyDescent="0.3">
      <c r="A2821" s="69" t="s">
        <v>8946</v>
      </c>
      <c r="B2821" s="69">
        <v>1</v>
      </c>
      <c r="C2821" s="1" t="s">
        <v>8945</v>
      </c>
      <c r="D2821" s="69" t="s">
        <v>348</v>
      </c>
      <c r="E2821" s="69">
        <v>3931391</v>
      </c>
      <c r="F2821" s="69" t="s">
        <v>8945</v>
      </c>
      <c r="G2821" s="69" t="s">
        <v>410</v>
      </c>
      <c r="H2821" s="69" t="s">
        <v>14007</v>
      </c>
      <c r="I2821" s="69">
        <v>4</v>
      </c>
      <c r="J2821" s="69" t="s">
        <v>14530</v>
      </c>
      <c r="K2821" s="69">
        <v>16</v>
      </c>
      <c r="L2821" s="1" t="s">
        <v>348</v>
      </c>
      <c r="M2821" s="69" t="s">
        <v>7049</v>
      </c>
      <c r="N2821" s="69">
        <v>21263</v>
      </c>
      <c r="O2821" s="69">
        <v>1</v>
      </c>
      <c r="P2821" s="69">
        <v>24</v>
      </c>
      <c r="Q2821" s="69" t="s">
        <v>13327</v>
      </c>
      <c r="R2821" s="69" t="s">
        <v>345</v>
      </c>
      <c r="S2821" s="69" t="s">
        <v>924</v>
      </c>
      <c r="T2821" s="69"/>
      <c r="U2821" s="69" t="s">
        <v>1241</v>
      </c>
      <c r="V2821" s="69" t="s">
        <v>299</v>
      </c>
    </row>
    <row r="2822" spans="1:22" x14ac:dyDescent="0.3">
      <c r="A2822" s="69" t="s">
        <v>8497</v>
      </c>
      <c r="B2822" s="69">
        <v>1</v>
      </c>
      <c r="C2822" s="1" t="s">
        <v>8496</v>
      </c>
      <c r="D2822" s="69" t="s">
        <v>451</v>
      </c>
      <c r="E2822" s="69">
        <v>14884</v>
      </c>
      <c r="F2822" s="69" t="s">
        <v>8496</v>
      </c>
      <c r="G2822" s="69"/>
      <c r="H2822" s="69" t="s">
        <v>7806</v>
      </c>
      <c r="I2822" s="69"/>
      <c r="J2822" s="69"/>
      <c r="K2822" s="69">
        <v>33</v>
      </c>
      <c r="L2822" s="1" t="s">
        <v>451</v>
      </c>
      <c r="M2822" s="69" t="s">
        <v>1847</v>
      </c>
      <c r="N2822" s="69">
        <v>13902</v>
      </c>
      <c r="O2822" s="69">
        <v>8</v>
      </c>
      <c r="P2822" s="69">
        <v>29</v>
      </c>
      <c r="Q2822" s="69" t="s">
        <v>13191</v>
      </c>
      <c r="R2822" s="69" t="s">
        <v>492</v>
      </c>
      <c r="S2822" s="69" t="s">
        <v>696</v>
      </c>
      <c r="T2822" s="69"/>
      <c r="U2822" s="69" t="s">
        <v>542</v>
      </c>
      <c r="V2822" s="69" t="s">
        <v>295</v>
      </c>
    </row>
    <row r="2823" spans="1:22" x14ac:dyDescent="0.3">
      <c r="A2823" s="69" t="s">
        <v>10524</v>
      </c>
      <c r="B2823" s="69">
        <v>1</v>
      </c>
      <c r="C2823" s="1" t="s">
        <v>10521</v>
      </c>
      <c r="D2823" s="69" t="s">
        <v>348</v>
      </c>
      <c r="E2823" s="69">
        <v>3122168</v>
      </c>
      <c r="F2823" s="69" t="s">
        <v>10521</v>
      </c>
      <c r="G2823" s="69" t="s">
        <v>340</v>
      </c>
      <c r="H2823" s="69" t="s">
        <v>10525</v>
      </c>
      <c r="I2823" s="69">
        <v>2</v>
      </c>
      <c r="J2823" s="69" t="s">
        <v>10523</v>
      </c>
      <c r="K2823" s="69">
        <v>16</v>
      </c>
      <c r="L2823" s="1" t="s">
        <v>348</v>
      </c>
      <c r="M2823" s="69" t="s">
        <v>10522</v>
      </c>
      <c r="N2823" s="69">
        <v>20081</v>
      </c>
      <c r="O2823" s="69">
        <v>2</v>
      </c>
      <c r="P2823" s="69">
        <v>24</v>
      </c>
      <c r="Q2823" s="69" t="s">
        <v>13803</v>
      </c>
      <c r="R2823" s="69" t="s">
        <v>329</v>
      </c>
      <c r="S2823" s="69" t="s">
        <v>762</v>
      </c>
      <c r="T2823" s="69"/>
      <c r="U2823" s="69" t="s">
        <v>542</v>
      </c>
      <c r="V2823" s="69" t="s">
        <v>299</v>
      </c>
    </row>
    <row r="2824" spans="1:22" x14ac:dyDescent="0.3">
      <c r="A2824" s="69" t="s">
        <v>865</v>
      </c>
      <c r="B2824" s="69">
        <v>1</v>
      </c>
      <c r="C2824" s="1" t="s">
        <v>863</v>
      </c>
      <c r="D2824" s="69" t="s">
        <v>348</v>
      </c>
      <c r="E2824" s="69">
        <v>2469123</v>
      </c>
      <c r="F2824" s="69" t="s">
        <v>863</v>
      </c>
      <c r="G2824" s="69"/>
      <c r="H2824" s="69"/>
      <c r="I2824" s="69"/>
      <c r="J2824" s="69"/>
      <c r="K2824" s="69">
        <v>6</v>
      </c>
      <c r="L2824" s="1" t="s">
        <v>348</v>
      </c>
      <c r="M2824" s="69" t="s">
        <v>864</v>
      </c>
      <c r="N2824" s="69">
        <v>17220</v>
      </c>
      <c r="O2824" s="69">
        <v>0</v>
      </c>
      <c r="P2824" s="69"/>
      <c r="Q2824" s="69" t="s">
        <v>11391</v>
      </c>
      <c r="R2824" s="69" t="s">
        <v>360</v>
      </c>
      <c r="S2824" s="69" t="s">
        <v>450</v>
      </c>
      <c r="T2824" s="69"/>
      <c r="U2824" s="69" t="s">
        <v>542</v>
      </c>
      <c r="V2824" s="69" t="s">
        <v>295</v>
      </c>
    </row>
    <row r="2825" spans="1:22" x14ac:dyDescent="0.3">
      <c r="A2825" s="69" t="s">
        <v>545</v>
      </c>
      <c r="B2825" s="69">
        <v>1</v>
      </c>
      <c r="C2825" s="1" t="s">
        <v>540</v>
      </c>
      <c r="D2825" s="69" t="s">
        <v>348</v>
      </c>
      <c r="E2825" s="69">
        <v>3040569</v>
      </c>
      <c r="F2825" s="69" t="s">
        <v>540</v>
      </c>
      <c r="G2825" s="69" t="s">
        <v>536</v>
      </c>
      <c r="H2825" s="69" t="s">
        <v>546</v>
      </c>
      <c r="I2825" s="69">
        <v>1</v>
      </c>
      <c r="J2825" s="69" t="s">
        <v>544</v>
      </c>
      <c r="K2825" s="69">
        <v>15</v>
      </c>
      <c r="L2825" s="1" t="s">
        <v>348</v>
      </c>
      <c r="M2825" s="69" t="s">
        <v>543</v>
      </c>
      <c r="N2825" s="69">
        <v>19064</v>
      </c>
      <c r="O2825" s="69">
        <v>3</v>
      </c>
      <c r="P2825" s="69">
        <v>26</v>
      </c>
      <c r="Q2825" s="69" t="s">
        <v>11353</v>
      </c>
      <c r="R2825" s="69" t="s">
        <v>397</v>
      </c>
      <c r="S2825" s="69" t="s">
        <v>393</v>
      </c>
      <c r="T2825" s="69"/>
      <c r="U2825" s="69" t="s">
        <v>542</v>
      </c>
      <c r="V2825" s="69" t="s">
        <v>299</v>
      </c>
    </row>
    <row r="2826" spans="1:22" x14ac:dyDescent="0.3">
      <c r="A2826" s="69" t="s">
        <v>2747</v>
      </c>
      <c r="B2826" s="69">
        <v>1</v>
      </c>
      <c r="C2826" s="1" t="s">
        <v>180</v>
      </c>
      <c r="D2826" s="69" t="s">
        <v>348</v>
      </c>
      <c r="E2826" s="69">
        <v>3128451</v>
      </c>
      <c r="F2826" s="69" t="s">
        <v>180</v>
      </c>
      <c r="G2826" s="69" t="s">
        <v>371</v>
      </c>
      <c r="H2826" s="69" t="s">
        <v>2748</v>
      </c>
      <c r="I2826" s="69">
        <v>1</v>
      </c>
      <c r="J2826" s="69" t="s">
        <v>2746</v>
      </c>
      <c r="K2826" s="69">
        <v>10</v>
      </c>
      <c r="L2826" s="1" t="s">
        <v>348</v>
      </c>
      <c r="M2826" s="69" t="s">
        <v>825</v>
      </c>
      <c r="N2826" s="69">
        <v>19897</v>
      </c>
      <c r="O2826" s="69">
        <v>2</v>
      </c>
      <c r="P2826" s="69">
        <v>24</v>
      </c>
      <c r="Q2826" s="69" t="s">
        <v>11735</v>
      </c>
      <c r="R2826" s="69" t="s">
        <v>345</v>
      </c>
      <c r="S2826" s="69" t="s">
        <v>317</v>
      </c>
      <c r="T2826" s="69"/>
      <c r="U2826" s="69" t="s">
        <v>2745</v>
      </c>
      <c r="V2826" s="69" t="s">
        <v>299</v>
      </c>
    </row>
    <row r="2827" spans="1:22" x14ac:dyDescent="0.3">
      <c r="A2827" s="69" t="s">
        <v>16400</v>
      </c>
      <c r="B2827" s="69">
        <v>1</v>
      </c>
      <c r="C2827" s="1" t="s">
        <v>16401</v>
      </c>
      <c r="D2827" s="69" t="s">
        <v>16327</v>
      </c>
      <c r="E2827" s="69">
        <v>16166</v>
      </c>
      <c r="F2827" s="69" t="s">
        <v>16401</v>
      </c>
      <c r="G2827" s="69" t="s">
        <v>444</v>
      </c>
      <c r="H2827" s="69" t="s">
        <v>16402</v>
      </c>
      <c r="I2827" s="69"/>
      <c r="J2827" s="69" t="s">
        <v>16403</v>
      </c>
      <c r="K2827" s="69">
        <v>5</v>
      </c>
      <c r="L2827" s="1" t="s">
        <v>16327</v>
      </c>
      <c r="M2827" s="69" t="s">
        <v>1999</v>
      </c>
      <c r="N2827" s="69">
        <v>15112</v>
      </c>
      <c r="O2827" s="69">
        <v>7</v>
      </c>
      <c r="P2827" s="69">
        <v>30</v>
      </c>
      <c r="Q2827" s="69" t="s">
        <v>16404</v>
      </c>
      <c r="R2827" s="69" t="s">
        <v>329</v>
      </c>
      <c r="S2827" s="69" t="s">
        <v>686</v>
      </c>
      <c r="T2827" s="69"/>
      <c r="U2827" s="69" t="s">
        <v>16405</v>
      </c>
      <c r="V2827" s="69" t="s">
        <v>299</v>
      </c>
    </row>
    <row r="2828" spans="1:22" x14ac:dyDescent="0.3">
      <c r="A2828" s="69" t="s">
        <v>5238</v>
      </c>
      <c r="B2828" s="69">
        <v>1</v>
      </c>
      <c r="C2828" s="1" t="s">
        <v>5236</v>
      </c>
      <c r="D2828" s="69" t="s">
        <v>348</v>
      </c>
      <c r="E2828" s="69">
        <v>3122838</v>
      </c>
      <c r="F2828" s="69" t="s">
        <v>5236</v>
      </c>
      <c r="G2828" s="69"/>
      <c r="H2828" s="69" t="s">
        <v>5239</v>
      </c>
      <c r="I2828" s="69">
        <v>2</v>
      </c>
      <c r="J2828" s="69" t="s">
        <v>14414</v>
      </c>
      <c r="K2828" s="69"/>
      <c r="L2828" s="1" t="s">
        <v>348</v>
      </c>
      <c r="M2828" s="69" t="s">
        <v>1242</v>
      </c>
      <c r="N2828" s="69">
        <v>21179</v>
      </c>
      <c r="O2828" s="69">
        <v>1</v>
      </c>
      <c r="P2828" s="69">
        <v>24</v>
      </c>
      <c r="Q2828" s="69" t="s">
        <v>12304</v>
      </c>
      <c r="R2828" s="69" t="s">
        <v>345</v>
      </c>
      <c r="S2828" s="69" t="s">
        <v>412</v>
      </c>
      <c r="T2828" s="69" t="s">
        <v>16316</v>
      </c>
      <c r="U2828" s="69" t="s">
        <v>5237</v>
      </c>
      <c r="V2828" s="69" t="s">
        <v>295</v>
      </c>
    </row>
    <row r="2829" spans="1:22" x14ac:dyDescent="0.3">
      <c r="A2829" s="69" t="s">
        <v>6036</v>
      </c>
      <c r="B2829" s="69">
        <v>1</v>
      </c>
      <c r="C2829" s="1" t="s">
        <v>6033</v>
      </c>
      <c r="D2829" s="69" t="s">
        <v>311</v>
      </c>
      <c r="E2829" s="69">
        <v>2575910</v>
      </c>
      <c r="F2829" s="69" t="s">
        <v>6033</v>
      </c>
      <c r="G2829" s="69"/>
      <c r="H2829" s="69" t="s">
        <v>2212</v>
      </c>
      <c r="I2829" s="69"/>
      <c r="J2829" s="69" t="s">
        <v>6035</v>
      </c>
      <c r="K2829" s="69">
        <v>2</v>
      </c>
      <c r="L2829" s="1" t="s">
        <v>311</v>
      </c>
      <c r="M2829" s="69" t="s">
        <v>2685</v>
      </c>
      <c r="N2829" s="69">
        <v>17974</v>
      </c>
      <c r="O2829" s="69">
        <v>4</v>
      </c>
      <c r="P2829" s="69">
        <v>26</v>
      </c>
      <c r="Q2829" s="69" t="s">
        <v>12510</v>
      </c>
      <c r="R2829" s="69" t="s">
        <v>308</v>
      </c>
      <c r="S2829" s="69" t="s">
        <v>724</v>
      </c>
      <c r="T2829" s="69"/>
      <c r="U2829" s="69" t="s">
        <v>6034</v>
      </c>
      <c r="V2829" s="69" t="s">
        <v>295</v>
      </c>
    </row>
    <row r="2830" spans="1:22" x14ac:dyDescent="0.3">
      <c r="A2830" s="69" t="s">
        <v>15803</v>
      </c>
      <c r="B2830" s="69">
        <v>1</v>
      </c>
      <c r="C2830" s="1" t="s">
        <v>15804</v>
      </c>
      <c r="D2830" s="69" t="s">
        <v>348</v>
      </c>
      <c r="E2830" s="69"/>
      <c r="F2830" s="69" t="s">
        <v>15804</v>
      </c>
      <c r="G2830" s="69"/>
      <c r="H2830" s="69" t="s">
        <v>9370</v>
      </c>
      <c r="I2830" s="69"/>
      <c r="J2830" s="69"/>
      <c r="K2830" s="69"/>
      <c r="L2830" s="1" t="s">
        <v>348</v>
      </c>
      <c r="M2830" s="69" t="s">
        <v>15805</v>
      </c>
      <c r="N2830" s="69">
        <v>22219</v>
      </c>
      <c r="O2830" s="69">
        <v>0</v>
      </c>
      <c r="P2830" s="69">
        <v>23</v>
      </c>
      <c r="Q2830" s="69" t="s">
        <v>15806</v>
      </c>
      <c r="R2830" s="69" t="s">
        <v>318</v>
      </c>
      <c r="S2830" s="69" t="s">
        <v>537</v>
      </c>
      <c r="T2830" s="69" t="s">
        <v>16316</v>
      </c>
      <c r="U2830" s="69" t="s">
        <v>15807</v>
      </c>
      <c r="V2830" s="69" t="s">
        <v>295</v>
      </c>
    </row>
    <row r="2831" spans="1:22" x14ac:dyDescent="0.3">
      <c r="A2831" s="69" t="s">
        <v>6561</v>
      </c>
      <c r="B2831" s="69">
        <v>1</v>
      </c>
      <c r="C2831" s="1" t="s">
        <v>6559</v>
      </c>
      <c r="D2831" s="69" t="s">
        <v>321</v>
      </c>
      <c r="E2831" s="69">
        <v>4039253</v>
      </c>
      <c r="F2831" s="69" t="s">
        <v>6559</v>
      </c>
      <c r="G2831" s="69" t="s">
        <v>352</v>
      </c>
      <c r="H2831" s="69" t="s">
        <v>5549</v>
      </c>
      <c r="I2831" s="69">
        <v>3</v>
      </c>
      <c r="J2831" s="69" t="s">
        <v>14444</v>
      </c>
      <c r="K2831" s="69">
        <v>85</v>
      </c>
      <c r="L2831" s="1" t="s">
        <v>321</v>
      </c>
      <c r="M2831" s="69" t="s">
        <v>6560</v>
      </c>
      <c r="N2831" s="69">
        <v>20977</v>
      </c>
      <c r="O2831" s="69">
        <v>1</v>
      </c>
      <c r="P2831" s="69">
        <v>24</v>
      </c>
      <c r="Q2831" s="69" t="s">
        <v>12655</v>
      </c>
      <c r="R2831" s="69" t="s">
        <v>318</v>
      </c>
      <c r="S2831" s="69" t="s">
        <v>1070</v>
      </c>
      <c r="T2831" s="69"/>
      <c r="U2831" s="69" t="s">
        <v>2636</v>
      </c>
      <c r="V2831" s="69" t="s">
        <v>299</v>
      </c>
    </row>
    <row r="2832" spans="1:22" x14ac:dyDescent="0.3">
      <c r="A2832" s="69" t="s">
        <v>16421</v>
      </c>
      <c r="B2832" s="69">
        <v>1</v>
      </c>
      <c r="C2832" s="1" t="s">
        <v>16422</v>
      </c>
      <c r="D2832" s="69" t="s">
        <v>16327</v>
      </c>
      <c r="E2832" s="69">
        <v>3044725</v>
      </c>
      <c r="F2832" s="69" t="s">
        <v>16422</v>
      </c>
      <c r="G2832" s="69"/>
      <c r="H2832" s="69" t="s">
        <v>754</v>
      </c>
      <c r="I2832" s="69"/>
      <c r="J2832" s="69" t="s">
        <v>16423</v>
      </c>
      <c r="K2832" s="69"/>
      <c r="L2832" s="1" t="s">
        <v>16327</v>
      </c>
      <c r="M2832" s="69" t="s">
        <v>312</v>
      </c>
      <c r="N2832" s="69">
        <v>20141</v>
      </c>
      <c r="O2832" s="69">
        <v>2</v>
      </c>
      <c r="P2832" s="69">
        <v>25</v>
      </c>
      <c r="Q2832" s="69" t="s">
        <v>16424</v>
      </c>
      <c r="R2832" s="69" t="s">
        <v>329</v>
      </c>
      <c r="S2832" s="69" t="s">
        <v>1188</v>
      </c>
      <c r="T2832" s="69" t="s">
        <v>16316</v>
      </c>
      <c r="U2832" s="69" t="s">
        <v>1930</v>
      </c>
      <c r="V2832" s="69" t="s">
        <v>295</v>
      </c>
    </row>
    <row r="2833" spans="1:22" x14ac:dyDescent="0.3">
      <c r="A2833" s="69" t="s">
        <v>10028</v>
      </c>
      <c r="B2833" s="69">
        <v>1</v>
      </c>
      <c r="C2833" s="1" t="s">
        <v>10026</v>
      </c>
      <c r="D2833" s="69" t="s">
        <v>348</v>
      </c>
      <c r="E2833" s="69">
        <v>2573343</v>
      </c>
      <c r="F2833" s="69" t="s">
        <v>10026</v>
      </c>
      <c r="G2833" s="69" t="s">
        <v>895</v>
      </c>
      <c r="H2833" s="69" t="s">
        <v>4829</v>
      </c>
      <c r="I2833" s="69">
        <v>3</v>
      </c>
      <c r="J2833" s="69" t="s">
        <v>10027</v>
      </c>
      <c r="K2833" s="69">
        <v>4</v>
      </c>
      <c r="L2833" s="1" t="s">
        <v>348</v>
      </c>
      <c r="M2833" s="69" t="s">
        <v>493</v>
      </c>
      <c r="N2833" s="69">
        <v>18080</v>
      </c>
      <c r="O2833" s="69">
        <v>4</v>
      </c>
      <c r="P2833" s="69">
        <v>27</v>
      </c>
      <c r="Q2833" s="69" t="s">
        <v>13651</v>
      </c>
      <c r="R2833" s="69" t="s">
        <v>329</v>
      </c>
      <c r="S2833" s="69" t="s">
        <v>398</v>
      </c>
      <c r="T2833" s="69"/>
      <c r="U2833" s="69" t="s">
        <v>1930</v>
      </c>
      <c r="V2833" s="69" t="s">
        <v>299</v>
      </c>
    </row>
    <row r="2834" spans="1:22" x14ac:dyDescent="0.3">
      <c r="A2834" s="69" t="s">
        <v>1932</v>
      </c>
      <c r="B2834" s="69">
        <v>1</v>
      </c>
      <c r="C2834" s="1" t="s">
        <v>1929</v>
      </c>
      <c r="D2834" s="69" t="s">
        <v>348</v>
      </c>
      <c r="E2834" s="69"/>
      <c r="F2834" s="69" t="s">
        <v>1929</v>
      </c>
      <c r="G2834" s="69"/>
      <c r="H2834" s="69" t="s">
        <v>1933</v>
      </c>
      <c r="I2834" s="69"/>
      <c r="J2834" s="69"/>
      <c r="K2834" s="69">
        <v>87</v>
      </c>
      <c r="L2834" s="1" t="s">
        <v>348</v>
      </c>
      <c r="M2834" s="69" t="s">
        <v>1931</v>
      </c>
      <c r="N2834" s="69">
        <v>19687</v>
      </c>
      <c r="O2834" s="69">
        <v>7</v>
      </c>
      <c r="P2834" s="69">
        <v>30</v>
      </c>
      <c r="Q2834" s="69" t="s">
        <v>11573</v>
      </c>
      <c r="R2834" s="69" t="s">
        <v>360</v>
      </c>
      <c r="S2834" s="69" t="s">
        <v>393</v>
      </c>
      <c r="T2834" s="69" t="s">
        <v>1059</v>
      </c>
      <c r="U2834" s="69" t="s">
        <v>1930</v>
      </c>
      <c r="V2834" s="69" t="s">
        <v>295</v>
      </c>
    </row>
    <row r="2835" spans="1:22" x14ac:dyDescent="0.3">
      <c r="A2835" s="69" t="s">
        <v>6737</v>
      </c>
      <c r="B2835" s="69">
        <v>1</v>
      </c>
      <c r="C2835" s="1" t="s">
        <v>6735</v>
      </c>
      <c r="D2835" s="69" t="s">
        <v>348</v>
      </c>
      <c r="E2835" s="69">
        <v>3892580</v>
      </c>
      <c r="F2835" s="69" t="s">
        <v>6735</v>
      </c>
      <c r="G2835" s="69"/>
      <c r="H2835" s="69" t="s">
        <v>6738</v>
      </c>
      <c r="I2835" s="69"/>
      <c r="J2835" s="69"/>
      <c r="K2835" s="69">
        <v>84</v>
      </c>
      <c r="L2835" s="1" t="s">
        <v>348</v>
      </c>
      <c r="M2835" s="69" t="s">
        <v>6736</v>
      </c>
      <c r="N2835" s="69">
        <v>17306</v>
      </c>
      <c r="O2835" s="69">
        <v>0</v>
      </c>
      <c r="P2835" s="69">
        <v>25</v>
      </c>
      <c r="Q2835" s="69" t="s">
        <v>12704</v>
      </c>
      <c r="R2835" s="69" t="s">
        <v>329</v>
      </c>
      <c r="S2835" s="69" t="s">
        <v>385</v>
      </c>
      <c r="T2835" s="69"/>
      <c r="U2835" s="69" t="s">
        <v>1930</v>
      </c>
      <c r="V2835" s="69" t="s">
        <v>295</v>
      </c>
    </row>
    <row r="2836" spans="1:22" x14ac:dyDescent="0.3">
      <c r="A2836" s="69" t="s">
        <v>5890</v>
      </c>
      <c r="B2836" s="69">
        <v>1</v>
      </c>
      <c r="C2836" s="1" t="s">
        <v>5889</v>
      </c>
      <c r="D2836" s="69" t="s">
        <v>311</v>
      </c>
      <c r="E2836" s="69">
        <v>2976593</v>
      </c>
      <c r="F2836" s="69" t="s">
        <v>5889</v>
      </c>
      <c r="G2836" s="69"/>
      <c r="H2836" s="69" t="s">
        <v>4883</v>
      </c>
      <c r="I2836" s="69">
        <v>4</v>
      </c>
      <c r="J2836" s="69"/>
      <c r="K2836" s="69"/>
      <c r="L2836" s="1" t="s">
        <v>311</v>
      </c>
      <c r="M2836" s="69" t="s">
        <v>862</v>
      </c>
      <c r="N2836" s="69">
        <v>19406</v>
      </c>
      <c r="O2836" s="69">
        <v>3</v>
      </c>
      <c r="P2836" s="69">
        <v>26</v>
      </c>
      <c r="Q2836" s="69" t="s">
        <v>12471</v>
      </c>
      <c r="R2836" s="69" t="s">
        <v>329</v>
      </c>
      <c r="S2836" s="69" t="s">
        <v>762</v>
      </c>
      <c r="T2836" s="69" t="s">
        <v>509</v>
      </c>
      <c r="U2836" s="69" t="s">
        <v>1930</v>
      </c>
      <c r="V2836" s="69" t="s">
        <v>295</v>
      </c>
    </row>
    <row r="2837" spans="1:22" x14ac:dyDescent="0.3">
      <c r="A2837" s="69" t="s">
        <v>8398</v>
      </c>
      <c r="B2837" s="69">
        <v>1</v>
      </c>
      <c r="C2837" s="1" t="s">
        <v>8397</v>
      </c>
      <c r="D2837" s="69" t="s">
        <v>437</v>
      </c>
      <c r="E2837" s="69">
        <v>3122979</v>
      </c>
      <c r="F2837" s="69" t="s">
        <v>8397</v>
      </c>
      <c r="G2837" s="69"/>
      <c r="H2837" s="69" t="s">
        <v>8399</v>
      </c>
      <c r="I2837" s="69">
        <v>2</v>
      </c>
      <c r="J2837" s="69"/>
      <c r="K2837" s="69">
        <v>5</v>
      </c>
      <c r="L2837" s="1" t="s">
        <v>437</v>
      </c>
      <c r="M2837" s="69" t="s">
        <v>2713</v>
      </c>
      <c r="N2837" s="69">
        <v>20476</v>
      </c>
      <c r="O2837" s="69">
        <v>0</v>
      </c>
      <c r="P2837" s="69">
        <v>22</v>
      </c>
      <c r="Q2837" s="69" t="s">
        <v>13163</v>
      </c>
      <c r="R2837" s="69" t="s">
        <v>401</v>
      </c>
      <c r="S2837" s="69" t="s">
        <v>537</v>
      </c>
      <c r="T2837" s="69"/>
      <c r="U2837" s="69" t="s">
        <v>1930</v>
      </c>
      <c r="V2837" s="69" t="s">
        <v>295</v>
      </c>
    </row>
    <row r="2838" spans="1:22" x14ac:dyDescent="0.3">
      <c r="A2838" s="69" t="s">
        <v>10049</v>
      </c>
      <c r="B2838" s="69">
        <v>1</v>
      </c>
      <c r="C2838" s="1" t="s">
        <v>10046</v>
      </c>
      <c r="D2838" s="69" t="s">
        <v>311</v>
      </c>
      <c r="E2838" s="69">
        <v>2511109</v>
      </c>
      <c r="F2838" s="69" t="s">
        <v>10046</v>
      </c>
      <c r="G2838" s="69"/>
      <c r="H2838" s="69" t="s">
        <v>1387</v>
      </c>
      <c r="I2838" s="69">
        <v>9</v>
      </c>
      <c r="J2838" s="69" t="s">
        <v>10048</v>
      </c>
      <c r="K2838" s="69"/>
      <c r="L2838" s="1" t="s">
        <v>311</v>
      </c>
      <c r="M2838" s="69" t="s">
        <v>10047</v>
      </c>
      <c r="N2838" s="69">
        <v>17009</v>
      </c>
      <c r="O2838" s="69">
        <v>5</v>
      </c>
      <c r="P2838" s="69">
        <v>28</v>
      </c>
      <c r="Q2838" s="69" t="s">
        <v>13655</v>
      </c>
      <c r="R2838" s="69" t="s">
        <v>318</v>
      </c>
      <c r="S2838" s="69" t="s">
        <v>686</v>
      </c>
      <c r="T2838" s="69" t="s">
        <v>16316</v>
      </c>
      <c r="U2838" s="69" t="s">
        <v>1930</v>
      </c>
      <c r="V2838" s="69" t="s">
        <v>295</v>
      </c>
    </row>
    <row r="2839" spans="1:22" x14ac:dyDescent="0.3">
      <c r="A2839" s="69" t="s">
        <v>9865</v>
      </c>
      <c r="B2839" s="69">
        <v>1</v>
      </c>
      <c r="C2839" s="1" t="s">
        <v>9864</v>
      </c>
      <c r="D2839" s="69" t="s">
        <v>321</v>
      </c>
      <c r="E2839" s="69">
        <v>3134013</v>
      </c>
      <c r="F2839" s="69" t="s">
        <v>9864</v>
      </c>
      <c r="G2839" s="69"/>
      <c r="H2839" s="69" t="s">
        <v>3556</v>
      </c>
      <c r="I2839" s="69">
        <v>6</v>
      </c>
      <c r="J2839" s="69" t="s">
        <v>15945</v>
      </c>
      <c r="K2839" s="69">
        <v>88</v>
      </c>
      <c r="L2839" s="1" t="s">
        <v>321</v>
      </c>
      <c r="M2839" s="69" t="s">
        <v>3575</v>
      </c>
      <c r="N2839" s="69">
        <v>21198</v>
      </c>
      <c r="O2839" s="69">
        <v>1</v>
      </c>
      <c r="P2839" s="69">
        <v>24</v>
      </c>
      <c r="Q2839" s="69" t="s">
        <v>13603</v>
      </c>
      <c r="R2839" s="69" t="s">
        <v>304</v>
      </c>
      <c r="S2839" s="69" t="s">
        <v>1605</v>
      </c>
      <c r="T2839" s="69" t="s">
        <v>16316</v>
      </c>
      <c r="U2839" s="69" t="s">
        <v>1930</v>
      </c>
      <c r="V2839" s="69" t="s">
        <v>295</v>
      </c>
    </row>
    <row r="2840" spans="1:22" x14ac:dyDescent="0.3">
      <c r="A2840" s="69" t="s">
        <v>9733</v>
      </c>
      <c r="B2840" s="69">
        <v>1</v>
      </c>
      <c r="C2840" s="1" t="s">
        <v>119</v>
      </c>
      <c r="D2840" s="69" t="s">
        <v>321</v>
      </c>
      <c r="E2840" s="69">
        <v>16974</v>
      </c>
      <c r="F2840" s="69" t="s">
        <v>119</v>
      </c>
      <c r="G2840" s="69" t="s">
        <v>303</v>
      </c>
      <c r="H2840" s="69" t="s">
        <v>1676</v>
      </c>
      <c r="I2840" s="69">
        <v>2</v>
      </c>
      <c r="J2840" s="69" t="s">
        <v>9732</v>
      </c>
      <c r="K2840" s="69">
        <v>80</v>
      </c>
      <c r="L2840" s="1" t="s">
        <v>321</v>
      </c>
      <c r="M2840" s="69" t="s">
        <v>4330</v>
      </c>
      <c r="N2840" s="69">
        <v>15965</v>
      </c>
      <c r="O2840" s="69">
        <v>6</v>
      </c>
      <c r="P2840" s="69">
        <v>28</v>
      </c>
      <c r="Q2840" s="69" t="s">
        <v>13563</v>
      </c>
      <c r="R2840" s="69" t="s">
        <v>345</v>
      </c>
      <c r="S2840" s="69" t="s">
        <v>828</v>
      </c>
      <c r="T2840" s="69"/>
      <c r="U2840" s="69" t="s">
        <v>1841</v>
      </c>
      <c r="V2840" s="69" t="s">
        <v>299</v>
      </c>
    </row>
    <row r="2841" spans="1:22" x14ac:dyDescent="0.3">
      <c r="A2841" s="69" t="s">
        <v>7194</v>
      </c>
      <c r="B2841" s="69">
        <v>1</v>
      </c>
      <c r="C2841" s="1" t="s">
        <v>7192</v>
      </c>
      <c r="D2841" s="69" t="s">
        <v>451</v>
      </c>
      <c r="E2841" s="69">
        <v>2970090</v>
      </c>
      <c r="F2841" s="69" t="s">
        <v>7192</v>
      </c>
      <c r="G2841" s="69" t="s">
        <v>915</v>
      </c>
      <c r="H2841" s="69" t="s">
        <v>1672</v>
      </c>
      <c r="I2841" s="69">
        <v>7</v>
      </c>
      <c r="J2841" s="69" t="s">
        <v>7193</v>
      </c>
      <c r="K2841" s="69">
        <v>33</v>
      </c>
      <c r="L2841" s="1" t="s">
        <v>1223</v>
      </c>
      <c r="M2841" s="69" t="s">
        <v>2833</v>
      </c>
      <c r="N2841" s="69">
        <v>19599</v>
      </c>
      <c r="O2841" s="69">
        <v>3</v>
      </c>
      <c r="P2841" s="69">
        <v>25</v>
      </c>
      <c r="Q2841" s="69" t="s">
        <v>12828</v>
      </c>
      <c r="R2841" s="69" t="s">
        <v>345</v>
      </c>
      <c r="S2841" s="69" t="s">
        <v>214</v>
      </c>
      <c r="T2841" s="69"/>
      <c r="U2841" s="69" t="s">
        <v>1841</v>
      </c>
      <c r="V2841" s="69" t="s">
        <v>299</v>
      </c>
    </row>
    <row r="2842" spans="1:22" x14ac:dyDescent="0.3">
      <c r="A2842" s="69" t="s">
        <v>7495</v>
      </c>
      <c r="B2842" s="69">
        <v>1</v>
      </c>
      <c r="C2842" s="1" t="s">
        <v>7492</v>
      </c>
      <c r="D2842" s="69" t="s">
        <v>348</v>
      </c>
      <c r="E2842" s="69">
        <v>2971233</v>
      </c>
      <c r="F2842" s="69" t="s">
        <v>7492</v>
      </c>
      <c r="G2842" s="69"/>
      <c r="H2842" s="69" t="s">
        <v>4193</v>
      </c>
      <c r="I2842" s="69">
        <v>3</v>
      </c>
      <c r="J2842" s="69" t="s">
        <v>7494</v>
      </c>
      <c r="K2842" s="69">
        <v>15</v>
      </c>
      <c r="L2842" s="1" t="s">
        <v>348</v>
      </c>
      <c r="M2842" s="69" t="s">
        <v>7493</v>
      </c>
      <c r="N2842" s="69">
        <v>19177</v>
      </c>
      <c r="O2842" s="69">
        <v>3</v>
      </c>
      <c r="P2842" s="69">
        <v>26</v>
      </c>
      <c r="Q2842" s="69" t="s">
        <v>12909</v>
      </c>
      <c r="R2842" s="69" t="s">
        <v>345</v>
      </c>
      <c r="S2842" s="69" t="s">
        <v>838</v>
      </c>
      <c r="T2842" s="69" t="s">
        <v>16316</v>
      </c>
      <c r="U2842" s="69" t="s">
        <v>1841</v>
      </c>
      <c r="V2842" s="69" t="s">
        <v>295</v>
      </c>
    </row>
    <row r="2843" spans="1:22" x14ac:dyDescent="0.3">
      <c r="A2843" s="69" t="s">
        <v>8073</v>
      </c>
      <c r="B2843" s="69">
        <v>1</v>
      </c>
      <c r="C2843" s="1" t="s">
        <v>8071</v>
      </c>
      <c r="D2843" s="69" t="s">
        <v>451</v>
      </c>
      <c r="E2843" s="69">
        <v>16901</v>
      </c>
      <c r="F2843" s="69" t="s">
        <v>8071</v>
      </c>
      <c r="G2843" s="69"/>
      <c r="H2843" s="69" t="s">
        <v>3808</v>
      </c>
      <c r="I2843" s="69"/>
      <c r="J2843" s="69"/>
      <c r="K2843" s="69">
        <v>40</v>
      </c>
      <c r="L2843" s="1" t="s">
        <v>451</v>
      </c>
      <c r="M2843" s="69" t="s">
        <v>8072</v>
      </c>
      <c r="N2843" s="69">
        <v>16673</v>
      </c>
      <c r="O2843" s="69">
        <v>5</v>
      </c>
      <c r="P2843" s="69">
        <v>28</v>
      </c>
      <c r="Q2843" s="69" t="s">
        <v>13071</v>
      </c>
      <c r="R2843" s="69" t="s">
        <v>345</v>
      </c>
      <c r="S2843" s="69" t="s">
        <v>1263</v>
      </c>
      <c r="T2843" s="69" t="s">
        <v>1059</v>
      </c>
      <c r="U2843" s="69" t="s">
        <v>1841</v>
      </c>
      <c r="V2843" s="69" t="s">
        <v>295</v>
      </c>
    </row>
    <row r="2844" spans="1:22" x14ac:dyDescent="0.3">
      <c r="A2844" s="69" t="s">
        <v>4845</v>
      </c>
      <c r="B2844" s="69">
        <v>1</v>
      </c>
      <c r="C2844" s="1" t="s">
        <v>4843</v>
      </c>
      <c r="D2844" s="69" t="s">
        <v>348</v>
      </c>
      <c r="E2844" s="69">
        <v>3115365</v>
      </c>
      <c r="F2844" s="69" t="s">
        <v>4843</v>
      </c>
      <c r="G2844" s="69" t="s">
        <v>444</v>
      </c>
      <c r="H2844" s="69" t="s">
        <v>1207</v>
      </c>
      <c r="I2844" s="69">
        <v>2</v>
      </c>
      <c r="J2844" s="69" t="s">
        <v>4844</v>
      </c>
      <c r="K2844" s="69">
        <v>18</v>
      </c>
      <c r="L2844" s="1" t="s">
        <v>348</v>
      </c>
      <c r="M2844" s="69" t="s">
        <v>2817</v>
      </c>
      <c r="N2844" s="69">
        <v>20079</v>
      </c>
      <c r="O2844" s="69">
        <v>2</v>
      </c>
      <c r="P2844" s="69">
        <v>24</v>
      </c>
      <c r="Q2844" s="69" t="s">
        <v>12203</v>
      </c>
      <c r="R2844" s="69" t="s">
        <v>308</v>
      </c>
      <c r="S2844" s="69" t="s">
        <v>356</v>
      </c>
      <c r="T2844" s="69"/>
      <c r="U2844" s="69" t="s">
        <v>1841</v>
      </c>
      <c r="V2844" s="69" t="s">
        <v>299</v>
      </c>
    </row>
    <row r="2845" spans="1:22" x14ac:dyDescent="0.3">
      <c r="A2845" s="69" t="s">
        <v>9179</v>
      </c>
      <c r="B2845" s="69">
        <v>1</v>
      </c>
      <c r="C2845" s="1" t="s">
        <v>9178</v>
      </c>
      <c r="D2845" s="69" t="s">
        <v>451</v>
      </c>
      <c r="E2845" s="69">
        <v>17282</v>
      </c>
      <c r="F2845" s="69" t="s">
        <v>9178</v>
      </c>
      <c r="G2845" s="69" t="s">
        <v>570</v>
      </c>
      <c r="H2845" s="69" t="s">
        <v>9180</v>
      </c>
      <c r="I2845" s="69">
        <v>1</v>
      </c>
      <c r="J2845" s="69"/>
      <c r="K2845" s="69">
        <v>42</v>
      </c>
      <c r="L2845" s="1" t="s">
        <v>451</v>
      </c>
      <c r="M2845" s="69" t="s">
        <v>2797</v>
      </c>
      <c r="N2845" s="69">
        <v>16636</v>
      </c>
      <c r="O2845" s="69">
        <v>3</v>
      </c>
      <c r="P2845" s="69">
        <v>27</v>
      </c>
      <c r="Q2845" s="69" t="s">
        <v>13393</v>
      </c>
      <c r="R2845" s="69" t="s">
        <v>360</v>
      </c>
      <c r="S2845" s="69" t="s">
        <v>341</v>
      </c>
      <c r="T2845" s="69"/>
      <c r="U2845" s="69" t="s">
        <v>1841</v>
      </c>
      <c r="V2845" s="69" t="s">
        <v>299</v>
      </c>
    </row>
    <row r="2846" spans="1:22" x14ac:dyDescent="0.3">
      <c r="A2846" s="69" t="s">
        <v>3213</v>
      </c>
      <c r="B2846" s="69">
        <v>1</v>
      </c>
      <c r="C2846" s="1" t="s">
        <v>3211</v>
      </c>
      <c r="D2846" s="69" t="s">
        <v>451</v>
      </c>
      <c r="E2846" s="69">
        <v>2972282</v>
      </c>
      <c r="F2846" s="69" t="s">
        <v>3211</v>
      </c>
      <c r="G2846" s="69"/>
      <c r="H2846" s="69" t="s">
        <v>3214</v>
      </c>
      <c r="I2846" s="69"/>
      <c r="J2846" s="69" t="s">
        <v>3212</v>
      </c>
      <c r="K2846" s="69">
        <v>34</v>
      </c>
      <c r="L2846" s="1" t="s">
        <v>451</v>
      </c>
      <c r="M2846" s="69" t="s">
        <v>513</v>
      </c>
      <c r="N2846" s="69">
        <v>17101</v>
      </c>
      <c r="O2846" s="69">
        <v>5</v>
      </c>
      <c r="P2846" s="69">
        <v>27</v>
      </c>
      <c r="Q2846" s="69" t="s">
        <v>11830</v>
      </c>
      <c r="R2846" s="69" t="s">
        <v>492</v>
      </c>
      <c r="S2846" s="69" t="s">
        <v>430</v>
      </c>
      <c r="T2846" s="69" t="s">
        <v>16316</v>
      </c>
      <c r="U2846" s="69" t="s">
        <v>1841</v>
      </c>
      <c r="V2846" s="69" t="s">
        <v>295</v>
      </c>
    </row>
    <row r="2847" spans="1:22" x14ac:dyDescent="0.3">
      <c r="A2847" s="69" t="s">
        <v>9119</v>
      </c>
      <c r="B2847" s="69">
        <v>1</v>
      </c>
      <c r="C2847" s="1" t="s">
        <v>9116</v>
      </c>
      <c r="D2847" s="69" t="s">
        <v>348</v>
      </c>
      <c r="E2847" s="69">
        <v>13386</v>
      </c>
      <c r="F2847" s="69" t="s">
        <v>9116</v>
      </c>
      <c r="G2847" s="69"/>
      <c r="H2847" s="69" t="s">
        <v>9120</v>
      </c>
      <c r="I2847" s="69"/>
      <c r="J2847" s="69"/>
      <c r="K2847" s="69">
        <v>15</v>
      </c>
      <c r="L2847" s="1" t="s">
        <v>348</v>
      </c>
      <c r="M2847" s="69" t="s">
        <v>9118</v>
      </c>
      <c r="N2847" s="69">
        <v>13555</v>
      </c>
      <c r="O2847" s="69">
        <v>6</v>
      </c>
      <c r="P2847" s="69">
        <v>31</v>
      </c>
      <c r="Q2847" s="69" t="s">
        <v>13376</v>
      </c>
      <c r="R2847" s="69" t="s">
        <v>9121</v>
      </c>
      <c r="S2847" s="69" t="s">
        <v>7259</v>
      </c>
      <c r="T2847" s="69"/>
      <c r="U2847" s="69" t="s">
        <v>9117</v>
      </c>
      <c r="V2847" s="69" t="s">
        <v>295</v>
      </c>
    </row>
    <row r="2848" spans="1:22" x14ac:dyDescent="0.3">
      <c r="A2848" s="69" t="s">
        <v>7602</v>
      </c>
      <c r="B2848" s="69">
        <v>1</v>
      </c>
      <c r="C2848" s="1" t="s">
        <v>7600</v>
      </c>
      <c r="D2848" s="69" t="s">
        <v>348</v>
      </c>
      <c r="E2848" s="69">
        <v>4422214</v>
      </c>
      <c r="F2848" s="69" t="s">
        <v>7600</v>
      </c>
      <c r="G2848" s="69" t="s">
        <v>1379</v>
      </c>
      <c r="H2848" s="69" t="s">
        <v>7603</v>
      </c>
      <c r="I2848" s="69"/>
      <c r="J2848" s="69" t="s">
        <v>14486</v>
      </c>
      <c r="K2848" s="69">
        <v>12</v>
      </c>
      <c r="L2848" s="1" t="s">
        <v>348</v>
      </c>
      <c r="M2848" s="69" t="s">
        <v>5899</v>
      </c>
      <c r="N2848" s="69">
        <v>21368</v>
      </c>
      <c r="O2848" s="69">
        <v>1</v>
      </c>
      <c r="P2848" s="69">
        <v>23</v>
      </c>
      <c r="Q2848" s="69" t="s">
        <v>12940</v>
      </c>
      <c r="R2848" s="69" t="s">
        <v>308</v>
      </c>
      <c r="S2848" s="69" t="s">
        <v>393</v>
      </c>
      <c r="T2848" s="69"/>
      <c r="U2848" s="69" t="s">
        <v>7601</v>
      </c>
      <c r="V2848" s="69" t="s">
        <v>299</v>
      </c>
    </row>
    <row r="2849" spans="1:22" x14ac:dyDescent="0.3">
      <c r="A2849" s="69" t="s">
        <v>15470</v>
      </c>
      <c r="B2849" s="69">
        <v>1</v>
      </c>
      <c r="C2849" s="1" t="s">
        <v>15471</v>
      </c>
      <c r="D2849" s="69" t="s">
        <v>348</v>
      </c>
      <c r="E2849" s="69">
        <v>4046715</v>
      </c>
      <c r="F2849" s="69" t="s">
        <v>15471</v>
      </c>
      <c r="G2849" s="69" t="s">
        <v>570</v>
      </c>
      <c r="H2849" s="69" t="s">
        <v>15472</v>
      </c>
      <c r="I2849" s="69">
        <v>2</v>
      </c>
      <c r="J2849" s="69"/>
      <c r="K2849" s="69">
        <v>83</v>
      </c>
      <c r="L2849" s="1" t="s">
        <v>348</v>
      </c>
      <c r="M2849" s="69" t="s">
        <v>1558</v>
      </c>
      <c r="N2849" s="69">
        <v>21725</v>
      </c>
      <c r="O2849" s="69">
        <v>0</v>
      </c>
      <c r="P2849" s="69">
        <v>22</v>
      </c>
      <c r="Q2849" s="69" t="s">
        <v>15473</v>
      </c>
      <c r="R2849" s="69" t="s">
        <v>329</v>
      </c>
      <c r="S2849" s="69" t="s">
        <v>706</v>
      </c>
      <c r="T2849" s="69"/>
      <c r="U2849" s="69" t="s">
        <v>15474</v>
      </c>
      <c r="V2849" s="69" t="s">
        <v>299</v>
      </c>
    </row>
    <row r="2850" spans="1:22" x14ac:dyDescent="0.3">
      <c r="A2850" s="69" t="s">
        <v>8789</v>
      </c>
      <c r="B2850" s="69">
        <v>1</v>
      </c>
      <c r="C2850" s="1" t="s">
        <v>8787</v>
      </c>
      <c r="D2850" s="69" t="s">
        <v>437</v>
      </c>
      <c r="E2850" s="69">
        <v>3127313</v>
      </c>
      <c r="F2850" s="69" t="s">
        <v>8787</v>
      </c>
      <c r="G2850" s="69" t="s">
        <v>410</v>
      </c>
      <c r="H2850" s="69" t="s">
        <v>14004</v>
      </c>
      <c r="I2850" s="69"/>
      <c r="J2850" s="69" t="s">
        <v>14524</v>
      </c>
      <c r="K2850" s="69">
        <v>3</v>
      </c>
      <c r="L2850" s="1" t="s">
        <v>437</v>
      </c>
      <c r="M2850" s="69" t="s">
        <v>8788</v>
      </c>
      <c r="N2850" s="69">
        <v>20717</v>
      </c>
      <c r="O2850" s="69">
        <v>0</v>
      </c>
      <c r="P2850" s="69">
        <v>24</v>
      </c>
      <c r="Q2850" s="69" t="s">
        <v>13281</v>
      </c>
      <c r="R2850" s="69" t="s">
        <v>345</v>
      </c>
      <c r="S2850" s="69" t="s">
        <v>412</v>
      </c>
      <c r="T2850" s="69"/>
      <c r="U2850" s="69" t="s">
        <v>3136</v>
      </c>
      <c r="V2850" s="69" t="s">
        <v>299</v>
      </c>
    </row>
    <row r="2851" spans="1:22" x14ac:dyDescent="0.3">
      <c r="A2851" s="69" t="s">
        <v>3868</v>
      </c>
      <c r="B2851" s="69">
        <v>1</v>
      </c>
      <c r="C2851" s="1" t="s">
        <v>3865</v>
      </c>
      <c r="D2851" s="69" t="s">
        <v>321</v>
      </c>
      <c r="E2851" s="69">
        <v>3045264</v>
      </c>
      <c r="F2851" s="69" t="s">
        <v>3865</v>
      </c>
      <c r="G2851" s="69" t="s">
        <v>1379</v>
      </c>
      <c r="H2851" s="69" t="s">
        <v>2252</v>
      </c>
      <c r="I2851" s="69">
        <v>2</v>
      </c>
      <c r="J2851" s="69" t="s">
        <v>3867</v>
      </c>
      <c r="K2851" s="69">
        <v>84</v>
      </c>
      <c r="L2851" s="1" t="s">
        <v>321</v>
      </c>
      <c r="M2851" s="69" t="s">
        <v>3866</v>
      </c>
      <c r="N2851" s="69">
        <v>19973</v>
      </c>
      <c r="O2851" s="69">
        <v>2</v>
      </c>
      <c r="P2851" s="69">
        <v>25</v>
      </c>
      <c r="Q2851" s="69" t="s">
        <v>11972</v>
      </c>
      <c r="R2851" s="69" t="s">
        <v>304</v>
      </c>
      <c r="S2851" s="69" t="s">
        <v>1049</v>
      </c>
      <c r="T2851" s="69"/>
      <c r="U2851" s="69" t="s">
        <v>1015</v>
      </c>
      <c r="V2851" s="69" t="s">
        <v>299</v>
      </c>
    </row>
    <row r="2852" spans="1:22" x14ac:dyDescent="0.3">
      <c r="A2852" s="69" t="s">
        <v>7420</v>
      </c>
      <c r="B2852" s="69">
        <v>1</v>
      </c>
      <c r="C2852" s="1" t="s">
        <v>7417</v>
      </c>
      <c r="D2852" s="69" t="s">
        <v>451</v>
      </c>
      <c r="E2852" s="69">
        <v>2983319</v>
      </c>
      <c r="F2852" s="69" t="s">
        <v>7417</v>
      </c>
      <c r="G2852" s="69"/>
      <c r="H2852" s="69" t="s">
        <v>3333</v>
      </c>
      <c r="I2852" s="69">
        <v>15</v>
      </c>
      <c r="J2852" s="69" t="s">
        <v>7419</v>
      </c>
      <c r="K2852" s="69"/>
      <c r="L2852" s="1" t="s">
        <v>451</v>
      </c>
      <c r="M2852" s="69" t="s">
        <v>4898</v>
      </c>
      <c r="N2852" s="69">
        <v>18764</v>
      </c>
      <c r="O2852" s="69">
        <v>4</v>
      </c>
      <c r="P2852" s="69">
        <v>26</v>
      </c>
      <c r="Q2852" s="69" t="s">
        <v>12890</v>
      </c>
      <c r="R2852" s="69" t="s">
        <v>492</v>
      </c>
      <c r="S2852" s="69" t="s">
        <v>412</v>
      </c>
      <c r="T2852" s="69" t="s">
        <v>16316</v>
      </c>
      <c r="U2852" s="69" t="s">
        <v>7418</v>
      </c>
      <c r="V2852" s="69" t="s">
        <v>295</v>
      </c>
    </row>
    <row r="2853" spans="1:22" x14ac:dyDescent="0.3">
      <c r="A2853" s="69" t="s">
        <v>3880</v>
      </c>
      <c r="B2853" s="69">
        <v>1</v>
      </c>
      <c r="C2853" s="1" t="s">
        <v>3877</v>
      </c>
      <c r="D2853" s="69" t="s">
        <v>321</v>
      </c>
      <c r="E2853" s="69">
        <v>3052991</v>
      </c>
      <c r="F2853" s="69" t="s">
        <v>3877</v>
      </c>
      <c r="G2853" s="69"/>
      <c r="H2853" s="69" t="s">
        <v>2340</v>
      </c>
      <c r="I2853" s="69">
        <v>7</v>
      </c>
      <c r="J2853" s="69" t="s">
        <v>3879</v>
      </c>
      <c r="K2853" s="69">
        <v>80</v>
      </c>
      <c r="L2853" s="1" t="s">
        <v>321</v>
      </c>
      <c r="M2853" s="69" t="s">
        <v>3878</v>
      </c>
      <c r="N2853" s="69">
        <v>20228</v>
      </c>
      <c r="O2853" s="69">
        <v>2</v>
      </c>
      <c r="P2853" s="69">
        <v>26</v>
      </c>
      <c r="Q2853" s="69" t="s">
        <v>11975</v>
      </c>
      <c r="R2853" s="69" t="s">
        <v>294</v>
      </c>
      <c r="S2853" s="69" t="s">
        <v>699</v>
      </c>
      <c r="T2853" s="69" t="s">
        <v>16316</v>
      </c>
      <c r="U2853" s="69" t="s">
        <v>1015</v>
      </c>
      <c r="V2853" s="69" t="s">
        <v>295</v>
      </c>
    </row>
    <row r="2854" spans="1:22" x14ac:dyDescent="0.3">
      <c r="A2854" s="69" t="s">
        <v>6977</v>
      </c>
      <c r="B2854" s="69">
        <v>1</v>
      </c>
      <c r="C2854" s="1" t="s">
        <v>6975</v>
      </c>
      <c r="D2854" s="69" t="s">
        <v>321</v>
      </c>
      <c r="E2854" s="69">
        <v>16797</v>
      </c>
      <c r="F2854" s="69" t="s">
        <v>6975</v>
      </c>
      <c r="G2854" s="69"/>
      <c r="H2854" s="69" t="s">
        <v>6978</v>
      </c>
      <c r="I2854" s="69"/>
      <c r="J2854" s="69" t="s">
        <v>14458</v>
      </c>
      <c r="K2854" s="69">
        <v>89</v>
      </c>
      <c r="L2854" s="1" t="s">
        <v>321</v>
      </c>
      <c r="M2854" s="69" t="s">
        <v>6976</v>
      </c>
      <c r="N2854" s="69">
        <v>16648</v>
      </c>
      <c r="O2854" s="69">
        <v>6</v>
      </c>
      <c r="P2854" s="69">
        <v>27</v>
      </c>
      <c r="Q2854" s="69" t="s">
        <v>12769</v>
      </c>
      <c r="R2854" s="69" t="s">
        <v>304</v>
      </c>
      <c r="S2854" s="69" t="s">
        <v>803</v>
      </c>
      <c r="T2854" s="69" t="s">
        <v>16316</v>
      </c>
      <c r="U2854" s="69" t="s">
        <v>1015</v>
      </c>
      <c r="V2854" s="69" t="s">
        <v>295</v>
      </c>
    </row>
    <row r="2855" spans="1:22" x14ac:dyDescent="0.3">
      <c r="A2855" s="69" t="s">
        <v>2296</v>
      </c>
      <c r="B2855" s="69">
        <v>1</v>
      </c>
      <c r="C2855" s="1" t="s">
        <v>2295</v>
      </c>
      <c r="D2855" s="69" t="s">
        <v>311</v>
      </c>
      <c r="E2855" s="69">
        <v>3045292</v>
      </c>
      <c r="F2855" s="69" t="s">
        <v>2295</v>
      </c>
      <c r="G2855" s="69"/>
      <c r="H2855" s="69"/>
      <c r="I2855" s="69"/>
      <c r="J2855" s="69"/>
      <c r="K2855" s="69">
        <v>3</v>
      </c>
      <c r="L2855" s="1" t="s">
        <v>311</v>
      </c>
      <c r="M2855" s="69" t="s">
        <v>513</v>
      </c>
      <c r="N2855" s="69">
        <v>20350</v>
      </c>
      <c r="O2855" s="69">
        <v>0</v>
      </c>
      <c r="P2855" s="69"/>
      <c r="Q2855" s="69" t="s">
        <v>11641</v>
      </c>
      <c r="R2855" s="69" t="s">
        <v>345</v>
      </c>
      <c r="S2855" s="69" t="s">
        <v>450</v>
      </c>
      <c r="T2855" s="69"/>
      <c r="U2855" s="69" t="s">
        <v>1015</v>
      </c>
      <c r="V2855" s="69" t="s">
        <v>295</v>
      </c>
    </row>
    <row r="2856" spans="1:22" x14ac:dyDescent="0.3">
      <c r="A2856" s="69" t="s">
        <v>15664</v>
      </c>
      <c r="B2856" s="69">
        <v>1</v>
      </c>
      <c r="C2856" s="1" t="s">
        <v>15665</v>
      </c>
      <c r="D2856" s="69" t="s">
        <v>311</v>
      </c>
      <c r="E2856" s="69">
        <v>4241479</v>
      </c>
      <c r="F2856" s="69" t="s">
        <v>15665</v>
      </c>
      <c r="G2856" s="69" t="s">
        <v>522</v>
      </c>
      <c r="H2856" s="69" t="s">
        <v>15666</v>
      </c>
      <c r="I2856" s="69">
        <v>1</v>
      </c>
      <c r="J2856" s="69"/>
      <c r="K2856" s="69">
        <v>1</v>
      </c>
      <c r="L2856" s="1" t="s">
        <v>311</v>
      </c>
      <c r="M2856" s="69" t="s">
        <v>15667</v>
      </c>
      <c r="N2856" s="69">
        <v>21677</v>
      </c>
      <c r="O2856" s="69">
        <v>0</v>
      </c>
      <c r="P2856" s="69">
        <v>22</v>
      </c>
      <c r="Q2856" s="69" t="s">
        <v>15668</v>
      </c>
      <c r="R2856" s="69" t="s">
        <v>308</v>
      </c>
      <c r="S2856" s="69" t="s">
        <v>603</v>
      </c>
      <c r="T2856" s="69"/>
      <c r="U2856" s="69" t="s">
        <v>15669</v>
      </c>
      <c r="V2856" s="69" t="s">
        <v>299</v>
      </c>
    </row>
    <row r="2857" spans="1:22" x14ac:dyDescent="0.3">
      <c r="A2857" s="69" t="s">
        <v>15180</v>
      </c>
      <c r="B2857" s="69">
        <v>1</v>
      </c>
      <c r="C2857" s="1" t="s">
        <v>15181</v>
      </c>
      <c r="D2857" s="69" t="s">
        <v>437</v>
      </c>
      <c r="E2857" s="69">
        <v>4035098</v>
      </c>
      <c r="F2857" s="69" t="s">
        <v>15181</v>
      </c>
      <c r="G2857" s="69" t="s">
        <v>552</v>
      </c>
      <c r="H2857" s="69" t="s">
        <v>15182</v>
      </c>
      <c r="I2857" s="69"/>
      <c r="J2857" s="69"/>
      <c r="K2857" s="69">
        <v>3</v>
      </c>
      <c r="L2857" s="1" t="s">
        <v>437</v>
      </c>
      <c r="M2857" s="69" t="s">
        <v>15183</v>
      </c>
      <c r="N2857" s="69">
        <v>22425</v>
      </c>
      <c r="O2857" s="69">
        <v>0</v>
      </c>
      <c r="P2857" s="69">
        <v>22</v>
      </c>
      <c r="Q2857" s="69" t="s">
        <v>15184</v>
      </c>
      <c r="R2857" s="69" t="s">
        <v>308</v>
      </c>
      <c r="S2857" s="69" t="s">
        <v>970</v>
      </c>
      <c r="T2857" s="69"/>
      <c r="U2857" s="69" t="s">
        <v>3256</v>
      </c>
      <c r="V2857" s="69" t="s">
        <v>299</v>
      </c>
    </row>
    <row r="2858" spans="1:22" x14ac:dyDescent="0.3">
      <c r="A2858" s="69" t="s">
        <v>8427</v>
      </c>
      <c r="B2858" s="69">
        <v>1</v>
      </c>
      <c r="C2858" s="1" t="s">
        <v>138</v>
      </c>
      <c r="D2858" s="69" t="s">
        <v>348</v>
      </c>
      <c r="E2858" s="69">
        <v>14924</v>
      </c>
      <c r="F2858" s="69" t="s">
        <v>138</v>
      </c>
      <c r="G2858" s="69" t="s">
        <v>303</v>
      </c>
      <c r="H2858" s="69" t="s">
        <v>7707</v>
      </c>
      <c r="I2858" s="69">
        <v>1</v>
      </c>
      <c r="J2858" s="69" t="s">
        <v>8426</v>
      </c>
      <c r="K2858" s="69">
        <v>13</v>
      </c>
      <c r="L2858" s="1" t="s">
        <v>348</v>
      </c>
      <c r="M2858" s="69" t="s">
        <v>7514</v>
      </c>
      <c r="N2858" s="69">
        <v>14005</v>
      </c>
      <c r="O2858" s="69">
        <v>8</v>
      </c>
      <c r="P2858" s="69">
        <v>30</v>
      </c>
      <c r="Q2858" s="69" t="s">
        <v>13172</v>
      </c>
      <c r="R2858" s="69" t="s">
        <v>401</v>
      </c>
      <c r="S2858" s="69" t="s">
        <v>485</v>
      </c>
      <c r="T2858" s="69"/>
      <c r="U2858" s="69" t="s">
        <v>8425</v>
      </c>
      <c r="V2858" s="69" t="s">
        <v>299</v>
      </c>
    </row>
    <row r="2859" spans="1:22" x14ac:dyDescent="0.3">
      <c r="A2859" s="69" t="s">
        <v>1579</v>
      </c>
      <c r="B2859" s="69">
        <v>1</v>
      </c>
      <c r="C2859" s="1" t="s">
        <v>1578</v>
      </c>
      <c r="D2859" s="69" t="s">
        <v>451</v>
      </c>
      <c r="E2859" s="69">
        <v>3915411</v>
      </c>
      <c r="F2859" s="69" t="s">
        <v>1578</v>
      </c>
      <c r="G2859" s="69" t="s">
        <v>721</v>
      </c>
      <c r="H2859" s="69" t="s">
        <v>1580</v>
      </c>
      <c r="I2859" s="69">
        <v>3</v>
      </c>
      <c r="J2859" s="69" t="s">
        <v>14345</v>
      </c>
      <c r="K2859" s="69">
        <v>31</v>
      </c>
      <c r="L2859" s="1" t="s">
        <v>451</v>
      </c>
      <c r="M2859" s="69" t="s">
        <v>1120</v>
      </c>
      <c r="N2859" s="69">
        <v>20837</v>
      </c>
      <c r="O2859" s="69">
        <v>1</v>
      </c>
      <c r="P2859" s="69">
        <v>22</v>
      </c>
      <c r="Q2859" s="69" t="s">
        <v>11509</v>
      </c>
      <c r="R2859" s="69" t="s">
        <v>401</v>
      </c>
      <c r="S2859" s="69" t="s">
        <v>317</v>
      </c>
      <c r="T2859" s="69"/>
      <c r="U2859" s="69" t="s">
        <v>1422</v>
      </c>
      <c r="V2859" s="69" t="s">
        <v>299</v>
      </c>
    </row>
    <row r="2860" spans="1:22" x14ac:dyDescent="0.3">
      <c r="A2860" s="69" t="s">
        <v>15593</v>
      </c>
      <c r="B2860" s="69">
        <v>1</v>
      </c>
      <c r="C2860" s="1" t="s">
        <v>15594</v>
      </c>
      <c r="D2860" s="69" t="s">
        <v>437</v>
      </c>
      <c r="E2860" s="69">
        <v>3917232</v>
      </c>
      <c r="F2860" s="69" t="s">
        <v>15594</v>
      </c>
      <c r="G2860" s="69" t="s">
        <v>707</v>
      </c>
      <c r="H2860" s="69" t="s">
        <v>15122</v>
      </c>
      <c r="I2860" s="69">
        <v>2</v>
      </c>
      <c r="J2860" s="69"/>
      <c r="K2860" s="69">
        <v>2</v>
      </c>
      <c r="L2860" s="1" t="s">
        <v>437</v>
      </c>
      <c r="M2860" s="69" t="s">
        <v>15595</v>
      </c>
      <c r="N2860" s="69">
        <v>22108</v>
      </c>
      <c r="O2860" s="69">
        <v>0</v>
      </c>
      <c r="P2860" s="69">
        <v>23</v>
      </c>
      <c r="Q2860" s="69" t="s">
        <v>15596</v>
      </c>
      <c r="R2860" s="69" t="s">
        <v>360</v>
      </c>
      <c r="S2860" s="69" t="s">
        <v>65</v>
      </c>
      <c r="T2860" s="69"/>
      <c r="U2860" s="69" t="s">
        <v>1079</v>
      </c>
      <c r="V2860" s="69" t="s">
        <v>299</v>
      </c>
    </row>
    <row r="2861" spans="1:22" x14ac:dyDescent="0.3">
      <c r="A2861" s="69" t="s">
        <v>8024</v>
      </c>
      <c r="B2861" s="69">
        <v>1</v>
      </c>
      <c r="C2861" s="1" t="s">
        <v>244</v>
      </c>
      <c r="D2861" s="69" t="s">
        <v>348</v>
      </c>
      <c r="E2861" s="69">
        <v>3045144</v>
      </c>
      <c r="F2861" s="69" t="s">
        <v>244</v>
      </c>
      <c r="G2861" s="69" t="s">
        <v>410</v>
      </c>
      <c r="H2861" s="69" t="s">
        <v>336</v>
      </c>
      <c r="I2861" s="69">
        <v>1</v>
      </c>
      <c r="J2861" s="69" t="s">
        <v>8023</v>
      </c>
      <c r="K2861" s="69">
        <v>83</v>
      </c>
      <c r="L2861" s="1" t="s">
        <v>348</v>
      </c>
      <c r="M2861" s="69" t="s">
        <v>377</v>
      </c>
      <c r="N2861" s="69">
        <v>17986</v>
      </c>
      <c r="O2861" s="69">
        <v>4</v>
      </c>
      <c r="P2861" s="69">
        <v>25</v>
      </c>
      <c r="Q2861" s="69" t="s">
        <v>13058</v>
      </c>
      <c r="R2861" s="69" t="s">
        <v>345</v>
      </c>
      <c r="S2861" s="69" t="s">
        <v>838</v>
      </c>
      <c r="T2861" s="69"/>
      <c r="U2861" s="69" t="s">
        <v>1079</v>
      </c>
      <c r="V2861" s="69" t="s">
        <v>299</v>
      </c>
    </row>
    <row r="2862" spans="1:22" x14ac:dyDescent="0.3">
      <c r="A2862" s="69" t="s">
        <v>8128</v>
      </c>
      <c r="B2862" s="69">
        <v>1</v>
      </c>
      <c r="C2862" s="1" t="s">
        <v>8126</v>
      </c>
      <c r="D2862" s="69" t="s">
        <v>311</v>
      </c>
      <c r="E2862" s="69">
        <v>16252</v>
      </c>
      <c r="F2862" s="69" t="s">
        <v>8126</v>
      </c>
      <c r="G2862" s="69" t="s">
        <v>895</v>
      </c>
      <c r="H2862" s="69" t="s">
        <v>2987</v>
      </c>
      <c r="I2862" s="69">
        <v>3</v>
      </c>
      <c r="J2862" s="69" t="s">
        <v>8127</v>
      </c>
      <c r="K2862" s="69">
        <v>8</v>
      </c>
      <c r="L2862" s="1" t="s">
        <v>311</v>
      </c>
      <c r="M2862" s="69" t="s">
        <v>7520</v>
      </c>
      <c r="N2862" s="69">
        <v>15293</v>
      </c>
      <c r="O2862" s="69">
        <v>7</v>
      </c>
      <c r="P2862" s="69">
        <v>28</v>
      </c>
      <c r="Q2862" s="69" t="s">
        <v>13087</v>
      </c>
      <c r="R2862" s="69" t="s">
        <v>304</v>
      </c>
      <c r="S2862" s="69" t="s">
        <v>436</v>
      </c>
      <c r="T2862" s="69"/>
      <c r="U2862" s="69" t="s">
        <v>1079</v>
      </c>
      <c r="V2862" s="69" t="s">
        <v>299</v>
      </c>
    </row>
    <row r="2863" spans="1:22" x14ac:dyDescent="0.3">
      <c r="A2863" s="69" t="s">
        <v>2531</v>
      </c>
      <c r="B2863" s="69">
        <v>1</v>
      </c>
      <c r="C2863" s="1" t="s">
        <v>2529</v>
      </c>
      <c r="D2863" s="69" t="s">
        <v>562</v>
      </c>
      <c r="E2863" s="69">
        <v>13945</v>
      </c>
      <c r="F2863" s="69" t="s">
        <v>2529</v>
      </c>
      <c r="G2863" s="69"/>
      <c r="H2863" s="69" t="s">
        <v>2532</v>
      </c>
      <c r="I2863" s="69"/>
      <c r="J2863" s="69"/>
      <c r="K2863" s="69">
        <v>44</v>
      </c>
      <c r="L2863" s="1" t="s">
        <v>451</v>
      </c>
      <c r="M2863" s="69" t="s">
        <v>2530</v>
      </c>
      <c r="N2863" s="69">
        <v>13527</v>
      </c>
      <c r="O2863" s="69">
        <v>5</v>
      </c>
      <c r="P2863" s="69">
        <v>33</v>
      </c>
      <c r="Q2863" s="69" t="s">
        <v>11689</v>
      </c>
      <c r="R2863" s="69" t="s">
        <v>345</v>
      </c>
      <c r="S2863" s="69" t="s">
        <v>511</v>
      </c>
      <c r="T2863" s="69"/>
      <c r="U2863" s="69" t="s">
        <v>1079</v>
      </c>
      <c r="V2863" s="69" t="s">
        <v>295</v>
      </c>
    </row>
    <row r="2864" spans="1:22" x14ac:dyDescent="0.3">
      <c r="A2864" s="69" t="s">
        <v>10190</v>
      </c>
      <c r="B2864" s="69">
        <v>1</v>
      </c>
      <c r="C2864" s="1" t="s">
        <v>10188</v>
      </c>
      <c r="D2864" s="69" t="s">
        <v>321</v>
      </c>
      <c r="E2864" s="69">
        <v>3915486</v>
      </c>
      <c r="F2864" s="69" t="s">
        <v>10188</v>
      </c>
      <c r="G2864" s="69" t="s">
        <v>644</v>
      </c>
      <c r="H2864" s="69" t="s">
        <v>10191</v>
      </c>
      <c r="I2864" s="69">
        <v>3</v>
      </c>
      <c r="J2864" s="69" t="s">
        <v>10189</v>
      </c>
      <c r="K2864" s="69">
        <v>83</v>
      </c>
      <c r="L2864" s="1" t="s">
        <v>321</v>
      </c>
      <c r="M2864" s="69" t="s">
        <v>9866</v>
      </c>
      <c r="N2864" s="69">
        <v>19988</v>
      </c>
      <c r="O2864" s="69">
        <v>2</v>
      </c>
      <c r="P2864" s="69">
        <v>25</v>
      </c>
      <c r="Q2864" s="69" t="s">
        <v>13698</v>
      </c>
      <c r="R2864" s="69" t="s">
        <v>318</v>
      </c>
      <c r="S2864" s="69" t="s">
        <v>1382</v>
      </c>
      <c r="T2864" s="69"/>
      <c r="U2864" s="69" t="s">
        <v>1079</v>
      </c>
      <c r="V2864" s="69" t="s">
        <v>299</v>
      </c>
    </row>
    <row r="2865" spans="1:22" x14ac:dyDescent="0.3">
      <c r="A2865" s="69" t="s">
        <v>1500</v>
      </c>
      <c r="B2865" s="69">
        <v>2</v>
      </c>
      <c r="C2865" s="1" t="s">
        <v>1499</v>
      </c>
      <c r="D2865" s="69" t="s">
        <v>437</v>
      </c>
      <c r="E2865" s="69">
        <v>3791111</v>
      </c>
      <c r="F2865" s="69" t="s">
        <v>1499</v>
      </c>
      <c r="G2865" s="69"/>
      <c r="H2865" s="69" t="s">
        <v>1261</v>
      </c>
      <c r="I2865" s="69">
        <v>2</v>
      </c>
      <c r="J2865" s="69"/>
      <c r="K2865" s="69">
        <v>9</v>
      </c>
      <c r="L2865" s="1" t="s">
        <v>437</v>
      </c>
      <c r="M2865" s="69" t="s">
        <v>493</v>
      </c>
      <c r="N2865" s="69">
        <v>20255</v>
      </c>
      <c r="O2865" s="69">
        <v>2</v>
      </c>
      <c r="P2865" s="69">
        <v>25</v>
      </c>
      <c r="Q2865" s="69" t="s">
        <v>11494</v>
      </c>
      <c r="R2865" s="69" t="s">
        <v>360</v>
      </c>
      <c r="S2865" s="69" t="s">
        <v>485</v>
      </c>
      <c r="T2865" s="69" t="s">
        <v>16316</v>
      </c>
      <c r="U2865" s="69" t="s">
        <v>1079</v>
      </c>
      <c r="V2865" s="69" t="s">
        <v>295</v>
      </c>
    </row>
    <row r="2866" spans="1:22" x14ac:dyDescent="0.3">
      <c r="A2866" s="69" t="s">
        <v>1500</v>
      </c>
      <c r="B2866" s="69">
        <v>2</v>
      </c>
      <c r="C2866" s="1" t="s">
        <v>14676</v>
      </c>
      <c r="D2866" s="69" t="s">
        <v>321</v>
      </c>
      <c r="E2866" s="69">
        <v>3914240</v>
      </c>
      <c r="F2866" s="69" t="s">
        <v>14676</v>
      </c>
      <c r="G2866" s="69" t="s">
        <v>910</v>
      </c>
      <c r="H2866" s="69" t="s">
        <v>14677</v>
      </c>
      <c r="I2866" s="69">
        <v>5</v>
      </c>
      <c r="J2866" s="69"/>
      <c r="K2866" s="69">
        <v>87</v>
      </c>
      <c r="L2866" s="1" t="s">
        <v>321</v>
      </c>
      <c r="M2866" s="69" t="s">
        <v>493</v>
      </c>
      <c r="N2866" s="69">
        <v>22138</v>
      </c>
      <c r="O2866" s="69">
        <v>0</v>
      </c>
      <c r="P2866" s="69">
        <v>23</v>
      </c>
      <c r="Q2866" s="69" t="s">
        <v>11494</v>
      </c>
      <c r="R2866" s="69" t="s">
        <v>424</v>
      </c>
      <c r="S2866" s="69" t="s">
        <v>515</v>
      </c>
      <c r="T2866" s="69"/>
      <c r="U2866" s="69" t="s">
        <v>1079</v>
      </c>
      <c r="V2866" s="69" t="s">
        <v>299</v>
      </c>
    </row>
    <row r="2867" spans="1:22" x14ac:dyDescent="0.3">
      <c r="A2867" s="69" t="s">
        <v>6935</v>
      </c>
      <c r="B2867" s="69">
        <v>1</v>
      </c>
      <c r="C2867" s="1" t="s">
        <v>6932</v>
      </c>
      <c r="D2867" s="69" t="s">
        <v>321</v>
      </c>
      <c r="E2867" s="69">
        <v>15788</v>
      </c>
      <c r="F2867" s="69" t="s">
        <v>6932</v>
      </c>
      <c r="G2867" s="69" t="s">
        <v>910</v>
      </c>
      <c r="H2867" s="69" t="s">
        <v>2557</v>
      </c>
      <c r="I2867" s="69">
        <v>1</v>
      </c>
      <c r="J2867" s="69" t="s">
        <v>6934</v>
      </c>
      <c r="K2867" s="69">
        <v>88</v>
      </c>
      <c r="L2867" s="1" t="s">
        <v>321</v>
      </c>
      <c r="M2867" s="69" t="s">
        <v>6933</v>
      </c>
      <c r="N2867" s="69">
        <v>14918</v>
      </c>
      <c r="O2867" s="69">
        <v>7</v>
      </c>
      <c r="P2867" s="69">
        <v>29</v>
      </c>
      <c r="Q2867" s="69" t="s">
        <v>12758</v>
      </c>
      <c r="R2867" s="69" t="s">
        <v>304</v>
      </c>
      <c r="S2867" s="69" t="s">
        <v>958</v>
      </c>
      <c r="T2867" s="69"/>
      <c r="U2867" s="69" t="s">
        <v>1079</v>
      </c>
      <c r="V2867" s="69" t="s">
        <v>299</v>
      </c>
    </row>
    <row r="2868" spans="1:22" x14ac:dyDescent="0.3">
      <c r="A2868" s="69" t="s">
        <v>4306</v>
      </c>
      <c r="B2868" s="69">
        <v>1</v>
      </c>
      <c r="C2868" s="1" t="s">
        <v>4304</v>
      </c>
      <c r="D2868" s="69" t="s">
        <v>451</v>
      </c>
      <c r="E2868" s="69">
        <v>2573974</v>
      </c>
      <c r="F2868" s="69" t="s">
        <v>4304</v>
      </c>
      <c r="G2868" s="69" t="s">
        <v>365</v>
      </c>
      <c r="H2868" s="69" t="s">
        <v>4307</v>
      </c>
      <c r="I2868" s="69">
        <v>4</v>
      </c>
      <c r="J2868" s="69" t="s">
        <v>4305</v>
      </c>
      <c r="K2868" s="69">
        <v>32</v>
      </c>
      <c r="L2868" s="1" t="s">
        <v>451</v>
      </c>
      <c r="M2868" s="69" t="s">
        <v>4096</v>
      </c>
      <c r="N2868" s="69">
        <v>18041</v>
      </c>
      <c r="O2868" s="69">
        <v>4</v>
      </c>
      <c r="P2868" s="69">
        <v>26</v>
      </c>
      <c r="Q2868" s="69" t="s">
        <v>12077</v>
      </c>
      <c r="R2868" s="69" t="s">
        <v>401</v>
      </c>
      <c r="S2868" s="69" t="s">
        <v>341</v>
      </c>
      <c r="T2868" s="69"/>
      <c r="U2868" s="69" t="s">
        <v>1079</v>
      </c>
      <c r="V2868" s="69" t="s">
        <v>299</v>
      </c>
    </row>
    <row r="2869" spans="1:22" x14ac:dyDescent="0.3">
      <c r="A2869" s="69" t="s">
        <v>1270</v>
      </c>
      <c r="B2869" s="69">
        <v>1</v>
      </c>
      <c r="C2869" s="1" t="s">
        <v>1268</v>
      </c>
      <c r="D2869" s="69" t="s">
        <v>311</v>
      </c>
      <c r="E2869" s="69">
        <v>3040520</v>
      </c>
      <c r="F2869" s="69" t="s">
        <v>1268</v>
      </c>
      <c r="G2869" s="69"/>
      <c r="H2869" s="69" t="s">
        <v>1093</v>
      </c>
      <c r="I2869" s="69"/>
      <c r="J2869" s="69"/>
      <c r="K2869" s="69">
        <v>5</v>
      </c>
      <c r="L2869" s="1" t="s">
        <v>311</v>
      </c>
      <c r="M2869" s="69" t="s">
        <v>1269</v>
      </c>
      <c r="N2869" s="69">
        <v>19610</v>
      </c>
      <c r="O2869" s="69">
        <v>2</v>
      </c>
      <c r="P2869" s="69">
        <v>25</v>
      </c>
      <c r="Q2869" s="69" t="s">
        <v>11455</v>
      </c>
      <c r="R2869" s="69" t="s">
        <v>345</v>
      </c>
      <c r="S2869" s="69" t="s">
        <v>665</v>
      </c>
      <c r="T2869" s="69"/>
      <c r="U2869" s="69" t="s">
        <v>1079</v>
      </c>
      <c r="V2869" s="69" t="s">
        <v>295</v>
      </c>
    </row>
    <row r="2870" spans="1:22" x14ac:dyDescent="0.3">
      <c r="A2870" s="69" t="s">
        <v>3411</v>
      </c>
      <c r="B2870" s="69">
        <v>1</v>
      </c>
      <c r="C2870" s="1" t="s">
        <v>3409</v>
      </c>
      <c r="D2870" s="69" t="s">
        <v>451</v>
      </c>
      <c r="E2870" s="69">
        <v>16838</v>
      </c>
      <c r="F2870" s="69" t="s">
        <v>3409</v>
      </c>
      <c r="G2870" s="69"/>
      <c r="H2870" s="69" t="s">
        <v>1478</v>
      </c>
      <c r="I2870" s="69"/>
      <c r="J2870" s="69"/>
      <c r="K2870" s="69">
        <v>34</v>
      </c>
      <c r="L2870" s="1" t="s">
        <v>451</v>
      </c>
      <c r="M2870" s="69" t="s">
        <v>3410</v>
      </c>
      <c r="N2870" s="69">
        <v>16557</v>
      </c>
      <c r="O2870" s="69">
        <v>6</v>
      </c>
      <c r="P2870" s="69">
        <v>28</v>
      </c>
      <c r="Q2870" s="69" t="s">
        <v>11873</v>
      </c>
      <c r="R2870" s="69" t="s">
        <v>360</v>
      </c>
      <c r="S2870" s="69" t="s">
        <v>686</v>
      </c>
      <c r="T2870" s="69"/>
      <c r="U2870" s="69" t="s">
        <v>1079</v>
      </c>
      <c r="V2870" s="69" t="s">
        <v>295</v>
      </c>
    </row>
    <row r="2871" spans="1:22" x14ac:dyDescent="0.3">
      <c r="A2871" s="69" t="s">
        <v>7646</v>
      </c>
      <c r="B2871" s="69">
        <v>1</v>
      </c>
      <c r="C2871" s="1" t="s">
        <v>7643</v>
      </c>
      <c r="D2871" s="69" t="s">
        <v>321</v>
      </c>
      <c r="E2871" s="69">
        <v>2573401</v>
      </c>
      <c r="F2871" s="69" t="s">
        <v>7643</v>
      </c>
      <c r="G2871" s="69" t="s">
        <v>570</v>
      </c>
      <c r="H2871" s="69" t="s">
        <v>7647</v>
      </c>
      <c r="I2871" s="69">
        <v>1</v>
      </c>
      <c r="J2871" s="69" t="s">
        <v>7645</v>
      </c>
      <c r="K2871" s="69">
        <v>89</v>
      </c>
      <c r="L2871" s="1" t="s">
        <v>321</v>
      </c>
      <c r="M2871" s="69" t="s">
        <v>7644</v>
      </c>
      <c r="N2871" s="69">
        <v>18032</v>
      </c>
      <c r="O2871" s="69">
        <v>4</v>
      </c>
      <c r="P2871" s="69">
        <v>27</v>
      </c>
      <c r="Q2871" s="69" t="s">
        <v>12953</v>
      </c>
      <c r="R2871" s="69" t="s">
        <v>304</v>
      </c>
      <c r="S2871" s="69" t="s">
        <v>958</v>
      </c>
      <c r="T2871" s="69"/>
      <c r="U2871" s="69" t="s">
        <v>1079</v>
      </c>
      <c r="V2871" s="69" t="s">
        <v>299</v>
      </c>
    </row>
    <row r="2872" spans="1:22" x14ac:dyDescent="0.3">
      <c r="A2872" s="69" t="s">
        <v>6306</v>
      </c>
      <c r="B2872" s="69">
        <v>1</v>
      </c>
      <c r="C2872" s="1" t="s">
        <v>6303</v>
      </c>
      <c r="D2872" s="69" t="s">
        <v>321</v>
      </c>
      <c r="E2872" s="69">
        <v>3121396</v>
      </c>
      <c r="F2872" s="69" t="s">
        <v>6303</v>
      </c>
      <c r="G2872" s="69"/>
      <c r="H2872" s="69" t="s">
        <v>3395</v>
      </c>
      <c r="I2872" s="69"/>
      <c r="J2872" s="69" t="s">
        <v>6305</v>
      </c>
      <c r="K2872" s="69">
        <v>86</v>
      </c>
      <c r="L2872" s="1" t="s">
        <v>321</v>
      </c>
      <c r="M2872" s="69" t="s">
        <v>6304</v>
      </c>
      <c r="N2872" s="69">
        <v>20329</v>
      </c>
      <c r="O2872" s="69">
        <v>2</v>
      </c>
      <c r="P2872" s="69">
        <v>25</v>
      </c>
      <c r="Q2872" s="69" t="s">
        <v>12585</v>
      </c>
      <c r="R2872" s="69" t="s">
        <v>424</v>
      </c>
      <c r="S2872" s="69" t="s">
        <v>582</v>
      </c>
      <c r="T2872" s="69" t="s">
        <v>16316</v>
      </c>
      <c r="U2872" s="69" t="s">
        <v>1079</v>
      </c>
      <c r="V2872" s="69" t="s">
        <v>295</v>
      </c>
    </row>
    <row r="2873" spans="1:22" x14ac:dyDescent="0.3">
      <c r="A2873" s="69" t="s">
        <v>15058</v>
      </c>
      <c r="B2873" s="69">
        <v>1</v>
      </c>
      <c r="C2873" s="1" t="s">
        <v>15059</v>
      </c>
      <c r="D2873" s="69" t="s">
        <v>311</v>
      </c>
      <c r="E2873" s="69">
        <v>4035671</v>
      </c>
      <c r="F2873" s="69" t="s">
        <v>15059</v>
      </c>
      <c r="G2873" s="69" t="s">
        <v>335</v>
      </c>
      <c r="H2873" s="69" t="s">
        <v>15060</v>
      </c>
      <c r="I2873" s="69"/>
      <c r="J2873" s="69"/>
      <c r="K2873" s="69">
        <v>2</v>
      </c>
      <c r="L2873" s="1" t="s">
        <v>311</v>
      </c>
      <c r="M2873" s="69" t="s">
        <v>15061</v>
      </c>
      <c r="N2873" s="69">
        <v>21810</v>
      </c>
      <c r="O2873" s="69">
        <v>0</v>
      </c>
      <c r="P2873" s="69">
        <v>22</v>
      </c>
      <c r="Q2873" s="69" t="s">
        <v>15062</v>
      </c>
      <c r="R2873" s="69" t="s">
        <v>329</v>
      </c>
      <c r="S2873" s="69" t="s">
        <v>412</v>
      </c>
      <c r="T2873" s="69"/>
      <c r="U2873" s="69" t="s">
        <v>1079</v>
      </c>
      <c r="V2873" s="69" t="s">
        <v>299</v>
      </c>
    </row>
    <row r="2874" spans="1:22" x14ac:dyDescent="0.3">
      <c r="A2874" s="69" t="s">
        <v>15748</v>
      </c>
      <c r="B2874" s="69">
        <v>1</v>
      </c>
      <c r="C2874" s="1" t="s">
        <v>15749</v>
      </c>
      <c r="D2874" s="69" t="s">
        <v>348</v>
      </c>
      <c r="E2874" s="69">
        <v>2310331</v>
      </c>
      <c r="F2874" s="69" t="s">
        <v>15749</v>
      </c>
      <c r="G2874" s="69" t="s">
        <v>1198</v>
      </c>
      <c r="H2874" s="69" t="s">
        <v>15750</v>
      </c>
      <c r="I2874" s="69">
        <v>2</v>
      </c>
      <c r="J2874" s="69"/>
      <c r="K2874" s="69">
        <v>18</v>
      </c>
      <c r="L2874" s="1" t="s">
        <v>348</v>
      </c>
      <c r="M2874" s="69" t="s">
        <v>1120</v>
      </c>
      <c r="N2874" s="69">
        <v>21675</v>
      </c>
      <c r="O2874" s="69">
        <v>0</v>
      </c>
      <c r="P2874" s="69">
        <v>21</v>
      </c>
      <c r="Q2874" s="69" t="s">
        <v>15751</v>
      </c>
      <c r="R2874" s="69" t="s">
        <v>345</v>
      </c>
      <c r="S2874" s="69" t="s">
        <v>791</v>
      </c>
      <c r="T2874" s="69"/>
      <c r="U2874" s="69" t="s">
        <v>1079</v>
      </c>
      <c r="V2874" s="69" t="s">
        <v>299</v>
      </c>
    </row>
    <row r="2875" spans="1:22" x14ac:dyDescent="0.3">
      <c r="A2875" s="69" t="s">
        <v>4345</v>
      </c>
      <c r="B2875" s="69">
        <v>1</v>
      </c>
      <c r="C2875" s="1" t="s">
        <v>4342</v>
      </c>
      <c r="D2875" s="69" t="s">
        <v>321</v>
      </c>
      <c r="E2875" s="69">
        <v>2582410</v>
      </c>
      <c r="F2875" s="69" t="s">
        <v>4342</v>
      </c>
      <c r="G2875" s="69" t="s">
        <v>707</v>
      </c>
      <c r="H2875" s="69" t="s">
        <v>4346</v>
      </c>
      <c r="I2875" s="69">
        <v>5</v>
      </c>
      <c r="J2875" s="69" t="s">
        <v>4344</v>
      </c>
      <c r="K2875" s="69">
        <v>81</v>
      </c>
      <c r="L2875" s="1" t="s">
        <v>321</v>
      </c>
      <c r="M2875" s="69" t="s">
        <v>4343</v>
      </c>
      <c r="N2875" s="69">
        <v>16846</v>
      </c>
      <c r="O2875" s="69">
        <v>5</v>
      </c>
      <c r="P2875" s="69">
        <v>27</v>
      </c>
      <c r="Q2875" s="69" t="s">
        <v>12087</v>
      </c>
      <c r="R2875" s="69" t="s">
        <v>304</v>
      </c>
      <c r="S2875" s="69" t="s">
        <v>1989</v>
      </c>
      <c r="T2875" s="69"/>
      <c r="U2875" s="69" t="s">
        <v>1079</v>
      </c>
      <c r="V2875" s="69" t="s">
        <v>299</v>
      </c>
    </row>
    <row r="2876" spans="1:22" x14ac:dyDescent="0.3">
      <c r="A2876" s="69" t="s">
        <v>3736</v>
      </c>
      <c r="B2876" s="69">
        <v>1</v>
      </c>
      <c r="C2876" s="1" t="s">
        <v>216</v>
      </c>
      <c r="D2876" s="69" t="s">
        <v>348</v>
      </c>
      <c r="E2876" s="69">
        <v>2577327</v>
      </c>
      <c r="F2876" s="69" t="s">
        <v>216</v>
      </c>
      <c r="G2876" s="69" t="s">
        <v>416</v>
      </c>
      <c r="H2876" s="69" t="s">
        <v>14883</v>
      </c>
      <c r="I2876" s="69">
        <v>1</v>
      </c>
      <c r="J2876" s="69" t="s">
        <v>3735</v>
      </c>
      <c r="K2876" s="69">
        <v>16</v>
      </c>
      <c r="L2876" s="1" t="s">
        <v>348</v>
      </c>
      <c r="M2876" s="69" t="s">
        <v>3734</v>
      </c>
      <c r="N2876" s="69">
        <v>16830</v>
      </c>
      <c r="O2876" s="69">
        <v>5</v>
      </c>
      <c r="P2876" s="69">
        <v>27</v>
      </c>
      <c r="Q2876" s="69" t="s">
        <v>11943</v>
      </c>
      <c r="R2876" s="69" t="s">
        <v>401</v>
      </c>
      <c r="S2876" s="69" t="s">
        <v>730</v>
      </c>
      <c r="T2876" s="69"/>
      <c r="U2876" s="69" t="s">
        <v>1079</v>
      </c>
      <c r="V2876" s="69" t="s">
        <v>299</v>
      </c>
    </row>
    <row r="2877" spans="1:22" x14ac:dyDescent="0.3">
      <c r="A2877" s="69" t="s">
        <v>15434</v>
      </c>
      <c r="B2877" s="69">
        <v>1</v>
      </c>
      <c r="C2877" s="1" t="s">
        <v>15435</v>
      </c>
      <c r="D2877" s="69" t="s">
        <v>321</v>
      </c>
      <c r="E2877" s="69">
        <v>3916587</v>
      </c>
      <c r="F2877" s="69" t="s">
        <v>15435</v>
      </c>
      <c r="G2877" s="69" t="s">
        <v>416</v>
      </c>
      <c r="H2877" s="69"/>
      <c r="I2877" s="69"/>
      <c r="J2877" s="69"/>
      <c r="K2877" s="69">
        <v>85</v>
      </c>
      <c r="L2877" s="1" t="s">
        <v>321</v>
      </c>
      <c r="M2877" s="69" t="s">
        <v>15436</v>
      </c>
      <c r="N2877" s="69">
        <v>22407</v>
      </c>
      <c r="O2877" s="69">
        <v>0</v>
      </c>
      <c r="P2877" s="69"/>
      <c r="Q2877" s="69" t="s">
        <v>15437</v>
      </c>
      <c r="R2877" s="69" t="s">
        <v>318</v>
      </c>
      <c r="S2877" s="69" t="s">
        <v>1263</v>
      </c>
      <c r="T2877" s="69"/>
      <c r="U2877" s="69" t="s">
        <v>1079</v>
      </c>
      <c r="V2877" s="69" t="s">
        <v>299</v>
      </c>
    </row>
    <row r="2878" spans="1:22" x14ac:dyDescent="0.3">
      <c r="A2878" s="69" t="s">
        <v>10515</v>
      </c>
      <c r="B2878" s="69">
        <v>1</v>
      </c>
      <c r="C2878" s="1" t="s">
        <v>10513</v>
      </c>
      <c r="D2878" s="69" t="s">
        <v>451</v>
      </c>
      <c r="E2878" s="69">
        <v>3040036</v>
      </c>
      <c r="F2878" s="69" t="s">
        <v>10513</v>
      </c>
      <c r="G2878" s="69"/>
      <c r="H2878" s="69" t="s">
        <v>1502</v>
      </c>
      <c r="I2878" s="69">
        <v>8</v>
      </c>
      <c r="J2878" s="69"/>
      <c r="K2878" s="69">
        <v>47</v>
      </c>
      <c r="L2878" s="1" t="s">
        <v>451</v>
      </c>
      <c r="M2878" s="69" t="s">
        <v>10514</v>
      </c>
      <c r="N2878" s="69">
        <v>19329</v>
      </c>
      <c r="O2878" s="69">
        <v>2</v>
      </c>
      <c r="P2878" s="69">
        <v>25</v>
      </c>
      <c r="Q2878" s="69" t="s">
        <v>13800</v>
      </c>
      <c r="R2878" s="69" t="s">
        <v>345</v>
      </c>
      <c r="S2878" s="69" t="s">
        <v>659</v>
      </c>
      <c r="T2878" s="69" t="s">
        <v>1059</v>
      </c>
      <c r="U2878" s="69" t="s">
        <v>1079</v>
      </c>
      <c r="V2878" s="69" t="s">
        <v>295</v>
      </c>
    </row>
    <row r="2879" spans="1:22" x14ac:dyDescent="0.3">
      <c r="A2879" s="69" t="s">
        <v>7267</v>
      </c>
      <c r="B2879" s="69">
        <v>1</v>
      </c>
      <c r="C2879" s="1" t="s">
        <v>7266</v>
      </c>
      <c r="D2879" s="69" t="s">
        <v>348</v>
      </c>
      <c r="E2879" s="69"/>
      <c r="F2879" s="69" t="s">
        <v>7266</v>
      </c>
      <c r="G2879" s="69"/>
      <c r="H2879" s="69" t="s">
        <v>5882</v>
      </c>
      <c r="I2879" s="69"/>
      <c r="J2879" s="69"/>
      <c r="K2879" s="69">
        <v>15</v>
      </c>
      <c r="L2879" s="1" t="s">
        <v>348</v>
      </c>
      <c r="M2879" s="69" t="s">
        <v>1962</v>
      </c>
      <c r="N2879" s="69">
        <v>17387</v>
      </c>
      <c r="O2879" s="69">
        <v>1</v>
      </c>
      <c r="P2879" s="69">
        <v>26</v>
      </c>
      <c r="Q2879" s="69" t="s">
        <v>12847</v>
      </c>
      <c r="R2879" s="69" t="s">
        <v>318</v>
      </c>
      <c r="S2879" s="69" t="s">
        <v>430</v>
      </c>
      <c r="T2879" s="69"/>
      <c r="U2879" s="69" t="s">
        <v>1079</v>
      </c>
      <c r="V2879" s="69" t="s">
        <v>295</v>
      </c>
    </row>
    <row r="2880" spans="1:22" x14ac:dyDescent="0.3">
      <c r="A2880" s="69" t="s">
        <v>2717</v>
      </c>
      <c r="B2880" s="69">
        <v>1</v>
      </c>
      <c r="C2880" s="1" t="s">
        <v>2716</v>
      </c>
      <c r="D2880" s="69" t="s">
        <v>348</v>
      </c>
      <c r="E2880" s="69">
        <v>2516059</v>
      </c>
      <c r="F2880" s="69" t="s">
        <v>2716</v>
      </c>
      <c r="G2880" s="69"/>
      <c r="H2880" s="69" t="s">
        <v>2718</v>
      </c>
      <c r="I2880" s="69"/>
      <c r="J2880" s="69"/>
      <c r="K2880" s="69">
        <v>19</v>
      </c>
      <c r="L2880" s="1" t="s">
        <v>348</v>
      </c>
      <c r="M2880" s="69" t="s">
        <v>943</v>
      </c>
      <c r="N2880" s="69">
        <v>17241</v>
      </c>
      <c r="O2880" s="69">
        <v>2</v>
      </c>
      <c r="P2880" s="69">
        <v>25</v>
      </c>
      <c r="Q2880" s="69" t="s">
        <v>11728</v>
      </c>
      <c r="R2880" s="69" t="s">
        <v>329</v>
      </c>
      <c r="S2880" s="69" t="s">
        <v>779</v>
      </c>
      <c r="T2880" s="69"/>
      <c r="U2880" s="69" t="s">
        <v>1079</v>
      </c>
      <c r="V2880" s="69" t="s">
        <v>295</v>
      </c>
    </row>
    <row r="2881" spans="1:22" x14ac:dyDescent="0.3">
      <c r="A2881" s="69" t="s">
        <v>16527</v>
      </c>
      <c r="B2881" s="69">
        <v>1</v>
      </c>
      <c r="C2881" s="1" t="s">
        <v>16528</v>
      </c>
      <c r="D2881" s="69" t="s">
        <v>16327</v>
      </c>
      <c r="E2881" s="69">
        <v>3129309</v>
      </c>
      <c r="F2881" s="69" t="s">
        <v>16528</v>
      </c>
      <c r="G2881" s="69"/>
      <c r="H2881" s="69" t="s">
        <v>9400</v>
      </c>
      <c r="I2881" s="69"/>
      <c r="J2881" s="69" t="s">
        <v>16529</v>
      </c>
      <c r="K2881" s="69"/>
      <c r="L2881" s="1" t="s">
        <v>16327</v>
      </c>
      <c r="M2881" s="69" t="s">
        <v>6129</v>
      </c>
      <c r="N2881" s="69">
        <v>21191</v>
      </c>
      <c r="O2881" s="69">
        <v>1</v>
      </c>
      <c r="P2881" s="69">
        <v>25</v>
      </c>
      <c r="Q2881" s="69" t="s">
        <v>16530</v>
      </c>
      <c r="R2881" s="69" t="s">
        <v>318</v>
      </c>
      <c r="S2881" s="69" t="s">
        <v>762</v>
      </c>
      <c r="T2881" s="69" t="s">
        <v>16316</v>
      </c>
      <c r="U2881" s="69" t="s">
        <v>1079</v>
      </c>
      <c r="V2881" s="69" t="s">
        <v>295</v>
      </c>
    </row>
    <row r="2882" spans="1:22" x14ac:dyDescent="0.3">
      <c r="A2882" s="69" t="s">
        <v>9480</v>
      </c>
      <c r="B2882" s="69">
        <v>1</v>
      </c>
      <c r="C2882" s="1" t="s">
        <v>9478</v>
      </c>
      <c r="D2882" s="69" t="s">
        <v>451</v>
      </c>
      <c r="E2882" s="69">
        <v>3049733</v>
      </c>
      <c r="F2882" s="69" t="s">
        <v>9478</v>
      </c>
      <c r="G2882" s="69"/>
      <c r="H2882" s="69" t="s">
        <v>7249</v>
      </c>
      <c r="I2882" s="69">
        <v>9</v>
      </c>
      <c r="J2882" s="69"/>
      <c r="K2882" s="69">
        <v>39</v>
      </c>
      <c r="L2882" s="1" t="s">
        <v>451</v>
      </c>
      <c r="M2882" s="69" t="s">
        <v>9479</v>
      </c>
      <c r="N2882" s="69">
        <v>19153</v>
      </c>
      <c r="O2882" s="69">
        <v>2</v>
      </c>
      <c r="P2882" s="69">
        <v>24</v>
      </c>
      <c r="Q2882" s="69" t="s">
        <v>13487</v>
      </c>
      <c r="R2882" s="69" t="s">
        <v>360</v>
      </c>
      <c r="S2882" s="69" t="s">
        <v>347</v>
      </c>
      <c r="T2882" s="69" t="s">
        <v>1059</v>
      </c>
      <c r="U2882" s="69" t="s">
        <v>1079</v>
      </c>
      <c r="V2882" s="69" t="s">
        <v>295</v>
      </c>
    </row>
    <row r="2883" spans="1:22" x14ac:dyDescent="0.3">
      <c r="A2883" s="69" t="s">
        <v>8669</v>
      </c>
      <c r="B2883" s="69">
        <v>1</v>
      </c>
      <c r="C2883" s="1" t="s">
        <v>8667</v>
      </c>
      <c r="D2883" s="69" t="s">
        <v>348</v>
      </c>
      <c r="E2883" s="69"/>
      <c r="F2883" s="69" t="s">
        <v>8667</v>
      </c>
      <c r="G2883" s="69"/>
      <c r="H2883" s="69"/>
      <c r="I2883" s="69"/>
      <c r="J2883" s="69"/>
      <c r="K2883" s="69">
        <v>0</v>
      </c>
      <c r="L2883" s="1" t="s">
        <v>348</v>
      </c>
      <c r="M2883" s="69" t="s">
        <v>8668</v>
      </c>
      <c r="N2883" s="69">
        <v>17378</v>
      </c>
      <c r="O2883" s="69"/>
      <c r="P2883" s="69"/>
      <c r="Q2883" s="69" t="s">
        <v>13246</v>
      </c>
      <c r="R2883" s="69" t="s">
        <v>296</v>
      </c>
      <c r="S2883" s="69" t="s">
        <v>296</v>
      </c>
      <c r="T2883" s="69"/>
      <c r="U2883" s="69" t="s">
        <v>1079</v>
      </c>
      <c r="V2883" s="69" t="s">
        <v>295</v>
      </c>
    </row>
    <row r="2884" spans="1:22" x14ac:dyDescent="0.3">
      <c r="A2884" s="69" t="s">
        <v>15757</v>
      </c>
      <c r="B2884" s="69">
        <v>1</v>
      </c>
      <c r="C2884" s="1" t="s">
        <v>15758</v>
      </c>
      <c r="D2884" s="69" t="s">
        <v>348</v>
      </c>
      <c r="E2884" s="69">
        <v>4035018</v>
      </c>
      <c r="F2884" s="69" t="s">
        <v>15758</v>
      </c>
      <c r="G2884" s="69" t="s">
        <v>694</v>
      </c>
      <c r="H2884" s="69" t="s">
        <v>15759</v>
      </c>
      <c r="I2884" s="69"/>
      <c r="J2884" s="69"/>
      <c r="K2884" s="69">
        <v>86</v>
      </c>
      <c r="L2884" s="1" t="s">
        <v>348</v>
      </c>
      <c r="M2884" s="69" t="s">
        <v>4591</v>
      </c>
      <c r="N2884" s="69">
        <v>22271</v>
      </c>
      <c r="O2884" s="69">
        <v>0</v>
      </c>
      <c r="P2884" s="69">
        <v>22</v>
      </c>
      <c r="Q2884" s="69" t="s">
        <v>15760</v>
      </c>
      <c r="R2884" s="69" t="s">
        <v>308</v>
      </c>
      <c r="S2884" s="69" t="s">
        <v>650</v>
      </c>
      <c r="T2884" s="69"/>
      <c r="U2884" s="69" t="s">
        <v>1079</v>
      </c>
      <c r="V2884" s="69" t="s">
        <v>299</v>
      </c>
    </row>
    <row r="2885" spans="1:22" x14ac:dyDescent="0.3">
      <c r="A2885" s="69" t="s">
        <v>6890</v>
      </c>
      <c r="B2885" s="69">
        <v>1</v>
      </c>
      <c r="C2885" s="1" t="s">
        <v>6888</v>
      </c>
      <c r="D2885" s="69" t="s">
        <v>348</v>
      </c>
      <c r="E2885" s="69">
        <v>2516911</v>
      </c>
      <c r="F2885" s="69" t="s">
        <v>6888</v>
      </c>
      <c r="G2885" s="69"/>
      <c r="H2885" s="69" t="s">
        <v>6891</v>
      </c>
      <c r="I2885" s="69"/>
      <c r="J2885" s="69"/>
      <c r="K2885" s="69">
        <v>13</v>
      </c>
      <c r="L2885" s="1" t="s">
        <v>348</v>
      </c>
      <c r="M2885" s="69" t="s">
        <v>6889</v>
      </c>
      <c r="N2885" s="69">
        <v>17349</v>
      </c>
      <c r="O2885" s="69">
        <v>1</v>
      </c>
      <c r="P2885" s="69">
        <v>26</v>
      </c>
      <c r="Q2885" s="69" t="s">
        <v>12744</v>
      </c>
      <c r="R2885" s="69" t="s">
        <v>345</v>
      </c>
      <c r="S2885" s="69" t="s">
        <v>436</v>
      </c>
      <c r="T2885" s="69"/>
      <c r="U2885" s="69" t="s">
        <v>1079</v>
      </c>
      <c r="V2885" s="69" t="s">
        <v>295</v>
      </c>
    </row>
    <row r="2886" spans="1:22" x14ac:dyDescent="0.3">
      <c r="A2886" s="69" t="s">
        <v>8680</v>
      </c>
      <c r="B2886" s="69">
        <v>1</v>
      </c>
      <c r="C2886" s="1" t="s">
        <v>8678</v>
      </c>
      <c r="D2886" s="69" t="s">
        <v>451</v>
      </c>
      <c r="E2886" s="69"/>
      <c r="F2886" s="69" t="s">
        <v>8678</v>
      </c>
      <c r="G2886" s="69"/>
      <c r="H2886" s="69" t="s">
        <v>8681</v>
      </c>
      <c r="I2886" s="69"/>
      <c r="J2886" s="69"/>
      <c r="K2886" s="69">
        <v>42</v>
      </c>
      <c r="L2886" s="1" t="s">
        <v>8679</v>
      </c>
      <c r="M2886" s="69" t="s">
        <v>1688</v>
      </c>
      <c r="N2886" s="69">
        <v>9940</v>
      </c>
      <c r="O2886" s="69">
        <v>7</v>
      </c>
      <c r="P2886" s="69">
        <v>33</v>
      </c>
      <c r="Q2886" s="69" t="s">
        <v>13250</v>
      </c>
      <c r="R2886" s="69" t="s">
        <v>329</v>
      </c>
      <c r="S2886" s="69" t="s">
        <v>665</v>
      </c>
      <c r="T2886" s="69"/>
      <c r="U2886" s="69" t="s">
        <v>1079</v>
      </c>
      <c r="V2886" s="69" t="s">
        <v>295</v>
      </c>
    </row>
    <row r="2887" spans="1:22" x14ac:dyDescent="0.3">
      <c r="A2887" s="69" t="s">
        <v>3139</v>
      </c>
      <c r="B2887" s="69">
        <v>1</v>
      </c>
      <c r="C2887" s="1" t="s">
        <v>3137</v>
      </c>
      <c r="D2887" s="69" t="s">
        <v>451</v>
      </c>
      <c r="E2887" s="69">
        <v>2969294</v>
      </c>
      <c r="F2887" s="69" t="s">
        <v>3137</v>
      </c>
      <c r="G2887" s="69"/>
      <c r="H2887" s="69" t="s">
        <v>3140</v>
      </c>
      <c r="I2887" s="69">
        <v>5</v>
      </c>
      <c r="J2887" s="69"/>
      <c r="K2887" s="69">
        <v>38</v>
      </c>
      <c r="L2887" s="1" t="s">
        <v>451</v>
      </c>
      <c r="M2887" s="69" t="s">
        <v>3138</v>
      </c>
      <c r="N2887" s="69">
        <v>17030</v>
      </c>
      <c r="O2887" s="69">
        <v>2</v>
      </c>
      <c r="P2887" s="69">
        <v>23</v>
      </c>
      <c r="Q2887" s="69" t="s">
        <v>11812</v>
      </c>
      <c r="R2887" s="69" t="s">
        <v>360</v>
      </c>
      <c r="S2887" s="69" t="s">
        <v>375</v>
      </c>
      <c r="T2887" s="69"/>
      <c r="U2887" s="69" t="s">
        <v>1079</v>
      </c>
      <c r="V2887" s="69" t="s">
        <v>295</v>
      </c>
    </row>
    <row r="2888" spans="1:22" x14ac:dyDescent="0.3">
      <c r="A2888" s="69" t="s">
        <v>10230</v>
      </c>
      <c r="B2888" s="69">
        <v>1</v>
      </c>
      <c r="C2888" s="1" t="s">
        <v>10229</v>
      </c>
      <c r="D2888" s="69" t="s">
        <v>437</v>
      </c>
      <c r="E2888" s="69">
        <v>2582324</v>
      </c>
      <c r="F2888" s="69" t="s">
        <v>10229</v>
      </c>
      <c r="G2888" s="69" t="s">
        <v>298</v>
      </c>
      <c r="H2888" s="69" t="s">
        <v>3695</v>
      </c>
      <c r="I2888" s="69">
        <v>2</v>
      </c>
      <c r="J2888" s="69" t="s">
        <v>14569</v>
      </c>
      <c r="K2888" s="69">
        <v>1</v>
      </c>
      <c r="L2888" s="1" t="s">
        <v>437</v>
      </c>
      <c r="M2888" s="69" t="s">
        <v>929</v>
      </c>
      <c r="N2888" s="69">
        <v>17118</v>
      </c>
      <c r="O2888" s="69">
        <v>5</v>
      </c>
      <c r="P2888" s="69">
        <v>27</v>
      </c>
      <c r="Q2888" s="69" t="s">
        <v>13712</v>
      </c>
      <c r="R2888" s="69" t="s">
        <v>345</v>
      </c>
      <c r="S2888" s="69" t="s">
        <v>412</v>
      </c>
      <c r="T2888" s="69"/>
      <c r="U2888" s="69" t="s">
        <v>1422</v>
      </c>
      <c r="V2888" s="69" t="s">
        <v>299</v>
      </c>
    </row>
    <row r="2889" spans="1:22" x14ac:dyDescent="0.3">
      <c r="A2889" s="69" t="s">
        <v>2466</v>
      </c>
      <c r="B2889" s="69">
        <v>1</v>
      </c>
      <c r="C2889" s="1" t="s">
        <v>2463</v>
      </c>
      <c r="D2889" s="69" t="s">
        <v>451</v>
      </c>
      <c r="E2889" s="69">
        <v>2577134</v>
      </c>
      <c r="F2889" s="69" t="s">
        <v>2463</v>
      </c>
      <c r="G2889" s="69" t="s">
        <v>371</v>
      </c>
      <c r="H2889" s="69" t="s">
        <v>2467</v>
      </c>
      <c r="I2889" s="69">
        <v>3</v>
      </c>
      <c r="J2889" s="69" t="s">
        <v>2465</v>
      </c>
      <c r="K2889" s="69">
        <v>88</v>
      </c>
      <c r="L2889" s="1" t="s">
        <v>451</v>
      </c>
      <c r="M2889" s="69" t="s">
        <v>2464</v>
      </c>
      <c r="N2889" s="69">
        <v>16855</v>
      </c>
      <c r="O2889" s="69">
        <v>5</v>
      </c>
      <c r="P2889" s="69">
        <v>27</v>
      </c>
      <c r="Q2889" s="69" t="s">
        <v>11675</v>
      </c>
      <c r="R2889" s="69" t="s">
        <v>308</v>
      </c>
      <c r="S2889" s="69" t="s">
        <v>592</v>
      </c>
      <c r="T2889" s="69"/>
      <c r="U2889" s="69" t="s">
        <v>1422</v>
      </c>
      <c r="V2889" s="69" t="s">
        <v>299</v>
      </c>
    </row>
    <row r="2890" spans="1:22" x14ac:dyDescent="0.3">
      <c r="A2890" s="69" t="s">
        <v>10408</v>
      </c>
      <c r="B2890" s="69">
        <v>1</v>
      </c>
      <c r="C2890" s="1" t="s">
        <v>10406</v>
      </c>
      <c r="D2890" s="69" t="s">
        <v>348</v>
      </c>
      <c r="E2890" s="69">
        <v>3123074</v>
      </c>
      <c r="F2890" s="69" t="s">
        <v>10406</v>
      </c>
      <c r="G2890" s="69"/>
      <c r="H2890" s="69" t="s">
        <v>1770</v>
      </c>
      <c r="I2890" s="69">
        <v>4</v>
      </c>
      <c r="J2890" s="69" t="s">
        <v>16046</v>
      </c>
      <c r="K2890" s="69">
        <v>19</v>
      </c>
      <c r="L2890" s="1" t="s">
        <v>348</v>
      </c>
      <c r="M2890" s="69" t="s">
        <v>971</v>
      </c>
      <c r="N2890" s="69">
        <v>21039</v>
      </c>
      <c r="O2890" s="69">
        <v>1</v>
      </c>
      <c r="P2890" s="69">
        <v>25</v>
      </c>
      <c r="Q2890" s="69" t="s">
        <v>13766</v>
      </c>
      <c r="R2890" s="69" t="s">
        <v>318</v>
      </c>
      <c r="S2890" s="69" t="s">
        <v>724</v>
      </c>
      <c r="T2890" s="69" t="s">
        <v>16316</v>
      </c>
      <c r="U2890" s="69" t="s">
        <v>10407</v>
      </c>
      <c r="V2890" s="69" t="s">
        <v>295</v>
      </c>
    </row>
    <row r="2891" spans="1:22" x14ac:dyDescent="0.3">
      <c r="A2891" s="69" t="s">
        <v>5857</v>
      </c>
      <c r="B2891" s="69">
        <v>1</v>
      </c>
      <c r="C2891" s="1" t="s">
        <v>5856</v>
      </c>
      <c r="D2891" s="69" t="s">
        <v>311</v>
      </c>
      <c r="E2891" s="69">
        <v>3916564</v>
      </c>
      <c r="F2891" s="69" t="s">
        <v>5856</v>
      </c>
      <c r="G2891" s="69"/>
      <c r="H2891" s="69" t="s">
        <v>5858</v>
      </c>
      <c r="I2891" s="69">
        <v>4</v>
      </c>
      <c r="J2891" s="69" t="s">
        <v>15208</v>
      </c>
      <c r="K2891" s="69">
        <v>6</v>
      </c>
      <c r="L2891" s="1" t="s">
        <v>311</v>
      </c>
      <c r="M2891" s="69" t="s">
        <v>1558</v>
      </c>
      <c r="N2891" s="69">
        <v>20823</v>
      </c>
      <c r="O2891" s="69">
        <v>1</v>
      </c>
      <c r="P2891" s="69">
        <v>22</v>
      </c>
      <c r="Q2891" s="69" t="s">
        <v>12463</v>
      </c>
      <c r="R2891" s="69" t="s">
        <v>675</v>
      </c>
      <c r="S2891" s="69" t="s">
        <v>995</v>
      </c>
      <c r="T2891" s="69" t="s">
        <v>16316</v>
      </c>
      <c r="U2891" s="69" t="s">
        <v>2411</v>
      </c>
      <c r="V2891" s="69" t="s">
        <v>295</v>
      </c>
    </row>
    <row r="2892" spans="1:22" x14ac:dyDescent="0.3">
      <c r="A2892" s="69" t="s">
        <v>9987</v>
      </c>
      <c r="B2892" s="69">
        <v>1</v>
      </c>
      <c r="C2892" s="1" t="s">
        <v>152</v>
      </c>
      <c r="D2892" s="69" t="s">
        <v>348</v>
      </c>
      <c r="E2892" s="69">
        <v>3116406</v>
      </c>
      <c r="F2892" s="69" t="s">
        <v>152</v>
      </c>
      <c r="G2892" s="69" t="s">
        <v>306</v>
      </c>
      <c r="H2892" s="69" t="s">
        <v>1862</v>
      </c>
      <c r="I2892" s="69">
        <v>1</v>
      </c>
      <c r="J2892" s="69" t="s">
        <v>9986</v>
      </c>
      <c r="K2892" s="69">
        <v>10</v>
      </c>
      <c r="L2892" s="1" t="s">
        <v>348</v>
      </c>
      <c r="M2892" s="69" t="s">
        <v>2044</v>
      </c>
      <c r="N2892" s="69">
        <v>18082</v>
      </c>
      <c r="O2892" s="69">
        <v>4</v>
      </c>
      <c r="P2892" s="69">
        <v>26</v>
      </c>
      <c r="Q2892" s="69" t="s">
        <v>13642</v>
      </c>
      <c r="R2892" s="69" t="s">
        <v>401</v>
      </c>
      <c r="S2892" s="69" t="s">
        <v>568</v>
      </c>
      <c r="T2892" s="69"/>
      <c r="U2892" s="69" t="s">
        <v>9985</v>
      </c>
      <c r="V2892" s="69" t="s">
        <v>299</v>
      </c>
    </row>
    <row r="2893" spans="1:22" x14ac:dyDescent="0.3">
      <c r="A2893" s="69" t="s">
        <v>2413</v>
      </c>
      <c r="B2893" s="69">
        <v>1</v>
      </c>
      <c r="C2893" s="1" t="s">
        <v>2410</v>
      </c>
      <c r="D2893" s="69" t="s">
        <v>321</v>
      </c>
      <c r="E2893" s="69">
        <v>3125414</v>
      </c>
      <c r="F2893" s="69" t="s">
        <v>2410</v>
      </c>
      <c r="G2893" s="69"/>
      <c r="H2893" s="69" t="s">
        <v>5547</v>
      </c>
      <c r="I2893" s="69"/>
      <c r="J2893" s="69" t="s">
        <v>14758</v>
      </c>
      <c r="K2893" s="69">
        <v>48</v>
      </c>
      <c r="L2893" s="1" t="s">
        <v>321</v>
      </c>
      <c r="M2893" s="69" t="s">
        <v>2412</v>
      </c>
      <c r="N2893" s="69">
        <v>21168</v>
      </c>
      <c r="O2893" s="69">
        <v>1</v>
      </c>
      <c r="P2893" s="69">
        <v>24</v>
      </c>
      <c r="Q2893" s="69" t="s">
        <v>11663</v>
      </c>
      <c r="R2893" s="69" t="s">
        <v>318</v>
      </c>
      <c r="S2893" s="69" t="s">
        <v>442</v>
      </c>
      <c r="T2893" s="69" t="s">
        <v>16316</v>
      </c>
      <c r="U2893" s="69" t="s">
        <v>2411</v>
      </c>
      <c r="V2893" s="69" t="s">
        <v>295</v>
      </c>
    </row>
    <row r="2894" spans="1:22" x14ac:dyDescent="0.3">
      <c r="A2894" s="69" t="s">
        <v>5734</v>
      </c>
      <c r="B2894" s="69">
        <v>1</v>
      </c>
      <c r="C2894" s="1" t="s">
        <v>124</v>
      </c>
      <c r="D2894" s="69" t="s">
        <v>348</v>
      </c>
      <c r="E2894" s="69">
        <v>2587819</v>
      </c>
      <c r="F2894" s="69" t="s">
        <v>124</v>
      </c>
      <c r="G2894" s="69" t="s">
        <v>14642</v>
      </c>
      <c r="H2894" s="69" t="s">
        <v>5735</v>
      </c>
      <c r="I2894" s="69">
        <v>1</v>
      </c>
      <c r="J2894" s="69" t="s">
        <v>5733</v>
      </c>
      <c r="K2894" s="69">
        <v>16</v>
      </c>
      <c r="L2894" s="1" t="s">
        <v>348</v>
      </c>
      <c r="M2894" s="69" t="s">
        <v>513</v>
      </c>
      <c r="N2894" s="69">
        <v>17048</v>
      </c>
      <c r="O2894" s="69">
        <v>5</v>
      </c>
      <c r="P2894" s="69">
        <v>28</v>
      </c>
      <c r="Q2894" s="69" t="s">
        <v>12432</v>
      </c>
      <c r="R2894" s="69" t="s">
        <v>424</v>
      </c>
      <c r="S2894" s="69" t="s">
        <v>412</v>
      </c>
      <c r="T2894" s="69"/>
      <c r="U2894" s="69" t="s">
        <v>5732</v>
      </c>
      <c r="V2894" s="69" t="s">
        <v>299</v>
      </c>
    </row>
    <row r="2895" spans="1:22" x14ac:dyDescent="0.3">
      <c r="A2895" s="69" t="s">
        <v>15785</v>
      </c>
      <c r="B2895" s="69">
        <v>1</v>
      </c>
      <c r="C2895" s="1" t="s">
        <v>15786</v>
      </c>
      <c r="D2895" s="69" t="s">
        <v>348</v>
      </c>
      <c r="E2895" s="69">
        <v>4034964</v>
      </c>
      <c r="F2895" s="69" t="s">
        <v>15786</v>
      </c>
      <c r="G2895" s="69" t="s">
        <v>1379</v>
      </c>
      <c r="H2895" s="69" t="s">
        <v>15787</v>
      </c>
      <c r="I2895" s="69">
        <v>3</v>
      </c>
      <c r="J2895" s="69"/>
      <c r="K2895" s="69">
        <v>86</v>
      </c>
      <c r="L2895" s="1" t="s">
        <v>348</v>
      </c>
      <c r="M2895" s="69" t="s">
        <v>2309</v>
      </c>
      <c r="N2895" s="69">
        <v>21737</v>
      </c>
      <c r="O2895" s="69">
        <v>0</v>
      </c>
      <c r="P2895" s="69">
        <v>22</v>
      </c>
      <c r="Q2895" s="69" t="s">
        <v>15788</v>
      </c>
      <c r="R2895" s="69" t="s">
        <v>345</v>
      </c>
      <c r="S2895" s="69" t="s">
        <v>724</v>
      </c>
      <c r="T2895" s="69"/>
      <c r="U2895" s="69" t="s">
        <v>15789</v>
      </c>
      <c r="V2895" s="69" t="s">
        <v>299</v>
      </c>
    </row>
    <row r="2896" spans="1:22" x14ac:dyDescent="0.3">
      <c r="A2896" s="69" t="s">
        <v>6522</v>
      </c>
      <c r="B2896" s="69">
        <v>1</v>
      </c>
      <c r="C2896" s="1" t="s">
        <v>6519</v>
      </c>
      <c r="D2896" s="69" t="s">
        <v>311</v>
      </c>
      <c r="E2896" s="69">
        <v>14163</v>
      </c>
      <c r="F2896" s="69" t="s">
        <v>6519</v>
      </c>
      <c r="G2896" s="69" t="s">
        <v>298</v>
      </c>
      <c r="H2896" s="69" t="s">
        <v>4742</v>
      </c>
      <c r="I2896" s="69">
        <v>1</v>
      </c>
      <c r="J2896" s="69" t="s">
        <v>6521</v>
      </c>
      <c r="K2896" s="69">
        <v>5</v>
      </c>
      <c r="L2896" s="1" t="s">
        <v>311</v>
      </c>
      <c r="M2896" s="69" t="s">
        <v>543</v>
      </c>
      <c r="N2896" s="69">
        <v>12831</v>
      </c>
      <c r="O2896" s="69">
        <v>9</v>
      </c>
      <c r="P2896" s="69">
        <v>31</v>
      </c>
      <c r="Q2896" s="69" t="s">
        <v>12645</v>
      </c>
      <c r="R2896" s="69" t="s">
        <v>329</v>
      </c>
      <c r="S2896" s="69" t="s">
        <v>603</v>
      </c>
      <c r="T2896" s="69"/>
      <c r="U2896" s="69" t="s">
        <v>6520</v>
      </c>
      <c r="V2896" s="69" t="s">
        <v>299</v>
      </c>
    </row>
    <row r="2897" spans="1:22" x14ac:dyDescent="0.3">
      <c r="A2897" s="69" t="s">
        <v>9696</v>
      </c>
      <c r="B2897" s="69">
        <v>1</v>
      </c>
      <c r="C2897" s="1" t="s">
        <v>9693</v>
      </c>
      <c r="D2897" s="69" t="s">
        <v>321</v>
      </c>
      <c r="E2897" s="69">
        <v>3046705</v>
      </c>
      <c r="F2897" s="69" t="s">
        <v>9693</v>
      </c>
      <c r="G2897" s="69"/>
      <c r="H2897" s="69" t="s">
        <v>9697</v>
      </c>
      <c r="I2897" s="69"/>
      <c r="J2897" s="69" t="s">
        <v>9695</v>
      </c>
      <c r="K2897" s="69"/>
      <c r="L2897" s="1" t="s">
        <v>321</v>
      </c>
      <c r="M2897" s="69" t="s">
        <v>9694</v>
      </c>
      <c r="N2897" s="69">
        <v>19579</v>
      </c>
      <c r="O2897" s="69">
        <v>3</v>
      </c>
      <c r="P2897" s="69">
        <v>25</v>
      </c>
      <c r="Q2897" s="69" t="s">
        <v>13552</v>
      </c>
      <c r="R2897" s="69" t="s">
        <v>424</v>
      </c>
      <c r="S2897" s="69" t="s">
        <v>1382</v>
      </c>
      <c r="T2897" s="69" t="s">
        <v>16316</v>
      </c>
      <c r="U2897" s="69" t="s">
        <v>1839</v>
      </c>
      <c r="V2897" s="69" t="s">
        <v>295</v>
      </c>
    </row>
    <row r="2898" spans="1:22" x14ac:dyDescent="0.3">
      <c r="A2898" s="69" t="s">
        <v>2181</v>
      </c>
      <c r="B2898" s="69">
        <v>1</v>
      </c>
      <c r="C2898" s="1" t="s">
        <v>2179</v>
      </c>
      <c r="D2898" s="69" t="s">
        <v>348</v>
      </c>
      <c r="E2898" s="69">
        <v>3894912</v>
      </c>
      <c r="F2898" s="69" t="s">
        <v>2179</v>
      </c>
      <c r="G2898" s="69" t="s">
        <v>298</v>
      </c>
      <c r="H2898" s="69" t="s">
        <v>2182</v>
      </c>
      <c r="I2898" s="69"/>
      <c r="J2898" s="69" t="s">
        <v>14355</v>
      </c>
      <c r="K2898" s="69">
        <v>83</v>
      </c>
      <c r="L2898" s="1" t="s">
        <v>348</v>
      </c>
      <c r="M2898" s="69" t="s">
        <v>1120</v>
      </c>
      <c r="N2898" s="69">
        <v>20838</v>
      </c>
      <c r="O2898" s="69">
        <v>1</v>
      </c>
      <c r="P2898" s="69">
        <v>24</v>
      </c>
      <c r="Q2898" s="69" t="s">
        <v>11618</v>
      </c>
      <c r="R2898" s="69" t="s">
        <v>329</v>
      </c>
      <c r="S2898" s="69" t="s">
        <v>586</v>
      </c>
      <c r="T2898" s="69"/>
      <c r="U2898" s="69" t="s">
        <v>2180</v>
      </c>
      <c r="V2898" s="69" t="s">
        <v>299</v>
      </c>
    </row>
    <row r="2899" spans="1:22" x14ac:dyDescent="0.3">
      <c r="A2899" s="69" t="s">
        <v>15116</v>
      </c>
      <c r="B2899" s="69">
        <v>1</v>
      </c>
      <c r="C2899" s="1" t="s">
        <v>15117</v>
      </c>
      <c r="D2899" s="69" t="s">
        <v>451</v>
      </c>
      <c r="E2899" s="69"/>
      <c r="F2899" s="69" t="s">
        <v>15117</v>
      </c>
      <c r="G2899" s="69" t="s">
        <v>335</v>
      </c>
      <c r="H2899" s="69" t="s">
        <v>4356</v>
      </c>
      <c r="I2899" s="69"/>
      <c r="J2899" s="69"/>
      <c r="K2899" s="69"/>
      <c r="L2899" s="1" t="s">
        <v>451</v>
      </c>
      <c r="M2899" s="69" t="s">
        <v>513</v>
      </c>
      <c r="N2899" s="69">
        <v>22126</v>
      </c>
      <c r="O2899" s="69">
        <v>0</v>
      </c>
      <c r="P2899" s="69">
        <v>23</v>
      </c>
      <c r="Q2899" s="69" t="s">
        <v>15118</v>
      </c>
      <c r="R2899" s="69" t="s">
        <v>308</v>
      </c>
      <c r="S2899" s="69" t="s">
        <v>686</v>
      </c>
      <c r="T2899" s="69"/>
      <c r="U2899" s="69" t="s">
        <v>15119</v>
      </c>
      <c r="V2899" s="69" t="s">
        <v>299</v>
      </c>
    </row>
    <row r="2900" spans="1:22" x14ac:dyDescent="0.3">
      <c r="A2900" s="69" t="s">
        <v>14699</v>
      </c>
      <c r="B2900" s="69">
        <v>1</v>
      </c>
      <c r="C2900" s="1" t="s">
        <v>14700</v>
      </c>
      <c r="D2900" s="69"/>
      <c r="E2900" s="69"/>
      <c r="F2900" s="69" t="s">
        <v>14700</v>
      </c>
      <c r="G2900" s="69"/>
      <c r="H2900" s="69"/>
      <c r="I2900" s="69"/>
      <c r="J2900" s="69"/>
      <c r="K2900" s="69">
        <v>0</v>
      </c>
      <c r="L2900" s="1" t="s">
        <v>296</v>
      </c>
      <c r="M2900" s="69" t="s">
        <v>8649</v>
      </c>
      <c r="N2900" s="69">
        <v>21706</v>
      </c>
      <c r="O2900" s="69">
        <v>0</v>
      </c>
      <c r="P2900" s="69"/>
      <c r="Q2900" s="69" t="s">
        <v>14701</v>
      </c>
      <c r="R2900" s="69" t="s">
        <v>296</v>
      </c>
      <c r="S2900" s="69" t="s">
        <v>296</v>
      </c>
      <c r="T2900" s="69"/>
      <c r="U2900" s="69" t="s">
        <v>14702</v>
      </c>
      <c r="V2900" s="69" t="s">
        <v>295</v>
      </c>
    </row>
    <row r="2901" spans="1:22" x14ac:dyDescent="0.3">
      <c r="A2901" s="69" t="s">
        <v>7540</v>
      </c>
      <c r="B2901" s="69">
        <v>1</v>
      </c>
      <c r="C2901" s="1" t="s">
        <v>7538</v>
      </c>
      <c r="D2901" s="69" t="s">
        <v>348</v>
      </c>
      <c r="E2901" s="69">
        <v>16502</v>
      </c>
      <c r="F2901" s="69" t="s">
        <v>7538</v>
      </c>
      <c r="G2901" s="69"/>
      <c r="H2901" s="69" t="s">
        <v>7541</v>
      </c>
      <c r="I2901" s="69">
        <v>2</v>
      </c>
      <c r="J2901" s="69"/>
      <c r="K2901" s="69">
        <v>16</v>
      </c>
      <c r="L2901" s="1" t="s">
        <v>348</v>
      </c>
      <c r="M2901" s="69" t="s">
        <v>1589</v>
      </c>
      <c r="N2901" s="69">
        <v>15491</v>
      </c>
      <c r="O2901" s="69">
        <v>6</v>
      </c>
      <c r="P2901" s="69">
        <v>28</v>
      </c>
      <c r="Q2901" s="69" t="s">
        <v>12921</v>
      </c>
      <c r="R2901" s="69" t="s">
        <v>308</v>
      </c>
      <c r="S2901" s="69" t="s">
        <v>537</v>
      </c>
      <c r="T2901" s="69" t="s">
        <v>1059</v>
      </c>
      <c r="U2901" s="69" t="s">
        <v>7539</v>
      </c>
      <c r="V2901" s="69" t="s">
        <v>295</v>
      </c>
    </row>
    <row r="2902" spans="1:22" x14ac:dyDescent="0.3">
      <c r="A2902" s="69" t="s">
        <v>2766</v>
      </c>
      <c r="B2902" s="69">
        <v>1</v>
      </c>
      <c r="C2902" s="1" t="s">
        <v>2764</v>
      </c>
      <c r="D2902" s="69" t="s">
        <v>348</v>
      </c>
      <c r="E2902" s="69">
        <v>2578583</v>
      </c>
      <c r="F2902" s="69" t="s">
        <v>2764</v>
      </c>
      <c r="G2902" s="69"/>
      <c r="H2902" s="69" t="s">
        <v>2767</v>
      </c>
      <c r="I2902" s="69">
        <v>3</v>
      </c>
      <c r="J2902" s="69"/>
      <c r="K2902" s="69">
        <v>5</v>
      </c>
      <c r="L2902" s="1" t="s">
        <v>348</v>
      </c>
      <c r="M2902" s="69" t="s">
        <v>2114</v>
      </c>
      <c r="N2902" s="69">
        <v>18454</v>
      </c>
      <c r="O2902" s="69">
        <v>3</v>
      </c>
      <c r="P2902" s="69">
        <v>26</v>
      </c>
      <c r="Q2902" s="69" t="s">
        <v>11740</v>
      </c>
      <c r="R2902" s="69" t="s">
        <v>360</v>
      </c>
      <c r="S2902" s="69" t="s">
        <v>586</v>
      </c>
      <c r="T2902" s="69" t="s">
        <v>1059</v>
      </c>
      <c r="U2902" s="69" t="s">
        <v>2765</v>
      </c>
      <c r="V2902" s="69" t="s">
        <v>295</v>
      </c>
    </row>
    <row r="2903" spans="1:22" x14ac:dyDescent="0.3">
      <c r="A2903" s="69" t="s">
        <v>1434</v>
      </c>
      <c r="B2903" s="69">
        <v>1</v>
      </c>
      <c r="C2903" s="1" t="s">
        <v>1433</v>
      </c>
      <c r="D2903" s="69" t="s">
        <v>451</v>
      </c>
      <c r="E2903" s="69">
        <v>4421390</v>
      </c>
      <c r="F2903" s="69" t="s">
        <v>1433</v>
      </c>
      <c r="G2903" s="69"/>
      <c r="H2903" s="69" t="s">
        <v>1435</v>
      </c>
      <c r="I2903" s="69">
        <v>6</v>
      </c>
      <c r="J2903" s="69" t="s">
        <v>14343</v>
      </c>
      <c r="K2903" s="69">
        <v>39</v>
      </c>
      <c r="L2903" s="1" t="s">
        <v>451</v>
      </c>
      <c r="M2903" s="69" t="s">
        <v>1116</v>
      </c>
      <c r="N2903" s="69">
        <v>21101</v>
      </c>
      <c r="O2903" s="69">
        <v>1</v>
      </c>
      <c r="P2903" s="69">
        <v>25</v>
      </c>
      <c r="Q2903" s="69" t="s">
        <v>11483</v>
      </c>
      <c r="R2903" s="69" t="s">
        <v>329</v>
      </c>
      <c r="S2903" s="69" t="s">
        <v>824</v>
      </c>
      <c r="T2903" s="69" t="s">
        <v>16316</v>
      </c>
      <c r="U2903" s="69" t="s">
        <v>656</v>
      </c>
      <c r="V2903" s="69" t="s">
        <v>295</v>
      </c>
    </row>
    <row r="2904" spans="1:22" x14ac:dyDescent="0.3">
      <c r="A2904" s="69" t="s">
        <v>1058</v>
      </c>
      <c r="B2904" s="69">
        <v>1</v>
      </c>
      <c r="C2904" s="1" t="s">
        <v>1055</v>
      </c>
      <c r="D2904" s="69"/>
      <c r="E2904" s="69"/>
      <c r="F2904" s="69" t="s">
        <v>1055</v>
      </c>
      <c r="G2904" s="69"/>
      <c r="H2904" s="69"/>
      <c r="I2904" s="69"/>
      <c r="J2904" s="69"/>
      <c r="K2904" s="69">
        <v>0</v>
      </c>
      <c r="L2904" s="1" t="s">
        <v>296</v>
      </c>
      <c r="M2904" s="69" t="s">
        <v>1057</v>
      </c>
      <c r="N2904" s="69">
        <v>17869</v>
      </c>
      <c r="O2904" s="69">
        <v>0</v>
      </c>
      <c r="P2904" s="69"/>
      <c r="Q2904" s="69" t="s">
        <v>11421</v>
      </c>
      <c r="R2904" s="69" t="s">
        <v>296</v>
      </c>
      <c r="S2904" s="69" t="s">
        <v>296</v>
      </c>
      <c r="T2904" s="69"/>
      <c r="U2904" s="69" t="s">
        <v>1056</v>
      </c>
      <c r="V2904" s="69" t="s">
        <v>295</v>
      </c>
    </row>
    <row r="2905" spans="1:22" x14ac:dyDescent="0.3">
      <c r="A2905" s="69" t="s">
        <v>3413</v>
      </c>
      <c r="B2905" s="69">
        <v>1</v>
      </c>
      <c r="C2905" s="1" t="s">
        <v>238</v>
      </c>
      <c r="D2905" s="69" t="s">
        <v>321</v>
      </c>
      <c r="E2905" s="69">
        <v>15853</v>
      </c>
      <c r="F2905" s="69" t="s">
        <v>238</v>
      </c>
      <c r="G2905" s="69" t="s">
        <v>915</v>
      </c>
      <c r="H2905" s="69" t="s">
        <v>2311</v>
      </c>
      <c r="I2905" s="69">
        <v>2</v>
      </c>
      <c r="J2905" s="69" t="s">
        <v>3412</v>
      </c>
      <c r="K2905" s="69">
        <v>89</v>
      </c>
      <c r="L2905" s="1" t="s">
        <v>321</v>
      </c>
      <c r="M2905" s="69" t="s">
        <v>1962</v>
      </c>
      <c r="N2905" s="69">
        <v>15239</v>
      </c>
      <c r="O2905" s="69">
        <v>7</v>
      </c>
      <c r="P2905" s="69">
        <v>30</v>
      </c>
      <c r="Q2905" s="69" t="s">
        <v>11874</v>
      </c>
      <c r="R2905" s="69" t="s">
        <v>424</v>
      </c>
      <c r="S2905" s="69" t="s">
        <v>1070</v>
      </c>
      <c r="T2905" s="69"/>
      <c r="U2905" s="69" t="s">
        <v>1056</v>
      </c>
      <c r="V2905" s="69" t="s">
        <v>299</v>
      </c>
    </row>
    <row r="2906" spans="1:22" x14ac:dyDescent="0.3">
      <c r="A2906" s="69" t="s">
        <v>15423</v>
      </c>
      <c r="B2906" s="69">
        <v>1</v>
      </c>
      <c r="C2906" s="1" t="s">
        <v>15424</v>
      </c>
      <c r="D2906" s="69" t="s">
        <v>348</v>
      </c>
      <c r="E2906" s="69">
        <v>3930066</v>
      </c>
      <c r="F2906" s="69" t="s">
        <v>15424</v>
      </c>
      <c r="G2906" s="69" t="s">
        <v>570</v>
      </c>
      <c r="H2906" s="69" t="s">
        <v>15425</v>
      </c>
      <c r="I2906" s="69">
        <v>2</v>
      </c>
      <c r="J2906" s="69"/>
      <c r="K2906" s="69">
        <v>12</v>
      </c>
      <c r="L2906" s="1" t="s">
        <v>348</v>
      </c>
      <c r="M2906" s="69" t="s">
        <v>15426</v>
      </c>
      <c r="N2906" s="69">
        <v>21739</v>
      </c>
      <c r="O2906" s="69">
        <v>0</v>
      </c>
      <c r="P2906" s="69">
        <v>24</v>
      </c>
      <c r="Q2906" s="69" t="s">
        <v>15427</v>
      </c>
      <c r="R2906" s="69" t="s">
        <v>329</v>
      </c>
      <c r="S2906" s="69" t="s">
        <v>356</v>
      </c>
      <c r="T2906" s="69"/>
      <c r="U2906" s="69" t="s">
        <v>15428</v>
      </c>
      <c r="V2906" s="69" t="s">
        <v>299</v>
      </c>
    </row>
    <row r="2907" spans="1:22" x14ac:dyDescent="0.3">
      <c r="A2907" s="69" t="s">
        <v>5936</v>
      </c>
      <c r="B2907" s="69">
        <v>1</v>
      </c>
      <c r="C2907" s="1" t="s">
        <v>5934</v>
      </c>
      <c r="D2907" s="69" t="s">
        <v>348</v>
      </c>
      <c r="E2907" s="69">
        <v>3138760</v>
      </c>
      <c r="F2907" s="69" t="s">
        <v>5934</v>
      </c>
      <c r="G2907" s="69" t="s">
        <v>745</v>
      </c>
      <c r="H2907" s="69" t="s">
        <v>5937</v>
      </c>
      <c r="I2907" s="69">
        <v>2</v>
      </c>
      <c r="J2907" s="69" t="s">
        <v>14431</v>
      </c>
      <c r="K2907" s="69">
        <v>83</v>
      </c>
      <c r="L2907" s="1" t="s">
        <v>348</v>
      </c>
      <c r="M2907" s="69" t="s">
        <v>297</v>
      </c>
      <c r="N2907" s="69">
        <v>21548</v>
      </c>
      <c r="O2907" s="69">
        <v>1</v>
      </c>
      <c r="P2907" s="69">
        <v>23</v>
      </c>
      <c r="Q2907" s="69" t="s">
        <v>12483</v>
      </c>
      <c r="R2907" s="69" t="s">
        <v>318</v>
      </c>
      <c r="S2907" s="69" t="s">
        <v>412</v>
      </c>
      <c r="T2907" s="69"/>
      <c r="U2907" s="69" t="s">
        <v>5935</v>
      </c>
      <c r="V2907" s="69" t="s">
        <v>299</v>
      </c>
    </row>
    <row r="2908" spans="1:22" x14ac:dyDescent="0.3">
      <c r="A2908" s="69" t="s">
        <v>8257</v>
      </c>
      <c r="B2908" s="69">
        <v>1</v>
      </c>
      <c r="C2908" s="1" t="s">
        <v>8256</v>
      </c>
      <c r="D2908" s="69"/>
      <c r="E2908" s="69"/>
      <c r="F2908" s="69" t="s">
        <v>8256</v>
      </c>
      <c r="G2908" s="69"/>
      <c r="H2908" s="69"/>
      <c r="I2908" s="69"/>
      <c r="J2908" s="69"/>
      <c r="K2908" s="69">
        <v>0</v>
      </c>
      <c r="L2908" s="1" t="s">
        <v>296</v>
      </c>
      <c r="M2908" s="69" t="s">
        <v>1232</v>
      </c>
      <c r="N2908" s="69">
        <v>18615</v>
      </c>
      <c r="O2908" s="69">
        <v>0</v>
      </c>
      <c r="P2908" s="69"/>
      <c r="Q2908" s="69" t="s">
        <v>13125</v>
      </c>
      <c r="R2908" s="69" t="s">
        <v>296</v>
      </c>
      <c r="S2908" s="69" t="s">
        <v>296</v>
      </c>
      <c r="T2908" s="69"/>
      <c r="U2908" s="69" t="s">
        <v>3239</v>
      </c>
      <c r="V2908" s="69" t="s">
        <v>295</v>
      </c>
    </row>
    <row r="2909" spans="1:22" x14ac:dyDescent="0.3">
      <c r="A2909" s="69" t="s">
        <v>3241</v>
      </c>
      <c r="B2909" s="69">
        <v>1</v>
      </c>
      <c r="C2909" s="1" t="s">
        <v>356</v>
      </c>
      <c r="D2909" s="69" t="s">
        <v>321</v>
      </c>
      <c r="E2909" s="69">
        <v>9592</v>
      </c>
      <c r="F2909" s="69" t="s">
        <v>356</v>
      </c>
      <c r="G2909" s="69"/>
      <c r="H2909" s="69" t="s">
        <v>3242</v>
      </c>
      <c r="I2909" s="69"/>
      <c r="J2909" s="69" t="s">
        <v>3240</v>
      </c>
      <c r="K2909" s="69">
        <v>85</v>
      </c>
      <c r="L2909" s="1" t="s">
        <v>321</v>
      </c>
      <c r="M2909" s="69" t="s">
        <v>493</v>
      </c>
      <c r="N2909" s="69">
        <v>5084</v>
      </c>
      <c r="O2909" s="69">
        <v>14</v>
      </c>
      <c r="P2909" s="69">
        <v>36</v>
      </c>
      <c r="Q2909" s="69" t="s">
        <v>11836</v>
      </c>
      <c r="R2909" s="69" t="s">
        <v>318</v>
      </c>
      <c r="S2909" s="69" t="s">
        <v>515</v>
      </c>
      <c r="T2909" s="69" t="s">
        <v>16316</v>
      </c>
      <c r="U2909" s="69" t="s">
        <v>3239</v>
      </c>
      <c r="V2909" s="69" t="s">
        <v>295</v>
      </c>
    </row>
    <row r="2910" spans="1:22" x14ac:dyDescent="0.3">
      <c r="A2910" s="69" t="s">
        <v>8827</v>
      </c>
      <c r="B2910" s="69">
        <v>1</v>
      </c>
      <c r="C2910" s="1" t="s">
        <v>8826</v>
      </c>
      <c r="D2910" s="69" t="s">
        <v>348</v>
      </c>
      <c r="E2910" s="69">
        <v>3078581</v>
      </c>
      <c r="F2910" s="69" t="s">
        <v>8826</v>
      </c>
      <c r="G2910" s="69"/>
      <c r="H2910" s="69" t="s">
        <v>625</v>
      </c>
      <c r="I2910" s="69"/>
      <c r="J2910" s="69"/>
      <c r="K2910" s="69">
        <v>83</v>
      </c>
      <c r="L2910" s="1" t="s">
        <v>348</v>
      </c>
      <c r="M2910" s="69" t="s">
        <v>1120</v>
      </c>
      <c r="N2910" s="69">
        <v>17103</v>
      </c>
      <c r="O2910" s="69">
        <v>0</v>
      </c>
      <c r="P2910" s="69">
        <v>25</v>
      </c>
      <c r="Q2910" s="69" t="s">
        <v>13292</v>
      </c>
      <c r="R2910" s="69" t="s">
        <v>308</v>
      </c>
      <c r="S2910" s="69" t="s">
        <v>568</v>
      </c>
      <c r="T2910" s="69"/>
      <c r="U2910" s="69" t="s">
        <v>3239</v>
      </c>
      <c r="V2910" s="69" t="s">
        <v>295</v>
      </c>
    </row>
    <row r="2911" spans="1:22" x14ac:dyDescent="0.3">
      <c r="A2911" s="69" t="s">
        <v>3635</v>
      </c>
      <c r="B2911" s="69">
        <v>1</v>
      </c>
      <c r="C2911" s="1" t="s">
        <v>3633</v>
      </c>
      <c r="D2911" s="69"/>
      <c r="E2911" s="69"/>
      <c r="F2911" s="69" t="s">
        <v>3633</v>
      </c>
      <c r="G2911" s="69"/>
      <c r="H2911" s="69"/>
      <c r="I2911" s="69"/>
      <c r="J2911" s="69"/>
      <c r="K2911" s="69">
        <v>0</v>
      </c>
      <c r="L2911" s="1" t="s">
        <v>296</v>
      </c>
      <c r="M2911" s="69" t="s">
        <v>3634</v>
      </c>
      <c r="N2911" s="69">
        <v>18820</v>
      </c>
      <c r="O2911" s="69">
        <v>0</v>
      </c>
      <c r="P2911" s="69"/>
      <c r="Q2911" s="69" t="s">
        <v>11920</v>
      </c>
      <c r="R2911" s="69" t="s">
        <v>296</v>
      </c>
      <c r="S2911" s="69" t="s">
        <v>296</v>
      </c>
      <c r="T2911" s="69"/>
      <c r="U2911" s="69" t="s">
        <v>853</v>
      </c>
      <c r="V2911" s="69" t="s">
        <v>295</v>
      </c>
    </row>
    <row r="2912" spans="1:22" x14ac:dyDescent="0.3">
      <c r="A2912" s="69" t="s">
        <v>4315</v>
      </c>
      <c r="B2912" s="69">
        <v>1</v>
      </c>
      <c r="C2912" s="1" t="s">
        <v>4312</v>
      </c>
      <c r="D2912" s="69" t="s">
        <v>451</v>
      </c>
      <c r="E2912" s="69">
        <v>14898</v>
      </c>
      <c r="F2912" s="69" t="s">
        <v>4312</v>
      </c>
      <c r="G2912" s="69"/>
      <c r="H2912" s="69" t="s">
        <v>3817</v>
      </c>
      <c r="I2912" s="69"/>
      <c r="J2912" s="69"/>
      <c r="K2912" s="69">
        <v>46</v>
      </c>
      <c r="L2912" s="1" t="s">
        <v>451</v>
      </c>
      <c r="M2912" s="69" t="s">
        <v>4314</v>
      </c>
      <c r="N2912" s="69">
        <v>13991</v>
      </c>
      <c r="O2912" s="69">
        <v>4</v>
      </c>
      <c r="P2912" s="69">
        <v>27</v>
      </c>
      <c r="Q2912" s="69" t="s">
        <v>12079</v>
      </c>
      <c r="R2912" s="69" t="s">
        <v>401</v>
      </c>
      <c r="S2912" s="69" t="s">
        <v>762</v>
      </c>
      <c r="T2912" s="69"/>
      <c r="U2912" s="69" t="s">
        <v>4313</v>
      </c>
      <c r="V2912" s="69" t="s">
        <v>295</v>
      </c>
    </row>
    <row r="2913" spans="1:22" x14ac:dyDescent="0.3">
      <c r="A2913" s="69" t="s">
        <v>15506</v>
      </c>
      <c r="B2913" s="69">
        <v>1</v>
      </c>
      <c r="C2913" s="1" t="s">
        <v>7485</v>
      </c>
      <c r="D2913" s="69" t="s">
        <v>348</v>
      </c>
      <c r="E2913" s="69">
        <v>3056476</v>
      </c>
      <c r="F2913" s="69" t="s">
        <v>7485</v>
      </c>
      <c r="G2913" s="69" t="s">
        <v>721</v>
      </c>
      <c r="H2913" s="69" t="s">
        <v>7488</v>
      </c>
      <c r="I2913" s="69">
        <v>3</v>
      </c>
      <c r="J2913" s="69" t="s">
        <v>7486</v>
      </c>
      <c r="K2913" s="69">
        <v>13</v>
      </c>
      <c r="L2913" s="1" t="s">
        <v>348</v>
      </c>
      <c r="M2913" s="69" t="s">
        <v>1487</v>
      </c>
      <c r="N2913" s="69">
        <v>19317</v>
      </c>
      <c r="O2913" s="69">
        <v>3</v>
      </c>
      <c r="P2913" s="69">
        <v>25</v>
      </c>
      <c r="Q2913" s="69" t="s">
        <v>15507</v>
      </c>
      <c r="R2913" s="69" t="s">
        <v>397</v>
      </c>
      <c r="S2913" s="69" t="s">
        <v>541</v>
      </c>
      <c r="T2913" s="69"/>
      <c r="U2913" s="69" t="s">
        <v>4124</v>
      </c>
      <c r="V2913" s="69" t="s">
        <v>299</v>
      </c>
    </row>
    <row r="2914" spans="1:22" x14ac:dyDescent="0.3">
      <c r="A2914" s="69" t="s">
        <v>9954</v>
      </c>
      <c r="B2914" s="69">
        <v>1</v>
      </c>
      <c r="C2914" s="1" t="s">
        <v>9951</v>
      </c>
      <c r="D2914" s="69" t="s">
        <v>348</v>
      </c>
      <c r="E2914" s="69">
        <v>13553</v>
      </c>
      <c r="F2914" s="69" t="s">
        <v>9951</v>
      </c>
      <c r="G2914" s="69"/>
      <c r="H2914" s="69" t="s">
        <v>8944</v>
      </c>
      <c r="I2914" s="69"/>
      <c r="J2914" s="69" t="s">
        <v>9953</v>
      </c>
      <c r="K2914" s="69">
        <v>80</v>
      </c>
      <c r="L2914" s="1" t="s">
        <v>348</v>
      </c>
      <c r="M2914" s="69" t="s">
        <v>9952</v>
      </c>
      <c r="N2914" s="69">
        <v>12246</v>
      </c>
      <c r="O2914" s="69">
        <v>10</v>
      </c>
      <c r="P2914" s="69">
        <v>33</v>
      </c>
      <c r="Q2914" s="69" t="s">
        <v>13631</v>
      </c>
      <c r="R2914" s="69" t="s">
        <v>308</v>
      </c>
      <c r="S2914" s="69" t="s">
        <v>390</v>
      </c>
      <c r="T2914" s="69"/>
      <c r="U2914" s="69" t="s">
        <v>4124</v>
      </c>
      <c r="V2914" s="69" t="s">
        <v>295</v>
      </c>
    </row>
    <row r="2915" spans="1:22" x14ac:dyDescent="0.3">
      <c r="A2915" s="69" t="s">
        <v>5665</v>
      </c>
      <c r="B2915" s="69">
        <v>1</v>
      </c>
      <c r="C2915" s="1" t="s">
        <v>5662</v>
      </c>
      <c r="D2915" s="69" t="s">
        <v>348</v>
      </c>
      <c r="E2915" s="69">
        <v>3052066</v>
      </c>
      <c r="F2915" s="69" t="s">
        <v>5662</v>
      </c>
      <c r="G2915" s="69"/>
      <c r="H2915" s="69" t="s">
        <v>5666</v>
      </c>
      <c r="I2915" s="69"/>
      <c r="J2915" s="69" t="s">
        <v>5664</v>
      </c>
      <c r="K2915" s="69">
        <v>83</v>
      </c>
      <c r="L2915" s="1" t="s">
        <v>348</v>
      </c>
      <c r="M2915" s="69" t="s">
        <v>5663</v>
      </c>
      <c r="N2915" s="69">
        <v>16884</v>
      </c>
      <c r="O2915" s="69">
        <v>5</v>
      </c>
      <c r="P2915" s="69">
        <v>29</v>
      </c>
      <c r="Q2915" s="69" t="s">
        <v>12416</v>
      </c>
      <c r="R2915" s="69" t="s">
        <v>345</v>
      </c>
      <c r="S2915" s="69" t="s">
        <v>665</v>
      </c>
      <c r="T2915" s="69" t="s">
        <v>16316</v>
      </c>
      <c r="U2915" s="69" t="s">
        <v>3520</v>
      </c>
      <c r="V2915" s="69" t="s">
        <v>295</v>
      </c>
    </row>
    <row r="2916" spans="1:22" x14ac:dyDescent="0.3">
      <c r="A2916" s="69" t="s">
        <v>6289</v>
      </c>
      <c r="B2916" s="69">
        <v>1</v>
      </c>
      <c r="C2916" s="1" t="s">
        <v>6288</v>
      </c>
      <c r="D2916" s="69" t="s">
        <v>348</v>
      </c>
      <c r="E2916" s="69">
        <v>14027</v>
      </c>
      <c r="F2916" s="69" t="s">
        <v>6288</v>
      </c>
      <c r="G2916" s="69"/>
      <c r="H2916" s="69" t="s">
        <v>2396</v>
      </c>
      <c r="I2916" s="69"/>
      <c r="J2916" s="69"/>
      <c r="K2916" s="69">
        <v>15</v>
      </c>
      <c r="L2916" s="1" t="s">
        <v>348</v>
      </c>
      <c r="M2916" s="69" t="s">
        <v>781</v>
      </c>
      <c r="N2916" s="69">
        <v>13078</v>
      </c>
      <c r="O2916" s="69">
        <v>5</v>
      </c>
      <c r="P2916" s="69">
        <v>29</v>
      </c>
      <c r="Q2916" s="69" t="s">
        <v>12580</v>
      </c>
      <c r="R2916" s="69" t="s">
        <v>360</v>
      </c>
      <c r="S2916" s="69" t="s">
        <v>65</v>
      </c>
      <c r="T2916" s="69"/>
      <c r="U2916" s="69" t="s">
        <v>655</v>
      </c>
      <c r="V2916" s="69" t="s">
        <v>295</v>
      </c>
    </row>
    <row r="2917" spans="1:22" x14ac:dyDescent="0.3">
      <c r="A2917" s="69" t="s">
        <v>8179</v>
      </c>
      <c r="B2917" s="69">
        <v>1</v>
      </c>
      <c r="C2917" s="1" t="s">
        <v>8178</v>
      </c>
      <c r="D2917" s="69" t="s">
        <v>348</v>
      </c>
      <c r="E2917" s="69">
        <v>8475</v>
      </c>
      <c r="F2917" s="69" t="s">
        <v>8178</v>
      </c>
      <c r="G2917" s="69"/>
      <c r="H2917" s="69" t="s">
        <v>8180</v>
      </c>
      <c r="I2917" s="69"/>
      <c r="J2917" s="69"/>
      <c r="K2917" s="69">
        <v>83</v>
      </c>
      <c r="L2917" s="1" t="s">
        <v>348</v>
      </c>
      <c r="M2917" s="69" t="s">
        <v>1558</v>
      </c>
      <c r="N2917" s="69">
        <v>3519</v>
      </c>
      <c r="O2917" s="69">
        <v>15</v>
      </c>
      <c r="P2917" s="69">
        <v>37</v>
      </c>
      <c r="Q2917" s="69" t="s">
        <v>13102</v>
      </c>
      <c r="R2917" s="69" t="s">
        <v>294</v>
      </c>
      <c r="S2917" s="69" t="s">
        <v>696</v>
      </c>
      <c r="T2917" s="69"/>
      <c r="U2917" s="69" t="s">
        <v>655</v>
      </c>
      <c r="V2917" s="69" t="s">
        <v>295</v>
      </c>
    </row>
    <row r="2918" spans="1:22" x14ac:dyDescent="0.3">
      <c r="A2918" s="69" t="s">
        <v>13994</v>
      </c>
      <c r="B2918" s="69">
        <v>1</v>
      </c>
      <c r="C2918" s="1" t="s">
        <v>13993</v>
      </c>
      <c r="D2918" s="69" t="s">
        <v>311</v>
      </c>
      <c r="E2918" s="69">
        <v>3139487</v>
      </c>
      <c r="F2918" s="69" t="s">
        <v>13993</v>
      </c>
      <c r="G2918" s="69"/>
      <c r="H2918" s="69" t="s">
        <v>993</v>
      </c>
      <c r="I2918" s="69">
        <v>5</v>
      </c>
      <c r="J2918" s="69" t="s">
        <v>15508</v>
      </c>
      <c r="K2918" s="69">
        <v>6</v>
      </c>
      <c r="L2918" s="1" t="s">
        <v>311</v>
      </c>
      <c r="M2918" s="69" t="s">
        <v>13995</v>
      </c>
      <c r="N2918" s="69">
        <v>21646</v>
      </c>
      <c r="O2918" s="69">
        <v>1</v>
      </c>
      <c r="P2918" s="69">
        <v>24</v>
      </c>
      <c r="Q2918" s="69" t="s">
        <v>13996</v>
      </c>
      <c r="R2918" s="69" t="s">
        <v>329</v>
      </c>
      <c r="S2918" s="69" t="s">
        <v>724</v>
      </c>
      <c r="T2918" s="69" t="s">
        <v>16316</v>
      </c>
      <c r="U2918" s="69" t="s">
        <v>655</v>
      </c>
      <c r="V2918" s="69" t="s">
        <v>295</v>
      </c>
    </row>
    <row r="2919" spans="1:22" x14ac:dyDescent="0.3">
      <c r="A2919" s="69" t="s">
        <v>5586</v>
      </c>
      <c r="B2919" s="69">
        <v>1</v>
      </c>
      <c r="C2919" s="1" t="s">
        <v>5020</v>
      </c>
      <c r="D2919" s="69" t="s">
        <v>311</v>
      </c>
      <c r="E2919" s="69"/>
      <c r="F2919" s="69" t="s">
        <v>5020</v>
      </c>
      <c r="G2919" s="69"/>
      <c r="H2919" s="69" t="s">
        <v>5587</v>
      </c>
      <c r="I2919" s="69"/>
      <c r="J2919" s="69"/>
      <c r="K2919" s="69">
        <v>13</v>
      </c>
      <c r="L2919" s="1" t="s">
        <v>311</v>
      </c>
      <c r="M2919" s="69" t="s">
        <v>334</v>
      </c>
      <c r="N2919" s="69">
        <v>4124</v>
      </c>
      <c r="O2919" s="69">
        <v>7</v>
      </c>
      <c r="P2919" s="69">
        <v>35</v>
      </c>
      <c r="Q2919" s="69" t="s">
        <v>12396</v>
      </c>
      <c r="R2919" s="69" t="s">
        <v>294</v>
      </c>
      <c r="S2919" s="69" t="s">
        <v>459</v>
      </c>
      <c r="T2919" s="69"/>
      <c r="U2919" s="69" t="s">
        <v>3520</v>
      </c>
      <c r="V2919" s="69" t="s">
        <v>295</v>
      </c>
    </row>
    <row r="2920" spans="1:22" x14ac:dyDescent="0.3">
      <c r="A2920" s="69" t="s">
        <v>7822</v>
      </c>
      <c r="B2920" s="69">
        <v>1</v>
      </c>
      <c r="C2920" s="1" t="s">
        <v>7819</v>
      </c>
      <c r="D2920" s="69" t="s">
        <v>321</v>
      </c>
      <c r="E2920" s="69">
        <v>14085</v>
      </c>
      <c r="F2920" s="69" t="s">
        <v>7819</v>
      </c>
      <c r="G2920" s="69" t="s">
        <v>298</v>
      </c>
      <c r="H2920" s="69" t="s">
        <v>15582</v>
      </c>
      <c r="I2920" s="69">
        <v>3</v>
      </c>
      <c r="J2920" s="69" t="s">
        <v>7821</v>
      </c>
      <c r="K2920" s="69">
        <v>88</v>
      </c>
      <c r="L2920" s="1" t="s">
        <v>321</v>
      </c>
      <c r="M2920" s="69" t="s">
        <v>984</v>
      </c>
      <c r="N2920" s="69">
        <v>13016</v>
      </c>
      <c r="O2920" s="69">
        <v>9</v>
      </c>
      <c r="P2920" s="69">
        <v>32</v>
      </c>
      <c r="Q2920" s="69" t="s">
        <v>12999</v>
      </c>
      <c r="R2920" s="69" t="s">
        <v>294</v>
      </c>
      <c r="S2920" s="69" t="s">
        <v>958</v>
      </c>
      <c r="T2920" s="69"/>
      <c r="U2920" s="69" t="s">
        <v>7820</v>
      </c>
      <c r="V2920" s="69" t="s">
        <v>299</v>
      </c>
    </row>
    <row r="2921" spans="1:22" x14ac:dyDescent="0.3">
      <c r="A2921" s="69" t="s">
        <v>4741</v>
      </c>
      <c r="B2921" s="69">
        <v>1</v>
      </c>
      <c r="C2921" s="1" t="s">
        <v>4738</v>
      </c>
      <c r="D2921" s="69" t="s">
        <v>321</v>
      </c>
      <c r="E2921" s="69"/>
      <c r="F2921" s="69" t="s">
        <v>4738</v>
      </c>
      <c r="G2921" s="69"/>
      <c r="H2921" s="69" t="s">
        <v>2868</v>
      </c>
      <c r="I2921" s="69"/>
      <c r="J2921" s="69"/>
      <c r="K2921" s="69">
        <v>80</v>
      </c>
      <c r="L2921" s="1" t="s">
        <v>321</v>
      </c>
      <c r="M2921" s="69" t="s">
        <v>4740</v>
      </c>
      <c r="N2921" s="69">
        <v>1614</v>
      </c>
      <c r="O2921" s="69">
        <v>10</v>
      </c>
      <c r="P2921" s="69">
        <v>37</v>
      </c>
      <c r="Q2921" s="69" t="s">
        <v>12177</v>
      </c>
      <c r="R2921" s="69" t="s">
        <v>424</v>
      </c>
      <c r="S2921" s="69" t="s">
        <v>515</v>
      </c>
      <c r="T2921" s="69"/>
      <c r="U2921" s="69" t="s">
        <v>4739</v>
      </c>
      <c r="V2921" s="69" t="s">
        <v>295</v>
      </c>
    </row>
    <row r="2922" spans="1:22" x14ac:dyDescent="0.3">
      <c r="A2922" s="69" t="s">
        <v>6163</v>
      </c>
      <c r="B2922" s="69">
        <v>1</v>
      </c>
      <c r="C2922" s="1" t="s">
        <v>6160</v>
      </c>
      <c r="D2922" s="69" t="s">
        <v>451</v>
      </c>
      <c r="E2922" s="69"/>
      <c r="F2922" s="69" t="s">
        <v>6160</v>
      </c>
      <c r="G2922" s="69"/>
      <c r="H2922" s="69" t="s">
        <v>6164</v>
      </c>
      <c r="I2922" s="69"/>
      <c r="J2922" s="69"/>
      <c r="K2922" s="69">
        <v>44</v>
      </c>
      <c r="L2922" s="1" t="s">
        <v>451</v>
      </c>
      <c r="M2922" s="69" t="s">
        <v>6162</v>
      </c>
      <c r="N2922" s="69">
        <v>1760</v>
      </c>
      <c r="O2922" s="69">
        <v>9</v>
      </c>
      <c r="P2922" s="69">
        <v>35</v>
      </c>
      <c r="Q2922" s="69" t="s">
        <v>12545</v>
      </c>
      <c r="R2922" s="69" t="s">
        <v>308</v>
      </c>
      <c r="S2922" s="69" t="s">
        <v>958</v>
      </c>
      <c r="T2922" s="69"/>
      <c r="U2922" s="69" t="s">
        <v>6161</v>
      </c>
      <c r="V2922" s="69" t="s">
        <v>295</v>
      </c>
    </row>
    <row r="2923" spans="1:22" x14ac:dyDescent="0.3">
      <c r="A2923" s="69" t="s">
        <v>6859</v>
      </c>
      <c r="B2923" s="69">
        <v>1</v>
      </c>
      <c r="C2923" s="1" t="s">
        <v>6856</v>
      </c>
      <c r="D2923" s="69" t="s">
        <v>348</v>
      </c>
      <c r="E2923" s="69">
        <v>3155188</v>
      </c>
      <c r="F2923" s="69" t="s">
        <v>6856</v>
      </c>
      <c r="G2923" s="69" t="s">
        <v>352</v>
      </c>
      <c r="H2923" s="69" t="s">
        <v>934</v>
      </c>
      <c r="I2923" s="69">
        <v>2</v>
      </c>
      <c r="J2923" s="69" t="s">
        <v>6858</v>
      </c>
      <c r="K2923" s="69">
        <v>17</v>
      </c>
      <c r="L2923" s="1" t="s">
        <v>348</v>
      </c>
      <c r="M2923" s="69" t="s">
        <v>825</v>
      </c>
      <c r="N2923" s="69">
        <v>20295</v>
      </c>
      <c r="O2923" s="69">
        <v>2</v>
      </c>
      <c r="P2923" s="69">
        <v>24</v>
      </c>
      <c r="Q2923" s="69" t="s">
        <v>12735</v>
      </c>
      <c r="R2923" s="69" t="s">
        <v>318</v>
      </c>
      <c r="S2923" s="69" t="s">
        <v>362</v>
      </c>
      <c r="T2923" s="69"/>
      <c r="U2923" s="69" t="s">
        <v>6857</v>
      </c>
      <c r="V2923" s="69" t="s">
        <v>299</v>
      </c>
    </row>
    <row r="2924" spans="1:22" x14ac:dyDescent="0.3">
      <c r="A2924" s="69" t="s">
        <v>9964</v>
      </c>
      <c r="B2924" s="69">
        <v>1</v>
      </c>
      <c r="C2924" s="1" t="s">
        <v>9963</v>
      </c>
      <c r="D2924" s="69"/>
      <c r="E2924" s="69"/>
      <c r="F2924" s="69" t="s">
        <v>9963</v>
      </c>
      <c r="G2924" s="69"/>
      <c r="H2924" s="69"/>
      <c r="I2924" s="69"/>
      <c r="J2924" s="69"/>
      <c r="K2924" s="69">
        <v>0</v>
      </c>
      <c r="L2924" s="1" t="s">
        <v>296</v>
      </c>
      <c r="M2924" s="69" t="s">
        <v>2101</v>
      </c>
      <c r="N2924" s="69">
        <v>18801</v>
      </c>
      <c r="O2924" s="69">
        <v>0</v>
      </c>
      <c r="P2924" s="69"/>
      <c r="Q2924" s="69" t="s">
        <v>13634</v>
      </c>
      <c r="R2924" s="69" t="s">
        <v>296</v>
      </c>
      <c r="S2924" s="69" t="s">
        <v>296</v>
      </c>
      <c r="T2924" s="69"/>
      <c r="U2924" s="69" t="s">
        <v>4609</v>
      </c>
      <c r="V2924" s="69" t="s">
        <v>295</v>
      </c>
    </row>
    <row r="2925" spans="1:22" x14ac:dyDescent="0.3">
      <c r="A2925" s="69" t="s">
        <v>2589</v>
      </c>
      <c r="B2925" s="69">
        <v>1</v>
      </c>
      <c r="C2925" s="1" t="s">
        <v>2587</v>
      </c>
      <c r="D2925" s="69" t="s">
        <v>348</v>
      </c>
      <c r="E2925" s="69">
        <v>16871</v>
      </c>
      <c r="F2925" s="69" t="s">
        <v>2587</v>
      </c>
      <c r="G2925" s="69"/>
      <c r="H2925" s="69" t="s">
        <v>2590</v>
      </c>
      <c r="I2925" s="69"/>
      <c r="J2925" s="69"/>
      <c r="K2925" s="69">
        <v>19</v>
      </c>
      <c r="L2925" s="1" t="s">
        <v>348</v>
      </c>
      <c r="M2925" s="69" t="s">
        <v>1341</v>
      </c>
      <c r="N2925" s="69">
        <v>16651</v>
      </c>
      <c r="O2925" s="69">
        <v>6</v>
      </c>
      <c r="P2925" s="69">
        <v>28</v>
      </c>
      <c r="Q2925" s="69" t="s">
        <v>11702</v>
      </c>
      <c r="R2925" s="69" t="s">
        <v>360</v>
      </c>
      <c r="S2925" s="69" t="s">
        <v>475</v>
      </c>
      <c r="T2925" s="69"/>
      <c r="U2925" s="69" t="s">
        <v>2588</v>
      </c>
      <c r="V2925" s="69" t="s">
        <v>295</v>
      </c>
    </row>
    <row r="2926" spans="1:22" x14ac:dyDescent="0.3">
      <c r="A2926" s="69" t="s">
        <v>7551</v>
      </c>
      <c r="B2926" s="69">
        <v>1</v>
      </c>
      <c r="C2926" s="1" t="s">
        <v>31</v>
      </c>
      <c r="D2926" s="69" t="s">
        <v>451</v>
      </c>
      <c r="E2926" s="69">
        <v>3045127</v>
      </c>
      <c r="F2926" s="69" t="s">
        <v>31</v>
      </c>
      <c r="G2926" s="69" t="s">
        <v>314</v>
      </c>
      <c r="H2926" s="69" t="s">
        <v>7552</v>
      </c>
      <c r="I2926" s="69">
        <v>3</v>
      </c>
      <c r="J2926" s="69" t="s">
        <v>7550</v>
      </c>
      <c r="K2926" s="69">
        <v>22</v>
      </c>
      <c r="L2926" s="1" t="s">
        <v>451</v>
      </c>
      <c r="M2926" s="69" t="s">
        <v>7549</v>
      </c>
      <c r="N2926" s="69">
        <v>18996</v>
      </c>
      <c r="O2926" s="69">
        <v>3</v>
      </c>
      <c r="P2926" s="69">
        <v>25</v>
      </c>
      <c r="Q2926" s="69" t="s">
        <v>12924</v>
      </c>
      <c r="R2926" s="69" t="s">
        <v>308</v>
      </c>
      <c r="S2926" s="69" t="s">
        <v>317</v>
      </c>
      <c r="T2926" s="69"/>
      <c r="U2926" s="69" t="s">
        <v>2659</v>
      </c>
      <c r="V2926" s="69" t="s">
        <v>299</v>
      </c>
    </row>
    <row r="2927" spans="1:22" x14ac:dyDescent="0.3">
      <c r="A2927" s="69" t="s">
        <v>7886</v>
      </c>
      <c r="B2927" s="69">
        <v>1</v>
      </c>
      <c r="C2927" s="1" t="s">
        <v>7884</v>
      </c>
      <c r="D2927" s="69" t="s">
        <v>348</v>
      </c>
      <c r="E2927" s="69">
        <v>3933497</v>
      </c>
      <c r="F2927" s="69" t="s">
        <v>7884</v>
      </c>
      <c r="G2927" s="69"/>
      <c r="H2927" s="69" t="s">
        <v>7887</v>
      </c>
      <c r="I2927" s="69"/>
      <c r="J2927" s="69"/>
      <c r="K2927" s="69">
        <v>82</v>
      </c>
      <c r="L2927" s="1" t="s">
        <v>348</v>
      </c>
      <c r="M2927" s="69" t="s">
        <v>513</v>
      </c>
      <c r="N2927" s="69">
        <v>18323</v>
      </c>
      <c r="O2927" s="69">
        <v>3</v>
      </c>
      <c r="P2927" s="69">
        <v>28</v>
      </c>
      <c r="Q2927" s="69" t="s">
        <v>13016</v>
      </c>
      <c r="R2927" s="69" t="s">
        <v>401</v>
      </c>
      <c r="S2927" s="69" t="s">
        <v>568</v>
      </c>
      <c r="T2927" s="69" t="s">
        <v>1059</v>
      </c>
      <c r="U2927" s="69" t="s">
        <v>7885</v>
      </c>
      <c r="V2927" s="69" t="s">
        <v>295</v>
      </c>
    </row>
    <row r="2928" spans="1:22" x14ac:dyDescent="0.3">
      <c r="A2928" s="69" t="s">
        <v>7295</v>
      </c>
      <c r="B2928" s="69">
        <v>1</v>
      </c>
      <c r="C2928" s="1" t="s">
        <v>7292</v>
      </c>
      <c r="D2928" s="69" t="s">
        <v>451</v>
      </c>
      <c r="E2928" s="69">
        <v>3042429</v>
      </c>
      <c r="F2928" s="69" t="s">
        <v>7292</v>
      </c>
      <c r="G2928" s="69" t="s">
        <v>915</v>
      </c>
      <c r="H2928" s="69" t="s">
        <v>15462</v>
      </c>
      <c r="I2928" s="69">
        <v>8</v>
      </c>
      <c r="J2928" s="69" t="s">
        <v>7294</v>
      </c>
      <c r="K2928" s="69">
        <v>21</v>
      </c>
      <c r="L2928" s="1" t="s">
        <v>451</v>
      </c>
      <c r="M2928" s="69" t="s">
        <v>7293</v>
      </c>
      <c r="N2928" s="69">
        <v>18070</v>
      </c>
      <c r="O2928" s="69">
        <v>4</v>
      </c>
      <c r="P2928" s="69">
        <v>26</v>
      </c>
      <c r="Q2928" s="69" t="s">
        <v>12855</v>
      </c>
      <c r="R2928" s="69" t="s">
        <v>401</v>
      </c>
      <c r="S2928" s="69" t="s">
        <v>450</v>
      </c>
      <c r="T2928" s="69"/>
      <c r="U2928" s="69" t="s">
        <v>6781</v>
      </c>
      <c r="V2928" s="69" t="s">
        <v>299</v>
      </c>
    </row>
    <row r="2929" spans="1:22" x14ac:dyDescent="0.3">
      <c r="A2929" s="69" t="s">
        <v>9718</v>
      </c>
      <c r="B2929" s="69">
        <v>1</v>
      </c>
      <c r="C2929" s="1" t="s">
        <v>9717</v>
      </c>
      <c r="D2929" s="69" t="s">
        <v>451</v>
      </c>
      <c r="E2929" s="69">
        <v>3060919</v>
      </c>
      <c r="F2929" s="69" t="s">
        <v>9717</v>
      </c>
      <c r="G2929" s="69" t="s">
        <v>721</v>
      </c>
      <c r="H2929" s="69" t="s">
        <v>9719</v>
      </c>
      <c r="I2929" s="69">
        <v>7</v>
      </c>
      <c r="J2929" s="69" t="s">
        <v>14553</v>
      </c>
      <c r="K2929" s="69">
        <v>36</v>
      </c>
      <c r="L2929" s="1" t="s">
        <v>451</v>
      </c>
      <c r="M2929" s="69" t="s">
        <v>5058</v>
      </c>
      <c r="N2929" s="69">
        <v>20804</v>
      </c>
      <c r="O2929" s="69">
        <v>1</v>
      </c>
      <c r="P2929" s="69">
        <v>25</v>
      </c>
      <c r="Q2929" s="69" t="s">
        <v>13559</v>
      </c>
      <c r="R2929" s="69" t="s">
        <v>308</v>
      </c>
      <c r="S2929" s="69" t="s">
        <v>970</v>
      </c>
      <c r="T2929" s="69"/>
      <c r="U2929" s="69" t="s">
        <v>6277</v>
      </c>
      <c r="V2929" s="69" t="s">
        <v>299</v>
      </c>
    </row>
    <row r="2930" spans="1:22" x14ac:dyDescent="0.3">
      <c r="A2930" s="69" t="s">
        <v>7460</v>
      </c>
      <c r="B2930" s="69">
        <v>1</v>
      </c>
      <c r="C2930" s="1" t="s">
        <v>7458</v>
      </c>
      <c r="D2930" s="69" t="s">
        <v>311</v>
      </c>
      <c r="E2930" s="69">
        <v>2977737</v>
      </c>
      <c r="F2930" s="69" t="s">
        <v>7458</v>
      </c>
      <c r="G2930" s="69" t="s">
        <v>644</v>
      </c>
      <c r="H2930" s="69" t="s">
        <v>4307</v>
      </c>
      <c r="I2930" s="69"/>
      <c r="J2930" s="69"/>
      <c r="K2930" s="69">
        <v>3</v>
      </c>
      <c r="L2930" s="1" t="s">
        <v>311</v>
      </c>
      <c r="M2930" s="69" t="s">
        <v>7459</v>
      </c>
      <c r="N2930" s="69">
        <v>19266</v>
      </c>
      <c r="O2930" s="69">
        <v>1</v>
      </c>
      <c r="P2930" s="69">
        <v>24</v>
      </c>
      <c r="Q2930" s="69" t="s">
        <v>12901</v>
      </c>
      <c r="R2930" s="69" t="s">
        <v>424</v>
      </c>
      <c r="S2930" s="69" t="s">
        <v>375</v>
      </c>
      <c r="T2930" s="69"/>
      <c r="U2930" s="69" t="s">
        <v>6277</v>
      </c>
      <c r="V2930" s="69" t="s">
        <v>299</v>
      </c>
    </row>
    <row r="2931" spans="1:22" x14ac:dyDescent="0.3">
      <c r="A2931" s="69" t="s">
        <v>8249</v>
      </c>
      <c r="B2931" s="69">
        <v>1</v>
      </c>
      <c r="C2931" s="1" t="s">
        <v>8246</v>
      </c>
      <c r="D2931" s="69" t="s">
        <v>321</v>
      </c>
      <c r="E2931" s="69">
        <v>2972765</v>
      </c>
      <c r="F2931" s="69" t="s">
        <v>8246</v>
      </c>
      <c r="G2931" s="69"/>
      <c r="H2931" s="69" t="s">
        <v>8250</v>
      </c>
      <c r="I2931" s="69">
        <v>4</v>
      </c>
      <c r="J2931" s="69" t="s">
        <v>8248</v>
      </c>
      <c r="K2931" s="69">
        <v>85</v>
      </c>
      <c r="L2931" s="1" t="s">
        <v>321</v>
      </c>
      <c r="M2931" s="69" t="s">
        <v>8247</v>
      </c>
      <c r="N2931" s="69">
        <v>17064</v>
      </c>
      <c r="O2931" s="69">
        <v>5</v>
      </c>
      <c r="P2931" s="69">
        <v>27</v>
      </c>
      <c r="Q2931" s="69" t="s">
        <v>13123</v>
      </c>
      <c r="R2931" s="69" t="s">
        <v>318</v>
      </c>
      <c r="S2931" s="69" t="s">
        <v>1049</v>
      </c>
      <c r="T2931" s="69" t="s">
        <v>16316</v>
      </c>
      <c r="U2931" s="69" t="s">
        <v>6277</v>
      </c>
      <c r="V2931" s="69" t="s">
        <v>295</v>
      </c>
    </row>
    <row r="2932" spans="1:22" x14ac:dyDescent="0.3">
      <c r="A2932" s="69" t="s">
        <v>9375</v>
      </c>
      <c r="B2932" s="69">
        <v>1</v>
      </c>
      <c r="C2932" s="1" t="s">
        <v>597</v>
      </c>
      <c r="D2932" s="69" t="s">
        <v>348</v>
      </c>
      <c r="E2932" s="69">
        <v>5941</v>
      </c>
      <c r="F2932" s="69" t="s">
        <v>597</v>
      </c>
      <c r="G2932" s="69"/>
      <c r="H2932" s="69" t="s">
        <v>9376</v>
      </c>
      <c r="I2932" s="69"/>
      <c r="J2932" s="69"/>
      <c r="K2932" s="69">
        <v>19</v>
      </c>
      <c r="L2932" s="1" t="s">
        <v>348</v>
      </c>
      <c r="M2932" s="69" t="s">
        <v>9374</v>
      </c>
      <c r="N2932" s="69">
        <v>4631</v>
      </c>
      <c r="O2932" s="69">
        <v>16</v>
      </c>
      <c r="P2932" s="69">
        <v>38</v>
      </c>
      <c r="Q2932" s="69" t="s">
        <v>13455</v>
      </c>
      <c r="R2932" s="69" t="s">
        <v>492</v>
      </c>
      <c r="S2932" s="69" t="s">
        <v>568</v>
      </c>
      <c r="T2932" s="69"/>
      <c r="U2932" s="69" t="s">
        <v>6277</v>
      </c>
      <c r="V2932" s="69" t="s">
        <v>295</v>
      </c>
    </row>
    <row r="2933" spans="1:22" x14ac:dyDescent="0.3">
      <c r="A2933" s="69" t="s">
        <v>10402</v>
      </c>
      <c r="B2933" s="69">
        <v>1</v>
      </c>
      <c r="C2933" s="1" t="s">
        <v>10399</v>
      </c>
      <c r="D2933" s="69" t="s">
        <v>321</v>
      </c>
      <c r="E2933" s="69">
        <v>3127292</v>
      </c>
      <c r="F2933" s="69" t="s">
        <v>10399</v>
      </c>
      <c r="G2933" s="69" t="s">
        <v>416</v>
      </c>
      <c r="H2933" s="69" t="s">
        <v>7706</v>
      </c>
      <c r="I2933" s="69">
        <v>2</v>
      </c>
      <c r="J2933" s="69" t="s">
        <v>10401</v>
      </c>
      <c r="K2933" s="69">
        <v>89</v>
      </c>
      <c r="L2933" s="1" t="s">
        <v>321</v>
      </c>
      <c r="M2933" s="69" t="s">
        <v>10400</v>
      </c>
      <c r="N2933" s="69">
        <v>19950</v>
      </c>
      <c r="O2933" s="69">
        <v>2</v>
      </c>
      <c r="P2933" s="69">
        <v>24</v>
      </c>
      <c r="Q2933" s="69" t="s">
        <v>13764</v>
      </c>
      <c r="R2933" s="69" t="s">
        <v>424</v>
      </c>
      <c r="S2933" s="69" t="s">
        <v>1605</v>
      </c>
      <c r="T2933" s="69"/>
      <c r="U2933" s="69" t="s">
        <v>2010</v>
      </c>
      <c r="V2933" s="69" t="s">
        <v>299</v>
      </c>
    </row>
    <row r="2934" spans="1:22" x14ac:dyDescent="0.3">
      <c r="A2934" s="69" t="s">
        <v>10783</v>
      </c>
      <c r="B2934" s="69">
        <v>1</v>
      </c>
      <c r="C2934" s="1" t="s">
        <v>73</v>
      </c>
      <c r="D2934" s="69" t="s">
        <v>348</v>
      </c>
      <c r="E2934" s="69">
        <v>3052876</v>
      </c>
      <c r="F2934" s="69" t="s">
        <v>73</v>
      </c>
      <c r="G2934" s="69" t="s">
        <v>694</v>
      </c>
      <c r="H2934" s="69" t="s">
        <v>6199</v>
      </c>
      <c r="I2934" s="69">
        <v>1</v>
      </c>
      <c r="J2934" s="69" t="s">
        <v>8758</v>
      </c>
      <c r="K2934" s="69">
        <v>15</v>
      </c>
      <c r="L2934" s="1" t="s">
        <v>348</v>
      </c>
      <c r="M2934" s="69" t="s">
        <v>15766</v>
      </c>
      <c r="N2934" s="69">
        <v>17916</v>
      </c>
      <c r="O2934" s="69">
        <v>4</v>
      </c>
      <c r="P2934" s="69">
        <v>26</v>
      </c>
      <c r="Q2934" s="69" t="s">
        <v>15767</v>
      </c>
      <c r="R2934" s="69" t="s">
        <v>308</v>
      </c>
      <c r="S2934" s="69" t="s">
        <v>65</v>
      </c>
      <c r="T2934" s="69"/>
      <c r="U2934" s="69" t="s">
        <v>2010</v>
      </c>
      <c r="V2934" s="69" t="s">
        <v>299</v>
      </c>
    </row>
    <row r="2935" spans="1:22" x14ac:dyDescent="0.3">
      <c r="A2935" s="69" t="s">
        <v>8976</v>
      </c>
      <c r="B2935" s="69">
        <v>1</v>
      </c>
      <c r="C2935" s="1" t="s">
        <v>8974</v>
      </c>
      <c r="D2935" s="69" t="s">
        <v>311</v>
      </c>
      <c r="E2935" s="69">
        <v>3115252</v>
      </c>
      <c r="F2935" s="69" t="s">
        <v>8974</v>
      </c>
      <c r="G2935" s="69" t="s">
        <v>875</v>
      </c>
      <c r="H2935" s="69" t="s">
        <v>2204</v>
      </c>
      <c r="I2935" s="69">
        <v>3</v>
      </c>
      <c r="J2935" s="69" t="s">
        <v>14531</v>
      </c>
      <c r="K2935" s="69">
        <v>7</v>
      </c>
      <c r="L2935" s="1" t="s">
        <v>311</v>
      </c>
      <c r="M2935" s="69" t="s">
        <v>8975</v>
      </c>
      <c r="N2935" s="69">
        <v>20779</v>
      </c>
      <c r="O2935" s="69">
        <v>1</v>
      </c>
      <c r="P2935" s="69">
        <v>25</v>
      </c>
      <c r="Q2935" s="69" t="s">
        <v>13337</v>
      </c>
      <c r="R2935" s="69" t="s">
        <v>329</v>
      </c>
      <c r="S2935" s="69" t="s">
        <v>686</v>
      </c>
      <c r="T2935" s="69"/>
      <c r="U2935" s="69" t="s">
        <v>2010</v>
      </c>
      <c r="V2935" s="69" t="s">
        <v>299</v>
      </c>
    </row>
    <row r="2936" spans="1:22" x14ac:dyDescent="0.3">
      <c r="A2936" s="69" t="s">
        <v>15843</v>
      </c>
      <c r="B2936" s="69">
        <v>1</v>
      </c>
      <c r="C2936" s="1" t="s">
        <v>15844</v>
      </c>
      <c r="D2936" s="69" t="s">
        <v>348</v>
      </c>
      <c r="E2936" s="69">
        <v>3916927</v>
      </c>
      <c r="F2936" s="69" t="s">
        <v>15844</v>
      </c>
      <c r="G2936" s="69" t="s">
        <v>489</v>
      </c>
      <c r="H2936" s="69" t="s">
        <v>15845</v>
      </c>
      <c r="I2936" s="69">
        <v>4</v>
      </c>
      <c r="J2936" s="69"/>
      <c r="K2936" s="69"/>
      <c r="L2936" s="1" t="s">
        <v>348</v>
      </c>
      <c r="M2936" s="69" t="s">
        <v>15846</v>
      </c>
      <c r="N2936" s="69">
        <v>22354</v>
      </c>
      <c r="O2936" s="69">
        <v>0</v>
      </c>
      <c r="P2936" s="69">
        <v>24</v>
      </c>
      <c r="Q2936" s="69" t="s">
        <v>15847</v>
      </c>
      <c r="R2936" s="69" t="s">
        <v>401</v>
      </c>
      <c r="S2936" s="69" t="s">
        <v>1310</v>
      </c>
      <c r="T2936" s="69"/>
      <c r="U2936" s="69" t="s">
        <v>2010</v>
      </c>
      <c r="V2936" s="69" t="s">
        <v>299</v>
      </c>
    </row>
    <row r="2937" spans="1:22" x14ac:dyDescent="0.3">
      <c r="A2937" s="69" t="s">
        <v>6456</v>
      </c>
      <c r="B2937" s="69">
        <v>1</v>
      </c>
      <c r="C2937" s="1" t="s">
        <v>6454</v>
      </c>
      <c r="D2937" s="69" t="s">
        <v>451</v>
      </c>
      <c r="E2937" s="69">
        <v>3054030</v>
      </c>
      <c r="F2937" s="69" t="s">
        <v>6454</v>
      </c>
      <c r="G2937" s="69" t="s">
        <v>14642</v>
      </c>
      <c r="H2937" s="69" t="s">
        <v>5260</v>
      </c>
      <c r="I2937" s="69"/>
      <c r="J2937" s="69" t="s">
        <v>15314</v>
      </c>
      <c r="K2937" s="69">
        <v>40</v>
      </c>
      <c r="L2937" s="1" t="s">
        <v>451</v>
      </c>
      <c r="M2937" s="69" t="s">
        <v>6455</v>
      </c>
      <c r="N2937" s="69">
        <v>19353</v>
      </c>
      <c r="O2937" s="69">
        <v>3</v>
      </c>
      <c r="P2937" s="69">
        <v>26</v>
      </c>
      <c r="Q2937" s="69" t="s">
        <v>12626</v>
      </c>
      <c r="R2937" s="69" t="s">
        <v>308</v>
      </c>
      <c r="S2937" s="69" t="s">
        <v>1188</v>
      </c>
      <c r="T2937" s="69"/>
      <c r="U2937" s="69" t="s">
        <v>1189</v>
      </c>
      <c r="V2937" s="69" t="s">
        <v>299</v>
      </c>
    </row>
    <row r="2938" spans="1:22" x14ac:dyDescent="0.3">
      <c r="A2938" s="69" t="s">
        <v>16043</v>
      </c>
      <c r="B2938" s="69">
        <v>1</v>
      </c>
      <c r="C2938" s="1" t="s">
        <v>10352</v>
      </c>
      <c r="D2938" s="69" t="s">
        <v>348</v>
      </c>
      <c r="E2938" s="69">
        <v>17258</v>
      </c>
      <c r="F2938" s="69" t="s">
        <v>10352</v>
      </c>
      <c r="G2938" s="69" t="s">
        <v>335</v>
      </c>
      <c r="H2938" s="69" t="s">
        <v>10355</v>
      </c>
      <c r="I2938" s="69">
        <v>1</v>
      </c>
      <c r="J2938" s="69" t="s">
        <v>10353</v>
      </c>
      <c r="K2938" s="69">
        <v>83</v>
      </c>
      <c r="L2938" s="1" t="s">
        <v>348</v>
      </c>
      <c r="M2938" s="69" t="s">
        <v>16044</v>
      </c>
      <c r="N2938" s="69">
        <v>16141</v>
      </c>
      <c r="O2938" s="69">
        <v>6</v>
      </c>
      <c r="P2938" s="69">
        <v>27</v>
      </c>
      <c r="Q2938" s="69" t="s">
        <v>16045</v>
      </c>
      <c r="R2938" s="69" t="s">
        <v>360</v>
      </c>
      <c r="S2938" s="69" t="s">
        <v>412</v>
      </c>
      <c r="T2938" s="69"/>
      <c r="U2938" s="69" t="s">
        <v>3827</v>
      </c>
      <c r="V2938" s="69" t="s">
        <v>299</v>
      </c>
    </row>
    <row r="2939" spans="1:22" x14ac:dyDescent="0.3">
      <c r="A2939" s="69" t="s">
        <v>5035</v>
      </c>
      <c r="B2939" s="69">
        <v>1</v>
      </c>
      <c r="C2939" s="1" t="s">
        <v>337</v>
      </c>
      <c r="D2939" s="69" t="s">
        <v>451</v>
      </c>
      <c r="E2939" s="69"/>
      <c r="F2939" s="69" t="s">
        <v>337</v>
      </c>
      <c r="G2939" s="69"/>
      <c r="H2939" s="69" t="s">
        <v>5036</v>
      </c>
      <c r="I2939" s="69"/>
      <c r="J2939" s="69"/>
      <c r="K2939" s="69">
        <v>26</v>
      </c>
      <c r="L2939" s="1" t="s">
        <v>451</v>
      </c>
      <c r="M2939" s="69" t="s">
        <v>5034</v>
      </c>
      <c r="N2939" s="69">
        <v>7451</v>
      </c>
      <c r="O2939" s="69">
        <v>11</v>
      </c>
      <c r="P2939" s="69">
        <v>35</v>
      </c>
      <c r="Q2939" s="69" t="s">
        <v>12251</v>
      </c>
      <c r="R2939" s="69" t="s">
        <v>308</v>
      </c>
      <c r="S2939" s="69" t="s">
        <v>949</v>
      </c>
      <c r="T2939" s="69"/>
      <c r="U2939" s="69" t="s">
        <v>1351</v>
      </c>
      <c r="V2939" s="69" t="s">
        <v>295</v>
      </c>
    </row>
    <row r="2940" spans="1:22" x14ac:dyDescent="0.3">
      <c r="A2940" s="69" t="s">
        <v>5017</v>
      </c>
      <c r="B2940" s="69">
        <v>2</v>
      </c>
      <c r="C2940" s="1" t="s">
        <v>16483</v>
      </c>
      <c r="D2940" s="69" t="s">
        <v>16327</v>
      </c>
      <c r="E2940" s="69">
        <v>2576086</v>
      </c>
      <c r="F2940" s="69" t="s">
        <v>16483</v>
      </c>
      <c r="G2940" s="69"/>
      <c r="H2940" s="69" t="s">
        <v>5018</v>
      </c>
      <c r="I2940" s="69">
        <v>3</v>
      </c>
      <c r="J2940" s="69"/>
      <c r="K2940" s="69">
        <v>0</v>
      </c>
      <c r="L2940" s="1" t="s">
        <v>16327</v>
      </c>
      <c r="M2940" s="69" t="s">
        <v>1120</v>
      </c>
      <c r="N2940" s="69">
        <v>17489</v>
      </c>
      <c r="O2940" s="69">
        <v>0</v>
      </c>
      <c r="P2940" s="69">
        <v>24</v>
      </c>
      <c r="Q2940" s="69" t="s">
        <v>13275</v>
      </c>
      <c r="R2940" s="69" t="s">
        <v>318</v>
      </c>
      <c r="S2940" s="69" t="s">
        <v>347</v>
      </c>
      <c r="T2940" s="69"/>
      <c r="U2940" s="69" t="s">
        <v>2010</v>
      </c>
      <c r="V2940" s="69" t="s">
        <v>295</v>
      </c>
    </row>
    <row r="2941" spans="1:22" x14ac:dyDescent="0.3">
      <c r="A2941" s="69" t="s">
        <v>5017</v>
      </c>
      <c r="B2941" s="69">
        <v>2</v>
      </c>
      <c r="C2941" s="1" t="s">
        <v>8769</v>
      </c>
      <c r="D2941" s="69" t="s">
        <v>562</v>
      </c>
      <c r="E2941" s="69">
        <v>14870</v>
      </c>
      <c r="F2941" s="69" t="s">
        <v>8769</v>
      </c>
      <c r="G2941" s="69"/>
      <c r="H2941" s="69" t="s">
        <v>3124</v>
      </c>
      <c r="I2941" s="69"/>
      <c r="J2941" s="69"/>
      <c r="K2941" s="69">
        <v>46</v>
      </c>
      <c r="L2941" s="1" t="s">
        <v>451</v>
      </c>
      <c r="M2941" s="69" t="s">
        <v>1120</v>
      </c>
      <c r="N2941" s="69">
        <v>14620</v>
      </c>
      <c r="O2941" s="69">
        <v>5</v>
      </c>
      <c r="P2941" s="69">
        <v>30</v>
      </c>
      <c r="Q2941" s="69" t="s">
        <v>13275</v>
      </c>
      <c r="R2941" s="69" t="s">
        <v>345</v>
      </c>
      <c r="S2941" s="69" t="s">
        <v>582</v>
      </c>
      <c r="T2941" s="69"/>
      <c r="U2941" s="69" t="s">
        <v>2010</v>
      </c>
      <c r="V2941" s="69" t="s">
        <v>295</v>
      </c>
    </row>
    <row r="2942" spans="1:22" x14ac:dyDescent="0.3">
      <c r="A2942" s="69" t="s">
        <v>16643</v>
      </c>
      <c r="B2942" s="69">
        <v>1</v>
      </c>
      <c r="C2942" s="1" t="s">
        <v>16644</v>
      </c>
      <c r="D2942" s="69" t="s">
        <v>16327</v>
      </c>
      <c r="E2942" s="69">
        <v>2576728</v>
      </c>
      <c r="F2942" s="69" t="s">
        <v>16644</v>
      </c>
      <c r="G2942" s="69"/>
      <c r="H2942" s="69" t="s">
        <v>645</v>
      </c>
      <c r="I2942" s="69">
        <v>2</v>
      </c>
      <c r="J2942" s="69"/>
      <c r="K2942" s="69">
        <v>7</v>
      </c>
      <c r="L2942" s="1" t="s">
        <v>16327</v>
      </c>
      <c r="M2942" s="69" t="s">
        <v>16645</v>
      </c>
      <c r="N2942" s="69">
        <v>18213</v>
      </c>
      <c r="O2942" s="69">
        <v>3</v>
      </c>
      <c r="P2942" s="69">
        <v>27</v>
      </c>
      <c r="Q2942" s="69" t="s">
        <v>16646</v>
      </c>
      <c r="R2942" s="69" t="s">
        <v>424</v>
      </c>
      <c r="S2942" s="69" t="s">
        <v>367</v>
      </c>
      <c r="T2942" s="69" t="s">
        <v>1059</v>
      </c>
      <c r="U2942" s="69" t="s">
        <v>2010</v>
      </c>
      <c r="V2942" s="69" t="s">
        <v>295</v>
      </c>
    </row>
    <row r="2943" spans="1:22" x14ac:dyDescent="0.3">
      <c r="A2943" s="69" t="s">
        <v>3606</v>
      </c>
      <c r="B2943" s="69">
        <v>1</v>
      </c>
      <c r="C2943" s="1" t="s">
        <v>3604</v>
      </c>
      <c r="D2943" s="69" t="s">
        <v>562</v>
      </c>
      <c r="E2943" s="69">
        <v>2570204</v>
      </c>
      <c r="F2943" s="69" t="s">
        <v>3604</v>
      </c>
      <c r="G2943" s="69"/>
      <c r="H2943" s="69" t="s">
        <v>3607</v>
      </c>
      <c r="I2943" s="69"/>
      <c r="J2943" s="69"/>
      <c r="K2943" s="69">
        <v>0</v>
      </c>
      <c r="L2943" s="1" t="s">
        <v>451</v>
      </c>
      <c r="M2943" s="69" t="s">
        <v>3605</v>
      </c>
      <c r="N2943" s="69">
        <v>18470</v>
      </c>
      <c r="O2943" s="69">
        <v>1</v>
      </c>
      <c r="P2943" s="69">
        <v>25</v>
      </c>
      <c r="Q2943" s="69" t="s">
        <v>11915</v>
      </c>
      <c r="R2943" s="69" t="s">
        <v>401</v>
      </c>
      <c r="S2943" s="69" t="s">
        <v>1989</v>
      </c>
      <c r="T2943" s="69"/>
      <c r="U2943" s="69" t="s">
        <v>2010</v>
      </c>
      <c r="V2943" s="69" t="s">
        <v>295</v>
      </c>
    </row>
    <row r="2944" spans="1:22" x14ac:dyDescent="0.3">
      <c r="A2944" s="69" t="s">
        <v>5268</v>
      </c>
      <c r="B2944" s="69">
        <v>1</v>
      </c>
      <c r="C2944" s="1" t="s">
        <v>5266</v>
      </c>
      <c r="D2944" s="69" t="s">
        <v>562</v>
      </c>
      <c r="E2944" s="69">
        <v>13913</v>
      </c>
      <c r="F2944" s="69" t="s">
        <v>5266</v>
      </c>
      <c r="G2944" s="69"/>
      <c r="H2944" s="69" t="s">
        <v>5269</v>
      </c>
      <c r="I2944" s="69"/>
      <c r="J2944" s="69"/>
      <c r="K2944" s="69">
        <v>46</v>
      </c>
      <c r="L2944" s="1" t="s">
        <v>451</v>
      </c>
      <c r="M2944" s="69" t="s">
        <v>5267</v>
      </c>
      <c r="N2944" s="69">
        <v>12649</v>
      </c>
      <c r="O2944" s="69">
        <v>6</v>
      </c>
      <c r="P2944" s="69">
        <v>35</v>
      </c>
      <c r="Q2944" s="69" t="s">
        <v>12312</v>
      </c>
      <c r="R2944" s="69" t="s">
        <v>424</v>
      </c>
      <c r="S2944" s="69" t="s">
        <v>300</v>
      </c>
      <c r="T2944" s="69"/>
      <c r="U2944" s="69" t="s">
        <v>2010</v>
      </c>
      <c r="V2944" s="69" t="s">
        <v>295</v>
      </c>
    </row>
    <row r="2945" spans="1:22" x14ac:dyDescent="0.3">
      <c r="A2945" s="69" t="s">
        <v>5484</v>
      </c>
      <c r="B2945" s="69">
        <v>1</v>
      </c>
      <c r="C2945" s="1" t="s">
        <v>5481</v>
      </c>
      <c r="D2945" s="69" t="s">
        <v>321</v>
      </c>
      <c r="E2945" s="69">
        <v>2512523</v>
      </c>
      <c r="F2945" s="69" t="s">
        <v>5481</v>
      </c>
      <c r="G2945" s="69"/>
      <c r="H2945" s="69" t="s">
        <v>5485</v>
      </c>
      <c r="I2945" s="69"/>
      <c r="J2945" s="69" t="s">
        <v>5483</v>
      </c>
      <c r="K2945" s="69">
        <v>85</v>
      </c>
      <c r="L2945" s="1" t="s">
        <v>321</v>
      </c>
      <c r="M2945" s="69" t="s">
        <v>5482</v>
      </c>
      <c r="N2945" s="69">
        <v>17754</v>
      </c>
      <c r="O2945" s="69">
        <v>5</v>
      </c>
      <c r="P2945" s="69">
        <v>28</v>
      </c>
      <c r="Q2945" s="69" t="s">
        <v>12369</v>
      </c>
      <c r="R2945" s="69" t="s">
        <v>345</v>
      </c>
      <c r="S2945" s="69" t="s">
        <v>408</v>
      </c>
      <c r="T2945" s="69" t="s">
        <v>16316</v>
      </c>
      <c r="U2945" s="69" t="s">
        <v>2010</v>
      </c>
      <c r="V2945" s="69" t="s">
        <v>295</v>
      </c>
    </row>
    <row r="2946" spans="1:22" x14ac:dyDescent="0.3">
      <c r="A2946" s="69" t="s">
        <v>7121</v>
      </c>
      <c r="B2946" s="69">
        <v>1</v>
      </c>
      <c r="C2946" s="1" t="s">
        <v>169</v>
      </c>
      <c r="D2946" s="69" t="s">
        <v>437</v>
      </c>
      <c r="E2946" s="69">
        <v>2985659</v>
      </c>
      <c r="F2946" s="69" t="s">
        <v>169</v>
      </c>
      <c r="G2946" s="69" t="s">
        <v>371</v>
      </c>
      <c r="H2946" s="69" t="s">
        <v>3783</v>
      </c>
      <c r="I2946" s="69">
        <v>1</v>
      </c>
      <c r="J2946" s="69" t="s">
        <v>7120</v>
      </c>
      <c r="K2946" s="69">
        <v>3</v>
      </c>
      <c r="L2946" s="1" t="s">
        <v>437</v>
      </c>
      <c r="M2946" s="69" t="s">
        <v>7119</v>
      </c>
      <c r="N2946" s="69">
        <v>18478</v>
      </c>
      <c r="O2946" s="69">
        <v>4</v>
      </c>
      <c r="P2946" s="69">
        <v>26</v>
      </c>
      <c r="Q2946" s="69" t="s">
        <v>12807</v>
      </c>
      <c r="R2946" s="69" t="s">
        <v>360</v>
      </c>
      <c r="S2946" s="69" t="s">
        <v>65</v>
      </c>
      <c r="T2946" s="69"/>
      <c r="U2946" s="69" t="s">
        <v>7118</v>
      </c>
      <c r="V2946" s="69" t="s">
        <v>299</v>
      </c>
    </row>
    <row r="2947" spans="1:22" x14ac:dyDescent="0.3">
      <c r="A2947" s="69" t="s">
        <v>10321</v>
      </c>
      <c r="B2947" s="69">
        <v>1</v>
      </c>
      <c r="C2947" s="1" t="s">
        <v>10318</v>
      </c>
      <c r="D2947" s="69" t="s">
        <v>311</v>
      </c>
      <c r="E2947" s="69">
        <v>3115966</v>
      </c>
      <c r="F2947" s="69" t="s">
        <v>10318</v>
      </c>
      <c r="G2947" s="69"/>
      <c r="H2947" s="69" t="s">
        <v>1608</v>
      </c>
      <c r="I2947" s="69">
        <v>4</v>
      </c>
      <c r="J2947" s="69" t="s">
        <v>16035</v>
      </c>
      <c r="K2947" s="69">
        <v>5</v>
      </c>
      <c r="L2947" s="1" t="s">
        <v>311</v>
      </c>
      <c r="M2947" s="69" t="s">
        <v>10320</v>
      </c>
      <c r="N2947" s="69">
        <v>21167</v>
      </c>
      <c r="O2947" s="69">
        <v>1</v>
      </c>
      <c r="P2947" s="69">
        <v>25</v>
      </c>
      <c r="Q2947" s="69" t="s">
        <v>13738</v>
      </c>
      <c r="R2947" s="69" t="s">
        <v>294</v>
      </c>
      <c r="S2947" s="69" t="s">
        <v>525</v>
      </c>
      <c r="T2947" s="69" t="s">
        <v>16316</v>
      </c>
      <c r="U2947" s="69" t="s">
        <v>10319</v>
      </c>
      <c r="V2947" s="69" t="s">
        <v>295</v>
      </c>
    </row>
    <row r="2948" spans="1:22" x14ac:dyDescent="0.3">
      <c r="A2948" s="69" t="s">
        <v>6390</v>
      </c>
      <c r="B2948" s="69">
        <v>1</v>
      </c>
      <c r="C2948" s="1" t="s">
        <v>6388</v>
      </c>
      <c r="D2948" s="69"/>
      <c r="E2948" s="69"/>
      <c r="F2948" s="69" t="s">
        <v>6388</v>
      </c>
      <c r="G2948" s="69"/>
      <c r="H2948" s="69"/>
      <c r="I2948" s="69"/>
      <c r="J2948" s="69"/>
      <c r="K2948" s="69">
        <v>0</v>
      </c>
      <c r="L2948" s="1" t="s">
        <v>296</v>
      </c>
      <c r="M2948" s="69" t="s">
        <v>6389</v>
      </c>
      <c r="N2948" s="69">
        <v>19769</v>
      </c>
      <c r="O2948" s="69">
        <v>0</v>
      </c>
      <c r="P2948" s="69"/>
      <c r="Q2948" s="69" t="s">
        <v>12608</v>
      </c>
      <c r="R2948" s="69" t="s">
        <v>296</v>
      </c>
      <c r="S2948" s="69" t="s">
        <v>296</v>
      </c>
      <c r="T2948" s="69"/>
      <c r="U2948" s="69" t="s">
        <v>1889</v>
      </c>
      <c r="V2948" s="69" t="s">
        <v>295</v>
      </c>
    </row>
    <row r="2949" spans="1:22" x14ac:dyDescent="0.3">
      <c r="A2949" s="69" t="s">
        <v>6706</v>
      </c>
      <c r="B2949" s="69">
        <v>1</v>
      </c>
      <c r="C2949" s="1" t="s">
        <v>6705</v>
      </c>
      <c r="D2949" s="69"/>
      <c r="E2949" s="69"/>
      <c r="F2949" s="69" t="s">
        <v>6705</v>
      </c>
      <c r="G2949" s="69"/>
      <c r="H2949" s="69"/>
      <c r="I2949" s="69"/>
      <c r="J2949" s="69"/>
      <c r="K2949" s="69">
        <v>0</v>
      </c>
      <c r="L2949" s="1" t="s">
        <v>296</v>
      </c>
      <c r="M2949" s="69" t="s">
        <v>1120</v>
      </c>
      <c r="N2949" s="69">
        <v>18842</v>
      </c>
      <c r="O2949" s="69">
        <v>0</v>
      </c>
      <c r="P2949" s="69"/>
      <c r="Q2949" s="69" t="s">
        <v>12694</v>
      </c>
      <c r="R2949" s="69" t="s">
        <v>296</v>
      </c>
      <c r="S2949" s="69" t="s">
        <v>296</v>
      </c>
      <c r="T2949" s="69"/>
      <c r="U2949" s="69" t="s">
        <v>4145</v>
      </c>
      <c r="V2949" s="69" t="s">
        <v>295</v>
      </c>
    </row>
    <row r="2950" spans="1:22" x14ac:dyDescent="0.3">
      <c r="A2950" s="69" t="s">
        <v>8409</v>
      </c>
      <c r="B2950" s="69">
        <v>1</v>
      </c>
      <c r="C2950" s="1" t="s">
        <v>8408</v>
      </c>
      <c r="D2950" s="69" t="s">
        <v>321</v>
      </c>
      <c r="E2950" s="69">
        <v>3053039</v>
      </c>
      <c r="F2950" s="69" t="s">
        <v>8408</v>
      </c>
      <c r="G2950" s="69" t="s">
        <v>875</v>
      </c>
      <c r="H2950" s="69" t="s">
        <v>4255</v>
      </c>
      <c r="I2950" s="69">
        <v>40</v>
      </c>
      <c r="J2950" s="69"/>
      <c r="K2950" s="69">
        <v>85</v>
      </c>
      <c r="L2950" s="1" t="s">
        <v>321</v>
      </c>
      <c r="M2950" s="69" t="s">
        <v>4297</v>
      </c>
      <c r="N2950" s="69">
        <v>19360</v>
      </c>
      <c r="O2950" s="69">
        <v>1</v>
      </c>
      <c r="P2950" s="69">
        <v>23</v>
      </c>
      <c r="Q2950" s="69" t="s">
        <v>13167</v>
      </c>
      <c r="R2950" s="69" t="s">
        <v>294</v>
      </c>
      <c r="S2950" s="69" t="s">
        <v>958</v>
      </c>
      <c r="T2950" s="69"/>
      <c r="U2950" s="69" t="s">
        <v>4177</v>
      </c>
      <c r="V2950" s="69" t="s">
        <v>299</v>
      </c>
    </row>
    <row r="2951" spans="1:22" x14ac:dyDescent="0.3">
      <c r="A2951" s="69" t="s">
        <v>9876</v>
      </c>
      <c r="B2951" s="69">
        <v>1</v>
      </c>
      <c r="C2951" s="1" t="s">
        <v>9873</v>
      </c>
      <c r="D2951" s="69" t="s">
        <v>321</v>
      </c>
      <c r="E2951" s="69">
        <v>17348</v>
      </c>
      <c r="F2951" s="69" t="s">
        <v>9873</v>
      </c>
      <c r="G2951" s="69" t="s">
        <v>303</v>
      </c>
      <c r="H2951" s="69" t="s">
        <v>7829</v>
      </c>
      <c r="I2951" s="69">
        <v>4</v>
      </c>
      <c r="J2951" s="69" t="s">
        <v>9875</v>
      </c>
      <c r="K2951" s="69">
        <v>85</v>
      </c>
      <c r="L2951" s="1" t="s">
        <v>321</v>
      </c>
      <c r="M2951" s="69" t="s">
        <v>9874</v>
      </c>
      <c r="N2951" s="69">
        <v>16395</v>
      </c>
      <c r="O2951" s="69">
        <v>6</v>
      </c>
      <c r="P2951" s="69">
        <v>27</v>
      </c>
      <c r="Q2951" s="69" t="s">
        <v>13606</v>
      </c>
      <c r="R2951" s="69" t="s">
        <v>424</v>
      </c>
      <c r="S2951" s="69" t="s">
        <v>408</v>
      </c>
      <c r="T2951" s="69"/>
      <c r="U2951" s="69" t="s">
        <v>2522</v>
      </c>
      <c r="V2951" s="69" t="s">
        <v>299</v>
      </c>
    </row>
    <row r="2952" spans="1:22" x14ac:dyDescent="0.3">
      <c r="A2952" s="69" t="s">
        <v>15382</v>
      </c>
      <c r="B2952" s="69">
        <v>1</v>
      </c>
      <c r="C2952" s="1" t="s">
        <v>15383</v>
      </c>
      <c r="D2952" s="69" t="s">
        <v>451</v>
      </c>
      <c r="E2952" s="69">
        <v>3916209</v>
      </c>
      <c r="F2952" s="69" t="s">
        <v>15383</v>
      </c>
      <c r="G2952" s="69" t="s">
        <v>570</v>
      </c>
      <c r="H2952" s="69"/>
      <c r="I2952" s="69">
        <v>5</v>
      </c>
      <c r="J2952" s="69"/>
      <c r="K2952" s="69">
        <v>35</v>
      </c>
      <c r="L2952" s="1" t="s">
        <v>451</v>
      </c>
      <c r="M2952" s="69" t="s">
        <v>313</v>
      </c>
      <c r="N2952" s="69">
        <v>21839</v>
      </c>
      <c r="O2952" s="69">
        <v>0</v>
      </c>
      <c r="P2952" s="69"/>
      <c r="Q2952" s="69" t="s">
        <v>15384</v>
      </c>
      <c r="R2952" s="69" t="s">
        <v>360</v>
      </c>
      <c r="S2952" s="69" t="s">
        <v>450</v>
      </c>
      <c r="T2952" s="69"/>
      <c r="U2952" s="69" t="s">
        <v>2522</v>
      </c>
      <c r="V2952" s="69" t="s">
        <v>299</v>
      </c>
    </row>
    <row r="2953" spans="1:22" x14ac:dyDescent="0.3">
      <c r="A2953" s="69" t="s">
        <v>8530</v>
      </c>
      <c r="B2953" s="69">
        <v>1</v>
      </c>
      <c r="C2953" s="1" t="s">
        <v>8529</v>
      </c>
      <c r="D2953" s="69" t="s">
        <v>348</v>
      </c>
      <c r="E2953" s="69">
        <v>2575416</v>
      </c>
      <c r="F2953" s="69" t="s">
        <v>8529</v>
      </c>
      <c r="G2953" s="69"/>
      <c r="H2953" s="69" t="s">
        <v>4486</v>
      </c>
      <c r="I2953" s="69"/>
      <c r="J2953" s="69"/>
      <c r="K2953" s="69">
        <v>17</v>
      </c>
      <c r="L2953" s="1" t="s">
        <v>348</v>
      </c>
      <c r="M2953" s="69" t="s">
        <v>743</v>
      </c>
      <c r="N2953" s="69">
        <v>17906</v>
      </c>
      <c r="O2953" s="69">
        <v>3</v>
      </c>
      <c r="P2953" s="69">
        <v>26</v>
      </c>
      <c r="Q2953" s="69" t="s">
        <v>13202</v>
      </c>
      <c r="R2953" s="69" t="s">
        <v>318</v>
      </c>
      <c r="S2953" s="69" t="s">
        <v>362</v>
      </c>
      <c r="T2953" s="69" t="s">
        <v>1059</v>
      </c>
      <c r="U2953" s="69" t="s">
        <v>2522</v>
      </c>
      <c r="V2953" s="69" t="s">
        <v>295</v>
      </c>
    </row>
    <row r="2954" spans="1:22" x14ac:dyDescent="0.3">
      <c r="A2954" s="69" t="s">
        <v>9522</v>
      </c>
      <c r="B2954" s="69">
        <v>1</v>
      </c>
      <c r="C2954" s="1" t="s">
        <v>9521</v>
      </c>
      <c r="D2954" s="69" t="s">
        <v>451</v>
      </c>
      <c r="E2954" s="69">
        <v>3119996</v>
      </c>
      <c r="F2954" s="69" t="s">
        <v>9521</v>
      </c>
      <c r="G2954" s="69"/>
      <c r="H2954" s="69" t="s">
        <v>14011</v>
      </c>
      <c r="I2954" s="69">
        <v>8</v>
      </c>
      <c r="J2954" s="69" t="s">
        <v>14547</v>
      </c>
      <c r="K2954" s="69">
        <v>41</v>
      </c>
      <c r="L2954" s="1" t="s">
        <v>451</v>
      </c>
      <c r="M2954" s="69" t="s">
        <v>414</v>
      </c>
      <c r="N2954" s="69">
        <v>21317</v>
      </c>
      <c r="O2954" s="69">
        <v>1</v>
      </c>
      <c r="P2954" s="69">
        <v>25</v>
      </c>
      <c r="Q2954" s="69" t="s">
        <v>13501</v>
      </c>
      <c r="R2954" s="69" t="s">
        <v>401</v>
      </c>
      <c r="S2954" s="69" t="s">
        <v>611</v>
      </c>
      <c r="T2954" s="69" t="s">
        <v>16316</v>
      </c>
      <c r="U2954" s="69" t="s">
        <v>2522</v>
      </c>
      <c r="V2954" s="69" t="s">
        <v>295</v>
      </c>
    </row>
    <row r="2955" spans="1:22" x14ac:dyDescent="0.3">
      <c r="A2955" s="69" t="s">
        <v>7203</v>
      </c>
      <c r="B2955" s="69">
        <v>1</v>
      </c>
      <c r="C2955" s="1" t="s">
        <v>7201</v>
      </c>
      <c r="D2955" s="69" t="s">
        <v>348</v>
      </c>
      <c r="E2955" s="69">
        <v>4239830</v>
      </c>
      <c r="F2955" s="69" t="s">
        <v>7201</v>
      </c>
      <c r="G2955" s="69"/>
      <c r="H2955" s="69" t="s">
        <v>3560</v>
      </c>
      <c r="I2955" s="69"/>
      <c r="J2955" s="69" t="s">
        <v>15451</v>
      </c>
      <c r="K2955" s="69">
        <v>89</v>
      </c>
      <c r="L2955" s="1" t="s">
        <v>348</v>
      </c>
      <c r="M2955" s="69" t="s">
        <v>7202</v>
      </c>
      <c r="N2955" s="69">
        <v>21226</v>
      </c>
      <c r="O2955" s="69">
        <v>1</v>
      </c>
      <c r="P2955" s="69">
        <v>26</v>
      </c>
      <c r="Q2955" s="69" t="s">
        <v>12830</v>
      </c>
      <c r="R2955" s="69" t="s">
        <v>318</v>
      </c>
      <c r="S2955" s="69" t="s">
        <v>347</v>
      </c>
      <c r="T2955" s="69" t="s">
        <v>16316</v>
      </c>
      <c r="U2955" s="69" t="s">
        <v>2522</v>
      </c>
      <c r="V2955" s="69" t="s">
        <v>295</v>
      </c>
    </row>
    <row r="2956" spans="1:22" x14ac:dyDescent="0.3">
      <c r="A2956" s="69" t="s">
        <v>1215</v>
      </c>
      <c r="B2956" s="69">
        <v>1</v>
      </c>
      <c r="C2956" s="1" t="s">
        <v>1211</v>
      </c>
      <c r="D2956" s="69" t="s">
        <v>437</v>
      </c>
      <c r="E2956" s="69">
        <v>3049899</v>
      </c>
      <c r="F2956" s="69" t="s">
        <v>1211</v>
      </c>
      <c r="G2956" s="69" t="s">
        <v>479</v>
      </c>
      <c r="H2956" s="69" t="s">
        <v>1216</v>
      </c>
      <c r="I2956" s="69">
        <v>1</v>
      </c>
      <c r="J2956" s="69" t="s">
        <v>1214</v>
      </c>
      <c r="K2956" s="69">
        <v>7</v>
      </c>
      <c r="L2956" s="1" t="s">
        <v>437</v>
      </c>
      <c r="M2956" s="69" t="s">
        <v>1213</v>
      </c>
      <c r="N2956" s="69">
        <v>19565</v>
      </c>
      <c r="O2956" s="69">
        <v>3</v>
      </c>
      <c r="P2956" s="69">
        <v>26</v>
      </c>
      <c r="Q2956" s="69" t="s">
        <v>11447</v>
      </c>
      <c r="R2956" s="69" t="s">
        <v>492</v>
      </c>
      <c r="S2956" s="69" t="s">
        <v>568</v>
      </c>
      <c r="T2956" s="69"/>
      <c r="U2956" s="69" t="s">
        <v>1212</v>
      </c>
      <c r="V2956" s="69" t="s">
        <v>299</v>
      </c>
    </row>
    <row r="2957" spans="1:22" x14ac:dyDescent="0.3">
      <c r="A2957" s="69" t="s">
        <v>9604</v>
      </c>
      <c r="B2957" s="69">
        <v>1</v>
      </c>
      <c r="C2957" s="1" t="s">
        <v>9603</v>
      </c>
      <c r="D2957" s="69" t="s">
        <v>451</v>
      </c>
      <c r="E2957" s="69">
        <v>2977667</v>
      </c>
      <c r="F2957" s="69" t="s">
        <v>9603</v>
      </c>
      <c r="G2957" s="69"/>
      <c r="H2957" s="69" t="s">
        <v>1054</v>
      </c>
      <c r="I2957" s="69"/>
      <c r="J2957" s="69"/>
      <c r="K2957" s="69">
        <v>30</v>
      </c>
      <c r="L2957" s="1" t="s">
        <v>451</v>
      </c>
      <c r="M2957" s="69" t="s">
        <v>3328</v>
      </c>
      <c r="N2957" s="69">
        <v>18163</v>
      </c>
      <c r="O2957" s="69">
        <v>0</v>
      </c>
      <c r="P2957" s="69">
        <v>25</v>
      </c>
      <c r="Q2957" s="69" t="s">
        <v>13526</v>
      </c>
      <c r="R2957" s="69" t="s">
        <v>329</v>
      </c>
      <c r="S2957" s="69" t="s">
        <v>356</v>
      </c>
      <c r="T2957" s="69"/>
      <c r="U2957" s="69" t="s">
        <v>3478</v>
      </c>
      <c r="V2957" s="69" t="s">
        <v>295</v>
      </c>
    </row>
    <row r="2958" spans="1:22" x14ac:dyDescent="0.3">
      <c r="A2958" s="69" t="s">
        <v>4868</v>
      </c>
      <c r="B2958" s="69">
        <v>1</v>
      </c>
      <c r="C2958" s="1" t="s">
        <v>4866</v>
      </c>
      <c r="D2958" s="69" t="s">
        <v>311</v>
      </c>
      <c r="E2958" s="69">
        <v>15935</v>
      </c>
      <c r="F2958" s="69" t="s">
        <v>4866</v>
      </c>
      <c r="G2958" s="69"/>
      <c r="H2958" s="69" t="s">
        <v>4869</v>
      </c>
      <c r="I2958" s="69"/>
      <c r="J2958" s="69"/>
      <c r="K2958" s="69">
        <v>3</v>
      </c>
      <c r="L2958" s="1" t="s">
        <v>311</v>
      </c>
      <c r="M2958" s="69" t="s">
        <v>4867</v>
      </c>
      <c r="N2958" s="69">
        <v>15037</v>
      </c>
      <c r="O2958" s="69">
        <v>6</v>
      </c>
      <c r="P2958" s="69">
        <v>29</v>
      </c>
      <c r="Q2958" s="69" t="s">
        <v>12210</v>
      </c>
      <c r="R2958" s="69" t="s">
        <v>318</v>
      </c>
      <c r="S2958" s="69" t="s">
        <v>1188</v>
      </c>
      <c r="T2958" s="69"/>
      <c r="U2958" s="69" t="s">
        <v>3478</v>
      </c>
      <c r="V2958" s="69" t="s">
        <v>295</v>
      </c>
    </row>
    <row r="2959" spans="1:22" x14ac:dyDescent="0.3">
      <c r="A2959" s="69" t="s">
        <v>5619</v>
      </c>
      <c r="B2959" s="69">
        <v>1</v>
      </c>
      <c r="C2959" s="1" t="s">
        <v>5617</v>
      </c>
      <c r="D2959" s="69" t="s">
        <v>311</v>
      </c>
      <c r="E2959" s="69">
        <v>2979985</v>
      </c>
      <c r="F2959" s="69" t="s">
        <v>5617</v>
      </c>
      <c r="G2959" s="69"/>
      <c r="H2959" s="69" t="s">
        <v>5620</v>
      </c>
      <c r="I2959" s="69"/>
      <c r="J2959" s="69" t="s">
        <v>14423</v>
      </c>
      <c r="K2959" s="69">
        <v>48</v>
      </c>
      <c r="L2959" s="1" t="s">
        <v>311</v>
      </c>
      <c r="M2959" s="69" t="s">
        <v>5618</v>
      </c>
      <c r="N2959" s="69">
        <v>19497</v>
      </c>
      <c r="O2959" s="69">
        <v>3</v>
      </c>
      <c r="P2959" s="69">
        <v>26</v>
      </c>
      <c r="Q2959" s="69" t="s">
        <v>12405</v>
      </c>
      <c r="R2959" s="69" t="s">
        <v>294</v>
      </c>
      <c r="S2959" s="69" t="s">
        <v>949</v>
      </c>
      <c r="T2959" s="69" t="s">
        <v>16316</v>
      </c>
      <c r="U2959" s="69" t="s">
        <v>857</v>
      </c>
      <c r="V2959" s="69" t="s">
        <v>295</v>
      </c>
    </row>
    <row r="2960" spans="1:22" x14ac:dyDescent="0.3">
      <c r="A2960" s="69" t="s">
        <v>3158</v>
      </c>
      <c r="B2960" s="69">
        <v>1</v>
      </c>
      <c r="C2960" s="1" t="s">
        <v>3156</v>
      </c>
      <c r="D2960" s="69" t="s">
        <v>348</v>
      </c>
      <c r="E2960" s="69">
        <v>2574271</v>
      </c>
      <c r="F2960" s="69" t="s">
        <v>3156</v>
      </c>
      <c r="G2960" s="69"/>
      <c r="H2960" s="69"/>
      <c r="I2960" s="69"/>
      <c r="J2960" s="69"/>
      <c r="K2960" s="69">
        <v>83</v>
      </c>
      <c r="L2960" s="1" t="s">
        <v>348</v>
      </c>
      <c r="M2960" s="69" t="s">
        <v>3157</v>
      </c>
      <c r="N2960" s="69">
        <v>17444</v>
      </c>
      <c r="O2960" s="69">
        <v>0</v>
      </c>
      <c r="P2960" s="69"/>
      <c r="Q2960" s="69" t="s">
        <v>11817</v>
      </c>
      <c r="R2960" s="69" t="s">
        <v>345</v>
      </c>
      <c r="S2960" s="69" t="s">
        <v>779</v>
      </c>
      <c r="T2960" s="69"/>
      <c r="U2960" s="69" t="s">
        <v>857</v>
      </c>
      <c r="V2960" s="69" t="s">
        <v>295</v>
      </c>
    </row>
    <row r="2961" spans="1:22" x14ac:dyDescent="0.3">
      <c r="A2961" s="69" t="s">
        <v>1077</v>
      </c>
      <c r="B2961" s="69">
        <v>1</v>
      </c>
      <c r="C2961" s="1" t="s">
        <v>114</v>
      </c>
      <c r="D2961" s="69" t="s">
        <v>321</v>
      </c>
      <c r="E2961" s="69">
        <v>15835</v>
      </c>
      <c r="F2961" s="69" t="s">
        <v>114</v>
      </c>
      <c r="G2961" s="69" t="s">
        <v>388</v>
      </c>
      <c r="H2961" s="69" t="s">
        <v>4005</v>
      </c>
      <c r="I2961" s="69">
        <v>1</v>
      </c>
      <c r="J2961" s="69" t="s">
        <v>1076</v>
      </c>
      <c r="K2961" s="69">
        <v>86</v>
      </c>
      <c r="L2961" s="1" t="s">
        <v>321</v>
      </c>
      <c r="M2961" s="69" t="s">
        <v>1075</v>
      </c>
      <c r="N2961" s="69">
        <v>14856</v>
      </c>
      <c r="O2961" s="69">
        <v>7</v>
      </c>
      <c r="P2961" s="69">
        <v>29</v>
      </c>
      <c r="Q2961" s="69" t="s">
        <v>11424</v>
      </c>
      <c r="R2961" s="69" t="s">
        <v>294</v>
      </c>
      <c r="S2961" s="69" t="s">
        <v>515</v>
      </c>
      <c r="T2961" s="69"/>
      <c r="U2961" s="69" t="s">
        <v>857</v>
      </c>
      <c r="V2961" s="69" t="s">
        <v>299</v>
      </c>
    </row>
    <row r="2962" spans="1:22" x14ac:dyDescent="0.3">
      <c r="A2962" s="69" t="s">
        <v>9638</v>
      </c>
      <c r="B2962" s="69">
        <v>1</v>
      </c>
      <c r="C2962" s="1" t="s">
        <v>9637</v>
      </c>
      <c r="D2962" s="69" t="s">
        <v>321</v>
      </c>
      <c r="E2962" s="69">
        <v>3929924</v>
      </c>
      <c r="F2962" s="69" t="s">
        <v>9637</v>
      </c>
      <c r="G2962" s="69" t="s">
        <v>915</v>
      </c>
      <c r="H2962" s="69" t="s">
        <v>3625</v>
      </c>
      <c r="I2962" s="69">
        <v>3</v>
      </c>
      <c r="J2962" s="69" t="s">
        <v>14551</v>
      </c>
      <c r="K2962" s="69">
        <v>81</v>
      </c>
      <c r="L2962" s="1" t="s">
        <v>321</v>
      </c>
      <c r="M2962" s="69" t="s">
        <v>6484</v>
      </c>
      <c r="N2962" s="69">
        <v>20770</v>
      </c>
      <c r="O2962" s="69">
        <v>1</v>
      </c>
      <c r="P2962" s="69">
        <v>23</v>
      </c>
      <c r="Q2962" s="69" t="s">
        <v>13536</v>
      </c>
      <c r="R2962" s="69" t="s">
        <v>1346</v>
      </c>
      <c r="S2962" s="69" t="s">
        <v>1605</v>
      </c>
      <c r="T2962" s="69"/>
      <c r="U2962" s="69" t="s">
        <v>857</v>
      </c>
      <c r="V2962" s="69" t="s">
        <v>299</v>
      </c>
    </row>
    <row r="2963" spans="1:22" x14ac:dyDescent="0.3">
      <c r="A2963" s="69" t="s">
        <v>4783</v>
      </c>
      <c r="B2963" s="69">
        <v>1</v>
      </c>
      <c r="C2963" s="1" t="s">
        <v>4781</v>
      </c>
      <c r="D2963" s="69" t="s">
        <v>437</v>
      </c>
      <c r="E2963" s="69">
        <v>16916</v>
      </c>
      <c r="F2963" s="69" t="s">
        <v>4781</v>
      </c>
      <c r="G2963" s="69"/>
      <c r="H2963" s="69" t="s">
        <v>4784</v>
      </c>
      <c r="I2963" s="69"/>
      <c r="J2963" s="69"/>
      <c r="K2963" s="69">
        <v>1</v>
      </c>
      <c r="L2963" s="1" t="s">
        <v>437</v>
      </c>
      <c r="M2963" s="69" t="s">
        <v>4782</v>
      </c>
      <c r="N2963" s="69">
        <v>16412</v>
      </c>
      <c r="O2963" s="69">
        <v>5</v>
      </c>
      <c r="P2963" s="69">
        <v>28</v>
      </c>
      <c r="Q2963" s="69" t="s">
        <v>12187</v>
      </c>
      <c r="R2963" s="69" t="s">
        <v>308</v>
      </c>
      <c r="S2963" s="69" t="s">
        <v>475</v>
      </c>
      <c r="T2963" s="69" t="s">
        <v>1059</v>
      </c>
      <c r="U2963" s="69" t="s">
        <v>857</v>
      </c>
      <c r="V2963" s="69" t="s">
        <v>295</v>
      </c>
    </row>
    <row r="2964" spans="1:22" x14ac:dyDescent="0.3">
      <c r="A2964" s="69" t="s">
        <v>2430</v>
      </c>
      <c r="B2964" s="69">
        <v>1</v>
      </c>
      <c r="C2964" s="1" t="s">
        <v>2428</v>
      </c>
      <c r="D2964" s="69" t="s">
        <v>451</v>
      </c>
      <c r="E2964" s="69">
        <v>2576901</v>
      </c>
      <c r="F2964" s="69" t="s">
        <v>2428</v>
      </c>
      <c r="G2964" s="69"/>
      <c r="H2964" s="69" t="s">
        <v>855</v>
      </c>
      <c r="I2964" s="69"/>
      <c r="J2964" s="69"/>
      <c r="K2964" s="69">
        <v>45</v>
      </c>
      <c r="L2964" s="1" t="s">
        <v>451</v>
      </c>
      <c r="M2964" s="69" t="s">
        <v>2429</v>
      </c>
      <c r="N2964" s="69">
        <v>17348</v>
      </c>
      <c r="O2964" s="69">
        <v>5</v>
      </c>
      <c r="P2964" s="69">
        <v>27</v>
      </c>
      <c r="Q2964" s="69" t="s">
        <v>11667</v>
      </c>
      <c r="R2964" s="69" t="s">
        <v>329</v>
      </c>
      <c r="S2964" s="69" t="s">
        <v>970</v>
      </c>
      <c r="T2964" s="69"/>
      <c r="U2964" s="69" t="s">
        <v>857</v>
      </c>
      <c r="V2964" s="69" t="s">
        <v>295</v>
      </c>
    </row>
    <row r="2965" spans="1:22" x14ac:dyDescent="0.3">
      <c r="A2965" s="69" t="s">
        <v>7857</v>
      </c>
      <c r="B2965" s="69">
        <v>1</v>
      </c>
      <c r="C2965" s="1" t="s">
        <v>7854</v>
      </c>
      <c r="D2965" s="69" t="s">
        <v>562</v>
      </c>
      <c r="E2965" s="69">
        <v>16366</v>
      </c>
      <c r="F2965" s="69" t="s">
        <v>7854</v>
      </c>
      <c r="G2965" s="69"/>
      <c r="H2965" s="69" t="s">
        <v>3445</v>
      </c>
      <c r="I2965" s="69">
        <v>7</v>
      </c>
      <c r="J2965" s="69" t="s">
        <v>7856</v>
      </c>
      <c r="K2965" s="69"/>
      <c r="L2965" s="1" t="s">
        <v>451</v>
      </c>
      <c r="M2965" s="69" t="s">
        <v>7855</v>
      </c>
      <c r="N2965" s="69">
        <v>15555</v>
      </c>
      <c r="O2965" s="69">
        <v>7</v>
      </c>
      <c r="P2965" s="69">
        <v>30</v>
      </c>
      <c r="Q2965" s="69" t="s">
        <v>13008</v>
      </c>
      <c r="R2965" s="69" t="s">
        <v>329</v>
      </c>
      <c r="S2965" s="69" t="s">
        <v>459</v>
      </c>
      <c r="T2965" s="69" t="s">
        <v>16316</v>
      </c>
      <c r="U2965" s="69" t="s">
        <v>857</v>
      </c>
      <c r="V2965" s="69" t="s">
        <v>295</v>
      </c>
    </row>
    <row r="2966" spans="1:22" x14ac:dyDescent="0.3">
      <c r="A2966" s="69" t="s">
        <v>5220</v>
      </c>
      <c r="B2966" s="69">
        <v>1</v>
      </c>
      <c r="C2966" s="1" t="s">
        <v>5218</v>
      </c>
      <c r="D2966" s="69" t="s">
        <v>311</v>
      </c>
      <c r="E2966" s="69">
        <v>16814</v>
      </c>
      <c r="F2966" s="69" t="s">
        <v>5218</v>
      </c>
      <c r="G2966" s="69"/>
      <c r="H2966" s="69" t="s">
        <v>5221</v>
      </c>
      <c r="I2966" s="69"/>
      <c r="J2966" s="69"/>
      <c r="K2966" s="69">
        <v>18</v>
      </c>
      <c r="L2966" s="1" t="s">
        <v>311</v>
      </c>
      <c r="M2966" s="69" t="s">
        <v>5219</v>
      </c>
      <c r="N2966" s="69">
        <v>16175</v>
      </c>
      <c r="O2966" s="69">
        <v>6</v>
      </c>
      <c r="P2966" s="69">
        <v>28</v>
      </c>
      <c r="Q2966" s="69" t="s">
        <v>12299</v>
      </c>
      <c r="R2966" s="69" t="s">
        <v>294</v>
      </c>
      <c r="S2966" s="69" t="s">
        <v>665</v>
      </c>
      <c r="T2966" s="69"/>
      <c r="U2966" s="69" t="s">
        <v>857</v>
      </c>
      <c r="V2966" s="69" t="s">
        <v>295</v>
      </c>
    </row>
    <row r="2967" spans="1:22" x14ac:dyDescent="0.3">
      <c r="A2967" s="69" t="s">
        <v>3061</v>
      </c>
      <c r="B2967" s="69">
        <v>2</v>
      </c>
      <c r="C2967" s="1" t="s">
        <v>3060</v>
      </c>
      <c r="D2967" s="69" t="s">
        <v>321</v>
      </c>
      <c r="E2967" s="69">
        <v>10482</v>
      </c>
      <c r="F2967" s="69" t="s">
        <v>3060</v>
      </c>
      <c r="G2967" s="69"/>
      <c r="H2967" s="69" t="s">
        <v>3062</v>
      </c>
      <c r="I2967" s="69"/>
      <c r="J2967" s="69"/>
      <c r="K2967" s="69">
        <v>86</v>
      </c>
      <c r="L2967" s="1" t="s">
        <v>321</v>
      </c>
      <c r="M2967" s="69" t="s">
        <v>936</v>
      </c>
      <c r="N2967" s="69">
        <v>4484</v>
      </c>
      <c r="O2967" s="69">
        <v>8</v>
      </c>
      <c r="P2967" s="69">
        <v>31</v>
      </c>
      <c r="Q2967" s="69" t="s">
        <v>11795</v>
      </c>
      <c r="R2967" s="69" t="s">
        <v>424</v>
      </c>
      <c r="S2967" s="69" t="s">
        <v>958</v>
      </c>
      <c r="T2967" s="69"/>
      <c r="U2967" s="69" t="s">
        <v>857</v>
      </c>
      <c r="V2967" s="69" t="s">
        <v>295</v>
      </c>
    </row>
    <row r="2968" spans="1:22" x14ac:dyDescent="0.3">
      <c r="A2968" s="69" t="s">
        <v>3061</v>
      </c>
      <c r="B2968" s="69">
        <v>2</v>
      </c>
      <c r="C2968" s="1" t="s">
        <v>9004</v>
      </c>
      <c r="D2968" s="69" t="s">
        <v>321</v>
      </c>
      <c r="E2968" s="69">
        <v>12699</v>
      </c>
      <c r="F2968" s="69" t="s">
        <v>9004</v>
      </c>
      <c r="G2968" s="69"/>
      <c r="H2968" s="69" t="s">
        <v>9006</v>
      </c>
      <c r="I2968" s="69"/>
      <c r="J2968" s="69" t="s">
        <v>9005</v>
      </c>
      <c r="K2968" s="69">
        <v>86</v>
      </c>
      <c r="L2968" s="1" t="s">
        <v>321</v>
      </c>
      <c r="M2968" s="69" t="s">
        <v>936</v>
      </c>
      <c r="N2968" s="69">
        <v>12415</v>
      </c>
      <c r="O2968" s="69">
        <v>11</v>
      </c>
      <c r="P2968" s="69">
        <v>35</v>
      </c>
      <c r="Q2968" s="69" t="s">
        <v>11795</v>
      </c>
      <c r="R2968" s="69" t="s">
        <v>424</v>
      </c>
      <c r="S2968" s="69" t="s">
        <v>659</v>
      </c>
      <c r="T2968" s="69" t="s">
        <v>16316</v>
      </c>
      <c r="U2968" s="69" t="s">
        <v>857</v>
      </c>
      <c r="V2968" s="69" t="s">
        <v>295</v>
      </c>
    </row>
    <row r="2969" spans="1:22" x14ac:dyDescent="0.3">
      <c r="A2969" s="69" t="s">
        <v>2160</v>
      </c>
      <c r="B2969" s="69">
        <v>1</v>
      </c>
      <c r="C2969" s="1" t="s">
        <v>2158</v>
      </c>
      <c r="D2969" s="69" t="s">
        <v>451</v>
      </c>
      <c r="E2969" s="69">
        <v>4339829</v>
      </c>
      <c r="F2969" s="69" t="s">
        <v>2158</v>
      </c>
      <c r="G2969" s="69"/>
      <c r="H2969" s="69" t="s">
        <v>2161</v>
      </c>
      <c r="I2969" s="69"/>
      <c r="J2969" s="69"/>
      <c r="K2969" s="69">
        <v>48</v>
      </c>
      <c r="L2969" s="1" t="s">
        <v>451</v>
      </c>
      <c r="M2969" s="69" t="s">
        <v>2159</v>
      </c>
      <c r="N2969" s="69">
        <v>20616</v>
      </c>
      <c r="O2969" s="69">
        <v>2</v>
      </c>
      <c r="P2969" s="69">
        <v>26</v>
      </c>
      <c r="Q2969" s="69" t="s">
        <v>11615</v>
      </c>
      <c r="R2969" s="69" t="s">
        <v>360</v>
      </c>
      <c r="S2969" s="69" t="s">
        <v>659</v>
      </c>
      <c r="T2969" s="69" t="s">
        <v>16316</v>
      </c>
      <c r="U2969" s="69" t="s">
        <v>857</v>
      </c>
      <c r="V2969" s="69" t="s">
        <v>295</v>
      </c>
    </row>
    <row r="2970" spans="1:22" x14ac:dyDescent="0.3">
      <c r="A2970" s="69" t="s">
        <v>8241</v>
      </c>
      <c r="B2970" s="69">
        <v>1</v>
      </c>
      <c r="C2970" s="1" t="s">
        <v>8238</v>
      </c>
      <c r="D2970" s="69" t="s">
        <v>348</v>
      </c>
      <c r="E2970" s="69">
        <v>2978109</v>
      </c>
      <c r="F2970" s="69" t="s">
        <v>8238</v>
      </c>
      <c r="G2970" s="69" t="s">
        <v>303</v>
      </c>
      <c r="H2970" s="69" t="s">
        <v>2047</v>
      </c>
      <c r="I2970" s="69">
        <v>2</v>
      </c>
      <c r="J2970" s="69" t="s">
        <v>8240</v>
      </c>
      <c r="K2970" s="69">
        <v>14</v>
      </c>
      <c r="L2970" s="1" t="s">
        <v>348</v>
      </c>
      <c r="M2970" s="69" t="s">
        <v>8239</v>
      </c>
      <c r="N2970" s="69">
        <v>19172</v>
      </c>
      <c r="O2970" s="69">
        <v>3</v>
      </c>
      <c r="P2970" s="69">
        <v>25</v>
      </c>
      <c r="Q2970" s="69" t="s">
        <v>13121</v>
      </c>
      <c r="R2970" s="69" t="s">
        <v>345</v>
      </c>
      <c r="S2970" s="69" t="s">
        <v>1230</v>
      </c>
      <c r="T2970" s="69"/>
      <c r="U2970" s="69" t="s">
        <v>857</v>
      </c>
      <c r="V2970" s="69" t="s">
        <v>299</v>
      </c>
    </row>
    <row r="2971" spans="1:22" x14ac:dyDescent="0.3">
      <c r="A2971" s="69" t="s">
        <v>1167</v>
      </c>
      <c r="B2971" s="69">
        <v>1</v>
      </c>
      <c r="C2971" s="1" t="s">
        <v>1165</v>
      </c>
      <c r="D2971" s="69" t="s">
        <v>321</v>
      </c>
      <c r="E2971" s="69">
        <v>16418</v>
      </c>
      <c r="F2971" s="69" t="s">
        <v>1165</v>
      </c>
      <c r="G2971" s="69"/>
      <c r="H2971" s="69" t="s">
        <v>1168</v>
      </c>
      <c r="I2971" s="69">
        <v>3</v>
      </c>
      <c r="J2971" s="69"/>
      <c r="K2971" s="69">
        <v>44</v>
      </c>
      <c r="L2971" s="1" t="s">
        <v>321</v>
      </c>
      <c r="M2971" s="69" t="s">
        <v>1166</v>
      </c>
      <c r="N2971" s="69">
        <v>15416</v>
      </c>
      <c r="O2971" s="69">
        <v>3</v>
      </c>
      <c r="P2971" s="69">
        <v>29</v>
      </c>
      <c r="Q2971" s="69" t="s">
        <v>11440</v>
      </c>
      <c r="R2971" s="69" t="s">
        <v>304</v>
      </c>
      <c r="S2971" s="69" t="s">
        <v>575</v>
      </c>
      <c r="T2971" s="69"/>
      <c r="U2971" s="69" t="s">
        <v>857</v>
      </c>
      <c r="V2971" s="69" t="s">
        <v>295</v>
      </c>
    </row>
    <row r="2972" spans="1:22" x14ac:dyDescent="0.3">
      <c r="A2972" s="69" t="s">
        <v>1785</v>
      </c>
      <c r="B2972" s="69">
        <v>1</v>
      </c>
      <c r="C2972" s="1" t="s">
        <v>1784</v>
      </c>
      <c r="D2972" s="69" t="s">
        <v>311</v>
      </c>
      <c r="E2972" s="69"/>
      <c r="F2972" s="69" t="s">
        <v>1784</v>
      </c>
      <c r="G2972" s="69" t="s">
        <v>335</v>
      </c>
      <c r="H2972" s="69" t="s">
        <v>1786</v>
      </c>
      <c r="I2972" s="69"/>
      <c r="J2972" s="69"/>
      <c r="K2972" s="69">
        <v>0</v>
      </c>
      <c r="L2972" s="1" t="s">
        <v>311</v>
      </c>
      <c r="M2972" s="69" t="s">
        <v>1494</v>
      </c>
      <c r="N2972" s="69">
        <v>19211</v>
      </c>
      <c r="O2972" s="69">
        <v>1</v>
      </c>
      <c r="P2972" s="69">
        <v>24</v>
      </c>
      <c r="Q2972" s="69" t="s">
        <v>11548</v>
      </c>
      <c r="R2972" s="69" t="s">
        <v>329</v>
      </c>
      <c r="S2972" s="69" t="s">
        <v>814</v>
      </c>
      <c r="T2972" s="69"/>
      <c r="U2972" s="69" t="s">
        <v>857</v>
      </c>
      <c r="V2972" s="69" t="s">
        <v>299</v>
      </c>
    </row>
    <row r="2973" spans="1:22" x14ac:dyDescent="0.3">
      <c r="A2973" s="69" t="s">
        <v>860</v>
      </c>
      <c r="B2973" s="69">
        <v>1</v>
      </c>
      <c r="C2973" s="1" t="s">
        <v>856</v>
      </c>
      <c r="D2973" s="69" t="s">
        <v>451</v>
      </c>
      <c r="E2973" s="69">
        <v>2521161</v>
      </c>
      <c r="F2973" s="69" t="s">
        <v>856</v>
      </c>
      <c r="G2973" s="69"/>
      <c r="H2973" s="69" t="s">
        <v>861</v>
      </c>
      <c r="I2973" s="69"/>
      <c r="J2973" s="69" t="s">
        <v>859</v>
      </c>
      <c r="K2973" s="69">
        <v>22</v>
      </c>
      <c r="L2973" s="1" t="s">
        <v>451</v>
      </c>
      <c r="M2973" s="69" t="s">
        <v>858</v>
      </c>
      <c r="N2973" s="69">
        <v>17023</v>
      </c>
      <c r="O2973" s="69">
        <v>5</v>
      </c>
      <c r="P2973" s="69">
        <v>28</v>
      </c>
      <c r="Q2973" s="69" t="s">
        <v>11390</v>
      </c>
      <c r="R2973" s="69" t="s">
        <v>360</v>
      </c>
      <c r="S2973" s="69" t="s">
        <v>214</v>
      </c>
      <c r="T2973" s="69" t="s">
        <v>16316</v>
      </c>
      <c r="U2973" s="69" t="s">
        <v>857</v>
      </c>
      <c r="V2973" s="69" t="s">
        <v>295</v>
      </c>
    </row>
    <row r="2974" spans="1:22" x14ac:dyDescent="0.3">
      <c r="A2974" s="69" t="s">
        <v>14628</v>
      </c>
      <c r="B2974" s="69">
        <v>1</v>
      </c>
      <c r="C2974" s="1" t="s">
        <v>14629</v>
      </c>
      <c r="D2974" s="69" t="s">
        <v>451</v>
      </c>
      <c r="E2974" s="69">
        <v>4035676</v>
      </c>
      <c r="F2974" s="69" t="s">
        <v>14629</v>
      </c>
      <c r="G2974" s="69" t="s">
        <v>707</v>
      </c>
      <c r="H2974" s="69" t="s">
        <v>14630</v>
      </c>
      <c r="I2974" s="69">
        <v>2</v>
      </c>
      <c r="J2974" s="69"/>
      <c r="K2974" s="69">
        <v>20</v>
      </c>
      <c r="L2974" s="1" t="s">
        <v>451</v>
      </c>
      <c r="M2974" s="69" t="s">
        <v>6389</v>
      </c>
      <c r="N2974" s="69">
        <v>21784</v>
      </c>
      <c r="O2974" s="69">
        <v>0</v>
      </c>
      <c r="P2974" s="69">
        <v>22</v>
      </c>
      <c r="Q2974" s="69" t="s">
        <v>14631</v>
      </c>
      <c r="R2974" s="69" t="s">
        <v>492</v>
      </c>
      <c r="S2974" s="69" t="s">
        <v>214</v>
      </c>
      <c r="T2974" s="69"/>
      <c r="U2974" s="69" t="s">
        <v>14632</v>
      </c>
      <c r="V2974" s="69" t="s">
        <v>299</v>
      </c>
    </row>
    <row r="2975" spans="1:22" x14ac:dyDescent="0.3">
      <c r="A2975" s="69" t="s">
        <v>3480</v>
      </c>
      <c r="B2975" s="69">
        <v>1</v>
      </c>
      <c r="C2975" s="1" t="s">
        <v>3477</v>
      </c>
      <c r="D2975" s="69" t="s">
        <v>451</v>
      </c>
      <c r="E2975" s="69">
        <v>15996</v>
      </c>
      <c r="F2975" s="69" t="s">
        <v>3477</v>
      </c>
      <c r="G2975" s="69"/>
      <c r="H2975" s="69" t="s">
        <v>3481</v>
      </c>
      <c r="I2975" s="69"/>
      <c r="J2975" s="69"/>
      <c r="K2975" s="69">
        <v>38</v>
      </c>
      <c r="L2975" s="1" t="s">
        <v>451</v>
      </c>
      <c r="M2975" s="69" t="s">
        <v>3479</v>
      </c>
      <c r="N2975" s="69">
        <v>15221</v>
      </c>
      <c r="O2975" s="69">
        <v>7</v>
      </c>
      <c r="P2975" s="69">
        <v>28</v>
      </c>
      <c r="Q2975" s="69" t="s">
        <v>11890</v>
      </c>
      <c r="R2975" s="69" t="s">
        <v>397</v>
      </c>
      <c r="S2975" s="69" t="s">
        <v>592</v>
      </c>
      <c r="T2975" s="69"/>
      <c r="U2975" s="69" t="s">
        <v>3478</v>
      </c>
      <c r="V2975" s="69" t="s">
        <v>295</v>
      </c>
    </row>
    <row r="2976" spans="1:22" x14ac:dyDescent="0.3">
      <c r="A2976" s="69" t="s">
        <v>6489</v>
      </c>
      <c r="B2976" s="69">
        <v>1</v>
      </c>
      <c r="C2976" s="1" t="s">
        <v>6487</v>
      </c>
      <c r="D2976" s="69" t="s">
        <v>437</v>
      </c>
      <c r="E2976" s="69">
        <v>3043234</v>
      </c>
      <c r="F2976" s="69" t="s">
        <v>6487</v>
      </c>
      <c r="G2976" s="69" t="s">
        <v>340</v>
      </c>
      <c r="H2976" s="69" t="s">
        <v>6490</v>
      </c>
      <c r="I2976" s="69">
        <v>1</v>
      </c>
      <c r="J2976" s="69" t="s">
        <v>6488</v>
      </c>
      <c r="K2976" s="69">
        <v>5</v>
      </c>
      <c r="L2976" s="1" t="s">
        <v>437</v>
      </c>
      <c r="M2976" s="69" t="s">
        <v>4605</v>
      </c>
      <c r="N2976" s="69">
        <v>19079</v>
      </c>
      <c r="O2976" s="69">
        <v>3</v>
      </c>
      <c r="P2976" s="69">
        <v>25</v>
      </c>
      <c r="Q2976" s="69" t="s">
        <v>12636</v>
      </c>
      <c r="R2976" s="69" t="s">
        <v>308</v>
      </c>
      <c r="S2976" s="69" t="s">
        <v>362</v>
      </c>
      <c r="T2976" s="69"/>
      <c r="U2976" s="69" t="s">
        <v>3037</v>
      </c>
      <c r="V2976" s="69" t="s">
        <v>299</v>
      </c>
    </row>
    <row r="2977" spans="1:22" x14ac:dyDescent="0.3">
      <c r="A2977" s="69" t="s">
        <v>5863</v>
      </c>
      <c r="B2977" s="69">
        <v>1</v>
      </c>
      <c r="C2977" s="1" t="s">
        <v>249</v>
      </c>
      <c r="D2977" s="69" t="s">
        <v>348</v>
      </c>
      <c r="E2977" s="69">
        <v>3059722</v>
      </c>
      <c r="F2977" s="69" t="s">
        <v>249</v>
      </c>
      <c r="G2977" s="69" t="s">
        <v>14642</v>
      </c>
      <c r="H2977" s="69" t="s">
        <v>2880</v>
      </c>
      <c r="I2977" s="69">
        <v>2</v>
      </c>
      <c r="J2977" s="69" t="s">
        <v>5862</v>
      </c>
      <c r="K2977" s="69">
        <v>12</v>
      </c>
      <c r="L2977" s="1" t="s">
        <v>348</v>
      </c>
      <c r="M2977" s="69" t="s">
        <v>313</v>
      </c>
      <c r="N2977" s="69">
        <v>18926</v>
      </c>
      <c r="O2977" s="69">
        <v>3</v>
      </c>
      <c r="P2977" s="69">
        <v>25</v>
      </c>
      <c r="Q2977" s="69" t="s">
        <v>12465</v>
      </c>
      <c r="R2977" s="69" t="s">
        <v>345</v>
      </c>
      <c r="S2977" s="69" t="s">
        <v>356</v>
      </c>
      <c r="T2977" s="69"/>
      <c r="U2977" s="69" t="s">
        <v>1606</v>
      </c>
      <c r="V2977" s="69" t="s">
        <v>299</v>
      </c>
    </row>
    <row r="2978" spans="1:22" x14ac:dyDescent="0.3">
      <c r="A2978" s="69" t="s">
        <v>7513</v>
      </c>
      <c r="B2978" s="69">
        <v>1</v>
      </c>
      <c r="C2978" s="1" t="s">
        <v>7511</v>
      </c>
      <c r="D2978" s="69"/>
      <c r="E2978" s="69"/>
      <c r="F2978" s="69" t="s">
        <v>7511</v>
      </c>
      <c r="G2978" s="69" t="s">
        <v>340</v>
      </c>
      <c r="H2978" s="69"/>
      <c r="I2978" s="69"/>
      <c r="J2978" s="69"/>
      <c r="K2978" s="69">
        <v>0</v>
      </c>
      <c r="L2978" s="1" t="s">
        <v>296</v>
      </c>
      <c r="M2978" s="69" t="s">
        <v>414</v>
      </c>
      <c r="N2978" s="69">
        <v>20560</v>
      </c>
      <c r="O2978" s="69">
        <v>0</v>
      </c>
      <c r="P2978" s="69"/>
      <c r="Q2978" s="69" t="s">
        <v>12913</v>
      </c>
      <c r="R2978" s="69" t="s">
        <v>296</v>
      </c>
      <c r="S2978" s="69" t="s">
        <v>296</v>
      </c>
      <c r="T2978" s="69"/>
      <c r="U2978" s="69" t="s">
        <v>7512</v>
      </c>
      <c r="V2978" s="69" t="s">
        <v>299</v>
      </c>
    </row>
    <row r="2979" spans="1:22" x14ac:dyDescent="0.3">
      <c r="A2979" s="69" t="s">
        <v>15014</v>
      </c>
      <c r="B2979" s="69">
        <v>1</v>
      </c>
      <c r="C2979" s="1" t="s">
        <v>15015</v>
      </c>
      <c r="D2979" s="69" t="s">
        <v>348</v>
      </c>
      <c r="E2979" s="69"/>
      <c r="F2979" s="69" t="s">
        <v>15015</v>
      </c>
      <c r="G2979" s="69"/>
      <c r="H2979" s="69"/>
      <c r="I2979" s="69"/>
      <c r="J2979" s="69"/>
      <c r="K2979" s="69"/>
      <c r="L2979" s="1" t="s">
        <v>348</v>
      </c>
      <c r="M2979" s="69" t="s">
        <v>732</v>
      </c>
      <c r="N2979" s="69">
        <v>22214</v>
      </c>
      <c r="O2979" s="69">
        <v>0</v>
      </c>
      <c r="P2979" s="69"/>
      <c r="Q2979" s="69" t="s">
        <v>15016</v>
      </c>
      <c r="R2979" s="69" t="s">
        <v>345</v>
      </c>
      <c r="S2979" s="69" t="s">
        <v>356</v>
      </c>
      <c r="T2979" s="69" t="s">
        <v>16316</v>
      </c>
      <c r="U2979" s="69" t="s">
        <v>15017</v>
      </c>
      <c r="V2979" s="69" t="s">
        <v>295</v>
      </c>
    </row>
    <row r="2980" spans="1:22" x14ac:dyDescent="0.3">
      <c r="A2980" s="69" t="s">
        <v>7805</v>
      </c>
      <c r="B2980" s="69">
        <v>1</v>
      </c>
      <c r="C2980" s="1" t="s">
        <v>7802</v>
      </c>
      <c r="D2980" s="69" t="s">
        <v>451</v>
      </c>
      <c r="E2980" s="69">
        <v>17094</v>
      </c>
      <c r="F2980" s="69" t="s">
        <v>7802</v>
      </c>
      <c r="G2980" s="69"/>
      <c r="H2980" s="69" t="s">
        <v>7806</v>
      </c>
      <c r="I2980" s="69"/>
      <c r="J2980" s="69"/>
      <c r="K2980" s="69">
        <v>37</v>
      </c>
      <c r="L2980" s="1" t="s">
        <v>451</v>
      </c>
      <c r="M2980" s="69" t="s">
        <v>7804</v>
      </c>
      <c r="N2980" s="69">
        <v>16240</v>
      </c>
      <c r="O2980" s="69">
        <v>2</v>
      </c>
      <c r="P2980" s="69">
        <v>27</v>
      </c>
      <c r="Q2980" s="69" t="s">
        <v>12995</v>
      </c>
      <c r="R2980" s="69" t="s">
        <v>308</v>
      </c>
      <c r="S2980" s="69" t="s">
        <v>214</v>
      </c>
      <c r="T2980" s="69"/>
      <c r="U2980" s="69" t="s">
        <v>7803</v>
      </c>
      <c r="V2980" s="69" t="s">
        <v>295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8B4E-FC05-44F0-896D-B5E27F4CA9F5}">
  <dimension ref="A1:G260"/>
  <sheetViews>
    <sheetView workbookViewId="0"/>
  </sheetViews>
  <sheetFormatPr defaultRowHeight="14.4" x14ac:dyDescent="0.3"/>
  <cols>
    <col min="1" max="1" width="10.77734375" bestFit="1" customWidth="1"/>
    <col min="2" max="2" width="15.88671875" bestFit="1" customWidth="1"/>
    <col min="3" max="3" width="11.88671875" bestFit="1" customWidth="1"/>
    <col min="4" max="4" width="22.21875" bestFit="1" customWidth="1"/>
    <col min="5" max="5" width="7.5546875" bestFit="1" customWidth="1"/>
    <col min="6" max="6" width="10" bestFit="1" customWidth="1"/>
    <col min="7" max="7" width="8.77734375" bestFit="1" customWidth="1"/>
  </cols>
  <sheetData>
    <row r="1" spans="1:7" x14ac:dyDescent="0.3">
      <c r="A1" t="s">
        <v>0</v>
      </c>
      <c r="B1" t="s">
        <v>260</v>
      </c>
      <c r="C1" t="s">
        <v>271</v>
      </c>
      <c r="D1" t="s">
        <v>284</v>
      </c>
      <c r="E1" t="s">
        <v>281</v>
      </c>
      <c r="F1" t="s">
        <v>273</v>
      </c>
      <c r="G1" t="s">
        <v>13925</v>
      </c>
    </row>
    <row r="2" spans="1:7" x14ac:dyDescent="0.3">
      <c r="A2" s="69">
        <v>2</v>
      </c>
      <c r="B2" s="69" t="s">
        <v>266</v>
      </c>
      <c r="C2" s="69" t="s">
        <v>309</v>
      </c>
      <c r="D2" s="69" t="s">
        <v>315</v>
      </c>
      <c r="E2" s="69" t="s">
        <v>314</v>
      </c>
      <c r="F2" s="69" t="s">
        <v>311</v>
      </c>
      <c r="G2" s="69" t="s">
        <v>13926</v>
      </c>
    </row>
    <row r="3" spans="1:7" x14ac:dyDescent="0.3">
      <c r="A3" s="69">
        <v>2</v>
      </c>
      <c r="B3" s="69" t="s">
        <v>266</v>
      </c>
      <c r="C3" s="69" t="s">
        <v>122</v>
      </c>
      <c r="D3" s="69" t="s">
        <v>1224</v>
      </c>
      <c r="E3" s="69" t="s">
        <v>340</v>
      </c>
      <c r="F3" s="69" t="s">
        <v>451</v>
      </c>
      <c r="G3" s="69" t="s">
        <v>13926</v>
      </c>
    </row>
    <row r="4" spans="1:7" x14ac:dyDescent="0.3">
      <c r="A4" s="69">
        <v>2</v>
      </c>
      <c r="B4" s="69" t="s">
        <v>266</v>
      </c>
      <c r="C4" s="69" t="s">
        <v>1943</v>
      </c>
      <c r="D4" s="69" t="s">
        <v>1946</v>
      </c>
      <c r="E4" s="69" t="s">
        <v>303</v>
      </c>
      <c r="F4" s="69" t="s">
        <v>348</v>
      </c>
      <c r="G4" s="69" t="s">
        <v>13926</v>
      </c>
    </row>
    <row r="5" spans="1:7" x14ac:dyDescent="0.3">
      <c r="A5" s="69">
        <v>2</v>
      </c>
      <c r="B5" s="69" t="s">
        <v>266</v>
      </c>
      <c r="C5" s="69" t="s">
        <v>883</v>
      </c>
      <c r="D5" s="69" t="s">
        <v>886</v>
      </c>
      <c r="E5" s="69" t="s">
        <v>522</v>
      </c>
      <c r="F5" s="69" t="s">
        <v>451</v>
      </c>
      <c r="G5" s="69" t="s">
        <v>13926</v>
      </c>
    </row>
    <row r="6" spans="1:7" x14ac:dyDescent="0.3">
      <c r="A6" s="69">
        <v>5</v>
      </c>
      <c r="B6" s="69" t="s">
        <v>261</v>
      </c>
      <c r="C6" s="69" t="s">
        <v>120</v>
      </c>
      <c r="D6" s="69" t="s">
        <v>523</v>
      </c>
      <c r="E6" s="69" t="s">
        <v>522</v>
      </c>
      <c r="F6" s="69" t="s">
        <v>348</v>
      </c>
      <c r="G6" s="69" t="s">
        <v>13926</v>
      </c>
    </row>
    <row r="7" spans="1:7" x14ac:dyDescent="0.3">
      <c r="A7" s="69">
        <v>4</v>
      </c>
      <c r="B7" s="69" t="s">
        <v>269</v>
      </c>
      <c r="C7" s="69" t="s">
        <v>97</v>
      </c>
      <c r="D7" s="69" t="s">
        <v>372</v>
      </c>
      <c r="E7" s="69" t="s">
        <v>371</v>
      </c>
      <c r="F7" s="69" t="s">
        <v>348</v>
      </c>
      <c r="G7" s="69" t="s">
        <v>13926</v>
      </c>
    </row>
    <row r="8" spans="1:7" x14ac:dyDescent="0.3">
      <c r="A8" s="69">
        <v>4</v>
      </c>
      <c r="B8" s="69" t="s">
        <v>269</v>
      </c>
      <c r="C8" s="69" t="s">
        <v>171</v>
      </c>
      <c r="D8" s="69" t="s">
        <v>737</v>
      </c>
      <c r="E8" s="69" t="s">
        <v>570</v>
      </c>
      <c r="F8" s="69" t="s">
        <v>321</v>
      </c>
      <c r="G8" s="69" t="s">
        <v>13926</v>
      </c>
    </row>
    <row r="9" spans="1:7" x14ac:dyDescent="0.3">
      <c r="A9" s="69">
        <v>7</v>
      </c>
      <c r="B9" s="69" t="s">
        <v>262</v>
      </c>
      <c r="C9" s="69" t="s">
        <v>175</v>
      </c>
      <c r="D9" s="69" t="s">
        <v>480</v>
      </c>
      <c r="E9" s="69" t="s">
        <v>479</v>
      </c>
      <c r="F9" s="69" t="s">
        <v>348</v>
      </c>
      <c r="G9" s="69" t="s">
        <v>13926</v>
      </c>
    </row>
    <row r="10" spans="1:7" x14ac:dyDescent="0.3">
      <c r="A10" s="69">
        <v>1</v>
      </c>
      <c r="B10" s="69" t="s">
        <v>263</v>
      </c>
      <c r="C10" s="69" t="s">
        <v>42</v>
      </c>
      <c r="D10" s="69" t="s">
        <v>1664</v>
      </c>
      <c r="E10" s="69" t="s">
        <v>479</v>
      </c>
      <c r="F10" s="69" t="s">
        <v>311</v>
      </c>
      <c r="G10" s="69" t="s">
        <v>13926</v>
      </c>
    </row>
    <row r="11" spans="1:7" x14ac:dyDescent="0.3">
      <c r="A11" s="69">
        <v>1</v>
      </c>
      <c r="B11" s="69" t="s">
        <v>263</v>
      </c>
      <c r="C11" s="69" t="s">
        <v>848</v>
      </c>
      <c r="D11" s="69" t="s">
        <v>851</v>
      </c>
      <c r="E11" s="69" t="s">
        <v>479</v>
      </c>
      <c r="F11" s="69" t="s">
        <v>348</v>
      </c>
      <c r="G11" s="69" t="s">
        <v>13926</v>
      </c>
    </row>
    <row r="12" spans="1:7" x14ac:dyDescent="0.3">
      <c r="A12" s="69">
        <v>1</v>
      </c>
      <c r="B12" s="69" t="s">
        <v>263</v>
      </c>
      <c r="C12" s="69" t="s">
        <v>85</v>
      </c>
      <c r="D12" s="69" t="s">
        <v>986</v>
      </c>
      <c r="E12" s="69" t="s">
        <v>410</v>
      </c>
      <c r="F12" s="69" t="s">
        <v>348</v>
      </c>
      <c r="G12" s="69" t="s">
        <v>13926</v>
      </c>
    </row>
    <row r="13" spans="1:7" x14ac:dyDescent="0.3">
      <c r="A13" s="69">
        <v>3</v>
      </c>
      <c r="B13" s="69" t="s">
        <v>270</v>
      </c>
      <c r="C13" s="69" t="s">
        <v>113</v>
      </c>
      <c r="D13" s="69" t="s">
        <v>1463</v>
      </c>
      <c r="E13" s="69" t="s">
        <v>644</v>
      </c>
      <c r="F13" s="69" t="s">
        <v>311</v>
      </c>
      <c r="G13" s="69" t="s">
        <v>13926</v>
      </c>
    </row>
    <row r="14" spans="1:7" x14ac:dyDescent="0.3">
      <c r="A14" s="69">
        <v>3</v>
      </c>
      <c r="B14" s="69" t="s">
        <v>270</v>
      </c>
      <c r="C14" s="69" t="s">
        <v>70</v>
      </c>
      <c r="D14" s="69" t="s">
        <v>1603</v>
      </c>
      <c r="E14" s="69" t="s">
        <v>352</v>
      </c>
      <c r="F14" s="69" t="s">
        <v>348</v>
      </c>
      <c r="G14" s="69" t="s">
        <v>13926</v>
      </c>
    </row>
    <row r="15" spans="1:7" x14ac:dyDescent="0.3">
      <c r="A15" s="69">
        <v>7</v>
      </c>
      <c r="B15" s="69" t="s">
        <v>262</v>
      </c>
      <c r="C15" s="69" t="s">
        <v>170</v>
      </c>
      <c r="D15" s="69" t="s">
        <v>841</v>
      </c>
      <c r="E15" s="69" t="s">
        <v>552</v>
      </c>
      <c r="F15" s="69" t="s">
        <v>348</v>
      </c>
      <c r="G15" s="69" t="s">
        <v>13926</v>
      </c>
    </row>
    <row r="16" spans="1:7" x14ac:dyDescent="0.3">
      <c r="A16" s="69">
        <v>8</v>
      </c>
      <c r="B16" s="69" t="s">
        <v>265</v>
      </c>
      <c r="C16" s="69" t="s">
        <v>957</v>
      </c>
      <c r="D16" s="69" t="s">
        <v>962</v>
      </c>
      <c r="E16" s="69" t="s">
        <v>875</v>
      </c>
      <c r="F16" s="69" t="s">
        <v>321</v>
      </c>
      <c r="G16" s="69" t="s">
        <v>13926</v>
      </c>
    </row>
    <row r="17" spans="1:7" x14ac:dyDescent="0.3">
      <c r="A17" s="69">
        <v>4</v>
      </c>
      <c r="B17" s="69" t="s">
        <v>269</v>
      </c>
      <c r="C17" s="69" t="s">
        <v>22</v>
      </c>
      <c r="D17" s="69" t="s">
        <v>1709</v>
      </c>
      <c r="E17" s="69" t="s">
        <v>298</v>
      </c>
      <c r="F17" s="69" t="s">
        <v>321</v>
      </c>
      <c r="G17" s="69" t="s">
        <v>13926</v>
      </c>
    </row>
    <row r="18" spans="1:7" x14ac:dyDescent="0.3">
      <c r="A18" s="69">
        <v>5</v>
      </c>
      <c r="B18" s="69" t="s">
        <v>261</v>
      </c>
      <c r="C18" s="69" t="s">
        <v>114</v>
      </c>
      <c r="D18" s="69" t="s">
        <v>1077</v>
      </c>
      <c r="E18" s="69" t="s">
        <v>388</v>
      </c>
      <c r="F18" s="69" t="s">
        <v>321</v>
      </c>
      <c r="G18" s="69" t="s">
        <v>13926</v>
      </c>
    </row>
    <row r="19" spans="1:7" x14ac:dyDescent="0.3">
      <c r="A19" s="69">
        <v>10</v>
      </c>
      <c r="B19" s="69" t="s">
        <v>264</v>
      </c>
      <c r="C19" s="69" t="s">
        <v>185</v>
      </c>
      <c r="D19" s="69" t="s">
        <v>1083</v>
      </c>
      <c r="E19" s="69" t="s">
        <v>875</v>
      </c>
      <c r="F19" s="69" t="s">
        <v>311</v>
      </c>
      <c r="G19" s="69" t="s">
        <v>13926</v>
      </c>
    </row>
    <row r="20" spans="1:7" x14ac:dyDescent="0.3">
      <c r="A20" s="69">
        <v>4</v>
      </c>
      <c r="B20" s="69" t="s">
        <v>269</v>
      </c>
      <c r="C20" s="69" t="s">
        <v>1595</v>
      </c>
      <c r="D20" s="69" t="s">
        <v>1598</v>
      </c>
      <c r="E20" s="69" t="s">
        <v>365</v>
      </c>
      <c r="F20" s="69" t="s">
        <v>321</v>
      </c>
      <c r="G20" s="69" t="s">
        <v>13926</v>
      </c>
    </row>
    <row r="21" spans="1:7" x14ac:dyDescent="0.3">
      <c r="A21" s="69">
        <v>9</v>
      </c>
      <c r="B21" s="69" t="s">
        <v>267</v>
      </c>
      <c r="C21" s="69" t="s">
        <v>142</v>
      </c>
      <c r="D21" s="69" t="s">
        <v>1130</v>
      </c>
      <c r="E21" s="69" t="s">
        <v>489</v>
      </c>
      <c r="F21" s="69" t="s">
        <v>451</v>
      </c>
      <c r="G21" s="69" t="s">
        <v>13926</v>
      </c>
    </row>
    <row r="22" spans="1:7" x14ac:dyDescent="0.3">
      <c r="A22" s="69">
        <v>5</v>
      </c>
      <c r="B22" s="69" t="s">
        <v>261</v>
      </c>
      <c r="C22" s="69" t="s">
        <v>1150</v>
      </c>
      <c r="D22" s="69" t="s">
        <v>1154</v>
      </c>
      <c r="E22" s="69" t="s">
        <v>669</v>
      </c>
      <c r="F22" s="69" t="s">
        <v>451</v>
      </c>
      <c r="G22" s="69" t="s">
        <v>13926</v>
      </c>
    </row>
    <row r="23" spans="1:7" x14ac:dyDescent="0.3">
      <c r="A23" s="69">
        <v>8</v>
      </c>
      <c r="B23" s="69" t="s">
        <v>265</v>
      </c>
      <c r="C23" s="69" t="s">
        <v>1211</v>
      </c>
      <c r="D23" s="69" t="s">
        <v>1215</v>
      </c>
      <c r="E23" s="69" t="s">
        <v>479</v>
      </c>
      <c r="F23" s="69" t="s">
        <v>437</v>
      </c>
      <c r="G23" s="69" t="s">
        <v>13926</v>
      </c>
    </row>
    <row r="24" spans="1:7" x14ac:dyDescent="0.3">
      <c r="A24" s="69">
        <v>6</v>
      </c>
      <c r="B24" s="69" t="s">
        <v>268</v>
      </c>
      <c r="C24" s="69" t="s">
        <v>88</v>
      </c>
      <c r="D24" s="69" t="s">
        <v>1228</v>
      </c>
      <c r="E24" s="69" t="s">
        <v>570</v>
      </c>
      <c r="F24" s="69" t="s">
        <v>348</v>
      </c>
      <c r="G24" s="69" t="s">
        <v>13926</v>
      </c>
    </row>
    <row r="25" spans="1:7" x14ac:dyDescent="0.3">
      <c r="A25" s="69">
        <v>5</v>
      </c>
      <c r="B25" s="69" t="s">
        <v>261</v>
      </c>
      <c r="C25" s="69" t="s">
        <v>1483</v>
      </c>
      <c r="D25" s="69" t="s">
        <v>1485</v>
      </c>
      <c r="E25" s="69" t="s">
        <v>365</v>
      </c>
      <c r="F25" s="69" t="s">
        <v>451</v>
      </c>
      <c r="G25" s="69" t="s">
        <v>13926</v>
      </c>
    </row>
    <row r="26" spans="1:7" x14ac:dyDescent="0.3">
      <c r="A26" s="69">
        <v>8</v>
      </c>
      <c r="B26" s="69" t="s">
        <v>265</v>
      </c>
      <c r="C26" s="69" t="s">
        <v>1248</v>
      </c>
      <c r="D26" s="69" t="s">
        <v>1251</v>
      </c>
      <c r="E26" s="69" t="s">
        <v>745</v>
      </c>
      <c r="F26" s="69" t="s">
        <v>451</v>
      </c>
      <c r="G26" s="69" t="s">
        <v>13926</v>
      </c>
    </row>
    <row r="27" spans="1:7" x14ac:dyDescent="0.3">
      <c r="A27" s="69">
        <v>5</v>
      </c>
      <c r="B27" s="69" t="s">
        <v>261</v>
      </c>
      <c r="C27" s="69" t="s">
        <v>1799</v>
      </c>
      <c r="D27" s="69" t="s">
        <v>1802</v>
      </c>
      <c r="E27" s="69" t="s">
        <v>644</v>
      </c>
      <c r="F27" s="69" t="s">
        <v>437</v>
      </c>
      <c r="G27" s="69" t="s">
        <v>13926</v>
      </c>
    </row>
    <row r="28" spans="1:7" x14ac:dyDescent="0.3">
      <c r="A28" s="69">
        <v>9</v>
      </c>
      <c r="B28" s="69" t="s">
        <v>267</v>
      </c>
      <c r="C28" s="69" t="s">
        <v>52</v>
      </c>
      <c r="D28" s="69" t="s">
        <v>1258</v>
      </c>
      <c r="E28" s="69" t="s">
        <v>536</v>
      </c>
      <c r="F28" s="69" t="s">
        <v>437</v>
      </c>
      <c r="G28" s="69" t="s">
        <v>13926</v>
      </c>
    </row>
    <row r="29" spans="1:7" x14ac:dyDescent="0.3">
      <c r="A29" s="69">
        <v>6</v>
      </c>
      <c r="B29" s="69" t="s">
        <v>268</v>
      </c>
      <c r="C29" s="69" t="s">
        <v>33</v>
      </c>
      <c r="D29" s="69" t="s">
        <v>1300</v>
      </c>
      <c r="E29" s="69" t="s">
        <v>536</v>
      </c>
      <c r="F29" s="69" t="s">
        <v>451</v>
      </c>
      <c r="G29" s="69" t="s">
        <v>13926</v>
      </c>
    </row>
    <row r="30" spans="1:7" x14ac:dyDescent="0.3">
      <c r="A30" s="69">
        <v>6</v>
      </c>
      <c r="B30" s="69" t="s">
        <v>268</v>
      </c>
      <c r="C30" s="69" t="s">
        <v>158</v>
      </c>
      <c r="D30" s="69" t="s">
        <v>1923</v>
      </c>
      <c r="E30" s="69" t="s">
        <v>1379</v>
      </c>
      <c r="F30" s="69" t="s">
        <v>348</v>
      </c>
      <c r="G30" s="69" t="s">
        <v>13926</v>
      </c>
    </row>
    <row r="31" spans="1:7" x14ac:dyDescent="0.3">
      <c r="A31" s="69">
        <v>7</v>
      </c>
      <c r="B31" s="69" t="s">
        <v>262</v>
      </c>
      <c r="C31" s="69" t="s">
        <v>163</v>
      </c>
      <c r="D31" s="69" t="s">
        <v>1520</v>
      </c>
      <c r="E31" s="69" t="s">
        <v>306</v>
      </c>
      <c r="F31" s="69" t="s">
        <v>451</v>
      </c>
      <c r="G31" s="69" t="s">
        <v>13926</v>
      </c>
    </row>
    <row r="32" spans="1:7" x14ac:dyDescent="0.3">
      <c r="A32" s="69">
        <v>7</v>
      </c>
      <c r="B32" s="69" t="s">
        <v>262</v>
      </c>
      <c r="C32" s="69" t="s">
        <v>1578</v>
      </c>
      <c r="D32" s="69" t="s">
        <v>1579</v>
      </c>
      <c r="E32" s="69" t="s">
        <v>721</v>
      </c>
      <c r="F32" s="69" t="s">
        <v>451</v>
      </c>
      <c r="G32" s="69" t="s">
        <v>13926</v>
      </c>
    </row>
    <row r="33" spans="1:7" x14ac:dyDescent="0.3">
      <c r="A33" s="69">
        <v>9</v>
      </c>
      <c r="B33" s="69" t="s">
        <v>267</v>
      </c>
      <c r="C33" s="69" t="s">
        <v>234</v>
      </c>
      <c r="D33" s="69" t="s">
        <v>1766</v>
      </c>
      <c r="E33" s="69" t="s">
        <v>365</v>
      </c>
      <c r="F33" s="69" t="s">
        <v>311</v>
      </c>
      <c r="G33" s="69" t="s">
        <v>13926</v>
      </c>
    </row>
    <row r="34" spans="1:7" x14ac:dyDescent="0.3">
      <c r="A34" s="69">
        <v>10</v>
      </c>
      <c r="B34" s="69" t="s">
        <v>264</v>
      </c>
      <c r="C34" s="69" t="s">
        <v>121</v>
      </c>
      <c r="D34" s="69" t="s">
        <v>1891</v>
      </c>
      <c r="E34" s="69" t="s">
        <v>1198</v>
      </c>
      <c r="F34" s="69" t="s">
        <v>311</v>
      </c>
      <c r="G34" s="69" t="s">
        <v>13926</v>
      </c>
    </row>
    <row r="35" spans="1:7" x14ac:dyDescent="0.3">
      <c r="A35" s="69">
        <v>7</v>
      </c>
      <c r="B35" s="69" t="s">
        <v>262</v>
      </c>
      <c r="C35" s="69" t="s">
        <v>181</v>
      </c>
      <c r="D35" s="69" t="s">
        <v>2019</v>
      </c>
      <c r="E35" s="69" t="s">
        <v>721</v>
      </c>
      <c r="F35" s="69" t="s">
        <v>451</v>
      </c>
      <c r="G35" s="69" t="s">
        <v>13926</v>
      </c>
    </row>
    <row r="36" spans="1:7" x14ac:dyDescent="0.3">
      <c r="A36" s="69">
        <v>8</v>
      </c>
      <c r="B36" s="69" t="s">
        <v>265</v>
      </c>
      <c r="C36" s="69" t="s">
        <v>200</v>
      </c>
      <c r="D36" s="69" t="s">
        <v>2023</v>
      </c>
      <c r="E36" s="69" t="s">
        <v>306</v>
      </c>
      <c r="F36" s="69" t="s">
        <v>311</v>
      </c>
      <c r="G36" s="69" t="s">
        <v>13926</v>
      </c>
    </row>
    <row r="37" spans="1:7" x14ac:dyDescent="0.3">
      <c r="A37" s="69">
        <v>1</v>
      </c>
      <c r="B37" s="69" t="s">
        <v>263</v>
      </c>
      <c r="C37" s="69" t="s">
        <v>2025</v>
      </c>
      <c r="D37" s="69" t="s">
        <v>2026</v>
      </c>
      <c r="E37" s="69" t="s">
        <v>707</v>
      </c>
      <c r="F37" s="69" t="s">
        <v>348</v>
      </c>
      <c r="G37" s="69" t="s">
        <v>13926</v>
      </c>
    </row>
    <row r="38" spans="1:7" x14ac:dyDescent="0.3">
      <c r="A38" s="69">
        <v>6</v>
      </c>
      <c r="B38" s="69" t="s">
        <v>268</v>
      </c>
      <c r="C38" s="69" t="s">
        <v>2125</v>
      </c>
      <c r="D38" s="69" t="s">
        <v>2127</v>
      </c>
      <c r="E38" s="69" t="s">
        <v>536</v>
      </c>
      <c r="F38" s="69" t="s">
        <v>348</v>
      </c>
      <c r="G38" s="69" t="s">
        <v>13926</v>
      </c>
    </row>
    <row r="39" spans="1:7" x14ac:dyDescent="0.3">
      <c r="A39" s="69">
        <v>10</v>
      </c>
      <c r="B39" s="69" t="s">
        <v>264</v>
      </c>
      <c r="C39" s="69" t="s">
        <v>2140</v>
      </c>
      <c r="D39" s="69" t="s">
        <v>2143</v>
      </c>
      <c r="E39" s="69" t="s">
        <v>910</v>
      </c>
      <c r="F39" s="69" t="s">
        <v>451</v>
      </c>
      <c r="G39" s="69" t="s">
        <v>13926</v>
      </c>
    </row>
    <row r="40" spans="1:7" x14ac:dyDescent="0.3">
      <c r="A40" s="69">
        <v>6</v>
      </c>
      <c r="B40" s="69" t="s">
        <v>268</v>
      </c>
      <c r="C40" s="69" t="s">
        <v>145</v>
      </c>
      <c r="D40" s="69" t="s">
        <v>2147</v>
      </c>
      <c r="E40" s="69" t="s">
        <v>303</v>
      </c>
      <c r="F40" s="69" t="s">
        <v>321</v>
      </c>
      <c r="G40" s="69" t="s">
        <v>13926</v>
      </c>
    </row>
    <row r="41" spans="1:7" x14ac:dyDescent="0.3">
      <c r="A41" s="69">
        <v>5</v>
      </c>
      <c r="B41" s="69" t="s">
        <v>261</v>
      </c>
      <c r="C41" s="69" t="s">
        <v>115</v>
      </c>
      <c r="D41" s="69" t="s">
        <v>2237</v>
      </c>
      <c r="E41" s="69" t="s">
        <v>536</v>
      </c>
      <c r="F41" s="69" t="s">
        <v>348</v>
      </c>
      <c r="G41" s="69" t="s">
        <v>13926</v>
      </c>
    </row>
    <row r="42" spans="1:7" x14ac:dyDescent="0.3">
      <c r="A42" s="69">
        <v>3</v>
      </c>
      <c r="B42" s="69" t="s">
        <v>270</v>
      </c>
      <c r="C42" s="69" t="s">
        <v>79</v>
      </c>
      <c r="D42" s="69" t="s">
        <v>2251</v>
      </c>
      <c r="E42" s="69" t="s">
        <v>489</v>
      </c>
      <c r="F42" s="69" t="s">
        <v>451</v>
      </c>
      <c r="G42" s="69" t="s">
        <v>13926</v>
      </c>
    </row>
    <row r="43" spans="1:7" x14ac:dyDescent="0.3">
      <c r="A43" s="69">
        <v>5</v>
      </c>
      <c r="B43" s="69" t="s">
        <v>261</v>
      </c>
      <c r="C43" s="69" t="s">
        <v>135</v>
      </c>
      <c r="D43" s="69" t="s">
        <v>2272</v>
      </c>
      <c r="E43" s="69" t="s">
        <v>303</v>
      </c>
      <c r="F43" s="69" t="s">
        <v>451</v>
      </c>
      <c r="G43" s="69" t="s">
        <v>13926</v>
      </c>
    </row>
    <row r="44" spans="1:7" x14ac:dyDescent="0.3">
      <c r="A44" s="69">
        <v>8</v>
      </c>
      <c r="B44" s="69" t="s">
        <v>265</v>
      </c>
      <c r="C44" s="69" t="s">
        <v>2453</v>
      </c>
      <c r="D44" s="69" t="s">
        <v>2456</v>
      </c>
      <c r="E44" s="69" t="s">
        <v>522</v>
      </c>
      <c r="F44" s="69" t="s">
        <v>451</v>
      </c>
      <c r="G44" s="69" t="s">
        <v>13926</v>
      </c>
    </row>
    <row r="45" spans="1:7" x14ac:dyDescent="0.3">
      <c r="A45" s="69">
        <v>4</v>
      </c>
      <c r="B45" s="69" t="s">
        <v>269</v>
      </c>
      <c r="C45" s="69" t="s">
        <v>107</v>
      </c>
      <c r="D45" s="69" t="s">
        <v>2462</v>
      </c>
      <c r="E45" s="69" t="s">
        <v>915</v>
      </c>
      <c r="F45" s="69" t="s">
        <v>451</v>
      </c>
      <c r="G45" s="69" t="s">
        <v>13926</v>
      </c>
    </row>
    <row r="46" spans="1:7" x14ac:dyDescent="0.3">
      <c r="A46" s="69">
        <v>2</v>
      </c>
      <c r="B46" s="69" t="s">
        <v>266</v>
      </c>
      <c r="C46" s="69" t="s">
        <v>2596</v>
      </c>
      <c r="D46" s="69" t="s">
        <v>2600</v>
      </c>
      <c r="E46" s="69" t="s">
        <v>371</v>
      </c>
      <c r="F46" s="69" t="s">
        <v>311</v>
      </c>
      <c r="G46" s="69" t="s">
        <v>13926</v>
      </c>
    </row>
    <row r="47" spans="1:7" x14ac:dyDescent="0.3">
      <c r="A47" s="69">
        <v>8</v>
      </c>
      <c r="B47" s="69" t="s">
        <v>265</v>
      </c>
      <c r="C47" s="69" t="s">
        <v>2629</v>
      </c>
      <c r="D47" s="69" t="s">
        <v>2633</v>
      </c>
      <c r="E47" s="69" t="s">
        <v>721</v>
      </c>
      <c r="F47" s="69" t="s">
        <v>451</v>
      </c>
      <c r="G47" s="69" t="s">
        <v>13926</v>
      </c>
    </row>
    <row r="48" spans="1:7" x14ac:dyDescent="0.3">
      <c r="A48" s="69">
        <v>7</v>
      </c>
      <c r="B48" s="69" t="s">
        <v>262</v>
      </c>
      <c r="C48" s="69" t="s">
        <v>2684</v>
      </c>
      <c r="D48" s="69" t="s">
        <v>2686</v>
      </c>
      <c r="E48" s="69" t="s">
        <v>335</v>
      </c>
      <c r="F48" s="69" t="s">
        <v>348</v>
      </c>
      <c r="G48" s="69" t="s">
        <v>13926</v>
      </c>
    </row>
    <row r="49" spans="1:7" x14ac:dyDescent="0.3">
      <c r="A49" s="69">
        <v>2</v>
      </c>
      <c r="B49" s="69" t="s">
        <v>266</v>
      </c>
      <c r="C49" s="69" t="s">
        <v>2734</v>
      </c>
      <c r="D49" s="69" t="s">
        <v>2736</v>
      </c>
      <c r="E49" s="69" t="s">
        <v>327</v>
      </c>
      <c r="F49" s="69" t="s">
        <v>451</v>
      </c>
      <c r="G49" s="69" t="s">
        <v>13926</v>
      </c>
    </row>
    <row r="50" spans="1:7" x14ac:dyDescent="0.3">
      <c r="A50" s="69">
        <v>7</v>
      </c>
      <c r="B50" s="69" t="s">
        <v>262</v>
      </c>
      <c r="C50" s="69" t="s">
        <v>180</v>
      </c>
      <c r="D50" s="69" t="s">
        <v>2747</v>
      </c>
      <c r="E50" s="69" t="s">
        <v>371</v>
      </c>
      <c r="F50" s="69" t="s">
        <v>348</v>
      </c>
      <c r="G50" s="69" t="s">
        <v>13926</v>
      </c>
    </row>
    <row r="51" spans="1:7" x14ac:dyDescent="0.3">
      <c r="A51" s="69">
        <v>10</v>
      </c>
      <c r="B51" s="69" t="s">
        <v>264</v>
      </c>
      <c r="C51" s="69" t="s">
        <v>253</v>
      </c>
      <c r="D51" s="69" t="s">
        <v>2751</v>
      </c>
      <c r="E51" s="69" t="s">
        <v>298</v>
      </c>
      <c r="F51" s="69" t="s">
        <v>451</v>
      </c>
      <c r="G51" s="69" t="s">
        <v>13926</v>
      </c>
    </row>
    <row r="52" spans="1:7" x14ac:dyDescent="0.3">
      <c r="A52" s="69">
        <v>5</v>
      </c>
      <c r="B52" s="69" t="s">
        <v>261</v>
      </c>
      <c r="C52" s="69" t="s">
        <v>116</v>
      </c>
      <c r="D52" s="69" t="s">
        <v>2754</v>
      </c>
      <c r="E52" s="69" t="s">
        <v>298</v>
      </c>
      <c r="F52" s="69" t="s">
        <v>348</v>
      </c>
      <c r="G52" s="69" t="s">
        <v>13926</v>
      </c>
    </row>
    <row r="53" spans="1:7" x14ac:dyDescent="0.3">
      <c r="A53" s="69">
        <v>5</v>
      </c>
      <c r="B53" s="69" t="s">
        <v>261</v>
      </c>
      <c r="C53" s="69" t="s">
        <v>2825</v>
      </c>
      <c r="D53" s="69" t="s">
        <v>2827</v>
      </c>
      <c r="E53" s="69" t="s">
        <v>875</v>
      </c>
      <c r="F53" s="69" t="s">
        <v>311</v>
      </c>
      <c r="G53" s="69" t="s">
        <v>13926</v>
      </c>
    </row>
    <row r="54" spans="1:7" x14ac:dyDescent="0.3">
      <c r="A54" s="69">
        <v>4</v>
      </c>
      <c r="B54" s="69" t="s">
        <v>269</v>
      </c>
      <c r="C54" s="69" t="s">
        <v>94</v>
      </c>
      <c r="D54" s="69" t="s">
        <v>2864</v>
      </c>
      <c r="E54" s="69" t="s">
        <v>371</v>
      </c>
      <c r="F54" s="69" t="s">
        <v>311</v>
      </c>
      <c r="G54" s="69" t="s">
        <v>13926</v>
      </c>
    </row>
    <row r="55" spans="1:7" x14ac:dyDescent="0.3">
      <c r="A55" s="69">
        <v>1</v>
      </c>
      <c r="B55" s="69" t="s">
        <v>263</v>
      </c>
      <c r="C55" s="69" t="s">
        <v>36</v>
      </c>
      <c r="D55" s="69" t="s">
        <v>2963</v>
      </c>
      <c r="E55" s="69" t="s">
        <v>416</v>
      </c>
      <c r="F55" s="69" t="s">
        <v>451</v>
      </c>
      <c r="G55" s="69" t="s">
        <v>13926</v>
      </c>
    </row>
    <row r="56" spans="1:7" x14ac:dyDescent="0.3">
      <c r="A56" s="69">
        <v>2</v>
      </c>
      <c r="B56" s="69" t="s">
        <v>266</v>
      </c>
      <c r="C56" s="69" t="s">
        <v>89</v>
      </c>
      <c r="D56" s="69" t="s">
        <v>3023</v>
      </c>
      <c r="E56" s="69" t="s">
        <v>365</v>
      </c>
      <c r="F56" s="69" t="s">
        <v>348</v>
      </c>
      <c r="G56" s="69" t="s">
        <v>13926</v>
      </c>
    </row>
    <row r="57" spans="1:7" x14ac:dyDescent="0.3">
      <c r="A57" s="69">
        <v>9</v>
      </c>
      <c r="B57" s="69" t="s">
        <v>267</v>
      </c>
      <c r="C57" s="69" t="s">
        <v>258</v>
      </c>
      <c r="D57" s="69" t="s">
        <v>3058</v>
      </c>
      <c r="E57" s="69" t="s">
        <v>335</v>
      </c>
      <c r="F57" s="69" t="s">
        <v>451</v>
      </c>
      <c r="G57" s="69" t="s">
        <v>13926</v>
      </c>
    </row>
    <row r="58" spans="1:7" x14ac:dyDescent="0.3">
      <c r="A58" s="69">
        <v>6</v>
      </c>
      <c r="B58" s="69" t="s">
        <v>268</v>
      </c>
      <c r="C58" s="69" t="s">
        <v>39</v>
      </c>
      <c r="D58" s="69" t="s">
        <v>3105</v>
      </c>
      <c r="E58" s="69" t="s">
        <v>306</v>
      </c>
      <c r="F58" s="69" t="s">
        <v>348</v>
      </c>
      <c r="G58" s="69" t="s">
        <v>13926</v>
      </c>
    </row>
    <row r="59" spans="1:7" x14ac:dyDescent="0.3">
      <c r="A59" s="69">
        <v>6</v>
      </c>
      <c r="B59" s="69" t="s">
        <v>268</v>
      </c>
      <c r="C59" s="69" t="s">
        <v>3173</v>
      </c>
      <c r="D59" s="69" t="s">
        <v>3175</v>
      </c>
      <c r="E59" s="69" t="s">
        <v>340</v>
      </c>
      <c r="F59" s="69" t="s">
        <v>348</v>
      </c>
      <c r="G59" s="69" t="s">
        <v>13926</v>
      </c>
    </row>
    <row r="60" spans="1:7" x14ac:dyDescent="0.3">
      <c r="A60" s="69">
        <v>1</v>
      </c>
      <c r="B60" s="69" t="s">
        <v>263</v>
      </c>
      <c r="C60" s="69" t="s">
        <v>167</v>
      </c>
      <c r="D60" s="69" t="s">
        <v>3223</v>
      </c>
      <c r="E60" s="69" t="s">
        <v>340</v>
      </c>
      <c r="F60" s="69" t="s">
        <v>451</v>
      </c>
      <c r="G60" s="69" t="s">
        <v>13926</v>
      </c>
    </row>
    <row r="61" spans="1:7" x14ac:dyDescent="0.3">
      <c r="A61" s="69">
        <v>1</v>
      </c>
      <c r="B61" s="69" t="s">
        <v>263</v>
      </c>
      <c r="C61" s="69" t="s">
        <v>139</v>
      </c>
      <c r="D61" s="69" t="s">
        <v>3258</v>
      </c>
      <c r="E61" s="69" t="s">
        <v>335</v>
      </c>
      <c r="F61" s="69" t="s">
        <v>437</v>
      </c>
      <c r="G61" s="69" t="s">
        <v>13926</v>
      </c>
    </row>
    <row r="62" spans="1:7" x14ac:dyDescent="0.3">
      <c r="A62" s="69">
        <v>2</v>
      </c>
      <c r="B62" s="69" t="s">
        <v>266</v>
      </c>
      <c r="C62" s="69" t="s">
        <v>18</v>
      </c>
      <c r="D62" s="69" t="s">
        <v>3311</v>
      </c>
      <c r="E62" s="69" t="s">
        <v>536</v>
      </c>
      <c r="F62" s="69" t="s">
        <v>451</v>
      </c>
      <c r="G62" s="69" t="s">
        <v>13926</v>
      </c>
    </row>
    <row r="63" spans="1:7" x14ac:dyDescent="0.3">
      <c r="A63" s="69">
        <v>10</v>
      </c>
      <c r="B63" s="69" t="s">
        <v>264</v>
      </c>
      <c r="C63" s="69" t="s">
        <v>3323</v>
      </c>
      <c r="D63" s="69" t="s">
        <v>3326</v>
      </c>
      <c r="E63" s="69" t="s">
        <v>11068</v>
      </c>
      <c r="F63" s="69" t="s">
        <v>348</v>
      </c>
      <c r="G63" s="69" t="s">
        <v>13926</v>
      </c>
    </row>
    <row r="64" spans="1:7" x14ac:dyDescent="0.3">
      <c r="A64" s="69">
        <v>2</v>
      </c>
      <c r="B64" s="69" t="s">
        <v>266</v>
      </c>
      <c r="C64" s="69" t="s">
        <v>55</v>
      </c>
      <c r="D64" s="69" t="s">
        <v>3335</v>
      </c>
      <c r="E64" s="69" t="s">
        <v>875</v>
      </c>
      <c r="F64" s="69" t="s">
        <v>321</v>
      </c>
      <c r="G64" s="69" t="s">
        <v>13926</v>
      </c>
    </row>
    <row r="65" spans="1:7" x14ac:dyDescent="0.3">
      <c r="A65" s="69">
        <v>10</v>
      </c>
      <c r="B65" s="69" t="s">
        <v>264</v>
      </c>
      <c r="C65" s="69" t="s">
        <v>238</v>
      </c>
      <c r="D65" s="69" t="s">
        <v>3413</v>
      </c>
      <c r="E65" s="69" t="s">
        <v>915</v>
      </c>
      <c r="F65" s="69" t="s">
        <v>321</v>
      </c>
      <c r="G65" s="69" t="s">
        <v>13926</v>
      </c>
    </row>
    <row r="66" spans="1:7" x14ac:dyDescent="0.3">
      <c r="A66" s="69">
        <v>4</v>
      </c>
      <c r="B66" s="69" t="s">
        <v>269</v>
      </c>
      <c r="C66" s="69" t="s">
        <v>3423</v>
      </c>
      <c r="D66" s="69" t="s">
        <v>3425</v>
      </c>
      <c r="E66" s="69" t="s">
        <v>444</v>
      </c>
      <c r="F66" s="69" t="s">
        <v>451</v>
      </c>
      <c r="G66" s="69" t="s">
        <v>13926</v>
      </c>
    </row>
    <row r="67" spans="1:7" x14ac:dyDescent="0.3">
      <c r="A67" s="69">
        <v>2</v>
      </c>
      <c r="B67" s="69" t="s">
        <v>266</v>
      </c>
      <c r="C67" s="69" t="s">
        <v>3427</v>
      </c>
      <c r="D67" s="69" t="s">
        <v>3428</v>
      </c>
      <c r="E67" s="69" t="s">
        <v>707</v>
      </c>
      <c r="F67" s="69" t="s">
        <v>321</v>
      </c>
      <c r="G67" s="69" t="s">
        <v>13926</v>
      </c>
    </row>
    <row r="68" spans="1:7" x14ac:dyDescent="0.3">
      <c r="A68" s="69">
        <v>1</v>
      </c>
      <c r="B68" s="69" t="s">
        <v>263</v>
      </c>
      <c r="C68" s="69" t="s">
        <v>3538</v>
      </c>
      <c r="D68" s="69" t="s">
        <v>3541</v>
      </c>
      <c r="E68" s="69" t="s">
        <v>489</v>
      </c>
      <c r="F68" s="69" t="s">
        <v>348</v>
      </c>
      <c r="G68" s="69" t="s">
        <v>13926</v>
      </c>
    </row>
    <row r="69" spans="1:7" x14ac:dyDescent="0.3">
      <c r="A69" s="69">
        <v>1</v>
      </c>
      <c r="B69" s="69" t="s">
        <v>263</v>
      </c>
      <c r="C69" s="69" t="s">
        <v>164</v>
      </c>
      <c r="D69" s="69" t="s">
        <v>3669</v>
      </c>
      <c r="E69" s="69" t="s">
        <v>327</v>
      </c>
      <c r="F69" s="69" t="s">
        <v>311</v>
      </c>
      <c r="G69" s="69" t="s">
        <v>13926</v>
      </c>
    </row>
    <row r="70" spans="1:7" x14ac:dyDescent="0.3">
      <c r="A70" s="69">
        <v>8</v>
      </c>
      <c r="B70" s="69" t="s">
        <v>265</v>
      </c>
      <c r="C70" s="69" t="s">
        <v>204</v>
      </c>
      <c r="D70" s="69" t="s">
        <v>3727</v>
      </c>
      <c r="E70" s="69" t="s">
        <v>694</v>
      </c>
      <c r="F70" s="69" t="s">
        <v>348</v>
      </c>
      <c r="G70" s="69" t="s">
        <v>13926</v>
      </c>
    </row>
    <row r="71" spans="1:7" x14ac:dyDescent="0.3">
      <c r="A71" s="69">
        <v>9</v>
      </c>
      <c r="B71" s="69" t="s">
        <v>267</v>
      </c>
      <c r="C71" s="69" t="s">
        <v>216</v>
      </c>
      <c r="D71" s="69" t="s">
        <v>3736</v>
      </c>
      <c r="E71" s="69" t="s">
        <v>416</v>
      </c>
      <c r="F71" s="69" t="s">
        <v>348</v>
      </c>
      <c r="G71" s="69" t="s">
        <v>13926</v>
      </c>
    </row>
    <row r="72" spans="1:7" x14ac:dyDescent="0.3">
      <c r="A72" s="69">
        <v>6</v>
      </c>
      <c r="B72" s="69" t="s">
        <v>268</v>
      </c>
      <c r="C72" s="69" t="s">
        <v>3752</v>
      </c>
      <c r="D72" s="69" t="s">
        <v>3754</v>
      </c>
      <c r="E72" s="69" t="s">
        <v>410</v>
      </c>
      <c r="F72" s="69" t="s">
        <v>311</v>
      </c>
      <c r="G72" s="69" t="s">
        <v>13926</v>
      </c>
    </row>
    <row r="73" spans="1:7" x14ac:dyDescent="0.3">
      <c r="A73" s="69">
        <v>8</v>
      </c>
      <c r="B73" s="69" t="s">
        <v>265</v>
      </c>
      <c r="C73" s="69" t="s">
        <v>3770</v>
      </c>
      <c r="D73" s="69" t="s">
        <v>3773</v>
      </c>
      <c r="E73" s="69" t="s">
        <v>303</v>
      </c>
      <c r="F73" s="69" t="s">
        <v>311</v>
      </c>
      <c r="G73" s="69" t="s">
        <v>13926</v>
      </c>
    </row>
    <row r="74" spans="1:7" x14ac:dyDescent="0.3">
      <c r="A74" s="69">
        <v>8</v>
      </c>
      <c r="B74" s="69" t="s">
        <v>265</v>
      </c>
      <c r="C74" s="69" t="s">
        <v>186</v>
      </c>
      <c r="D74" s="69" t="s">
        <v>3872</v>
      </c>
      <c r="E74" s="69" t="s">
        <v>721</v>
      </c>
      <c r="F74" s="69" t="s">
        <v>348</v>
      </c>
      <c r="G74" s="69" t="s">
        <v>13926</v>
      </c>
    </row>
    <row r="75" spans="1:7" x14ac:dyDescent="0.3">
      <c r="A75" s="69">
        <v>6</v>
      </c>
      <c r="B75" s="69" t="s">
        <v>268</v>
      </c>
      <c r="C75" s="69" t="s">
        <v>140</v>
      </c>
      <c r="D75" s="69" t="s">
        <v>3980</v>
      </c>
      <c r="E75" s="69" t="s">
        <v>306</v>
      </c>
      <c r="F75" s="69" t="s">
        <v>321</v>
      </c>
      <c r="G75" s="69" t="s">
        <v>13926</v>
      </c>
    </row>
    <row r="76" spans="1:7" x14ac:dyDescent="0.3">
      <c r="A76" s="69">
        <v>4</v>
      </c>
      <c r="B76" s="69" t="s">
        <v>269</v>
      </c>
      <c r="C76" s="69" t="s">
        <v>4015</v>
      </c>
      <c r="D76" s="69" t="s">
        <v>4016</v>
      </c>
      <c r="E76" s="69" t="s">
        <v>895</v>
      </c>
      <c r="F76" s="69" t="s">
        <v>348</v>
      </c>
      <c r="G76" s="69" t="s">
        <v>13926</v>
      </c>
    </row>
    <row r="77" spans="1:7" x14ac:dyDescent="0.3">
      <c r="A77" s="69">
        <v>3</v>
      </c>
      <c r="B77" s="69" t="s">
        <v>270</v>
      </c>
      <c r="C77" s="69" t="s">
        <v>17</v>
      </c>
      <c r="D77" s="69" t="s">
        <v>4043</v>
      </c>
      <c r="E77" s="69" t="s">
        <v>669</v>
      </c>
      <c r="F77" s="69" t="s">
        <v>348</v>
      </c>
      <c r="G77" s="69" t="s">
        <v>13926</v>
      </c>
    </row>
    <row r="78" spans="1:7" x14ac:dyDescent="0.3">
      <c r="A78" s="69">
        <v>8</v>
      </c>
      <c r="B78" s="69" t="s">
        <v>265</v>
      </c>
      <c r="C78" s="69" t="s">
        <v>195</v>
      </c>
      <c r="D78" s="69" t="s">
        <v>4094</v>
      </c>
      <c r="E78" s="69" t="s">
        <v>745</v>
      </c>
      <c r="F78" s="69" t="s">
        <v>348</v>
      </c>
      <c r="G78" s="69" t="s">
        <v>13926</v>
      </c>
    </row>
    <row r="79" spans="1:7" x14ac:dyDescent="0.3">
      <c r="A79" s="69">
        <v>1</v>
      </c>
      <c r="B79" s="69" t="s">
        <v>263</v>
      </c>
      <c r="C79" s="69" t="s">
        <v>12</v>
      </c>
      <c r="D79" s="69" t="s">
        <v>4107</v>
      </c>
      <c r="E79" s="69" t="s">
        <v>552</v>
      </c>
      <c r="F79" s="69" t="s">
        <v>311</v>
      </c>
      <c r="G79" s="69" t="s">
        <v>13926</v>
      </c>
    </row>
    <row r="80" spans="1:7" x14ac:dyDescent="0.3">
      <c r="A80" s="69">
        <v>4</v>
      </c>
      <c r="B80" s="69" t="s">
        <v>269</v>
      </c>
      <c r="C80" s="69" t="s">
        <v>104</v>
      </c>
      <c r="D80" s="69" t="s">
        <v>4110</v>
      </c>
      <c r="E80" s="69" t="s">
        <v>352</v>
      </c>
      <c r="F80" s="69" t="s">
        <v>321</v>
      </c>
      <c r="G80" s="69" t="s">
        <v>13926</v>
      </c>
    </row>
    <row r="81" spans="1:7" x14ac:dyDescent="0.3">
      <c r="A81" s="69">
        <v>9</v>
      </c>
      <c r="B81" s="69" t="s">
        <v>267</v>
      </c>
      <c r="C81" s="69" t="s">
        <v>220</v>
      </c>
      <c r="D81" s="69" t="s">
        <v>4131</v>
      </c>
      <c r="E81" s="69" t="s">
        <v>479</v>
      </c>
      <c r="F81" s="69" t="s">
        <v>321</v>
      </c>
      <c r="G81" s="69" t="s">
        <v>13926</v>
      </c>
    </row>
    <row r="82" spans="1:7" x14ac:dyDescent="0.3">
      <c r="A82" s="69">
        <v>3</v>
      </c>
      <c r="B82" s="69" t="s">
        <v>270</v>
      </c>
      <c r="C82" s="69" t="s">
        <v>77</v>
      </c>
      <c r="D82" s="69" t="s">
        <v>4182</v>
      </c>
      <c r="E82" s="69" t="s">
        <v>365</v>
      </c>
      <c r="F82" s="69" t="s">
        <v>451</v>
      </c>
      <c r="G82" s="69" t="s">
        <v>13926</v>
      </c>
    </row>
    <row r="83" spans="1:7" x14ac:dyDescent="0.3">
      <c r="A83" s="69">
        <v>10</v>
      </c>
      <c r="B83" s="69" t="s">
        <v>264</v>
      </c>
      <c r="C83" s="69" t="s">
        <v>4272</v>
      </c>
      <c r="D83" s="69" t="s">
        <v>4275</v>
      </c>
      <c r="E83" s="69" t="s">
        <v>489</v>
      </c>
      <c r="F83" s="69" t="s">
        <v>348</v>
      </c>
      <c r="G83" s="69" t="s">
        <v>13926</v>
      </c>
    </row>
    <row r="84" spans="1:7" x14ac:dyDescent="0.3">
      <c r="A84" s="69">
        <v>4</v>
      </c>
      <c r="B84" s="69" t="s">
        <v>269</v>
      </c>
      <c r="C84" s="69" t="s">
        <v>4324</v>
      </c>
      <c r="D84" s="69" t="s">
        <v>4327</v>
      </c>
      <c r="E84" s="69" t="s">
        <v>536</v>
      </c>
      <c r="F84" s="69" t="s">
        <v>348</v>
      </c>
      <c r="G84" s="69" t="s">
        <v>13926</v>
      </c>
    </row>
    <row r="85" spans="1:7" x14ac:dyDescent="0.3">
      <c r="A85" s="69">
        <v>4</v>
      </c>
      <c r="B85" s="69" t="s">
        <v>269</v>
      </c>
      <c r="C85" s="69" t="s">
        <v>100</v>
      </c>
      <c r="D85" s="69" t="s">
        <v>4332</v>
      </c>
      <c r="E85" s="69" t="s">
        <v>1198</v>
      </c>
      <c r="F85" s="69" t="s">
        <v>348</v>
      </c>
      <c r="G85" s="69" t="s">
        <v>13926</v>
      </c>
    </row>
    <row r="86" spans="1:7" x14ac:dyDescent="0.3">
      <c r="A86" s="69">
        <v>4</v>
      </c>
      <c r="B86" s="69" t="s">
        <v>269</v>
      </c>
      <c r="C86" s="69" t="s">
        <v>239</v>
      </c>
      <c r="D86" s="69" t="s">
        <v>4415</v>
      </c>
      <c r="E86" s="69" t="s">
        <v>479</v>
      </c>
      <c r="F86" s="69" t="s">
        <v>451</v>
      </c>
      <c r="G86" s="69" t="s">
        <v>13926</v>
      </c>
    </row>
    <row r="87" spans="1:7" x14ac:dyDescent="0.3">
      <c r="A87" s="69">
        <v>3</v>
      </c>
      <c r="B87" s="69" t="s">
        <v>270</v>
      </c>
      <c r="C87" s="69" t="s">
        <v>4451</v>
      </c>
      <c r="D87" s="69" t="s">
        <v>4452</v>
      </c>
      <c r="E87" s="69" t="s">
        <v>303</v>
      </c>
      <c r="F87" s="69" t="s">
        <v>437</v>
      </c>
      <c r="G87" s="69" t="s">
        <v>13926</v>
      </c>
    </row>
    <row r="88" spans="1:7" x14ac:dyDescent="0.3">
      <c r="A88" s="69">
        <v>5</v>
      </c>
      <c r="B88" s="69" t="s">
        <v>261</v>
      </c>
      <c r="C88" s="69" t="s">
        <v>93</v>
      </c>
      <c r="D88" s="69" t="s">
        <v>4491</v>
      </c>
      <c r="E88" s="69" t="s">
        <v>365</v>
      </c>
      <c r="F88" s="69" t="s">
        <v>348</v>
      </c>
      <c r="G88" s="69" t="s">
        <v>13926</v>
      </c>
    </row>
    <row r="89" spans="1:7" x14ac:dyDescent="0.3">
      <c r="A89" s="69">
        <v>2</v>
      </c>
      <c r="B89" s="69" t="s">
        <v>266</v>
      </c>
      <c r="C89" s="69" t="s">
        <v>47</v>
      </c>
      <c r="D89" s="69" t="s">
        <v>4507</v>
      </c>
      <c r="E89" s="69" t="s">
        <v>895</v>
      </c>
      <c r="F89" s="69" t="s">
        <v>451</v>
      </c>
      <c r="G89" s="69" t="s">
        <v>13926</v>
      </c>
    </row>
    <row r="90" spans="1:7" x14ac:dyDescent="0.3">
      <c r="A90" s="69">
        <v>10</v>
      </c>
      <c r="B90" s="69" t="s">
        <v>264</v>
      </c>
      <c r="C90" s="69" t="s">
        <v>4535</v>
      </c>
      <c r="D90" s="69" t="s">
        <v>4538</v>
      </c>
      <c r="E90" s="69" t="s">
        <v>298</v>
      </c>
      <c r="F90" s="69" t="s">
        <v>437</v>
      </c>
      <c r="G90" s="69" t="s">
        <v>13926</v>
      </c>
    </row>
    <row r="91" spans="1:7" x14ac:dyDescent="0.3">
      <c r="A91" s="69">
        <v>5</v>
      </c>
      <c r="B91" s="69" t="s">
        <v>261</v>
      </c>
      <c r="C91" s="69" t="s">
        <v>459</v>
      </c>
      <c r="D91" s="69" t="s">
        <v>4543</v>
      </c>
      <c r="E91" s="69" t="s">
        <v>306</v>
      </c>
      <c r="F91" s="69" t="s">
        <v>311</v>
      </c>
      <c r="G91" s="69" t="s">
        <v>13926</v>
      </c>
    </row>
    <row r="92" spans="1:7" x14ac:dyDescent="0.3">
      <c r="A92" s="69">
        <v>3</v>
      </c>
      <c r="B92" s="69" t="s">
        <v>270</v>
      </c>
      <c r="C92" s="69" t="s">
        <v>4578</v>
      </c>
      <c r="D92" s="69" t="s">
        <v>4580</v>
      </c>
      <c r="E92" s="69" t="s">
        <v>1379</v>
      </c>
      <c r="F92" s="69" t="s">
        <v>321</v>
      </c>
      <c r="G92" s="69" t="s">
        <v>13926</v>
      </c>
    </row>
    <row r="93" spans="1:7" x14ac:dyDescent="0.3">
      <c r="A93" s="69">
        <v>10</v>
      </c>
      <c r="B93" s="69" t="s">
        <v>264</v>
      </c>
      <c r="C93" s="69" t="s">
        <v>254</v>
      </c>
      <c r="D93" s="69" t="s">
        <v>4677</v>
      </c>
      <c r="E93" s="69" t="s">
        <v>669</v>
      </c>
      <c r="F93" s="69" t="s">
        <v>311</v>
      </c>
      <c r="G93" s="69" t="s">
        <v>13926</v>
      </c>
    </row>
    <row r="94" spans="1:7" x14ac:dyDescent="0.3">
      <c r="A94" s="69">
        <v>4</v>
      </c>
      <c r="B94" s="69" t="s">
        <v>269</v>
      </c>
      <c r="C94" s="69" t="s">
        <v>96</v>
      </c>
      <c r="D94" s="69" t="s">
        <v>4811</v>
      </c>
      <c r="E94" s="69" t="s">
        <v>745</v>
      </c>
      <c r="F94" s="69" t="s">
        <v>451</v>
      </c>
      <c r="G94" s="69" t="s">
        <v>13926</v>
      </c>
    </row>
    <row r="95" spans="1:7" x14ac:dyDescent="0.3">
      <c r="A95" s="69">
        <v>1</v>
      </c>
      <c r="B95" s="69" t="s">
        <v>263</v>
      </c>
      <c r="C95" s="69" t="s">
        <v>109</v>
      </c>
      <c r="D95" s="69" t="s">
        <v>4814</v>
      </c>
      <c r="E95" s="69" t="s">
        <v>1379</v>
      </c>
      <c r="F95" s="69" t="s">
        <v>451</v>
      </c>
      <c r="G95" s="69" t="s">
        <v>13926</v>
      </c>
    </row>
    <row r="96" spans="1:7" x14ac:dyDescent="0.3">
      <c r="A96" s="69">
        <v>2</v>
      </c>
      <c r="B96" s="69" t="s">
        <v>266</v>
      </c>
      <c r="C96" s="69" t="s">
        <v>193</v>
      </c>
      <c r="D96" s="69" t="s">
        <v>4864</v>
      </c>
      <c r="E96" s="69" t="s">
        <v>536</v>
      </c>
      <c r="F96" s="69" t="s">
        <v>311</v>
      </c>
      <c r="G96" s="69" t="s">
        <v>13926</v>
      </c>
    </row>
    <row r="97" spans="1:7" x14ac:dyDescent="0.3">
      <c r="A97" s="69">
        <v>7</v>
      </c>
      <c r="B97" s="69" t="s">
        <v>262</v>
      </c>
      <c r="C97" s="69" t="s">
        <v>184</v>
      </c>
      <c r="D97" s="69" t="s">
        <v>4912</v>
      </c>
      <c r="E97" s="69" t="s">
        <v>479</v>
      </c>
      <c r="F97" s="69" t="s">
        <v>348</v>
      </c>
      <c r="G97" s="69" t="s">
        <v>13926</v>
      </c>
    </row>
    <row r="98" spans="1:7" x14ac:dyDescent="0.3">
      <c r="A98" s="69">
        <v>9</v>
      </c>
      <c r="B98" s="69" t="s">
        <v>267</v>
      </c>
      <c r="C98" s="69" t="s">
        <v>66</v>
      </c>
      <c r="D98" s="69" t="s">
        <v>5004</v>
      </c>
      <c r="E98" s="69" t="s">
        <v>694</v>
      </c>
      <c r="F98" s="69" t="s">
        <v>451</v>
      </c>
      <c r="G98" s="69" t="s">
        <v>13926</v>
      </c>
    </row>
    <row r="99" spans="1:7" x14ac:dyDescent="0.3">
      <c r="A99" s="69">
        <v>10</v>
      </c>
      <c r="B99" s="69" t="s">
        <v>264</v>
      </c>
      <c r="C99" s="69" t="s">
        <v>206</v>
      </c>
      <c r="D99" s="69" t="s">
        <v>5014</v>
      </c>
      <c r="E99" s="69" t="s">
        <v>1198</v>
      </c>
      <c r="F99" s="69" t="s">
        <v>451</v>
      </c>
      <c r="G99" s="69" t="s">
        <v>13926</v>
      </c>
    </row>
    <row r="100" spans="1:7" x14ac:dyDescent="0.3">
      <c r="A100" s="69">
        <v>8</v>
      </c>
      <c r="B100" s="69" t="s">
        <v>265</v>
      </c>
      <c r="C100" s="69" t="s">
        <v>203</v>
      </c>
      <c r="D100" s="69" t="s">
        <v>5093</v>
      </c>
      <c r="E100" s="69" t="s">
        <v>335</v>
      </c>
      <c r="F100" s="69" t="s">
        <v>311</v>
      </c>
      <c r="G100" s="69" t="s">
        <v>13926</v>
      </c>
    </row>
    <row r="101" spans="1:7" x14ac:dyDescent="0.3">
      <c r="A101" s="69">
        <v>1</v>
      </c>
      <c r="B101" s="69" t="s">
        <v>263</v>
      </c>
      <c r="C101" s="69" t="s">
        <v>28</v>
      </c>
      <c r="D101" s="69" t="s">
        <v>5109</v>
      </c>
      <c r="E101" s="69" t="s">
        <v>1198</v>
      </c>
      <c r="F101" s="69" t="s">
        <v>321</v>
      </c>
      <c r="G101" s="69" t="s">
        <v>13926</v>
      </c>
    </row>
    <row r="102" spans="1:7" x14ac:dyDescent="0.3">
      <c r="A102" s="69">
        <v>7</v>
      </c>
      <c r="B102" s="69" t="s">
        <v>262</v>
      </c>
      <c r="C102" s="69" t="s">
        <v>179</v>
      </c>
      <c r="D102" s="69" t="s">
        <v>5134</v>
      </c>
      <c r="E102" s="69" t="s">
        <v>340</v>
      </c>
      <c r="F102" s="69" t="s">
        <v>451</v>
      </c>
      <c r="G102" s="69" t="s">
        <v>13926</v>
      </c>
    </row>
    <row r="103" spans="1:7" x14ac:dyDescent="0.3">
      <c r="A103" s="69">
        <v>7</v>
      </c>
      <c r="B103" s="69" t="s">
        <v>262</v>
      </c>
      <c r="C103" s="69" t="s">
        <v>178</v>
      </c>
      <c r="D103" s="69" t="s">
        <v>5167</v>
      </c>
      <c r="E103" s="69" t="s">
        <v>1379</v>
      </c>
      <c r="F103" s="69" t="s">
        <v>348</v>
      </c>
      <c r="G103" s="69" t="s">
        <v>13926</v>
      </c>
    </row>
    <row r="104" spans="1:7" x14ac:dyDescent="0.3">
      <c r="A104" s="69">
        <v>1</v>
      </c>
      <c r="B104" s="69" t="s">
        <v>263</v>
      </c>
      <c r="C104" s="69" t="s">
        <v>5208</v>
      </c>
      <c r="D104" s="69" t="s">
        <v>5210</v>
      </c>
      <c r="E104" s="69" t="s">
        <v>314</v>
      </c>
      <c r="F104" s="69" t="s">
        <v>348</v>
      </c>
      <c r="G104" s="69" t="s">
        <v>13926</v>
      </c>
    </row>
    <row r="105" spans="1:7" x14ac:dyDescent="0.3">
      <c r="A105" s="69">
        <v>6</v>
      </c>
      <c r="B105" s="69" t="s">
        <v>268</v>
      </c>
      <c r="C105" s="69" t="s">
        <v>5227</v>
      </c>
      <c r="D105" s="69" t="s">
        <v>5230</v>
      </c>
      <c r="E105" s="69" t="s">
        <v>306</v>
      </c>
      <c r="F105" s="69" t="s">
        <v>451</v>
      </c>
      <c r="G105" s="69" t="s">
        <v>13926</v>
      </c>
    </row>
    <row r="106" spans="1:7" x14ac:dyDescent="0.3">
      <c r="A106" s="69">
        <v>9</v>
      </c>
      <c r="B106" s="69" t="s">
        <v>267</v>
      </c>
      <c r="C106" s="69" t="s">
        <v>19</v>
      </c>
      <c r="D106" s="69" t="s">
        <v>5242</v>
      </c>
      <c r="E106" s="69" t="s">
        <v>644</v>
      </c>
      <c r="F106" s="69" t="s">
        <v>348</v>
      </c>
      <c r="G106" s="69" t="s">
        <v>13926</v>
      </c>
    </row>
    <row r="107" spans="1:7" x14ac:dyDescent="0.3">
      <c r="A107" s="69">
        <v>7</v>
      </c>
      <c r="B107" s="69" t="s">
        <v>262</v>
      </c>
      <c r="C107" s="69" t="s">
        <v>153</v>
      </c>
      <c r="D107" s="69" t="s">
        <v>5254</v>
      </c>
      <c r="E107" s="69" t="s">
        <v>352</v>
      </c>
      <c r="F107" s="69" t="s">
        <v>348</v>
      </c>
      <c r="G107" s="69" t="s">
        <v>13926</v>
      </c>
    </row>
    <row r="108" spans="1:7" x14ac:dyDescent="0.3">
      <c r="A108" s="69">
        <v>6</v>
      </c>
      <c r="B108" s="69" t="s">
        <v>268</v>
      </c>
      <c r="C108" s="69" t="s">
        <v>5342</v>
      </c>
      <c r="D108" s="69" t="s">
        <v>5345</v>
      </c>
      <c r="E108" s="69" t="s">
        <v>875</v>
      </c>
      <c r="F108" s="69" t="s">
        <v>451</v>
      </c>
      <c r="G108" s="69" t="s">
        <v>13926</v>
      </c>
    </row>
    <row r="109" spans="1:7" x14ac:dyDescent="0.3">
      <c r="A109" s="69">
        <v>1</v>
      </c>
      <c r="B109" s="69" t="s">
        <v>263</v>
      </c>
      <c r="C109" s="69" t="s">
        <v>5365</v>
      </c>
      <c r="D109" s="69" t="s">
        <v>5367</v>
      </c>
      <c r="E109" s="69" t="s">
        <v>306</v>
      </c>
      <c r="F109" s="69" t="s">
        <v>451</v>
      </c>
      <c r="G109" s="69" t="s">
        <v>13926</v>
      </c>
    </row>
    <row r="110" spans="1:7" x14ac:dyDescent="0.3">
      <c r="A110" s="69">
        <v>8</v>
      </c>
      <c r="B110" s="69" t="s">
        <v>265</v>
      </c>
      <c r="C110" s="69" t="s">
        <v>5400</v>
      </c>
      <c r="D110" s="69" t="s">
        <v>5401</v>
      </c>
      <c r="E110" s="69" t="s">
        <v>489</v>
      </c>
      <c r="F110" s="69" t="s">
        <v>451</v>
      </c>
      <c r="G110" s="69" t="s">
        <v>13926</v>
      </c>
    </row>
    <row r="111" spans="1:7" x14ac:dyDescent="0.3">
      <c r="A111" s="69">
        <v>1</v>
      </c>
      <c r="B111" s="69" t="s">
        <v>263</v>
      </c>
      <c r="C111" s="69" t="s">
        <v>37</v>
      </c>
      <c r="D111" s="69" t="s">
        <v>5520</v>
      </c>
      <c r="E111" s="69" t="s">
        <v>745</v>
      </c>
      <c r="F111" s="69" t="s">
        <v>348</v>
      </c>
      <c r="G111" s="69" t="s">
        <v>13926</v>
      </c>
    </row>
    <row r="112" spans="1:7" x14ac:dyDescent="0.3">
      <c r="A112" s="69">
        <v>2</v>
      </c>
      <c r="B112" s="69" t="s">
        <v>266</v>
      </c>
      <c r="C112" s="69" t="s">
        <v>44</v>
      </c>
      <c r="D112" s="69" t="s">
        <v>5538</v>
      </c>
      <c r="E112" s="69" t="s">
        <v>875</v>
      </c>
      <c r="F112" s="69" t="s">
        <v>348</v>
      </c>
      <c r="G112" s="69" t="s">
        <v>13926</v>
      </c>
    </row>
    <row r="113" spans="1:7" x14ac:dyDescent="0.3">
      <c r="A113" s="69">
        <v>6</v>
      </c>
      <c r="B113" s="69" t="s">
        <v>268</v>
      </c>
      <c r="C113" s="69" t="s">
        <v>40</v>
      </c>
      <c r="D113" s="69" t="s">
        <v>5579</v>
      </c>
      <c r="E113" s="69" t="s">
        <v>707</v>
      </c>
      <c r="F113" s="69" t="s">
        <v>348</v>
      </c>
      <c r="G113" s="69" t="s">
        <v>13926</v>
      </c>
    </row>
    <row r="114" spans="1:7" x14ac:dyDescent="0.3">
      <c r="A114" s="69">
        <v>1</v>
      </c>
      <c r="B114" s="69" t="s">
        <v>263</v>
      </c>
      <c r="C114" s="69" t="s">
        <v>5594</v>
      </c>
      <c r="D114" s="69" t="s">
        <v>5596</v>
      </c>
      <c r="E114" s="69" t="s">
        <v>340</v>
      </c>
      <c r="F114" s="69" t="s">
        <v>348</v>
      </c>
      <c r="G114" s="69" t="s">
        <v>13926</v>
      </c>
    </row>
    <row r="115" spans="1:7" x14ac:dyDescent="0.3">
      <c r="A115" s="69">
        <v>3</v>
      </c>
      <c r="B115" s="69" t="s">
        <v>270</v>
      </c>
      <c r="C115" s="69" t="s">
        <v>82</v>
      </c>
      <c r="D115" s="69" t="s">
        <v>5600</v>
      </c>
      <c r="E115" s="69" t="s">
        <v>11068</v>
      </c>
      <c r="F115" s="69" t="s">
        <v>348</v>
      </c>
      <c r="G115" s="69" t="s">
        <v>13926</v>
      </c>
    </row>
    <row r="116" spans="1:7" x14ac:dyDescent="0.3">
      <c r="A116" s="69">
        <v>3</v>
      </c>
      <c r="B116" s="69" t="s">
        <v>270</v>
      </c>
      <c r="C116" s="69" t="s">
        <v>91</v>
      </c>
      <c r="D116" s="69" t="s">
        <v>5641</v>
      </c>
      <c r="E116" s="69" t="s">
        <v>570</v>
      </c>
      <c r="F116" s="69" t="s">
        <v>451</v>
      </c>
      <c r="G116" s="69" t="s">
        <v>13926</v>
      </c>
    </row>
    <row r="117" spans="1:7" x14ac:dyDescent="0.3">
      <c r="A117" s="69">
        <v>9</v>
      </c>
      <c r="B117" s="69" t="s">
        <v>267</v>
      </c>
      <c r="C117" s="69" t="s">
        <v>5645</v>
      </c>
      <c r="D117" s="69" t="s">
        <v>5647</v>
      </c>
      <c r="E117" s="69" t="s">
        <v>340</v>
      </c>
      <c r="F117" s="69" t="s">
        <v>311</v>
      </c>
      <c r="G117" s="69" t="s">
        <v>13926</v>
      </c>
    </row>
    <row r="118" spans="1:7" x14ac:dyDescent="0.3">
      <c r="A118" s="69">
        <v>3</v>
      </c>
      <c r="B118" s="69" t="s">
        <v>270</v>
      </c>
      <c r="C118" s="69" t="s">
        <v>74</v>
      </c>
      <c r="D118" s="69" t="s">
        <v>5674</v>
      </c>
      <c r="E118" s="69" t="s">
        <v>694</v>
      </c>
      <c r="F118" s="69" t="s">
        <v>311</v>
      </c>
      <c r="G118" s="69" t="s">
        <v>13926</v>
      </c>
    </row>
    <row r="119" spans="1:7" x14ac:dyDescent="0.3">
      <c r="A119" s="69">
        <v>4</v>
      </c>
      <c r="B119" s="69" t="s">
        <v>269</v>
      </c>
      <c r="C119" s="69" t="s">
        <v>5685</v>
      </c>
      <c r="D119" s="69" t="s">
        <v>5687</v>
      </c>
      <c r="E119" s="69" t="s">
        <v>1379</v>
      </c>
      <c r="F119" s="69" t="s">
        <v>311</v>
      </c>
      <c r="G119" s="69" t="s">
        <v>13926</v>
      </c>
    </row>
    <row r="120" spans="1:7" x14ac:dyDescent="0.3">
      <c r="A120" s="69">
        <v>7</v>
      </c>
      <c r="B120" s="69" t="s">
        <v>262</v>
      </c>
      <c r="C120" s="69" t="s">
        <v>5710</v>
      </c>
      <c r="D120" s="69" t="s">
        <v>5712</v>
      </c>
      <c r="E120" s="69" t="s">
        <v>721</v>
      </c>
      <c r="F120" s="69" t="s">
        <v>311</v>
      </c>
      <c r="G120" s="69" t="s">
        <v>13926</v>
      </c>
    </row>
    <row r="121" spans="1:7" x14ac:dyDescent="0.3">
      <c r="A121" s="69">
        <v>4</v>
      </c>
      <c r="B121" s="69" t="s">
        <v>269</v>
      </c>
      <c r="C121" s="69" t="s">
        <v>5720</v>
      </c>
      <c r="D121" s="69" t="s">
        <v>5723</v>
      </c>
      <c r="E121" s="69" t="s">
        <v>306</v>
      </c>
      <c r="F121" s="69" t="s">
        <v>348</v>
      </c>
      <c r="G121" s="69" t="s">
        <v>13926</v>
      </c>
    </row>
    <row r="122" spans="1:7" x14ac:dyDescent="0.3">
      <c r="A122" s="69">
        <v>8</v>
      </c>
      <c r="B122" s="69" t="s">
        <v>265</v>
      </c>
      <c r="C122" s="69" t="s">
        <v>124</v>
      </c>
      <c r="D122" s="69" t="s">
        <v>5734</v>
      </c>
      <c r="E122" s="69" t="s">
        <v>327</v>
      </c>
      <c r="F122" s="69" t="s">
        <v>348</v>
      </c>
      <c r="G122" s="69" t="s">
        <v>13926</v>
      </c>
    </row>
    <row r="123" spans="1:7" x14ac:dyDescent="0.3">
      <c r="A123" s="69">
        <v>10</v>
      </c>
      <c r="B123" s="69" t="s">
        <v>264</v>
      </c>
      <c r="C123" s="69" t="s">
        <v>248</v>
      </c>
      <c r="D123" s="69" t="s">
        <v>5773</v>
      </c>
      <c r="E123" s="69" t="s">
        <v>314</v>
      </c>
      <c r="F123" s="69" t="s">
        <v>321</v>
      </c>
      <c r="G123" s="69" t="s">
        <v>13926</v>
      </c>
    </row>
    <row r="124" spans="1:7" x14ac:dyDescent="0.3">
      <c r="A124" s="69">
        <v>4</v>
      </c>
      <c r="B124" s="69" t="s">
        <v>269</v>
      </c>
      <c r="C124" s="69" t="s">
        <v>6057</v>
      </c>
      <c r="D124" s="69" t="s">
        <v>6058</v>
      </c>
      <c r="E124" s="69" t="s">
        <v>335</v>
      </c>
      <c r="F124" s="69" t="s">
        <v>348</v>
      </c>
      <c r="G124" s="69" t="s">
        <v>13926</v>
      </c>
    </row>
    <row r="125" spans="1:7" x14ac:dyDescent="0.3">
      <c r="A125" s="69">
        <v>9</v>
      </c>
      <c r="B125" s="69" t="s">
        <v>267</v>
      </c>
      <c r="C125" s="69" t="s">
        <v>125</v>
      </c>
      <c r="D125" s="69" t="s">
        <v>6080</v>
      </c>
      <c r="E125" s="69" t="s">
        <v>388</v>
      </c>
      <c r="F125" s="69" t="s">
        <v>451</v>
      </c>
      <c r="G125" s="69" t="s">
        <v>13926</v>
      </c>
    </row>
    <row r="126" spans="1:7" x14ac:dyDescent="0.3">
      <c r="A126" s="69">
        <v>2</v>
      </c>
      <c r="B126" s="69" t="s">
        <v>266</v>
      </c>
      <c r="C126" s="69" t="s">
        <v>146</v>
      </c>
      <c r="D126" s="69" t="s">
        <v>6083</v>
      </c>
      <c r="E126" s="69" t="s">
        <v>522</v>
      </c>
      <c r="F126" s="69" t="s">
        <v>348</v>
      </c>
      <c r="G126" s="69" t="s">
        <v>13926</v>
      </c>
    </row>
    <row r="127" spans="1:7" x14ac:dyDescent="0.3">
      <c r="A127" s="69">
        <v>4</v>
      </c>
      <c r="B127" s="69" t="s">
        <v>269</v>
      </c>
      <c r="C127" s="69" t="s">
        <v>6091</v>
      </c>
      <c r="D127" s="69" t="s">
        <v>6093</v>
      </c>
      <c r="E127" s="69" t="s">
        <v>327</v>
      </c>
      <c r="F127" s="69" t="s">
        <v>451</v>
      </c>
      <c r="G127" s="69" t="s">
        <v>13926</v>
      </c>
    </row>
    <row r="128" spans="1:7" x14ac:dyDescent="0.3">
      <c r="A128" s="69">
        <v>5</v>
      </c>
      <c r="B128" s="69" t="s">
        <v>261</v>
      </c>
      <c r="C128" s="69" t="s">
        <v>6108</v>
      </c>
      <c r="D128" s="69" t="s">
        <v>6111</v>
      </c>
      <c r="E128" s="69" t="s">
        <v>915</v>
      </c>
      <c r="F128" s="69" t="s">
        <v>451</v>
      </c>
      <c r="G128" s="69" t="s">
        <v>13926</v>
      </c>
    </row>
    <row r="129" spans="1:7" x14ac:dyDescent="0.3">
      <c r="A129" s="69">
        <v>3</v>
      </c>
      <c r="B129" s="69" t="s">
        <v>270</v>
      </c>
      <c r="C129" s="69" t="s">
        <v>30</v>
      </c>
      <c r="D129" s="69" t="s">
        <v>6207</v>
      </c>
      <c r="E129" s="69" t="s">
        <v>365</v>
      </c>
      <c r="F129" s="69" t="s">
        <v>451</v>
      </c>
      <c r="G129" s="69" t="s">
        <v>13926</v>
      </c>
    </row>
    <row r="130" spans="1:7" x14ac:dyDescent="0.3">
      <c r="A130" s="69">
        <v>10</v>
      </c>
      <c r="B130" s="69" t="s">
        <v>264</v>
      </c>
      <c r="C130" s="69" t="s">
        <v>6231</v>
      </c>
      <c r="D130" s="69" t="s">
        <v>6232</v>
      </c>
      <c r="E130" s="69" t="s">
        <v>552</v>
      </c>
      <c r="F130" s="69" t="s">
        <v>348</v>
      </c>
      <c r="G130" s="69" t="s">
        <v>13926</v>
      </c>
    </row>
    <row r="131" spans="1:7" x14ac:dyDescent="0.3">
      <c r="A131" s="69">
        <v>5</v>
      </c>
      <c r="B131" s="69" t="s">
        <v>261</v>
      </c>
      <c r="C131" s="69" t="s">
        <v>127</v>
      </c>
      <c r="D131" s="69" t="s">
        <v>6261</v>
      </c>
      <c r="E131" s="69" t="s">
        <v>371</v>
      </c>
      <c r="F131" s="69" t="s">
        <v>451</v>
      </c>
      <c r="G131" s="69" t="s">
        <v>13926</v>
      </c>
    </row>
    <row r="132" spans="1:7" x14ac:dyDescent="0.3">
      <c r="A132" s="69">
        <v>6</v>
      </c>
      <c r="B132" s="69" t="s">
        <v>268</v>
      </c>
      <c r="C132" s="69" t="s">
        <v>223</v>
      </c>
      <c r="D132" s="69" t="s">
        <v>6296</v>
      </c>
      <c r="E132" s="69" t="s">
        <v>552</v>
      </c>
      <c r="F132" s="69" t="s">
        <v>321</v>
      </c>
      <c r="G132" s="69" t="s">
        <v>13926</v>
      </c>
    </row>
    <row r="133" spans="1:7" x14ac:dyDescent="0.3">
      <c r="A133" s="69">
        <v>5</v>
      </c>
      <c r="B133" s="69" t="s">
        <v>261</v>
      </c>
      <c r="C133" s="69" t="s">
        <v>131</v>
      </c>
      <c r="D133" s="69" t="s">
        <v>6299</v>
      </c>
      <c r="E133" s="69" t="s">
        <v>669</v>
      </c>
      <c r="F133" s="69" t="s">
        <v>451</v>
      </c>
      <c r="G133" s="69" t="s">
        <v>13926</v>
      </c>
    </row>
    <row r="134" spans="1:7" x14ac:dyDescent="0.3">
      <c r="A134" s="69">
        <v>7</v>
      </c>
      <c r="B134" s="69" t="s">
        <v>262</v>
      </c>
      <c r="C134" s="69" t="s">
        <v>182</v>
      </c>
      <c r="D134" s="69" t="s">
        <v>6319</v>
      </c>
      <c r="E134" s="69" t="s">
        <v>915</v>
      </c>
      <c r="F134" s="69" t="s">
        <v>348</v>
      </c>
      <c r="G134" s="69" t="s">
        <v>13926</v>
      </c>
    </row>
    <row r="135" spans="1:7" x14ac:dyDescent="0.3">
      <c r="A135" s="69">
        <v>6</v>
      </c>
      <c r="B135" s="69" t="s">
        <v>268</v>
      </c>
      <c r="C135" s="69" t="s">
        <v>65</v>
      </c>
      <c r="D135" s="69" t="s">
        <v>6376</v>
      </c>
      <c r="E135" s="69" t="s">
        <v>444</v>
      </c>
      <c r="F135" s="69" t="s">
        <v>451</v>
      </c>
      <c r="G135" s="69" t="s">
        <v>13926</v>
      </c>
    </row>
    <row r="136" spans="1:7" x14ac:dyDescent="0.3">
      <c r="A136" s="69">
        <v>3</v>
      </c>
      <c r="B136" s="69" t="s">
        <v>270</v>
      </c>
      <c r="C136" s="69" t="s">
        <v>80</v>
      </c>
      <c r="D136" s="69" t="s">
        <v>6448</v>
      </c>
      <c r="E136" s="69" t="s">
        <v>335</v>
      </c>
      <c r="F136" s="69" t="s">
        <v>321</v>
      </c>
      <c r="G136" s="69" t="s">
        <v>13926</v>
      </c>
    </row>
    <row r="137" spans="1:7" x14ac:dyDescent="0.3">
      <c r="A137" s="69">
        <v>3</v>
      </c>
      <c r="B137" s="69" t="s">
        <v>270</v>
      </c>
      <c r="C137" s="69" t="s">
        <v>6457</v>
      </c>
      <c r="D137" s="69" t="s">
        <v>6459</v>
      </c>
      <c r="E137" s="69" t="s">
        <v>915</v>
      </c>
      <c r="F137" s="69" t="s">
        <v>348</v>
      </c>
      <c r="G137" s="69" t="s">
        <v>13926</v>
      </c>
    </row>
    <row r="138" spans="1:7" x14ac:dyDescent="0.3">
      <c r="A138" s="69">
        <v>1</v>
      </c>
      <c r="B138" s="69" t="s">
        <v>263</v>
      </c>
      <c r="C138" s="69" t="s">
        <v>136</v>
      </c>
      <c r="D138" s="69" t="s">
        <v>6481</v>
      </c>
      <c r="E138" s="69" t="s">
        <v>11068</v>
      </c>
      <c r="F138" s="69" t="s">
        <v>348</v>
      </c>
      <c r="G138" s="69" t="s">
        <v>13926</v>
      </c>
    </row>
    <row r="139" spans="1:7" x14ac:dyDescent="0.3">
      <c r="A139" s="69">
        <v>3</v>
      </c>
      <c r="B139" s="69" t="s">
        <v>270</v>
      </c>
      <c r="C139" s="69" t="s">
        <v>110</v>
      </c>
      <c r="D139" s="69" t="s">
        <v>6517</v>
      </c>
      <c r="E139" s="69" t="s">
        <v>365</v>
      </c>
      <c r="F139" s="69" t="s">
        <v>437</v>
      </c>
      <c r="G139" s="69" t="s">
        <v>13926</v>
      </c>
    </row>
    <row r="140" spans="1:7" x14ac:dyDescent="0.3">
      <c r="A140" s="69">
        <v>9</v>
      </c>
      <c r="B140" s="69" t="s">
        <v>267</v>
      </c>
      <c r="C140" s="69" t="s">
        <v>6616</v>
      </c>
      <c r="D140" s="69" t="s">
        <v>6619</v>
      </c>
      <c r="E140" s="69" t="s">
        <v>327</v>
      </c>
      <c r="F140" s="69" t="s">
        <v>321</v>
      </c>
      <c r="G140" s="69" t="s">
        <v>13926</v>
      </c>
    </row>
    <row r="141" spans="1:7" x14ac:dyDescent="0.3">
      <c r="A141" s="69">
        <v>7</v>
      </c>
      <c r="B141" s="69" t="s">
        <v>262</v>
      </c>
      <c r="C141" s="69" t="s">
        <v>6663</v>
      </c>
      <c r="D141" s="69" t="s">
        <v>6665</v>
      </c>
      <c r="E141" s="69" t="s">
        <v>335</v>
      </c>
      <c r="F141" s="69" t="s">
        <v>321</v>
      </c>
      <c r="G141" s="69" t="s">
        <v>13926</v>
      </c>
    </row>
    <row r="142" spans="1:7" x14ac:dyDescent="0.3">
      <c r="A142" s="69">
        <v>8</v>
      </c>
      <c r="B142" s="69" t="s">
        <v>265</v>
      </c>
      <c r="C142" s="69" t="s">
        <v>105</v>
      </c>
      <c r="D142" s="69" t="s">
        <v>6678</v>
      </c>
      <c r="E142" s="69" t="s">
        <v>694</v>
      </c>
      <c r="F142" s="69" t="s">
        <v>321</v>
      </c>
      <c r="G142" s="69" t="s">
        <v>13926</v>
      </c>
    </row>
    <row r="143" spans="1:7" x14ac:dyDescent="0.3">
      <c r="A143" s="69">
        <v>9</v>
      </c>
      <c r="B143" s="69" t="s">
        <v>267</v>
      </c>
      <c r="C143" s="69" t="s">
        <v>231</v>
      </c>
      <c r="D143" s="69" t="s">
        <v>6691</v>
      </c>
      <c r="E143" s="69" t="s">
        <v>335</v>
      </c>
      <c r="F143" s="69" t="s">
        <v>451</v>
      </c>
      <c r="G143" s="69" t="s">
        <v>13926</v>
      </c>
    </row>
    <row r="144" spans="1:7" x14ac:dyDescent="0.3">
      <c r="A144" s="69">
        <v>8</v>
      </c>
      <c r="B144" s="69" t="s">
        <v>265</v>
      </c>
      <c r="C144" s="69" t="s">
        <v>6717</v>
      </c>
      <c r="D144" s="69" t="s">
        <v>6720</v>
      </c>
      <c r="E144" s="69" t="s">
        <v>644</v>
      </c>
      <c r="F144" s="69" t="s">
        <v>321</v>
      </c>
      <c r="G144" s="69" t="s">
        <v>13926</v>
      </c>
    </row>
    <row r="145" spans="1:7" x14ac:dyDescent="0.3">
      <c r="A145" s="69">
        <v>10</v>
      </c>
      <c r="B145" s="69" t="s">
        <v>264</v>
      </c>
      <c r="C145" s="69" t="s">
        <v>247</v>
      </c>
      <c r="D145" s="69" t="s">
        <v>6734</v>
      </c>
      <c r="E145" s="69" t="s">
        <v>410</v>
      </c>
      <c r="F145" s="69" t="s">
        <v>451</v>
      </c>
      <c r="G145" s="69" t="s">
        <v>13926</v>
      </c>
    </row>
    <row r="146" spans="1:7" x14ac:dyDescent="0.3">
      <c r="A146" s="69">
        <v>1</v>
      </c>
      <c r="B146" s="69" t="s">
        <v>263</v>
      </c>
      <c r="C146" s="69" t="s">
        <v>6742</v>
      </c>
      <c r="D146" s="69" t="s">
        <v>6744</v>
      </c>
      <c r="E146" s="69" t="s">
        <v>327</v>
      </c>
      <c r="F146" s="69" t="s">
        <v>348</v>
      </c>
      <c r="G146" s="69" t="s">
        <v>13926</v>
      </c>
    </row>
    <row r="147" spans="1:7" x14ac:dyDescent="0.3">
      <c r="A147" s="69">
        <v>9</v>
      </c>
      <c r="B147" s="69" t="s">
        <v>267</v>
      </c>
      <c r="C147" s="69" t="s">
        <v>224</v>
      </c>
      <c r="D147" s="69" t="s">
        <v>6759</v>
      </c>
      <c r="E147" s="69" t="s">
        <v>303</v>
      </c>
      <c r="F147" s="69" t="s">
        <v>451</v>
      </c>
      <c r="G147" s="69" t="s">
        <v>13926</v>
      </c>
    </row>
    <row r="148" spans="1:7" x14ac:dyDescent="0.3">
      <c r="A148" s="69">
        <v>6</v>
      </c>
      <c r="B148" s="69" t="s">
        <v>268</v>
      </c>
      <c r="C148" s="69" t="s">
        <v>59</v>
      </c>
      <c r="D148" s="69" t="s">
        <v>6801</v>
      </c>
      <c r="E148" s="69" t="s">
        <v>410</v>
      </c>
      <c r="F148" s="69" t="s">
        <v>348</v>
      </c>
      <c r="G148" s="69" t="s">
        <v>13926</v>
      </c>
    </row>
    <row r="149" spans="1:7" x14ac:dyDescent="0.3">
      <c r="A149" s="69">
        <v>9</v>
      </c>
      <c r="B149" s="69" t="s">
        <v>267</v>
      </c>
      <c r="C149" s="69" t="s">
        <v>236</v>
      </c>
      <c r="D149" s="69" t="s">
        <v>6839</v>
      </c>
      <c r="E149" s="69" t="s">
        <v>694</v>
      </c>
      <c r="F149" s="69" t="s">
        <v>348</v>
      </c>
      <c r="G149" s="69" t="s">
        <v>13926</v>
      </c>
    </row>
    <row r="150" spans="1:7" x14ac:dyDescent="0.3">
      <c r="A150" s="69">
        <v>1</v>
      </c>
      <c r="B150" s="69" t="s">
        <v>263</v>
      </c>
      <c r="C150" s="69" t="s">
        <v>29</v>
      </c>
      <c r="D150" s="69" t="s">
        <v>6893</v>
      </c>
      <c r="E150" s="69" t="s">
        <v>298</v>
      </c>
      <c r="F150" s="69" t="s">
        <v>348</v>
      </c>
      <c r="G150" s="69" t="s">
        <v>13926</v>
      </c>
    </row>
    <row r="151" spans="1:7" x14ac:dyDescent="0.3">
      <c r="A151" s="69">
        <v>3</v>
      </c>
      <c r="B151" s="69" t="s">
        <v>270</v>
      </c>
      <c r="C151" s="69" t="s">
        <v>6932</v>
      </c>
      <c r="D151" s="69" t="s">
        <v>6935</v>
      </c>
      <c r="E151" s="69" t="s">
        <v>410</v>
      </c>
      <c r="F151" s="69" t="s">
        <v>321</v>
      </c>
      <c r="G151" s="69" t="s">
        <v>13926</v>
      </c>
    </row>
    <row r="152" spans="1:7" x14ac:dyDescent="0.3">
      <c r="A152" s="69">
        <v>8</v>
      </c>
      <c r="B152" s="69" t="s">
        <v>265</v>
      </c>
      <c r="C152" s="69" t="s">
        <v>118</v>
      </c>
      <c r="D152" s="69" t="s">
        <v>7000</v>
      </c>
      <c r="E152" s="69" t="s">
        <v>644</v>
      </c>
      <c r="F152" s="69" t="s">
        <v>348</v>
      </c>
      <c r="G152" s="69" t="s">
        <v>13926</v>
      </c>
    </row>
    <row r="153" spans="1:7" x14ac:dyDescent="0.3">
      <c r="A153" s="69">
        <v>6</v>
      </c>
      <c r="B153" s="69" t="s">
        <v>268</v>
      </c>
      <c r="C153" s="69" t="s">
        <v>7066</v>
      </c>
      <c r="D153" s="69" t="s">
        <v>7068</v>
      </c>
      <c r="E153" s="69" t="s">
        <v>444</v>
      </c>
      <c r="F153" s="69" t="s">
        <v>348</v>
      </c>
      <c r="G153" s="69" t="s">
        <v>13926</v>
      </c>
    </row>
    <row r="154" spans="1:7" x14ac:dyDescent="0.3">
      <c r="A154" s="69">
        <v>9</v>
      </c>
      <c r="B154" s="69" t="s">
        <v>267</v>
      </c>
      <c r="C154" s="69" t="s">
        <v>221</v>
      </c>
      <c r="D154" s="69" t="s">
        <v>7071</v>
      </c>
      <c r="E154" s="69" t="s">
        <v>489</v>
      </c>
      <c r="F154" s="69" t="s">
        <v>348</v>
      </c>
      <c r="G154" s="69" t="s">
        <v>13926</v>
      </c>
    </row>
    <row r="155" spans="1:7" x14ac:dyDescent="0.3">
      <c r="A155" s="69">
        <v>10</v>
      </c>
      <c r="B155" s="69" t="s">
        <v>264</v>
      </c>
      <c r="C155" s="69" t="s">
        <v>7098</v>
      </c>
      <c r="D155" s="69" t="s">
        <v>7099</v>
      </c>
      <c r="E155" s="69" t="s">
        <v>570</v>
      </c>
      <c r="F155" s="69" t="s">
        <v>451</v>
      </c>
      <c r="G155" s="69" t="s">
        <v>13926</v>
      </c>
    </row>
    <row r="156" spans="1:7" x14ac:dyDescent="0.3">
      <c r="A156" s="69">
        <v>7</v>
      </c>
      <c r="B156" s="69" t="s">
        <v>262</v>
      </c>
      <c r="C156" s="69" t="s">
        <v>169</v>
      </c>
      <c r="D156" s="69" t="s">
        <v>7121</v>
      </c>
      <c r="E156" s="69" t="s">
        <v>371</v>
      </c>
      <c r="F156" s="69" t="s">
        <v>437</v>
      </c>
      <c r="G156" s="69" t="s">
        <v>13926</v>
      </c>
    </row>
    <row r="157" spans="1:7" x14ac:dyDescent="0.3">
      <c r="A157" s="69">
        <v>3</v>
      </c>
      <c r="B157" s="69" t="s">
        <v>270</v>
      </c>
      <c r="C157" s="69" t="s">
        <v>141</v>
      </c>
      <c r="D157" s="69" t="s">
        <v>7159</v>
      </c>
      <c r="E157" s="69" t="s">
        <v>669</v>
      </c>
      <c r="F157" s="69" t="s">
        <v>348</v>
      </c>
      <c r="G157" s="69" t="s">
        <v>13926</v>
      </c>
    </row>
    <row r="158" spans="1:7" x14ac:dyDescent="0.3">
      <c r="A158" s="69">
        <v>7</v>
      </c>
      <c r="B158" s="69" t="s">
        <v>262</v>
      </c>
      <c r="C158" s="69" t="s">
        <v>7166</v>
      </c>
      <c r="D158" s="69" t="s">
        <v>7169</v>
      </c>
      <c r="E158" s="69" t="s">
        <v>721</v>
      </c>
      <c r="F158" s="69" t="s">
        <v>311</v>
      </c>
      <c r="G158" s="69" t="s">
        <v>13926</v>
      </c>
    </row>
    <row r="159" spans="1:7" x14ac:dyDescent="0.3">
      <c r="A159" s="69">
        <v>5</v>
      </c>
      <c r="B159" s="69" t="s">
        <v>261</v>
      </c>
      <c r="C159" s="69" t="s">
        <v>7170</v>
      </c>
      <c r="D159" s="69" t="s">
        <v>7172</v>
      </c>
      <c r="E159" s="69" t="s">
        <v>388</v>
      </c>
      <c r="F159" s="69" t="s">
        <v>348</v>
      </c>
      <c r="G159" s="69" t="s">
        <v>13926</v>
      </c>
    </row>
    <row r="160" spans="1:7" x14ac:dyDescent="0.3">
      <c r="A160" s="69">
        <v>4</v>
      </c>
      <c r="B160" s="69" t="s">
        <v>269</v>
      </c>
      <c r="C160" s="69" t="s">
        <v>84</v>
      </c>
      <c r="D160" s="69" t="s">
        <v>7205</v>
      </c>
      <c r="E160" s="69" t="s">
        <v>352</v>
      </c>
      <c r="F160" s="69" t="s">
        <v>451</v>
      </c>
      <c r="G160" s="69" t="s">
        <v>13926</v>
      </c>
    </row>
    <row r="161" spans="1:7" x14ac:dyDescent="0.3">
      <c r="A161" s="69">
        <v>2</v>
      </c>
      <c r="B161" s="69" t="s">
        <v>266</v>
      </c>
      <c r="C161" s="69" t="s">
        <v>7347</v>
      </c>
      <c r="D161" s="69" t="s">
        <v>7348</v>
      </c>
      <c r="E161" s="69" t="s">
        <v>335</v>
      </c>
      <c r="F161" s="69" t="s">
        <v>451</v>
      </c>
      <c r="G161" s="69" t="s">
        <v>13926</v>
      </c>
    </row>
    <row r="162" spans="1:7" x14ac:dyDescent="0.3">
      <c r="A162" s="69">
        <v>5</v>
      </c>
      <c r="B162" s="69" t="s">
        <v>261</v>
      </c>
      <c r="C162" s="69" t="s">
        <v>189</v>
      </c>
      <c r="D162" s="69" t="s">
        <v>7371</v>
      </c>
      <c r="E162" s="69" t="s">
        <v>388</v>
      </c>
      <c r="F162" s="69" t="s">
        <v>348</v>
      </c>
      <c r="G162" s="69" t="s">
        <v>13926</v>
      </c>
    </row>
    <row r="163" spans="1:7" x14ac:dyDescent="0.3">
      <c r="A163" s="69">
        <v>8</v>
      </c>
      <c r="B163" s="69" t="s">
        <v>265</v>
      </c>
      <c r="C163" s="69" t="s">
        <v>7432</v>
      </c>
      <c r="D163" s="69" t="s">
        <v>7435</v>
      </c>
      <c r="E163" s="69" t="s">
        <v>416</v>
      </c>
      <c r="F163" s="69" t="s">
        <v>348</v>
      </c>
      <c r="G163" s="69" t="s">
        <v>13926</v>
      </c>
    </row>
    <row r="164" spans="1:7" x14ac:dyDescent="0.3">
      <c r="A164" s="69">
        <v>6</v>
      </c>
      <c r="B164" s="69" t="s">
        <v>268</v>
      </c>
      <c r="C164" s="69" t="s">
        <v>7469</v>
      </c>
      <c r="D164" s="69" t="s">
        <v>7470</v>
      </c>
      <c r="E164" s="69" t="s">
        <v>644</v>
      </c>
      <c r="F164" s="69" t="s">
        <v>348</v>
      </c>
      <c r="G164" s="69" t="s">
        <v>13926</v>
      </c>
    </row>
    <row r="165" spans="1:7" x14ac:dyDescent="0.3">
      <c r="A165" s="69">
        <v>10</v>
      </c>
      <c r="B165" s="69" t="s">
        <v>264</v>
      </c>
      <c r="C165" s="69" t="s">
        <v>246</v>
      </c>
      <c r="D165" s="69" t="s">
        <v>7528</v>
      </c>
      <c r="E165" s="69" t="s">
        <v>910</v>
      </c>
      <c r="F165" s="69" t="s">
        <v>451</v>
      </c>
      <c r="G165" s="69" t="s">
        <v>13926</v>
      </c>
    </row>
    <row r="166" spans="1:7" x14ac:dyDescent="0.3">
      <c r="A166" s="69">
        <v>6</v>
      </c>
      <c r="B166" s="69" t="s">
        <v>268</v>
      </c>
      <c r="C166" s="69" t="s">
        <v>31</v>
      </c>
      <c r="D166" s="69" t="s">
        <v>7551</v>
      </c>
      <c r="E166" s="69" t="s">
        <v>314</v>
      </c>
      <c r="F166" s="69" t="s">
        <v>451</v>
      </c>
      <c r="G166" s="69" t="s">
        <v>13926</v>
      </c>
    </row>
    <row r="167" spans="1:7" x14ac:dyDescent="0.3">
      <c r="A167" s="69">
        <v>8</v>
      </c>
      <c r="B167" s="69" t="s">
        <v>265</v>
      </c>
      <c r="C167" s="69" t="s">
        <v>7572</v>
      </c>
      <c r="D167" s="69" t="s">
        <v>7575</v>
      </c>
      <c r="E167" s="69" t="s">
        <v>479</v>
      </c>
      <c r="F167" s="69" t="s">
        <v>348</v>
      </c>
      <c r="G167" s="69" t="s">
        <v>13926</v>
      </c>
    </row>
    <row r="168" spans="1:7" x14ac:dyDescent="0.3">
      <c r="A168" s="69">
        <v>8</v>
      </c>
      <c r="B168" s="69" t="s">
        <v>265</v>
      </c>
      <c r="C168" s="69" t="s">
        <v>197</v>
      </c>
      <c r="D168" s="69" t="s">
        <v>7584</v>
      </c>
      <c r="E168" s="69" t="s">
        <v>552</v>
      </c>
      <c r="F168" s="69" t="s">
        <v>451</v>
      </c>
      <c r="G168" s="69" t="s">
        <v>13926</v>
      </c>
    </row>
    <row r="169" spans="1:7" x14ac:dyDescent="0.3">
      <c r="A169" s="69">
        <v>9</v>
      </c>
      <c r="B169" s="69" t="s">
        <v>267</v>
      </c>
      <c r="C169" s="69" t="s">
        <v>7620</v>
      </c>
      <c r="D169" s="69" t="s">
        <v>7621</v>
      </c>
      <c r="E169" s="69" t="s">
        <v>388</v>
      </c>
      <c r="F169" s="69" t="s">
        <v>451</v>
      </c>
      <c r="G169" s="69" t="s">
        <v>13926</v>
      </c>
    </row>
    <row r="170" spans="1:7" x14ac:dyDescent="0.3">
      <c r="A170" s="69">
        <v>4</v>
      </c>
      <c r="B170" s="69" t="s">
        <v>269</v>
      </c>
      <c r="C170" s="69" t="s">
        <v>7629</v>
      </c>
      <c r="D170" s="69" t="s">
        <v>7632</v>
      </c>
      <c r="E170" s="69" t="s">
        <v>365</v>
      </c>
      <c r="F170" s="69" t="s">
        <v>348</v>
      </c>
      <c r="G170" s="69" t="s">
        <v>13926</v>
      </c>
    </row>
    <row r="171" spans="1:7" x14ac:dyDescent="0.3">
      <c r="A171" s="69">
        <v>9</v>
      </c>
      <c r="B171" s="69" t="s">
        <v>267</v>
      </c>
      <c r="C171" s="69" t="s">
        <v>7643</v>
      </c>
      <c r="D171" s="69" t="s">
        <v>7646</v>
      </c>
      <c r="E171" s="69" t="s">
        <v>570</v>
      </c>
      <c r="F171" s="69" t="s">
        <v>321</v>
      </c>
      <c r="G171" s="69" t="s">
        <v>13926</v>
      </c>
    </row>
    <row r="172" spans="1:7" x14ac:dyDescent="0.3">
      <c r="A172" s="69">
        <v>6</v>
      </c>
      <c r="B172" s="69" t="s">
        <v>268</v>
      </c>
      <c r="C172" s="69" t="s">
        <v>156</v>
      </c>
      <c r="D172" s="69" t="s">
        <v>7671</v>
      </c>
      <c r="E172" s="69" t="s">
        <v>875</v>
      </c>
      <c r="F172" s="69" t="s">
        <v>451</v>
      </c>
      <c r="G172" s="69" t="s">
        <v>13926</v>
      </c>
    </row>
    <row r="173" spans="1:7" x14ac:dyDescent="0.3">
      <c r="A173" s="69">
        <v>7</v>
      </c>
      <c r="B173" s="69" t="s">
        <v>262</v>
      </c>
      <c r="C173" s="69" t="s">
        <v>7683</v>
      </c>
      <c r="D173" s="69" t="s">
        <v>7686</v>
      </c>
      <c r="E173" s="69" t="s">
        <v>694</v>
      </c>
      <c r="F173" s="69" t="s">
        <v>348</v>
      </c>
      <c r="G173" s="69" t="s">
        <v>13926</v>
      </c>
    </row>
    <row r="174" spans="1:7" x14ac:dyDescent="0.3">
      <c r="A174" s="69">
        <v>2</v>
      </c>
      <c r="B174" s="69" t="s">
        <v>266</v>
      </c>
      <c r="C174" s="69" t="s">
        <v>83</v>
      </c>
      <c r="D174" s="69" t="s">
        <v>7726</v>
      </c>
      <c r="E174" s="69" t="s">
        <v>352</v>
      </c>
      <c r="F174" s="69" t="s">
        <v>348</v>
      </c>
      <c r="G174" s="69" t="s">
        <v>13926</v>
      </c>
    </row>
    <row r="175" spans="1:7" x14ac:dyDescent="0.3">
      <c r="A175" s="69">
        <v>5</v>
      </c>
      <c r="B175" s="69" t="s">
        <v>261</v>
      </c>
      <c r="C175" s="69" t="s">
        <v>128</v>
      </c>
      <c r="D175" s="69" t="s">
        <v>7767</v>
      </c>
      <c r="E175" s="69" t="s">
        <v>570</v>
      </c>
      <c r="F175" s="69" t="s">
        <v>348</v>
      </c>
      <c r="G175" s="69" t="s">
        <v>13926</v>
      </c>
    </row>
    <row r="176" spans="1:7" x14ac:dyDescent="0.3">
      <c r="A176" s="69">
        <v>10</v>
      </c>
      <c r="B176" s="69" t="s">
        <v>264</v>
      </c>
      <c r="C176" s="69" t="s">
        <v>252</v>
      </c>
      <c r="D176" s="69" t="s">
        <v>7784</v>
      </c>
      <c r="E176" s="69" t="s">
        <v>570</v>
      </c>
      <c r="F176" s="69" t="s">
        <v>348</v>
      </c>
      <c r="G176" s="69" t="s">
        <v>13926</v>
      </c>
    </row>
    <row r="177" spans="1:7" x14ac:dyDescent="0.3">
      <c r="A177" s="69">
        <v>5</v>
      </c>
      <c r="B177" s="69" t="s">
        <v>261</v>
      </c>
      <c r="C177" s="69" t="s">
        <v>207</v>
      </c>
      <c r="D177" s="69" t="s">
        <v>7818</v>
      </c>
      <c r="E177" s="69" t="s">
        <v>11068</v>
      </c>
      <c r="F177" s="69" t="s">
        <v>321</v>
      </c>
      <c r="G177" s="69" t="s">
        <v>13926</v>
      </c>
    </row>
    <row r="178" spans="1:7" x14ac:dyDescent="0.3">
      <c r="A178" s="69">
        <v>7</v>
      </c>
      <c r="B178" s="69" t="s">
        <v>262</v>
      </c>
      <c r="C178" s="69" t="s">
        <v>1804</v>
      </c>
      <c r="D178" s="69" t="s">
        <v>7863</v>
      </c>
      <c r="E178" s="69" t="s">
        <v>552</v>
      </c>
      <c r="F178" s="69" t="s">
        <v>321</v>
      </c>
      <c r="G178" s="69" t="s">
        <v>13926</v>
      </c>
    </row>
    <row r="179" spans="1:7" x14ac:dyDescent="0.3">
      <c r="A179" s="69">
        <v>8</v>
      </c>
      <c r="B179" s="69" t="s">
        <v>265</v>
      </c>
      <c r="C179" s="69" t="s">
        <v>48</v>
      </c>
      <c r="D179" s="69" t="s">
        <v>7890</v>
      </c>
      <c r="E179" s="69" t="s">
        <v>536</v>
      </c>
      <c r="F179" s="69" t="s">
        <v>321</v>
      </c>
      <c r="G179" s="69" t="s">
        <v>13926</v>
      </c>
    </row>
    <row r="180" spans="1:7" x14ac:dyDescent="0.3">
      <c r="A180" s="69">
        <v>9</v>
      </c>
      <c r="B180" s="69" t="s">
        <v>267</v>
      </c>
      <c r="C180" s="69" t="s">
        <v>7900</v>
      </c>
      <c r="D180" s="69" t="s">
        <v>7902</v>
      </c>
      <c r="E180" s="69" t="s">
        <v>388</v>
      </c>
      <c r="F180" s="69" t="s">
        <v>451</v>
      </c>
      <c r="G180" s="69" t="s">
        <v>13926</v>
      </c>
    </row>
    <row r="181" spans="1:7" x14ac:dyDescent="0.3">
      <c r="A181" s="69">
        <v>6</v>
      </c>
      <c r="B181" s="69" t="s">
        <v>268</v>
      </c>
      <c r="C181" s="69" t="s">
        <v>7923</v>
      </c>
      <c r="D181" s="69" t="s">
        <v>7925</v>
      </c>
      <c r="E181" s="69" t="s">
        <v>479</v>
      </c>
      <c r="F181" s="69" t="s">
        <v>451</v>
      </c>
      <c r="G181" s="69" t="s">
        <v>13926</v>
      </c>
    </row>
    <row r="182" spans="1:7" x14ac:dyDescent="0.3">
      <c r="A182" s="69">
        <v>1</v>
      </c>
      <c r="B182" s="69" t="s">
        <v>263</v>
      </c>
      <c r="C182" s="69" t="s">
        <v>67</v>
      </c>
      <c r="D182" s="69" t="s">
        <v>7958</v>
      </c>
      <c r="E182" s="69" t="s">
        <v>298</v>
      </c>
      <c r="F182" s="69" t="s">
        <v>451</v>
      </c>
      <c r="G182" s="69" t="s">
        <v>13926</v>
      </c>
    </row>
    <row r="183" spans="1:7" x14ac:dyDescent="0.3">
      <c r="A183" s="69">
        <v>2</v>
      </c>
      <c r="B183" s="69" t="s">
        <v>266</v>
      </c>
      <c r="C183" s="69" t="s">
        <v>57</v>
      </c>
      <c r="D183" s="69" t="s">
        <v>8000</v>
      </c>
      <c r="E183" s="69" t="s">
        <v>1379</v>
      </c>
      <c r="F183" s="69" t="s">
        <v>451</v>
      </c>
      <c r="G183" s="69" t="s">
        <v>13926</v>
      </c>
    </row>
    <row r="184" spans="1:7" x14ac:dyDescent="0.3">
      <c r="A184" s="69">
        <v>8</v>
      </c>
      <c r="B184" s="69" t="s">
        <v>265</v>
      </c>
      <c r="C184" s="69" t="s">
        <v>188</v>
      </c>
      <c r="D184" s="69" t="s">
        <v>8018</v>
      </c>
      <c r="E184" s="69" t="s">
        <v>707</v>
      </c>
      <c r="F184" s="69" t="s">
        <v>348</v>
      </c>
      <c r="G184" s="69" t="s">
        <v>13926</v>
      </c>
    </row>
    <row r="185" spans="1:7" x14ac:dyDescent="0.3">
      <c r="A185" s="69">
        <v>10</v>
      </c>
      <c r="B185" s="69" t="s">
        <v>264</v>
      </c>
      <c r="C185" s="69" t="s">
        <v>244</v>
      </c>
      <c r="D185" s="69" t="s">
        <v>8024</v>
      </c>
      <c r="E185" s="69" t="s">
        <v>410</v>
      </c>
      <c r="F185" s="69" t="s">
        <v>348</v>
      </c>
      <c r="G185" s="69" t="s">
        <v>13926</v>
      </c>
    </row>
    <row r="186" spans="1:7" x14ac:dyDescent="0.3">
      <c r="A186" s="69">
        <v>10</v>
      </c>
      <c r="B186" s="69" t="s">
        <v>264</v>
      </c>
      <c r="C186" s="69" t="s">
        <v>255</v>
      </c>
      <c r="D186" s="69" t="s">
        <v>8031</v>
      </c>
      <c r="E186" s="69" t="s">
        <v>522</v>
      </c>
      <c r="F186" s="69" t="s">
        <v>451</v>
      </c>
      <c r="G186" s="69" t="s">
        <v>13926</v>
      </c>
    </row>
    <row r="187" spans="1:7" x14ac:dyDescent="0.3">
      <c r="A187" s="69">
        <v>2</v>
      </c>
      <c r="B187" s="69" t="s">
        <v>266</v>
      </c>
      <c r="C187" s="69" t="s">
        <v>46</v>
      </c>
      <c r="D187" s="69" t="s">
        <v>8040</v>
      </c>
      <c r="E187" s="69" t="s">
        <v>910</v>
      </c>
      <c r="F187" s="69" t="s">
        <v>348</v>
      </c>
      <c r="G187" s="69" t="s">
        <v>13926</v>
      </c>
    </row>
    <row r="188" spans="1:7" x14ac:dyDescent="0.3">
      <c r="A188" s="69">
        <v>4</v>
      </c>
      <c r="B188" s="69" t="s">
        <v>269</v>
      </c>
      <c r="C188" s="69" t="s">
        <v>106</v>
      </c>
      <c r="D188" s="69" t="s">
        <v>8108</v>
      </c>
      <c r="E188" s="69" t="s">
        <v>365</v>
      </c>
      <c r="F188" s="69" t="s">
        <v>348</v>
      </c>
      <c r="G188" s="69" t="s">
        <v>13926</v>
      </c>
    </row>
    <row r="189" spans="1:7" x14ac:dyDescent="0.3">
      <c r="A189" s="69">
        <v>7</v>
      </c>
      <c r="B189" s="69" t="s">
        <v>262</v>
      </c>
      <c r="C189" s="69" t="s">
        <v>174</v>
      </c>
      <c r="D189" s="69" t="s">
        <v>8119</v>
      </c>
      <c r="E189" s="69" t="s">
        <v>444</v>
      </c>
      <c r="F189" s="69" t="s">
        <v>451</v>
      </c>
      <c r="G189" s="69" t="s">
        <v>13926</v>
      </c>
    </row>
    <row r="190" spans="1:7" x14ac:dyDescent="0.3">
      <c r="A190" s="69">
        <v>5</v>
      </c>
      <c r="B190" s="69" t="s">
        <v>261</v>
      </c>
      <c r="C190" s="69" t="s">
        <v>133</v>
      </c>
      <c r="D190" s="69" t="s">
        <v>8134</v>
      </c>
      <c r="E190" s="69" t="s">
        <v>388</v>
      </c>
      <c r="F190" s="69" t="s">
        <v>321</v>
      </c>
      <c r="G190" s="69" t="s">
        <v>13926</v>
      </c>
    </row>
    <row r="191" spans="1:7" x14ac:dyDescent="0.3">
      <c r="A191" s="69">
        <v>5</v>
      </c>
      <c r="B191" s="69" t="s">
        <v>261</v>
      </c>
      <c r="C191" s="69" t="s">
        <v>129</v>
      </c>
      <c r="D191" s="69" t="s">
        <v>8175</v>
      </c>
      <c r="E191" s="69" t="s">
        <v>910</v>
      </c>
      <c r="F191" s="69" t="s">
        <v>348</v>
      </c>
      <c r="G191" s="69" t="s">
        <v>13926</v>
      </c>
    </row>
    <row r="192" spans="1:7" x14ac:dyDescent="0.3">
      <c r="A192" s="69">
        <v>4</v>
      </c>
      <c r="B192" s="69" t="s">
        <v>269</v>
      </c>
      <c r="C192" s="69" t="s">
        <v>8188</v>
      </c>
      <c r="D192" s="69" t="s">
        <v>8189</v>
      </c>
      <c r="E192" s="69" t="s">
        <v>314</v>
      </c>
      <c r="F192" s="69" t="s">
        <v>348</v>
      </c>
      <c r="G192" s="69" t="s">
        <v>13926</v>
      </c>
    </row>
    <row r="193" spans="1:7" x14ac:dyDescent="0.3">
      <c r="A193" s="69">
        <v>4</v>
      </c>
      <c r="B193" s="69" t="s">
        <v>269</v>
      </c>
      <c r="C193" s="69" t="s">
        <v>87</v>
      </c>
      <c r="D193" s="69" t="s">
        <v>8196</v>
      </c>
      <c r="E193" s="69" t="s">
        <v>570</v>
      </c>
      <c r="F193" s="69" t="s">
        <v>437</v>
      </c>
      <c r="G193" s="69" t="s">
        <v>13926</v>
      </c>
    </row>
    <row r="194" spans="1:7" x14ac:dyDescent="0.3">
      <c r="A194" s="69">
        <v>7</v>
      </c>
      <c r="B194" s="69" t="s">
        <v>262</v>
      </c>
      <c r="C194" s="69" t="s">
        <v>228</v>
      </c>
      <c r="D194" s="69" t="s">
        <v>8220</v>
      </c>
      <c r="E194" s="69" t="s">
        <v>915</v>
      </c>
      <c r="F194" s="69" t="s">
        <v>348</v>
      </c>
      <c r="G194" s="69" t="s">
        <v>13926</v>
      </c>
    </row>
    <row r="195" spans="1:7" x14ac:dyDescent="0.3">
      <c r="A195" s="69">
        <v>9</v>
      </c>
      <c r="B195" s="69" t="s">
        <v>267</v>
      </c>
      <c r="C195" s="69" t="s">
        <v>8238</v>
      </c>
      <c r="D195" s="69" t="s">
        <v>8241</v>
      </c>
      <c r="E195" s="69" t="s">
        <v>303</v>
      </c>
      <c r="F195" s="69" t="s">
        <v>348</v>
      </c>
      <c r="G195" s="69" t="s">
        <v>13926</v>
      </c>
    </row>
    <row r="196" spans="1:7" x14ac:dyDescent="0.3">
      <c r="A196" s="69">
        <v>7</v>
      </c>
      <c r="B196" s="69" t="s">
        <v>262</v>
      </c>
      <c r="C196" s="69" t="s">
        <v>176</v>
      </c>
      <c r="D196" s="69" t="s">
        <v>8281</v>
      </c>
      <c r="E196" s="69" t="s">
        <v>875</v>
      </c>
      <c r="F196" s="69" t="s">
        <v>348</v>
      </c>
      <c r="G196" s="69" t="s">
        <v>13926</v>
      </c>
    </row>
    <row r="197" spans="1:7" x14ac:dyDescent="0.3">
      <c r="A197" s="69">
        <v>2</v>
      </c>
      <c r="B197" s="69" t="s">
        <v>266</v>
      </c>
      <c r="C197" s="69" t="s">
        <v>53</v>
      </c>
      <c r="D197" s="69" t="s">
        <v>2533</v>
      </c>
      <c r="E197" s="69" t="s">
        <v>707</v>
      </c>
      <c r="F197" s="69" t="s">
        <v>311</v>
      </c>
      <c r="G197" s="69" t="s">
        <v>13926</v>
      </c>
    </row>
    <row r="198" spans="1:7" x14ac:dyDescent="0.3">
      <c r="A198" s="69">
        <v>8</v>
      </c>
      <c r="B198" s="69" t="s">
        <v>265</v>
      </c>
      <c r="C198" s="69" t="s">
        <v>92</v>
      </c>
      <c r="D198" s="69" t="s">
        <v>8423</v>
      </c>
      <c r="E198" s="69" t="s">
        <v>536</v>
      </c>
      <c r="F198" s="69" t="s">
        <v>451</v>
      </c>
      <c r="G198" s="69" t="s">
        <v>13926</v>
      </c>
    </row>
    <row r="199" spans="1:7" x14ac:dyDescent="0.3">
      <c r="A199" s="69">
        <v>2</v>
      </c>
      <c r="B199" s="69" t="s">
        <v>266</v>
      </c>
      <c r="C199" s="69" t="s">
        <v>138</v>
      </c>
      <c r="D199" s="69" t="s">
        <v>8427</v>
      </c>
      <c r="E199" s="69" t="s">
        <v>303</v>
      </c>
      <c r="F199" s="69" t="s">
        <v>348</v>
      </c>
      <c r="G199" s="69" t="s">
        <v>13926</v>
      </c>
    </row>
    <row r="200" spans="1:7" x14ac:dyDescent="0.3">
      <c r="A200" s="69">
        <v>1</v>
      </c>
      <c r="B200" s="69" t="s">
        <v>263</v>
      </c>
      <c r="C200" s="69" t="s">
        <v>159</v>
      </c>
      <c r="D200" s="69" t="s">
        <v>8434</v>
      </c>
      <c r="E200" s="69" t="s">
        <v>536</v>
      </c>
      <c r="F200" s="69" t="s">
        <v>348</v>
      </c>
      <c r="G200" s="69" t="s">
        <v>13926</v>
      </c>
    </row>
    <row r="201" spans="1:7" x14ac:dyDescent="0.3">
      <c r="A201" s="69">
        <v>2</v>
      </c>
      <c r="B201" s="69" t="s">
        <v>266</v>
      </c>
      <c r="C201" s="69" t="s">
        <v>54</v>
      </c>
      <c r="D201" s="69" t="s">
        <v>8542</v>
      </c>
      <c r="E201" s="69" t="s">
        <v>536</v>
      </c>
      <c r="F201" s="69" t="s">
        <v>348</v>
      </c>
      <c r="G201" s="69" t="s">
        <v>13926</v>
      </c>
    </row>
    <row r="202" spans="1:7" x14ac:dyDescent="0.3">
      <c r="A202" s="69">
        <v>3</v>
      </c>
      <c r="B202" s="69" t="s">
        <v>270</v>
      </c>
      <c r="C202" s="69" t="s">
        <v>75</v>
      </c>
      <c r="D202" s="69" t="s">
        <v>8637</v>
      </c>
      <c r="E202" s="69" t="s">
        <v>669</v>
      </c>
      <c r="F202" s="69" t="s">
        <v>321</v>
      </c>
      <c r="G202" s="69" t="s">
        <v>13926</v>
      </c>
    </row>
    <row r="203" spans="1:7" x14ac:dyDescent="0.3">
      <c r="A203" s="69">
        <v>10</v>
      </c>
      <c r="B203" s="69" t="s">
        <v>264</v>
      </c>
      <c r="C203" s="69" t="s">
        <v>219</v>
      </c>
      <c r="D203" s="69" t="s">
        <v>8664</v>
      </c>
      <c r="E203" s="69" t="s">
        <v>570</v>
      </c>
      <c r="F203" s="69" t="s">
        <v>451</v>
      </c>
      <c r="G203" s="69" t="s">
        <v>13926</v>
      </c>
    </row>
    <row r="204" spans="1:7" x14ac:dyDescent="0.3">
      <c r="A204" s="69">
        <v>1</v>
      </c>
      <c r="B204" s="69" t="s">
        <v>263</v>
      </c>
      <c r="C204" s="69" t="s">
        <v>8670</v>
      </c>
      <c r="D204" s="69" t="s">
        <v>8671</v>
      </c>
      <c r="E204" s="69" t="s">
        <v>340</v>
      </c>
      <c r="F204" s="69" t="s">
        <v>348</v>
      </c>
      <c r="G204" s="69" t="s">
        <v>13926</v>
      </c>
    </row>
    <row r="205" spans="1:7" x14ac:dyDescent="0.3">
      <c r="A205" s="69">
        <v>5</v>
      </c>
      <c r="B205" s="69" t="s">
        <v>261</v>
      </c>
      <c r="C205" s="69" t="s">
        <v>8744</v>
      </c>
      <c r="D205" s="69" t="s">
        <v>8746</v>
      </c>
      <c r="E205" s="69" t="s">
        <v>388</v>
      </c>
      <c r="F205" s="69" t="s">
        <v>437</v>
      </c>
      <c r="G205" s="69" t="s">
        <v>13926</v>
      </c>
    </row>
    <row r="206" spans="1:7" x14ac:dyDescent="0.3">
      <c r="A206" s="69">
        <v>3</v>
      </c>
      <c r="B206" s="69" t="s">
        <v>270</v>
      </c>
      <c r="C206" s="69" t="s">
        <v>73</v>
      </c>
      <c r="D206" s="69" t="s">
        <v>8759</v>
      </c>
      <c r="E206" s="69" t="s">
        <v>694</v>
      </c>
      <c r="F206" s="69" t="s">
        <v>348</v>
      </c>
      <c r="G206" s="69" t="s">
        <v>13926</v>
      </c>
    </row>
    <row r="207" spans="1:7" x14ac:dyDescent="0.3">
      <c r="A207" s="69">
        <v>7</v>
      </c>
      <c r="B207" s="69" t="s">
        <v>262</v>
      </c>
      <c r="C207" s="69" t="s">
        <v>172</v>
      </c>
      <c r="D207" s="69" t="s">
        <v>8761</v>
      </c>
      <c r="E207" s="69" t="s">
        <v>669</v>
      </c>
      <c r="F207" s="69" t="s">
        <v>451</v>
      </c>
      <c r="G207" s="69" t="s">
        <v>13926</v>
      </c>
    </row>
    <row r="208" spans="1:7" x14ac:dyDescent="0.3">
      <c r="A208" s="69">
        <v>7</v>
      </c>
      <c r="B208" s="69" t="s">
        <v>262</v>
      </c>
      <c r="C208" s="69" t="s">
        <v>168</v>
      </c>
      <c r="D208" s="69" t="s">
        <v>8768</v>
      </c>
      <c r="E208" s="69" t="s">
        <v>745</v>
      </c>
      <c r="F208" s="69" t="s">
        <v>311</v>
      </c>
      <c r="G208" s="69" t="s">
        <v>13926</v>
      </c>
    </row>
    <row r="209" spans="1:7" x14ac:dyDescent="0.3">
      <c r="A209" s="69">
        <v>2</v>
      </c>
      <c r="B209" s="69" t="s">
        <v>266</v>
      </c>
      <c r="C209" s="69" t="s">
        <v>26</v>
      </c>
      <c r="D209" s="69" t="s">
        <v>8795</v>
      </c>
      <c r="E209" s="69" t="s">
        <v>371</v>
      </c>
      <c r="F209" s="69" t="s">
        <v>321</v>
      </c>
      <c r="G209" s="69" t="s">
        <v>13926</v>
      </c>
    </row>
    <row r="210" spans="1:7" x14ac:dyDescent="0.3">
      <c r="A210" s="69">
        <v>6</v>
      </c>
      <c r="B210" s="69" t="s">
        <v>268</v>
      </c>
      <c r="C210" s="69" t="s">
        <v>150</v>
      </c>
      <c r="D210" s="69" t="s">
        <v>8880</v>
      </c>
      <c r="E210" s="69" t="s">
        <v>314</v>
      </c>
      <c r="F210" s="69" t="s">
        <v>348</v>
      </c>
      <c r="G210" s="69" t="s">
        <v>13926</v>
      </c>
    </row>
    <row r="211" spans="1:7" x14ac:dyDescent="0.3">
      <c r="A211" s="69">
        <v>4</v>
      </c>
      <c r="B211" s="69" t="s">
        <v>269</v>
      </c>
      <c r="C211" s="69" t="s">
        <v>8889</v>
      </c>
      <c r="D211" s="69" t="s">
        <v>8891</v>
      </c>
      <c r="E211" s="69" t="s">
        <v>444</v>
      </c>
      <c r="F211" s="69" t="s">
        <v>311</v>
      </c>
      <c r="G211" s="69" t="s">
        <v>13926</v>
      </c>
    </row>
    <row r="212" spans="1:7" x14ac:dyDescent="0.3">
      <c r="A212" s="69">
        <v>2</v>
      </c>
      <c r="B212" s="69" t="s">
        <v>266</v>
      </c>
      <c r="C212" s="69" t="s">
        <v>9007</v>
      </c>
      <c r="D212" s="69" t="s">
        <v>9008</v>
      </c>
      <c r="E212" s="69" t="s">
        <v>910</v>
      </c>
      <c r="F212" s="69" t="s">
        <v>321</v>
      </c>
      <c r="G212" s="69" t="s">
        <v>13926</v>
      </c>
    </row>
    <row r="213" spans="1:7" x14ac:dyDescent="0.3">
      <c r="A213" s="69">
        <v>2</v>
      </c>
      <c r="B213" s="69" t="s">
        <v>266</v>
      </c>
      <c r="C213" s="69" t="s">
        <v>226</v>
      </c>
      <c r="D213" s="69" t="s">
        <v>9055</v>
      </c>
      <c r="E213" s="69" t="s">
        <v>371</v>
      </c>
      <c r="F213" s="69" t="s">
        <v>311</v>
      </c>
      <c r="G213" s="69" t="s">
        <v>13926</v>
      </c>
    </row>
    <row r="214" spans="1:7" x14ac:dyDescent="0.3">
      <c r="A214" s="69">
        <v>1</v>
      </c>
      <c r="B214" s="69" t="s">
        <v>263</v>
      </c>
      <c r="C214" s="69" t="s">
        <v>9070</v>
      </c>
      <c r="D214" s="69" t="s">
        <v>9071</v>
      </c>
      <c r="E214" s="69" t="s">
        <v>410</v>
      </c>
      <c r="F214" s="69" t="s">
        <v>451</v>
      </c>
      <c r="G214" s="69" t="s">
        <v>13926</v>
      </c>
    </row>
    <row r="215" spans="1:7" x14ac:dyDescent="0.3">
      <c r="A215" s="69">
        <v>3</v>
      </c>
      <c r="B215" s="69" t="s">
        <v>270</v>
      </c>
      <c r="C215" s="69" t="s">
        <v>63</v>
      </c>
      <c r="D215" s="69" t="s">
        <v>9124</v>
      </c>
      <c r="E215" s="69" t="s">
        <v>371</v>
      </c>
      <c r="F215" s="69" t="s">
        <v>451</v>
      </c>
      <c r="G215" s="69" t="s">
        <v>13926</v>
      </c>
    </row>
    <row r="216" spans="1:7" x14ac:dyDescent="0.3">
      <c r="A216" s="69">
        <v>7</v>
      </c>
      <c r="B216" s="69" t="s">
        <v>262</v>
      </c>
      <c r="C216" s="69" t="s">
        <v>165</v>
      </c>
      <c r="D216" s="69" t="s">
        <v>9206</v>
      </c>
      <c r="E216" s="69" t="s">
        <v>570</v>
      </c>
      <c r="F216" s="69" t="s">
        <v>348</v>
      </c>
      <c r="G216" s="69" t="s">
        <v>13926</v>
      </c>
    </row>
    <row r="217" spans="1:7" x14ac:dyDescent="0.3">
      <c r="A217" s="69">
        <v>6</v>
      </c>
      <c r="B217" s="69" t="s">
        <v>268</v>
      </c>
      <c r="C217" s="69" t="s">
        <v>149</v>
      </c>
      <c r="D217" s="69" t="s">
        <v>9222</v>
      </c>
      <c r="E217" s="69" t="s">
        <v>388</v>
      </c>
      <c r="F217" s="69" t="s">
        <v>311</v>
      </c>
      <c r="G217" s="69" t="s">
        <v>13926</v>
      </c>
    </row>
    <row r="218" spans="1:7" x14ac:dyDescent="0.3">
      <c r="A218" s="69">
        <v>10</v>
      </c>
      <c r="B218" s="69" t="s">
        <v>264</v>
      </c>
      <c r="C218" s="69" t="s">
        <v>215</v>
      </c>
      <c r="D218" s="69" t="s">
        <v>9319</v>
      </c>
      <c r="E218" s="69" t="s">
        <v>303</v>
      </c>
      <c r="F218" s="69" t="s">
        <v>348</v>
      </c>
      <c r="G218" s="69" t="s">
        <v>13926</v>
      </c>
    </row>
    <row r="219" spans="1:7" x14ac:dyDescent="0.3">
      <c r="A219" s="69">
        <v>2</v>
      </c>
      <c r="B219" s="69" t="s">
        <v>266</v>
      </c>
      <c r="C219" s="69" t="s">
        <v>72</v>
      </c>
      <c r="D219" s="69" t="s">
        <v>9346</v>
      </c>
      <c r="E219" s="69" t="s">
        <v>416</v>
      </c>
      <c r="F219" s="69" t="s">
        <v>437</v>
      </c>
      <c r="G219" s="69" t="s">
        <v>13926</v>
      </c>
    </row>
    <row r="220" spans="1:7" x14ac:dyDescent="0.3">
      <c r="A220" s="69">
        <v>1</v>
      </c>
      <c r="B220" s="69" t="s">
        <v>263</v>
      </c>
      <c r="C220" s="69" t="s">
        <v>35</v>
      </c>
      <c r="D220" s="69" t="s">
        <v>9369</v>
      </c>
      <c r="E220" s="69" t="s">
        <v>314</v>
      </c>
      <c r="F220" s="69" t="s">
        <v>451</v>
      </c>
      <c r="G220" s="69" t="s">
        <v>13926</v>
      </c>
    </row>
    <row r="221" spans="1:7" x14ac:dyDescent="0.3">
      <c r="A221" s="69">
        <v>6</v>
      </c>
      <c r="B221" s="69" t="s">
        <v>268</v>
      </c>
      <c r="C221" s="69" t="s">
        <v>32</v>
      </c>
      <c r="D221" s="69" t="s">
        <v>9399</v>
      </c>
      <c r="E221" s="69" t="s">
        <v>306</v>
      </c>
      <c r="F221" s="69" t="s">
        <v>437</v>
      </c>
      <c r="G221" s="69" t="s">
        <v>13926</v>
      </c>
    </row>
    <row r="222" spans="1:7" x14ac:dyDescent="0.3">
      <c r="A222" s="69">
        <v>7</v>
      </c>
      <c r="B222" s="69" t="s">
        <v>262</v>
      </c>
      <c r="C222" s="69" t="s">
        <v>177</v>
      </c>
      <c r="D222" s="69" t="s">
        <v>9412</v>
      </c>
      <c r="E222" s="69" t="s">
        <v>522</v>
      </c>
      <c r="F222" s="69" t="s">
        <v>321</v>
      </c>
      <c r="G222" s="69" t="s">
        <v>13926</v>
      </c>
    </row>
    <row r="223" spans="1:7" x14ac:dyDescent="0.3">
      <c r="A223" s="69">
        <v>3</v>
      </c>
      <c r="B223" s="69" t="s">
        <v>270</v>
      </c>
      <c r="C223" s="69" t="s">
        <v>9488</v>
      </c>
      <c r="D223" s="69" t="s">
        <v>9489</v>
      </c>
      <c r="E223" s="69" t="s">
        <v>416</v>
      </c>
      <c r="F223" s="69" t="s">
        <v>451</v>
      </c>
      <c r="G223" s="69" t="s">
        <v>13926</v>
      </c>
    </row>
    <row r="224" spans="1:7" x14ac:dyDescent="0.3">
      <c r="A224" s="69">
        <v>4</v>
      </c>
      <c r="B224" s="69" t="s">
        <v>269</v>
      </c>
      <c r="C224" s="69" t="s">
        <v>101</v>
      </c>
      <c r="D224" s="69" t="s">
        <v>9556</v>
      </c>
      <c r="E224" s="69" t="s">
        <v>915</v>
      </c>
      <c r="F224" s="69" t="s">
        <v>451</v>
      </c>
      <c r="G224" s="69" t="s">
        <v>13926</v>
      </c>
    </row>
    <row r="225" spans="1:7" x14ac:dyDescent="0.3">
      <c r="A225" s="69">
        <v>8</v>
      </c>
      <c r="B225" s="69" t="s">
        <v>265</v>
      </c>
      <c r="C225" s="69" t="s">
        <v>199</v>
      </c>
      <c r="D225" s="69" t="s">
        <v>9599</v>
      </c>
      <c r="E225" s="69" t="s">
        <v>644</v>
      </c>
      <c r="F225" s="69" t="s">
        <v>451</v>
      </c>
      <c r="G225" s="69" t="s">
        <v>13926</v>
      </c>
    </row>
    <row r="226" spans="1:7" x14ac:dyDescent="0.3">
      <c r="A226" s="69">
        <v>10</v>
      </c>
      <c r="B226" s="69" t="s">
        <v>264</v>
      </c>
      <c r="C226" s="69" t="s">
        <v>240</v>
      </c>
      <c r="D226" s="69" t="s">
        <v>9602</v>
      </c>
      <c r="E226" s="69" t="s">
        <v>1198</v>
      </c>
      <c r="F226" s="69" t="s">
        <v>348</v>
      </c>
      <c r="G226" s="69" t="s">
        <v>13926</v>
      </c>
    </row>
    <row r="227" spans="1:7" x14ac:dyDescent="0.3">
      <c r="A227" s="69">
        <v>3</v>
      </c>
      <c r="B227" s="69" t="s">
        <v>270</v>
      </c>
      <c r="C227" s="69" t="s">
        <v>9613</v>
      </c>
      <c r="D227" s="69" t="s">
        <v>9614</v>
      </c>
      <c r="E227" s="69" t="s">
        <v>895</v>
      </c>
      <c r="F227" s="69" t="s">
        <v>451</v>
      </c>
      <c r="G227" s="69" t="s">
        <v>13926</v>
      </c>
    </row>
    <row r="228" spans="1:7" x14ac:dyDescent="0.3">
      <c r="A228" s="69">
        <v>3</v>
      </c>
      <c r="B228" s="69" t="s">
        <v>270</v>
      </c>
      <c r="C228" s="69" t="s">
        <v>9685</v>
      </c>
      <c r="D228" s="69" t="s">
        <v>9687</v>
      </c>
      <c r="E228" s="69" t="s">
        <v>644</v>
      </c>
      <c r="F228" s="69" t="s">
        <v>451</v>
      </c>
      <c r="G228" s="69" t="s">
        <v>13926</v>
      </c>
    </row>
    <row r="229" spans="1:7" x14ac:dyDescent="0.3">
      <c r="A229" s="69">
        <v>9</v>
      </c>
      <c r="B229" s="69" t="s">
        <v>267</v>
      </c>
      <c r="C229" s="69" t="s">
        <v>9689</v>
      </c>
      <c r="D229" s="69" t="s">
        <v>9691</v>
      </c>
      <c r="E229" s="69" t="s">
        <v>416</v>
      </c>
      <c r="F229" s="69" t="s">
        <v>348</v>
      </c>
      <c r="G229" s="69" t="s">
        <v>13926</v>
      </c>
    </row>
    <row r="230" spans="1:7" x14ac:dyDescent="0.3">
      <c r="A230" s="69">
        <v>5</v>
      </c>
      <c r="B230" s="69" t="s">
        <v>261</v>
      </c>
      <c r="C230" s="69" t="s">
        <v>119</v>
      </c>
      <c r="D230" s="69" t="s">
        <v>9733</v>
      </c>
      <c r="E230" s="69" t="s">
        <v>895</v>
      </c>
      <c r="F230" s="69" t="s">
        <v>321</v>
      </c>
      <c r="G230" s="69" t="s">
        <v>13926</v>
      </c>
    </row>
    <row r="231" spans="1:7" x14ac:dyDescent="0.3">
      <c r="A231" s="69">
        <v>9</v>
      </c>
      <c r="B231" s="69" t="s">
        <v>267</v>
      </c>
      <c r="C231" s="69" t="s">
        <v>217</v>
      </c>
      <c r="D231" s="69" t="s">
        <v>9775</v>
      </c>
      <c r="E231" s="69" t="s">
        <v>536</v>
      </c>
      <c r="F231" s="69" t="s">
        <v>451</v>
      </c>
      <c r="G231" s="69" t="s">
        <v>13926</v>
      </c>
    </row>
    <row r="232" spans="1:7" x14ac:dyDescent="0.3">
      <c r="A232" s="69">
        <v>3</v>
      </c>
      <c r="B232" s="69" t="s">
        <v>270</v>
      </c>
      <c r="C232" s="69" t="s">
        <v>64</v>
      </c>
      <c r="D232" s="69" t="s">
        <v>9806</v>
      </c>
      <c r="E232" s="69" t="s">
        <v>489</v>
      </c>
      <c r="F232" s="69" t="s">
        <v>311</v>
      </c>
      <c r="G232" s="69" t="s">
        <v>13926</v>
      </c>
    </row>
    <row r="233" spans="1:7" x14ac:dyDescent="0.3">
      <c r="A233" s="69">
        <v>5</v>
      </c>
      <c r="B233" s="69" t="s">
        <v>261</v>
      </c>
      <c r="C233" s="69" t="s">
        <v>123</v>
      </c>
      <c r="D233" s="69" t="s">
        <v>9839</v>
      </c>
      <c r="E233" s="69" t="s">
        <v>875</v>
      </c>
      <c r="F233" s="69" t="s">
        <v>451</v>
      </c>
      <c r="G233" s="69" t="s">
        <v>13926</v>
      </c>
    </row>
    <row r="234" spans="1:7" x14ac:dyDescent="0.3">
      <c r="A234" s="69">
        <v>8</v>
      </c>
      <c r="B234" s="69" t="s">
        <v>265</v>
      </c>
      <c r="C234" s="69" t="s">
        <v>9841</v>
      </c>
      <c r="D234" s="69" t="s">
        <v>9843</v>
      </c>
      <c r="E234" s="69" t="s">
        <v>910</v>
      </c>
      <c r="F234" s="69" t="s">
        <v>311</v>
      </c>
      <c r="G234" s="69" t="s">
        <v>13926</v>
      </c>
    </row>
    <row r="235" spans="1:7" x14ac:dyDescent="0.3">
      <c r="A235" s="69">
        <v>5</v>
      </c>
      <c r="B235" s="69" t="s">
        <v>261</v>
      </c>
      <c r="C235" s="69" t="s">
        <v>9844</v>
      </c>
      <c r="D235" s="69" t="s">
        <v>9845</v>
      </c>
      <c r="E235" s="69" t="s">
        <v>522</v>
      </c>
      <c r="F235" s="69" t="s">
        <v>348</v>
      </c>
      <c r="G235" s="69" t="s">
        <v>13926</v>
      </c>
    </row>
    <row r="236" spans="1:7" x14ac:dyDescent="0.3">
      <c r="A236" s="69">
        <v>5</v>
      </c>
      <c r="B236" s="69" t="s">
        <v>261</v>
      </c>
      <c r="C236" s="69" t="s">
        <v>132</v>
      </c>
      <c r="D236" s="69" t="s">
        <v>9885</v>
      </c>
      <c r="E236" s="69" t="s">
        <v>895</v>
      </c>
      <c r="F236" s="69" t="s">
        <v>348</v>
      </c>
      <c r="G236" s="69" t="s">
        <v>13926</v>
      </c>
    </row>
    <row r="237" spans="1:7" x14ac:dyDescent="0.3">
      <c r="A237" s="69">
        <v>6</v>
      </c>
      <c r="B237" s="69" t="s">
        <v>268</v>
      </c>
      <c r="C237" s="69" t="s">
        <v>152</v>
      </c>
      <c r="D237" s="69" t="s">
        <v>9987</v>
      </c>
      <c r="E237" s="69" t="s">
        <v>306</v>
      </c>
      <c r="F237" s="69" t="s">
        <v>348</v>
      </c>
      <c r="G237" s="69" t="s">
        <v>13926</v>
      </c>
    </row>
    <row r="238" spans="1:7" x14ac:dyDescent="0.3">
      <c r="A238" s="69">
        <v>3</v>
      </c>
      <c r="B238" s="69" t="s">
        <v>270</v>
      </c>
      <c r="C238" s="69" t="s">
        <v>76</v>
      </c>
      <c r="D238" s="69" t="s">
        <v>9996</v>
      </c>
      <c r="E238" s="69" t="s">
        <v>410</v>
      </c>
      <c r="F238" s="69" t="s">
        <v>348</v>
      </c>
      <c r="G238" s="69" t="s">
        <v>13926</v>
      </c>
    </row>
    <row r="239" spans="1:7" x14ac:dyDescent="0.3">
      <c r="A239" s="69">
        <v>10</v>
      </c>
      <c r="B239" s="69" t="s">
        <v>264</v>
      </c>
      <c r="C239" s="69" t="s">
        <v>10002</v>
      </c>
      <c r="D239" s="69" t="s">
        <v>10004</v>
      </c>
      <c r="E239" s="69" t="s">
        <v>489</v>
      </c>
      <c r="F239" s="69" t="s">
        <v>311</v>
      </c>
      <c r="G239" s="69" t="s">
        <v>13926</v>
      </c>
    </row>
    <row r="240" spans="1:7" x14ac:dyDescent="0.3">
      <c r="A240" s="69">
        <v>7</v>
      </c>
      <c r="B240" s="69" t="s">
        <v>262</v>
      </c>
      <c r="C240" s="69" t="s">
        <v>173</v>
      </c>
      <c r="D240" s="69" t="s">
        <v>10016</v>
      </c>
      <c r="E240" s="69" t="s">
        <v>352</v>
      </c>
      <c r="F240" s="69" t="s">
        <v>311</v>
      </c>
      <c r="G240" s="69" t="s">
        <v>13926</v>
      </c>
    </row>
    <row r="241" spans="1:7" x14ac:dyDescent="0.3">
      <c r="A241" s="69">
        <v>9</v>
      </c>
      <c r="B241" s="69" t="s">
        <v>267</v>
      </c>
      <c r="C241" s="69" t="s">
        <v>232</v>
      </c>
      <c r="D241" s="69" t="s">
        <v>10020</v>
      </c>
      <c r="E241" s="69" t="s">
        <v>306</v>
      </c>
      <c r="F241" s="69" t="s">
        <v>451</v>
      </c>
      <c r="G241" s="69" t="s">
        <v>13926</v>
      </c>
    </row>
    <row r="242" spans="1:7" x14ac:dyDescent="0.3">
      <c r="A242" s="69">
        <v>3</v>
      </c>
      <c r="B242" s="69" t="s">
        <v>270</v>
      </c>
      <c r="C242" s="69" t="s">
        <v>27</v>
      </c>
      <c r="D242" s="69" t="s">
        <v>10058</v>
      </c>
      <c r="E242" s="69" t="s">
        <v>915</v>
      </c>
      <c r="F242" s="69" t="s">
        <v>348</v>
      </c>
      <c r="G242" s="69" t="s">
        <v>13926</v>
      </c>
    </row>
    <row r="243" spans="1:7" x14ac:dyDescent="0.3">
      <c r="A243" s="69">
        <v>1</v>
      </c>
      <c r="B243" s="69" t="s">
        <v>263</v>
      </c>
      <c r="C243" s="69" t="s">
        <v>38</v>
      </c>
      <c r="D243" s="69" t="s">
        <v>10080</v>
      </c>
      <c r="E243" s="69" t="s">
        <v>352</v>
      </c>
      <c r="F243" s="69" t="s">
        <v>451</v>
      </c>
      <c r="G243" s="69" t="s">
        <v>13926</v>
      </c>
    </row>
    <row r="244" spans="1:7" x14ac:dyDescent="0.3">
      <c r="A244" s="69">
        <v>3</v>
      </c>
      <c r="B244" s="69" t="s">
        <v>270</v>
      </c>
      <c r="C244" s="69" t="s">
        <v>78</v>
      </c>
      <c r="D244" s="69" t="s">
        <v>10122</v>
      </c>
      <c r="E244" s="69" t="s">
        <v>340</v>
      </c>
      <c r="F244" s="69" t="s">
        <v>348</v>
      </c>
      <c r="G244" s="69" t="s">
        <v>13926</v>
      </c>
    </row>
    <row r="245" spans="1:7" x14ac:dyDescent="0.3">
      <c r="A245" s="69">
        <v>8</v>
      </c>
      <c r="B245" s="69" t="s">
        <v>265</v>
      </c>
      <c r="C245" s="69" t="s">
        <v>144</v>
      </c>
      <c r="D245" s="69" t="s">
        <v>10136</v>
      </c>
      <c r="E245" s="69" t="s">
        <v>895</v>
      </c>
      <c r="F245" s="69" t="s">
        <v>348</v>
      </c>
      <c r="G245" s="69" t="s">
        <v>13926</v>
      </c>
    </row>
    <row r="246" spans="1:7" x14ac:dyDescent="0.3">
      <c r="A246" s="69">
        <v>10</v>
      </c>
      <c r="B246" s="69" t="s">
        <v>264</v>
      </c>
      <c r="C246" s="69" t="s">
        <v>250</v>
      </c>
      <c r="D246" s="69" t="s">
        <v>10207</v>
      </c>
      <c r="E246" s="69" t="s">
        <v>721</v>
      </c>
      <c r="F246" s="69" t="s">
        <v>348</v>
      </c>
      <c r="G246" s="69" t="s">
        <v>13926</v>
      </c>
    </row>
    <row r="247" spans="1:7" x14ac:dyDescent="0.3">
      <c r="A247" s="69">
        <v>1</v>
      </c>
      <c r="B247" s="69" t="s">
        <v>263</v>
      </c>
      <c r="C247" s="69" t="s">
        <v>10248</v>
      </c>
      <c r="D247" s="69" t="s">
        <v>10250</v>
      </c>
      <c r="E247" s="69" t="s">
        <v>721</v>
      </c>
      <c r="F247" s="69" t="s">
        <v>321</v>
      </c>
      <c r="G247" s="69" t="s">
        <v>13926</v>
      </c>
    </row>
    <row r="248" spans="1:7" x14ac:dyDescent="0.3">
      <c r="A248" s="69">
        <v>9</v>
      </c>
      <c r="B248" s="69" t="s">
        <v>267</v>
      </c>
      <c r="C248" s="69" t="s">
        <v>218</v>
      </c>
      <c r="D248" s="69" t="s">
        <v>10290</v>
      </c>
      <c r="E248" s="69" t="s">
        <v>694</v>
      </c>
      <c r="F248" s="69" t="s">
        <v>451</v>
      </c>
      <c r="G248" s="69" t="s">
        <v>13926</v>
      </c>
    </row>
    <row r="249" spans="1:7" x14ac:dyDescent="0.3">
      <c r="A249" s="69">
        <v>9</v>
      </c>
      <c r="B249" s="69" t="s">
        <v>267</v>
      </c>
      <c r="C249" s="69" t="s">
        <v>10340</v>
      </c>
      <c r="D249" s="69" t="s">
        <v>10342</v>
      </c>
      <c r="E249" s="69" t="s">
        <v>707</v>
      </c>
      <c r="F249" s="69" t="s">
        <v>451</v>
      </c>
      <c r="G249" s="69" t="s">
        <v>13926</v>
      </c>
    </row>
    <row r="250" spans="1:7" x14ac:dyDescent="0.3">
      <c r="A250" s="69">
        <v>10</v>
      </c>
      <c r="B250" s="69" t="s">
        <v>264</v>
      </c>
      <c r="C250" s="69" t="s">
        <v>257</v>
      </c>
      <c r="D250" s="69" t="s">
        <v>10347</v>
      </c>
      <c r="E250" s="69" t="s">
        <v>298</v>
      </c>
      <c r="F250" s="69" t="s">
        <v>451</v>
      </c>
      <c r="G250" s="69" t="s">
        <v>13926</v>
      </c>
    </row>
    <row r="251" spans="1:7" x14ac:dyDescent="0.3">
      <c r="A251" s="69">
        <v>5</v>
      </c>
      <c r="B251" s="69" t="s">
        <v>261</v>
      </c>
      <c r="C251" s="69" t="s">
        <v>10356</v>
      </c>
      <c r="D251" s="69" t="s">
        <v>10358</v>
      </c>
      <c r="E251" s="69" t="s">
        <v>694</v>
      </c>
      <c r="F251" s="69" t="s">
        <v>321</v>
      </c>
      <c r="G251" s="69" t="s">
        <v>13926</v>
      </c>
    </row>
    <row r="252" spans="1:7" x14ac:dyDescent="0.3">
      <c r="A252" s="69">
        <v>9</v>
      </c>
      <c r="B252" s="69" t="s">
        <v>267</v>
      </c>
      <c r="C252" s="69" t="s">
        <v>10399</v>
      </c>
      <c r="D252" s="69" t="s">
        <v>10402</v>
      </c>
      <c r="E252" s="69" t="s">
        <v>416</v>
      </c>
      <c r="F252" s="69" t="s">
        <v>321</v>
      </c>
      <c r="G252" s="69" t="s">
        <v>13926</v>
      </c>
    </row>
    <row r="253" spans="1:7" x14ac:dyDescent="0.3">
      <c r="A253" s="69">
        <v>2</v>
      </c>
      <c r="B253" s="69" t="s">
        <v>266</v>
      </c>
      <c r="C253" s="69" t="s">
        <v>10453</v>
      </c>
      <c r="D253" s="69" t="s">
        <v>10456</v>
      </c>
      <c r="E253" s="69" t="s">
        <v>694</v>
      </c>
      <c r="F253" s="69" t="s">
        <v>321</v>
      </c>
      <c r="G253" s="69" t="s">
        <v>13926</v>
      </c>
    </row>
    <row r="254" spans="1:7" x14ac:dyDescent="0.3">
      <c r="A254" s="69">
        <v>10</v>
      </c>
      <c r="B254" s="69" t="s">
        <v>264</v>
      </c>
      <c r="C254" s="69" t="s">
        <v>10461</v>
      </c>
      <c r="D254" s="69" t="s">
        <v>10464</v>
      </c>
      <c r="E254" s="69" t="s">
        <v>479</v>
      </c>
      <c r="F254" s="69" t="s">
        <v>451</v>
      </c>
      <c r="G254" s="69" t="s">
        <v>13926</v>
      </c>
    </row>
    <row r="255" spans="1:7" x14ac:dyDescent="0.3">
      <c r="A255" s="69">
        <v>4</v>
      </c>
      <c r="B255" s="69" t="s">
        <v>269</v>
      </c>
      <c r="C255" s="69" t="s">
        <v>10468</v>
      </c>
      <c r="D255" s="69" t="s">
        <v>10470</v>
      </c>
      <c r="E255" s="69" t="s">
        <v>489</v>
      </c>
      <c r="F255" s="69" t="s">
        <v>348</v>
      </c>
      <c r="G255" s="69" t="s">
        <v>13926</v>
      </c>
    </row>
    <row r="256" spans="1:7" x14ac:dyDescent="0.3">
      <c r="A256" s="69">
        <v>6</v>
      </c>
      <c r="B256" s="69" t="s">
        <v>268</v>
      </c>
      <c r="C256" s="69" t="s">
        <v>157</v>
      </c>
      <c r="D256" s="69" t="s">
        <v>10489</v>
      </c>
      <c r="E256" s="69" t="s">
        <v>416</v>
      </c>
      <c r="F256" s="69" t="s">
        <v>451</v>
      </c>
      <c r="G256" s="69" t="s">
        <v>13926</v>
      </c>
    </row>
    <row r="257" spans="1:7" x14ac:dyDescent="0.3">
      <c r="A257" s="69">
        <v>9</v>
      </c>
      <c r="B257" s="69" t="s">
        <v>267</v>
      </c>
      <c r="C257" s="69" t="s">
        <v>10504</v>
      </c>
      <c r="D257" s="69" t="s">
        <v>10506</v>
      </c>
      <c r="E257" s="69" t="s">
        <v>416</v>
      </c>
      <c r="F257" s="69" t="s">
        <v>321</v>
      </c>
      <c r="G257" s="69" t="s">
        <v>13926</v>
      </c>
    </row>
    <row r="258" spans="1:7" x14ac:dyDescent="0.3">
      <c r="A258" s="69">
        <v>10</v>
      </c>
      <c r="B258" s="69" t="s">
        <v>264</v>
      </c>
      <c r="C258" s="69" t="s">
        <v>242</v>
      </c>
      <c r="D258" s="69" t="s">
        <v>10566</v>
      </c>
      <c r="E258" s="69" t="s">
        <v>570</v>
      </c>
      <c r="F258" s="69" t="s">
        <v>311</v>
      </c>
      <c r="G258" s="69" t="s">
        <v>13926</v>
      </c>
    </row>
    <row r="259" spans="1:7" x14ac:dyDescent="0.3">
      <c r="A259" s="69">
        <v>6</v>
      </c>
      <c r="B259" s="69" t="s">
        <v>268</v>
      </c>
      <c r="C259" s="69" t="s">
        <v>151</v>
      </c>
      <c r="D259" s="69" t="s">
        <v>10569</v>
      </c>
      <c r="E259" s="69" t="s">
        <v>298</v>
      </c>
      <c r="F259" s="69" t="s">
        <v>311</v>
      </c>
      <c r="G259" s="69" t="s">
        <v>13926</v>
      </c>
    </row>
    <row r="260" spans="1:7" x14ac:dyDescent="0.3">
      <c r="A260" s="69">
        <v>4</v>
      </c>
      <c r="B260" s="69" t="s">
        <v>269</v>
      </c>
      <c r="C260" s="69" t="s">
        <v>190</v>
      </c>
      <c r="D260" s="69" t="s">
        <v>10634</v>
      </c>
      <c r="E260" s="69" t="s">
        <v>416</v>
      </c>
      <c r="F260" s="69" t="s">
        <v>311</v>
      </c>
      <c r="G260" s="69" t="s">
        <v>13926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DC1A-EA53-47E7-97DF-9D9FB3403E06}">
  <dimension ref="A1:J353"/>
  <sheetViews>
    <sheetView topLeftCell="A216" workbookViewId="0">
      <selection activeCell="A2" sqref="A2:C266"/>
    </sheetView>
  </sheetViews>
  <sheetFormatPr defaultRowHeight="14.4" x14ac:dyDescent="0.3"/>
  <cols>
    <col min="1" max="1" width="11.77734375" bestFit="1" customWidth="1"/>
    <col min="2" max="2" width="15.88671875" bestFit="1" customWidth="1"/>
    <col min="3" max="3" width="22.109375" bestFit="1" customWidth="1"/>
    <col min="4" max="4" width="7.5546875" bestFit="1" customWidth="1"/>
    <col min="5" max="5" width="10" bestFit="1" customWidth="1"/>
    <col min="6" max="6" width="10.6640625" bestFit="1" customWidth="1"/>
    <col min="7" max="7" width="17.88671875" style="65" bestFit="1" customWidth="1"/>
    <col min="8" max="9" width="8.77734375" style="69" bestFit="1" customWidth="1"/>
    <col min="10" max="10" width="9.109375" style="64" bestFit="1" customWidth="1"/>
    <col min="11" max="11" width="8.33203125" bestFit="1" customWidth="1"/>
    <col min="12" max="12" width="6.6640625" bestFit="1" customWidth="1"/>
    <col min="13" max="13" width="9.109375" bestFit="1" customWidth="1"/>
    <col min="14" max="14" width="17.109375" bestFit="1" customWidth="1"/>
    <col min="15" max="16" width="15.88671875" bestFit="1" customWidth="1"/>
    <col min="17" max="17" width="12.21875" bestFit="1" customWidth="1"/>
    <col min="18" max="18" width="29.5546875" bestFit="1" customWidth="1"/>
    <col min="19" max="19" width="8.33203125" bestFit="1" customWidth="1"/>
  </cols>
  <sheetData>
    <row r="1" spans="1:10" x14ac:dyDescent="0.3">
      <c r="A1" t="s">
        <v>271</v>
      </c>
      <c r="B1" t="s">
        <v>260</v>
      </c>
      <c r="C1" t="s">
        <v>284</v>
      </c>
      <c r="D1" t="s">
        <v>281</v>
      </c>
      <c r="E1" t="s">
        <v>273</v>
      </c>
      <c r="F1" t="s">
        <v>0</v>
      </c>
      <c r="G1" t="s">
        <v>10661</v>
      </c>
      <c r="H1" t="s">
        <v>13925</v>
      </c>
      <c r="I1"/>
      <c r="J1"/>
    </row>
    <row r="2" spans="1:10" x14ac:dyDescent="0.3">
      <c r="A2" s="1" t="s">
        <v>85</v>
      </c>
      <c r="B2" t="s">
        <v>263</v>
      </c>
      <c r="C2" t="s">
        <v>10681</v>
      </c>
      <c r="D2" t="s">
        <v>410</v>
      </c>
      <c r="E2" t="s">
        <v>348</v>
      </c>
      <c r="F2">
        <v>1</v>
      </c>
      <c r="G2" t="s">
        <v>10663</v>
      </c>
      <c r="H2" t="s">
        <v>13926</v>
      </c>
      <c r="I2"/>
      <c r="J2"/>
    </row>
    <row r="3" spans="1:10" x14ac:dyDescent="0.3">
      <c r="A3" s="1" t="s">
        <v>5594</v>
      </c>
      <c r="B3" t="s">
        <v>263</v>
      </c>
      <c r="C3" t="s">
        <v>5596</v>
      </c>
      <c r="D3" t="s">
        <v>340</v>
      </c>
      <c r="E3" t="s">
        <v>348</v>
      </c>
      <c r="F3">
        <v>1</v>
      </c>
      <c r="G3" t="s">
        <v>10663</v>
      </c>
      <c r="H3" t="s">
        <v>13926</v>
      </c>
      <c r="I3"/>
      <c r="J3"/>
    </row>
    <row r="4" spans="1:10" x14ac:dyDescent="0.3">
      <c r="A4" s="1" t="s">
        <v>199</v>
      </c>
      <c r="B4" t="s">
        <v>263</v>
      </c>
      <c r="C4" t="s">
        <v>9599</v>
      </c>
      <c r="D4" t="s">
        <v>644</v>
      </c>
      <c r="E4" t="s">
        <v>451</v>
      </c>
      <c r="F4">
        <v>1</v>
      </c>
      <c r="G4" t="s">
        <v>10663</v>
      </c>
      <c r="H4" t="s">
        <v>13926</v>
      </c>
      <c r="I4"/>
      <c r="J4"/>
    </row>
    <row r="5" spans="1:10" x14ac:dyDescent="0.3">
      <c r="A5" s="1" t="s">
        <v>5365</v>
      </c>
      <c r="B5" t="s">
        <v>263</v>
      </c>
      <c r="C5" t="s">
        <v>5367</v>
      </c>
      <c r="D5" t="s">
        <v>306</v>
      </c>
      <c r="E5" t="s">
        <v>451</v>
      </c>
      <c r="F5">
        <v>1</v>
      </c>
      <c r="G5" t="s">
        <v>10663</v>
      </c>
      <c r="H5" t="s">
        <v>13926</v>
      </c>
      <c r="I5"/>
      <c r="J5"/>
    </row>
    <row r="6" spans="1:10" x14ac:dyDescent="0.3">
      <c r="A6" s="1" t="s">
        <v>164</v>
      </c>
      <c r="B6" t="s">
        <v>263</v>
      </c>
      <c r="C6" t="s">
        <v>3669</v>
      </c>
      <c r="D6" t="s">
        <v>14642</v>
      </c>
      <c r="E6" t="s">
        <v>311</v>
      </c>
      <c r="F6">
        <v>1</v>
      </c>
      <c r="G6" t="s">
        <v>10663</v>
      </c>
      <c r="H6" t="s">
        <v>13926</v>
      </c>
      <c r="I6"/>
      <c r="J6"/>
    </row>
    <row r="7" spans="1:10" x14ac:dyDescent="0.3">
      <c r="A7" s="1" t="s">
        <v>159</v>
      </c>
      <c r="B7" t="s">
        <v>263</v>
      </c>
      <c r="C7" t="s">
        <v>8434</v>
      </c>
      <c r="D7" t="s">
        <v>371</v>
      </c>
      <c r="E7" t="s">
        <v>348</v>
      </c>
      <c r="F7">
        <v>1</v>
      </c>
      <c r="G7" t="s">
        <v>10663</v>
      </c>
      <c r="H7" t="s">
        <v>13926</v>
      </c>
      <c r="I7"/>
      <c r="J7"/>
    </row>
    <row r="8" spans="1:10" x14ac:dyDescent="0.3">
      <c r="A8" s="1" t="s">
        <v>5208</v>
      </c>
      <c r="B8" t="s">
        <v>263</v>
      </c>
      <c r="C8" t="s">
        <v>5210</v>
      </c>
      <c r="D8" t="s">
        <v>314</v>
      </c>
      <c r="E8" t="s">
        <v>348</v>
      </c>
      <c r="F8">
        <v>1</v>
      </c>
      <c r="G8" t="s">
        <v>10663</v>
      </c>
      <c r="H8" t="s">
        <v>13926</v>
      </c>
      <c r="I8"/>
      <c r="J8"/>
    </row>
    <row r="9" spans="1:10" x14ac:dyDescent="0.3">
      <c r="A9" s="1" t="s">
        <v>8670</v>
      </c>
      <c r="B9" t="s">
        <v>263</v>
      </c>
      <c r="C9" t="s">
        <v>8671</v>
      </c>
      <c r="D9" t="s">
        <v>340</v>
      </c>
      <c r="E9" t="s">
        <v>348</v>
      </c>
      <c r="F9">
        <v>1</v>
      </c>
      <c r="G9" t="s">
        <v>10663</v>
      </c>
      <c r="H9" t="s">
        <v>13926</v>
      </c>
      <c r="I9"/>
      <c r="J9"/>
    </row>
    <row r="10" spans="1:10" x14ac:dyDescent="0.3">
      <c r="A10" s="1" t="s">
        <v>6742</v>
      </c>
      <c r="B10" t="s">
        <v>263</v>
      </c>
      <c r="C10" t="s">
        <v>6744</v>
      </c>
      <c r="D10" t="s">
        <v>14642</v>
      </c>
      <c r="E10" t="s">
        <v>348</v>
      </c>
      <c r="F10">
        <v>1</v>
      </c>
      <c r="G10" t="s">
        <v>10663</v>
      </c>
      <c r="H10" t="s">
        <v>13926</v>
      </c>
      <c r="I10"/>
      <c r="J10"/>
    </row>
    <row r="11" spans="1:10" x14ac:dyDescent="0.3">
      <c r="A11" s="1" t="s">
        <v>139</v>
      </c>
      <c r="B11" t="s">
        <v>263</v>
      </c>
      <c r="C11" t="s">
        <v>3258</v>
      </c>
      <c r="D11" t="s">
        <v>335</v>
      </c>
      <c r="E11" t="s">
        <v>437</v>
      </c>
      <c r="F11">
        <v>1</v>
      </c>
      <c r="G11" t="s">
        <v>10663</v>
      </c>
      <c r="H11" t="s">
        <v>13926</v>
      </c>
      <c r="I11"/>
      <c r="J11"/>
    </row>
    <row r="12" spans="1:10" x14ac:dyDescent="0.3">
      <c r="A12" s="1" t="s">
        <v>67</v>
      </c>
      <c r="B12" t="s">
        <v>263</v>
      </c>
      <c r="C12" t="s">
        <v>15604</v>
      </c>
      <c r="D12" t="s">
        <v>1379</v>
      </c>
      <c r="E12" t="s">
        <v>451</v>
      </c>
      <c r="F12">
        <v>1</v>
      </c>
      <c r="G12" t="s">
        <v>10663</v>
      </c>
      <c r="H12" t="s">
        <v>13926</v>
      </c>
      <c r="I12"/>
      <c r="J12"/>
    </row>
    <row r="13" spans="1:10" x14ac:dyDescent="0.3">
      <c r="A13" s="1" t="s">
        <v>37</v>
      </c>
      <c r="B13" t="s">
        <v>263</v>
      </c>
      <c r="C13" t="s">
        <v>5520</v>
      </c>
      <c r="D13" t="s">
        <v>745</v>
      </c>
      <c r="E13" t="s">
        <v>348</v>
      </c>
      <c r="F13">
        <v>1</v>
      </c>
      <c r="G13" t="s">
        <v>10663</v>
      </c>
      <c r="H13" t="s">
        <v>13926</v>
      </c>
      <c r="I13"/>
      <c r="J13"/>
    </row>
    <row r="14" spans="1:10" x14ac:dyDescent="0.3">
      <c r="A14" s="1" t="s">
        <v>29</v>
      </c>
      <c r="B14" t="s">
        <v>263</v>
      </c>
      <c r="C14" t="s">
        <v>6893</v>
      </c>
      <c r="D14" t="s">
        <v>298</v>
      </c>
      <c r="E14" t="s">
        <v>348</v>
      </c>
      <c r="F14">
        <v>1</v>
      </c>
      <c r="G14" t="s">
        <v>10663</v>
      </c>
      <c r="H14" t="s">
        <v>13926</v>
      </c>
      <c r="I14"/>
      <c r="J14"/>
    </row>
    <row r="15" spans="1:10" x14ac:dyDescent="0.3">
      <c r="A15" s="1" t="s">
        <v>28</v>
      </c>
      <c r="B15" t="s">
        <v>263</v>
      </c>
      <c r="C15" t="s">
        <v>10814</v>
      </c>
      <c r="D15" t="s">
        <v>1198</v>
      </c>
      <c r="E15" t="s">
        <v>321</v>
      </c>
      <c r="F15">
        <v>1</v>
      </c>
      <c r="G15" t="s">
        <v>10663</v>
      </c>
      <c r="H15" t="s">
        <v>13926</v>
      </c>
      <c r="I15"/>
      <c r="J15"/>
    </row>
    <row r="16" spans="1:10" x14ac:dyDescent="0.3">
      <c r="A16" s="1" t="s">
        <v>200</v>
      </c>
      <c r="B16" t="s">
        <v>263</v>
      </c>
      <c r="C16" t="s">
        <v>2023</v>
      </c>
      <c r="D16" t="s">
        <v>306</v>
      </c>
      <c r="E16" t="s">
        <v>311</v>
      </c>
      <c r="F16">
        <v>1</v>
      </c>
      <c r="G16" t="s">
        <v>10663</v>
      </c>
      <c r="H16" t="s">
        <v>13926</v>
      </c>
      <c r="I16"/>
      <c r="J16"/>
    </row>
    <row r="17" spans="1:10" x14ac:dyDescent="0.3">
      <c r="A17" s="1" t="s">
        <v>109</v>
      </c>
      <c r="B17" t="s">
        <v>263</v>
      </c>
      <c r="C17" t="s">
        <v>4814</v>
      </c>
      <c r="D17" t="s">
        <v>1379</v>
      </c>
      <c r="E17" t="s">
        <v>451</v>
      </c>
      <c r="F17">
        <v>1</v>
      </c>
      <c r="G17" t="s">
        <v>10663</v>
      </c>
      <c r="H17" t="s">
        <v>13926</v>
      </c>
      <c r="I17"/>
      <c r="J17"/>
    </row>
    <row r="18" spans="1:10" x14ac:dyDescent="0.3">
      <c r="A18" s="1" t="s">
        <v>36</v>
      </c>
      <c r="B18" t="s">
        <v>263</v>
      </c>
      <c r="C18" t="s">
        <v>2963</v>
      </c>
      <c r="D18" t="s">
        <v>416</v>
      </c>
      <c r="E18" t="s">
        <v>451</v>
      </c>
      <c r="F18">
        <v>1</v>
      </c>
      <c r="G18" t="s">
        <v>10663</v>
      </c>
      <c r="H18" t="s">
        <v>13926</v>
      </c>
      <c r="I18"/>
      <c r="J18"/>
    </row>
    <row r="19" spans="1:10" x14ac:dyDescent="0.3">
      <c r="A19" s="1" t="s">
        <v>9070</v>
      </c>
      <c r="B19" t="s">
        <v>263</v>
      </c>
      <c r="C19" t="s">
        <v>9071</v>
      </c>
      <c r="D19" t="s">
        <v>410</v>
      </c>
      <c r="E19" t="s">
        <v>451</v>
      </c>
      <c r="F19">
        <v>1</v>
      </c>
      <c r="G19" t="s">
        <v>10663</v>
      </c>
      <c r="H19" t="s">
        <v>13926</v>
      </c>
      <c r="I19"/>
      <c r="J19"/>
    </row>
    <row r="20" spans="1:10" x14ac:dyDescent="0.3">
      <c r="A20" s="1" t="s">
        <v>12</v>
      </c>
      <c r="B20" t="s">
        <v>263</v>
      </c>
      <c r="C20" t="s">
        <v>4107</v>
      </c>
      <c r="D20" t="s">
        <v>552</v>
      </c>
      <c r="E20" t="s">
        <v>311</v>
      </c>
      <c r="F20">
        <v>1</v>
      </c>
      <c r="G20" t="s">
        <v>10663</v>
      </c>
      <c r="H20" t="s">
        <v>13926</v>
      </c>
      <c r="I20"/>
      <c r="J20"/>
    </row>
    <row r="21" spans="1:10" x14ac:dyDescent="0.3">
      <c r="A21" s="1" t="s">
        <v>35</v>
      </c>
      <c r="B21" t="s">
        <v>263</v>
      </c>
      <c r="C21" t="s">
        <v>9369</v>
      </c>
      <c r="D21" t="s">
        <v>314</v>
      </c>
      <c r="E21" t="s">
        <v>451</v>
      </c>
      <c r="F21">
        <v>1</v>
      </c>
      <c r="G21" t="s">
        <v>10663</v>
      </c>
      <c r="H21" t="s">
        <v>13926</v>
      </c>
      <c r="I21"/>
      <c r="J21"/>
    </row>
    <row r="22" spans="1:10" x14ac:dyDescent="0.3">
      <c r="A22" s="1" t="s">
        <v>10248</v>
      </c>
      <c r="B22" t="s">
        <v>263</v>
      </c>
      <c r="C22" t="s">
        <v>10250</v>
      </c>
      <c r="D22" t="s">
        <v>721</v>
      </c>
      <c r="E22" t="s">
        <v>321</v>
      </c>
      <c r="F22">
        <v>1</v>
      </c>
      <c r="G22" t="s">
        <v>10663</v>
      </c>
      <c r="H22" t="s">
        <v>13926</v>
      </c>
      <c r="I22"/>
      <c r="J22"/>
    </row>
    <row r="23" spans="1:10" x14ac:dyDescent="0.3">
      <c r="A23" s="1" t="s">
        <v>15590</v>
      </c>
      <c r="B23" t="s">
        <v>263</v>
      </c>
      <c r="C23" t="s">
        <v>15589</v>
      </c>
      <c r="D23" t="s">
        <v>14642</v>
      </c>
      <c r="E23" t="s">
        <v>348</v>
      </c>
      <c r="F23">
        <v>1</v>
      </c>
      <c r="G23" t="s">
        <v>10663</v>
      </c>
      <c r="H23" t="s">
        <v>11130</v>
      </c>
      <c r="I23"/>
      <c r="J23"/>
    </row>
    <row r="24" spans="1:10" x14ac:dyDescent="0.3">
      <c r="A24" s="1" t="s">
        <v>15574</v>
      </c>
      <c r="B24" t="s">
        <v>263</v>
      </c>
      <c r="C24" t="s">
        <v>15573</v>
      </c>
      <c r="D24" t="s">
        <v>416</v>
      </c>
      <c r="E24" t="s">
        <v>451</v>
      </c>
      <c r="F24">
        <v>1</v>
      </c>
      <c r="G24" t="s">
        <v>10663</v>
      </c>
      <c r="H24" t="s">
        <v>11130</v>
      </c>
      <c r="I24"/>
      <c r="J24"/>
    </row>
    <row r="25" spans="1:10" x14ac:dyDescent="0.3">
      <c r="A25" s="1" t="s">
        <v>15600</v>
      </c>
      <c r="B25" t="s">
        <v>263</v>
      </c>
      <c r="C25" t="s">
        <v>15599</v>
      </c>
      <c r="D25" t="s">
        <v>340</v>
      </c>
      <c r="E25" t="s">
        <v>451</v>
      </c>
      <c r="F25">
        <v>1</v>
      </c>
      <c r="G25" t="s">
        <v>10663</v>
      </c>
      <c r="H25" t="s">
        <v>11130</v>
      </c>
      <c r="I25"/>
      <c r="J25"/>
    </row>
    <row r="26" spans="1:10" x14ac:dyDescent="0.3">
      <c r="A26" s="1" t="s">
        <v>44</v>
      </c>
      <c r="B26" t="s">
        <v>266</v>
      </c>
      <c r="C26" t="s">
        <v>5538</v>
      </c>
      <c r="D26" t="s">
        <v>875</v>
      </c>
      <c r="E26" t="s">
        <v>348</v>
      </c>
      <c r="F26">
        <v>2</v>
      </c>
      <c r="G26" t="s">
        <v>14587</v>
      </c>
      <c r="H26" t="s">
        <v>13926</v>
      </c>
      <c r="I26"/>
      <c r="J26"/>
    </row>
    <row r="27" spans="1:10" x14ac:dyDescent="0.3">
      <c r="A27" s="1" t="s">
        <v>309</v>
      </c>
      <c r="B27" t="s">
        <v>266</v>
      </c>
      <c r="C27" t="s">
        <v>315</v>
      </c>
      <c r="D27" t="s">
        <v>314</v>
      </c>
      <c r="E27" t="s">
        <v>311</v>
      </c>
      <c r="F27">
        <v>2</v>
      </c>
      <c r="G27" t="s">
        <v>14587</v>
      </c>
      <c r="H27" t="s">
        <v>13926</v>
      </c>
      <c r="I27"/>
      <c r="J27"/>
    </row>
    <row r="28" spans="1:10" x14ac:dyDescent="0.3">
      <c r="A28" s="1" t="s">
        <v>54</v>
      </c>
      <c r="B28" t="s">
        <v>266</v>
      </c>
      <c r="C28" t="s">
        <v>8542</v>
      </c>
      <c r="D28" t="s">
        <v>536</v>
      </c>
      <c r="E28" t="s">
        <v>348</v>
      </c>
      <c r="F28">
        <v>2</v>
      </c>
      <c r="G28" t="s">
        <v>14587</v>
      </c>
      <c r="H28" t="s">
        <v>13926</v>
      </c>
      <c r="I28"/>
      <c r="J28"/>
    </row>
    <row r="29" spans="1:10" x14ac:dyDescent="0.3">
      <c r="A29" s="1" t="s">
        <v>89</v>
      </c>
      <c r="B29" t="s">
        <v>266</v>
      </c>
      <c r="C29" t="s">
        <v>3023</v>
      </c>
      <c r="D29" t="s">
        <v>365</v>
      </c>
      <c r="E29" t="s">
        <v>348</v>
      </c>
      <c r="F29">
        <v>2</v>
      </c>
      <c r="G29" t="s">
        <v>14587</v>
      </c>
      <c r="H29" t="s">
        <v>13926</v>
      </c>
      <c r="I29"/>
      <c r="J29"/>
    </row>
    <row r="30" spans="1:10" x14ac:dyDescent="0.3">
      <c r="A30" s="1" t="s">
        <v>3427</v>
      </c>
      <c r="B30" t="s">
        <v>266</v>
      </c>
      <c r="C30" t="s">
        <v>3428</v>
      </c>
      <c r="D30" t="s">
        <v>707</v>
      </c>
      <c r="E30" t="s">
        <v>321</v>
      </c>
      <c r="F30">
        <v>2</v>
      </c>
      <c r="G30" t="s">
        <v>14587</v>
      </c>
      <c r="H30" t="s">
        <v>13926</v>
      </c>
      <c r="I30"/>
      <c r="J30"/>
    </row>
    <row r="31" spans="1:10" x14ac:dyDescent="0.3">
      <c r="A31" s="1" t="s">
        <v>212</v>
      </c>
      <c r="B31" t="s">
        <v>266</v>
      </c>
      <c r="C31" t="s">
        <v>7559</v>
      </c>
      <c r="D31" t="s">
        <v>388</v>
      </c>
      <c r="E31" t="s">
        <v>348</v>
      </c>
      <c r="F31">
        <v>2</v>
      </c>
      <c r="G31" t="s">
        <v>14587</v>
      </c>
      <c r="H31" t="s">
        <v>13926</v>
      </c>
      <c r="I31"/>
      <c r="J31"/>
    </row>
    <row r="32" spans="1:10" x14ac:dyDescent="0.3">
      <c r="A32" s="1" t="s">
        <v>146</v>
      </c>
      <c r="B32" t="s">
        <v>266</v>
      </c>
      <c r="C32" t="s">
        <v>10693</v>
      </c>
      <c r="D32" t="s">
        <v>522</v>
      </c>
      <c r="E32" t="s">
        <v>348</v>
      </c>
      <c r="F32">
        <v>2</v>
      </c>
      <c r="G32" t="s">
        <v>14587</v>
      </c>
      <c r="H32" t="s">
        <v>13926</v>
      </c>
      <c r="I32"/>
      <c r="J32"/>
    </row>
    <row r="33" spans="1:10" x14ac:dyDescent="0.3">
      <c r="A33" s="1" t="s">
        <v>46</v>
      </c>
      <c r="B33" t="s">
        <v>266</v>
      </c>
      <c r="C33" t="s">
        <v>8040</v>
      </c>
      <c r="D33" t="s">
        <v>910</v>
      </c>
      <c r="E33" t="s">
        <v>348</v>
      </c>
      <c r="F33">
        <v>2</v>
      </c>
      <c r="G33" t="s">
        <v>14587</v>
      </c>
      <c r="H33" t="s">
        <v>13926</v>
      </c>
      <c r="I33"/>
      <c r="J33"/>
    </row>
    <row r="34" spans="1:10" x14ac:dyDescent="0.3">
      <c r="A34" s="1" t="s">
        <v>215</v>
      </c>
      <c r="B34" t="s">
        <v>266</v>
      </c>
      <c r="C34" t="s">
        <v>9319</v>
      </c>
      <c r="D34" t="s">
        <v>365</v>
      </c>
      <c r="E34" t="s">
        <v>348</v>
      </c>
      <c r="F34">
        <v>2</v>
      </c>
      <c r="G34" t="s">
        <v>14587</v>
      </c>
      <c r="H34" t="s">
        <v>13926</v>
      </c>
      <c r="I34"/>
      <c r="J34"/>
    </row>
    <row r="35" spans="1:10" x14ac:dyDescent="0.3">
      <c r="A35" s="1" t="s">
        <v>55</v>
      </c>
      <c r="B35" t="s">
        <v>266</v>
      </c>
      <c r="C35" t="s">
        <v>3335</v>
      </c>
      <c r="D35" t="s">
        <v>875</v>
      </c>
      <c r="E35" t="s">
        <v>321</v>
      </c>
      <c r="F35">
        <v>2</v>
      </c>
      <c r="G35" t="s">
        <v>14587</v>
      </c>
      <c r="H35" t="s">
        <v>13926</v>
      </c>
      <c r="I35"/>
      <c r="J35"/>
    </row>
    <row r="36" spans="1:10" x14ac:dyDescent="0.3">
      <c r="A36" s="1" t="s">
        <v>26</v>
      </c>
      <c r="B36" t="s">
        <v>266</v>
      </c>
      <c r="C36" t="s">
        <v>8795</v>
      </c>
      <c r="D36" t="s">
        <v>371</v>
      </c>
      <c r="E36" t="s">
        <v>321</v>
      </c>
      <c r="F36">
        <v>2</v>
      </c>
      <c r="G36" t="s">
        <v>14587</v>
      </c>
      <c r="H36" t="s">
        <v>13926</v>
      </c>
      <c r="I36"/>
      <c r="J36"/>
    </row>
    <row r="37" spans="1:10" x14ac:dyDescent="0.3">
      <c r="A37" s="1" t="s">
        <v>72</v>
      </c>
      <c r="B37" t="s">
        <v>266</v>
      </c>
      <c r="C37" t="s">
        <v>9346</v>
      </c>
      <c r="D37" t="s">
        <v>416</v>
      </c>
      <c r="E37" t="s">
        <v>437</v>
      </c>
      <c r="F37">
        <v>2</v>
      </c>
      <c r="G37" t="s">
        <v>14587</v>
      </c>
      <c r="H37" t="s">
        <v>13926</v>
      </c>
      <c r="I37"/>
      <c r="J37"/>
    </row>
    <row r="38" spans="1:10" x14ac:dyDescent="0.3">
      <c r="A38" s="1" t="s">
        <v>193</v>
      </c>
      <c r="B38" t="s">
        <v>266</v>
      </c>
      <c r="C38" t="s">
        <v>4864</v>
      </c>
      <c r="D38" t="s">
        <v>536</v>
      </c>
      <c r="E38" t="s">
        <v>311</v>
      </c>
      <c r="F38">
        <v>2</v>
      </c>
      <c r="G38" t="s">
        <v>14587</v>
      </c>
      <c r="H38" t="s">
        <v>13926</v>
      </c>
      <c r="I38"/>
      <c r="J38"/>
    </row>
    <row r="39" spans="1:10" x14ac:dyDescent="0.3">
      <c r="A39" s="1" t="s">
        <v>53</v>
      </c>
      <c r="B39" t="s">
        <v>266</v>
      </c>
      <c r="C39" t="s">
        <v>2533</v>
      </c>
      <c r="D39" t="s">
        <v>707</v>
      </c>
      <c r="E39" t="s">
        <v>311</v>
      </c>
      <c r="F39">
        <v>2</v>
      </c>
      <c r="G39" t="s">
        <v>14587</v>
      </c>
      <c r="H39" t="s">
        <v>13926</v>
      </c>
      <c r="I39"/>
      <c r="J39"/>
    </row>
    <row r="40" spans="1:10" x14ac:dyDescent="0.3">
      <c r="A40" s="1" t="s">
        <v>2734</v>
      </c>
      <c r="B40" t="s">
        <v>266</v>
      </c>
      <c r="C40" t="s">
        <v>2736</v>
      </c>
      <c r="D40" t="s">
        <v>14642</v>
      </c>
      <c r="E40" t="s">
        <v>451</v>
      </c>
      <c r="F40">
        <v>2</v>
      </c>
      <c r="G40" t="s">
        <v>14587</v>
      </c>
      <c r="H40" t="s">
        <v>13926</v>
      </c>
      <c r="I40"/>
      <c r="J40"/>
    </row>
    <row r="41" spans="1:10" x14ac:dyDescent="0.3">
      <c r="A41" s="1" t="s">
        <v>7347</v>
      </c>
      <c r="B41" t="s">
        <v>266</v>
      </c>
      <c r="C41" t="s">
        <v>7348</v>
      </c>
      <c r="D41" t="s">
        <v>335</v>
      </c>
      <c r="E41" t="s">
        <v>451</v>
      </c>
      <c r="F41">
        <v>2</v>
      </c>
      <c r="G41" t="s">
        <v>14587</v>
      </c>
      <c r="H41" t="s">
        <v>13926</v>
      </c>
      <c r="I41"/>
      <c r="J41"/>
    </row>
    <row r="42" spans="1:10" x14ac:dyDescent="0.3">
      <c r="A42" s="1" t="s">
        <v>1943</v>
      </c>
      <c r="B42" t="s">
        <v>266</v>
      </c>
      <c r="C42" t="s">
        <v>1946</v>
      </c>
      <c r="D42" t="s">
        <v>303</v>
      </c>
      <c r="E42" t="s">
        <v>348</v>
      </c>
      <c r="F42">
        <v>2</v>
      </c>
      <c r="G42" t="s">
        <v>14587</v>
      </c>
      <c r="H42" t="s">
        <v>13926</v>
      </c>
      <c r="I42"/>
      <c r="J42"/>
    </row>
    <row r="43" spans="1:10" x14ac:dyDescent="0.3">
      <c r="A43" s="1" t="s">
        <v>883</v>
      </c>
      <c r="B43" t="s">
        <v>266</v>
      </c>
      <c r="C43" t="s">
        <v>886</v>
      </c>
      <c r="D43" t="s">
        <v>522</v>
      </c>
      <c r="E43" t="s">
        <v>451</v>
      </c>
      <c r="F43">
        <v>2</v>
      </c>
      <c r="G43" t="s">
        <v>14587</v>
      </c>
      <c r="H43" t="s">
        <v>13926</v>
      </c>
      <c r="I43"/>
      <c r="J43"/>
    </row>
    <row r="44" spans="1:10" x14ac:dyDescent="0.3">
      <c r="A44" s="1" t="s">
        <v>52</v>
      </c>
      <c r="B44" t="s">
        <v>266</v>
      </c>
      <c r="C44" t="s">
        <v>1258</v>
      </c>
      <c r="D44" t="s">
        <v>536</v>
      </c>
      <c r="E44" t="s">
        <v>437</v>
      </c>
      <c r="F44">
        <v>2</v>
      </c>
      <c r="G44" t="s">
        <v>14587</v>
      </c>
      <c r="H44" t="s">
        <v>13926</v>
      </c>
      <c r="I44"/>
      <c r="J44"/>
    </row>
    <row r="45" spans="1:10" x14ac:dyDescent="0.3">
      <c r="A45" s="1" t="s">
        <v>57</v>
      </c>
      <c r="B45" t="s">
        <v>266</v>
      </c>
      <c r="C45" t="s">
        <v>8000</v>
      </c>
      <c r="D45" t="s">
        <v>1379</v>
      </c>
      <c r="E45" t="s">
        <v>451</v>
      </c>
      <c r="F45">
        <v>2</v>
      </c>
      <c r="G45" t="s">
        <v>14587</v>
      </c>
      <c r="H45" t="s">
        <v>13926</v>
      </c>
      <c r="I45"/>
      <c r="J45"/>
    </row>
    <row r="46" spans="1:10" x14ac:dyDescent="0.3">
      <c r="A46" s="1" t="s">
        <v>138</v>
      </c>
      <c r="B46" t="s">
        <v>266</v>
      </c>
      <c r="C46" t="s">
        <v>8427</v>
      </c>
      <c r="D46" t="s">
        <v>303</v>
      </c>
      <c r="E46" t="s">
        <v>348</v>
      </c>
      <c r="F46">
        <v>2</v>
      </c>
      <c r="G46" t="s">
        <v>14587</v>
      </c>
      <c r="H46" t="s">
        <v>13926</v>
      </c>
      <c r="I46"/>
      <c r="J46"/>
    </row>
    <row r="47" spans="1:10" x14ac:dyDescent="0.3">
      <c r="A47" s="1" t="s">
        <v>47</v>
      </c>
      <c r="B47" t="s">
        <v>266</v>
      </c>
      <c r="C47" t="s">
        <v>4507</v>
      </c>
      <c r="D47" t="s">
        <v>895</v>
      </c>
      <c r="E47" t="s">
        <v>451</v>
      </c>
      <c r="F47">
        <v>2</v>
      </c>
      <c r="G47" t="s">
        <v>14587</v>
      </c>
      <c r="H47" t="s">
        <v>13926</v>
      </c>
      <c r="I47"/>
      <c r="J47"/>
    </row>
    <row r="48" spans="1:10" x14ac:dyDescent="0.3">
      <c r="A48" s="1" t="s">
        <v>226</v>
      </c>
      <c r="B48" t="s">
        <v>266</v>
      </c>
      <c r="C48" t="s">
        <v>9055</v>
      </c>
      <c r="D48" t="s">
        <v>371</v>
      </c>
      <c r="E48" t="s">
        <v>311</v>
      </c>
      <c r="F48">
        <v>2</v>
      </c>
      <c r="G48" t="s">
        <v>14587</v>
      </c>
      <c r="H48" t="s">
        <v>13926</v>
      </c>
      <c r="I48"/>
      <c r="J48"/>
    </row>
    <row r="49" spans="1:10" x14ac:dyDescent="0.3">
      <c r="A49" s="1" t="s">
        <v>2596</v>
      </c>
      <c r="B49" t="s">
        <v>266</v>
      </c>
      <c r="C49" t="s">
        <v>2600</v>
      </c>
      <c r="D49" t="s">
        <v>875</v>
      </c>
      <c r="E49" t="s">
        <v>311</v>
      </c>
      <c r="F49">
        <v>2</v>
      </c>
      <c r="G49" t="s">
        <v>14587</v>
      </c>
      <c r="H49" t="s">
        <v>13926</v>
      </c>
      <c r="I49"/>
      <c r="J49"/>
    </row>
    <row r="50" spans="1:10" x14ac:dyDescent="0.3">
      <c r="A50" s="1" t="s">
        <v>14754</v>
      </c>
      <c r="B50" t="s">
        <v>266</v>
      </c>
      <c r="C50" t="s">
        <v>14753</v>
      </c>
      <c r="D50" t="s">
        <v>371</v>
      </c>
      <c r="E50" t="s">
        <v>321</v>
      </c>
      <c r="F50">
        <v>2</v>
      </c>
      <c r="G50" t="s">
        <v>14587</v>
      </c>
      <c r="H50" t="s">
        <v>11130</v>
      </c>
      <c r="I50"/>
      <c r="J50"/>
    </row>
    <row r="51" spans="1:10" x14ac:dyDescent="0.3">
      <c r="A51" s="1" t="s">
        <v>15028</v>
      </c>
      <c r="B51" t="s">
        <v>266</v>
      </c>
      <c r="C51" t="s">
        <v>15027</v>
      </c>
      <c r="D51" t="s">
        <v>915</v>
      </c>
      <c r="E51" t="s">
        <v>451</v>
      </c>
      <c r="F51">
        <v>2</v>
      </c>
      <c r="G51" t="s">
        <v>14587</v>
      </c>
      <c r="H51" t="s">
        <v>11130</v>
      </c>
      <c r="I51"/>
      <c r="J51"/>
    </row>
    <row r="52" spans="1:10" x14ac:dyDescent="0.3">
      <c r="A52" s="1" t="s">
        <v>14656</v>
      </c>
      <c r="B52" t="s">
        <v>266</v>
      </c>
      <c r="C52" t="s">
        <v>14655</v>
      </c>
      <c r="D52" t="s">
        <v>444</v>
      </c>
      <c r="E52" t="s">
        <v>348</v>
      </c>
      <c r="F52">
        <v>2</v>
      </c>
      <c r="G52" t="s">
        <v>14587</v>
      </c>
      <c r="H52" t="s">
        <v>11130</v>
      </c>
      <c r="I52"/>
      <c r="J52"/>
    </row>
    <row r="53" spans="1:10" x14ac:dyDescent="0.3">
      <c r="A53" s="1" t="s">
        <v>15046</v>
      </c>
      <c r="B53" t="s">
        <v>266</v>
      </c>
      <c r="C53" t="s">
        <v>15045</v>
      </c>
      <c r="D53" t="s">
        <v>570</v>
      </c>
      <c r="E53" t="s">
        <v>451</v>
      </c>
      <c r="F53">
        <v>2</v>
      </c>
      <c r="G53" t="s">
        <v>14587</v>
      </c>
      <c r="H53" t="s">
        <v>11130</v>
      </c>
      <c r="I53"/>
      <c r="J53"/>
    </row>
    <row r="54" spans="1:10" x14ac:dyDescent="0.3">
      <c r="A54" s="1" t="s">
        <v>16006</v>
      </c>
      <c r="B54" t="s">
        <v>266</v>
      </c>
      <c r="C54" t="s">
        <v>16005</v>
      </c>
      <c r="D54" t="s">
        <v>306</v>
      </c>
      <c r="E54" t="s">
        <v>451</v>
      </c>
      <c r="F54">
        <v>2</v>
      </c>
      <c r="G54" t="s">
        <v>14587</v>
      </c>
      <c r="H54" t="s">
        <v>11130</v>
      </c>
      <c r="I54"/>
      <c r="J54"/>
    </row>
    <row r="55" spans="1:10" x14ac:dyDescent="0.3">
      <c r="A55" s="1" t="s">
        <v>16027</v>
      </c>
      <c r="B55" t="s">
        <v>266</v>
      </c>
      <c r="C55" t="s">
        <v>16026</v>
      </c>
      <c r="D55" t="s">
        <v>303</v>
      </c>
      <c r="E55" t="s">
        <v>348</v>
      </c>
      <c r="F55">
        <v>2</v>
      </c>
      <c r="G55" t="s">
        <v>14587</v>
      </c>
      <c r="H55" t="s">
        <v>11130</v>
      </c>
      <c r="I55"/>
      <c r="J55"/>
    </row>
    <row r="56" spans="1:10" x14ac:dyDescent="0.3">
      <c r="A56" s="1" t="s">
        <v>77</v>
      </c>
      <c r="B56" t="s">
        <v>270</v>
      </c>
      <c r="C56" t="s">
        <v>4182</v>
      </c>
      <c r="D56" t="s">
        <v>365</v>
      </c>
      <c r="E56" t="s">
        <v>451</v>
      </c>
      <c r="F56">
        <v>3</v>
      </c>
      <c r="G56"/>
      <c r="H56" t="s">
        <v>13926</v>
      </c>
      <c r="I56"/>
      <c r="J56"/>
    </row>
    <row r="57" spans="1:10" x14ac:dyDescent="0.3">
      <c r="A57" s="1" t="s">
        <v>9685</v>
      </c>
      <c r="B57" t="s">
        <v>270</v>
      </c>
      <c r="C57" t="s">
        <v>9687</v>
      </c>
      <c r="D57" t="s">
        <v>644</v>
      </c>
      <c r="E57" t="s">
        <v>451</v>
      </c>
      <c r="F57">
        <v>3</v>
      </c>
      <c r="G57"/>
      <c r="H57" t="s">
        <v>13926</v>
      </c>
      <c r="I57"/>
      <c r="J57"/>
    </row>
    <row r="58" spans="1:10" x14ac:dyDescent="0.3">
      <c r="A58" s="1" t="s">
        <v>82</v>
      </c>
      <c r="B58" t="s">
        <v>270</v>
      </c>
      <c r="C58" t="s">
        <v>5600</v>
      </c>
      <c r="D58" t="s">
        <v>11068</v>
      </c>
      <c r="E58" t="s">
        <v>348</v>
      </c>
      <c r="F58">
        <v>3</v>
      </c>
      <c r="G58"/>
      <c r="H58" t="s">
        <v>13926</v>
      </c>
      <c r="I58"/>
      <c r="J58"/>
    </row>
    <row r="59" spans="1:10" x14ac:dyDescent="0.3">
      <c r="A59" s="1" t="s">
        <v>4451</v>
      </c>
      <c r="B59" t="s">
        <v>270</v>
      </c>
      <c r="C59" t="s">
        <v>4452</v>
      </c>
      <c r="D59" t="s">
        <v>303</v>
      </c>
      <c r="E59" t="s">
        <v>437</v>
      </c>
      <c r="F59">
        <v>3</v>
      </c>
      <c r="G59"/>
      <c r="H59" t="s">
        <v>13926</v>
      </c>
      <c r="I59"/>
      <c r="J59"/>
    </row>
    <row r="60" spans="1:10" x14ac:dyDescent="0.3">
      <c r="A60" s="1" t="s">
        <v>78</v>
      </c>
      <c r="B60" t="s">
        <v>270</v>
      </c>
      <c r="C60" t="s">
        <v>10122</v>
      </c>
      <c r="D60" t="s">
        <v>340</v>
      </c>
      <c r="E60" t="s">
        <v>348</v>
      </c>
      <c r="F60">
        <v>3</v>
      </c>
      <c r="G60"/>
      <c r="H60" t="s">
        <v>13926</v>
      </c>
      <c r="I60"/>
      <c r="J60"/>
    </row>
    <row r="61" spans="1:10" x14ac:dyDescent="0.3">
      <c r="A61" s="1" t="s">
        <v>9613</v>
      </c>
      <c r="B61" t="s">
        <v>270</v>
      </c>
      <c r="C61" t="s">
        <v>9614</v>
      </c>
      <c r="D61" t="s">
        <v>895</v>
      </c>
      <c r="E61" t="s">
        <v>451</v>
      </c>
      <c r="F61">
        <v>3</v>
      </c>
      <c r="G61"/>
      <c r="H61" t="s">
        <v>13926</v>
      </c>
      <c r="I61"/>
      <c r="J61"/>
    </row>
    <row r="62" spans="1:10" x14ac:dyDescent="0.3">
      <c r="A62" s="1" t="s">
        <v>75</v>
      </c>
      <c r="B62" t="s">
        <v>270</v>
      </c>
      <c r="C62" t="s">
        <v>8637</v>
      </c>
      <c r="D62" t="s">
        <v>669</v>
      </c>
      <c r="E62" t="s">
        <v>321</v>
      </c>
      <c r="F62">
        <v>3</v>
      </c>
      <c r="G62"/>
      <c r="H62" t="s">
        <v>13926</v>
      </c>
      <c r="I62"/>
      <c r="J62"/>
    </row>
    <row r="63" spans="1:10" x14ac:dyDescent="0.3">
      <c r="A63" s="1" t="s">
        <v>74</v>
      </c>
      <c r="B63" t="s">
        <v>270</v>
      </c>
      <c r="C63" t="s">
        <v>5674</v>
      </c>
      <c r="D63" t="s">
        <v>694</v>
      </c>
      <c r="E63" t="s">
        <v>311</v>
      </c>
      <c r="F63">
        <v>3</v>
      </c>
      <c r="G63"/>
      <c r="H63" t="s">
        <v>13926</v>
      </c>
      <c r="I63"/>
      <c r="J63"/>
    </row>
    <row r="64" spans="1:10" x14ac:dyDescent="0.3">
      <c r="A64" s="1" t="s">
        <v>6457</v>
      </c>
      <c r="B64" t="s">
        <v>270</v>
      </c>
      <c r="C64" t="s">
        <v>6459</v>
      </c>
      <c r="D64" t="s">
        <v>915</v>
      </c>
      <c r="E64" t="s">
        <v>348</v>
      </c>
      <c r="F64">
        <v>3</v>
      </c>
      <c r="G64"/>
      <c r="H64" t="s">
        <v>13926</v>
      </c>
      <c r="I64"/>
      <c r="J64"/>
    </row>
    <row r="65" spans="1:10" x14ac:dyDescent="0.3">
      <c r="A65" s="1" t="s">
        <v>80</v>
      </c>
      <c r="B65" t="s">
        <v>270</v>
      </c>
      <c r="C65" t="s">
        <v>6448</v>
      </c>
      <c r="D65" t="s">
        <v>479</v>
      </c>
      <c r="E65" t="s">
        <v>321</v>
      </c>
      <c r="F65">
        <v>3</v>
      </c>
      <c r="G65"/>
      <c r="H65" t="s">
        <v>13926</v>
      </c>
      <c r="I65"/>
      <c r="J65"/>
    </row>
    <row r="66" spans="1:10" x14ac:dyDescent="0.3">
      <c r="A66" s="1" t="s">
        <v>30</v>
      </c>
      <c r="B66" t="s">
        <v>270</v>
      </c>
      <c r="C66" t="s">
        <v>6207</v>
      </c>
      <c r="D66" t="s">
        <v>365</v>
      </c>
      <c r="E66" t="s">
        <v>451</v>
      </c>
      <c r="F66">
        <v>3</v>
      </c>
      <c r="G66"/>
      <c r="H66" t="s">
        <v>13926</v>
      </c>
      <c r="I66"/>
      <c r="J66"/>
    </row>
    <row r="67" spans="1:10" x14ac:dyDescent="0.3">
      <c r="A67" s="1" t="s">
        <v>70</v>
      </c>
      <c r="B67" t="s">
        <v>270</v>
      </c>
      <c r="C67" t="s">
        <v>1603</v>
      </c>
      <c r="D67" t="s">
        <v>352</v>
      </c>
      <c r="E67" t="s">
        <v>348</v>
      </c>
      <c r="F67">
        <v>3</v>
      </c>
      <c r="G67"/>
      <c r="H67" t="s">
        <v>13926</v>
      </c>
      <c r="I67"/>
      <c r="J67"/>
    </row>
    <row r="68" spans="1:10" x14ac:dyDescent="0.3">
      <c r="A68" s="1" t="s">
        <v>141</v>
      </c>
      <c r="B68" t="s">
        <v>270</v>
      </c>
      <c r="C68" t="s">
        <v>7159</v>
      </c>
      <c r="D68" t="s">
        <v>669</v>
      </c>
      <c r="E68" t="s">
        <v>348</v>
      </c>
      <c r="F68">
        <v>3</v>
      </c>
      <c r="G68"/>
      <c r="H68" t="s">
        <v>13926</v>
      </c>
      <c r="I68"/>
      <c r="J68"/>
    </row>
    <row r="69" spans="1:10" x14ac:dyDescent="0.3">
      <c r="A69" s="1" t="s">
        <v>76</v>
      </c>
      <c r="B69" t="s">
        <v>270</v>
      </c>
      <c r="C69" t="s">
        <v>15983</v>
      </c>
      <c r="D69" t="s">
        <v>410</v>
      </c>
      <c r="E69" t="s">
        <v>348</v>
      </c>
      <c r="F69">
        <v>3</v>
      </c>
      <c r="G69"/>
      <c r="H69" t="s">
        <v>13926</v>
      </c>
      <c r="I69"/>
      <c r="J69"/>
    </row>
    <row r="70" spans="1:10" x14ac:dyDescent="0.3">
      <c r="A70" s="1" t="s">
        <v>27</v>
      </c>
      <c r="B70" t="s">
        <v>270</v>
      </c>
      <c r="C70" t="s">
        <v>10058</v>
      </c>
      <c r="D70" t="s">
        <v>915</v>
      </c>
      <c r="E70" t="s">
        <v>348</v>
      </c>
      <c r="F70">
        <v>3</v>
      </c>
      <c r="G70"/>
      <c r="H70" t="s">
        <v>13926</v>
      </c>
      <c r="I70"/>
      <c r="J70"/>
    </row>
    <row r="71" spans="1:10" x14ac:dyDescent="0.3">
      <c r="A71" s="1" t="s">
        <v>113</v>
      </c>
      <c r="B71" t="s">
        <v>270</v>
      </c>
      <c r="C71" t="s">
        <v>1463</v>
      </c>
      <c r="D71" t="s">
        <v>644</v>
      </c>
      <c r="E71" t="s">
        <v>311</v>
      </c>
      <c r="F71">
        <v>3</v>
      </c>
      <c r="G71"/>
      <c r="H71" t="s">
        <v>13926</v>
      </c>
      <c r="I71"/>
      <c r="J71"/>
    </row>
    <row r="72" spans="1:10" x14ac:dyDescent="0.3">
      <c r="A72" s="1" t="s">
        <v>63</v>
      </c>
      <c r="B72" t="s">
        <v>270</v>
      </c>
      <c r="C72" t="s">
        <v>9124</v>
      </c>
      <c r="D72" t="s">
        <v>371</v>
      </c>
      <c r="E72" t="s">
        <v>451</v>
      </c>
      <c r="F72">
        <v>3</v>
      </c>
      <c r="G72"/>
      <c r="H72" t="s">
        <v>13926</v>
      </c>
      <c r="I72"/>
      <c r="J72"/>
    </row>
    <row r="73" spans="1:10" x14ac:dyDescent="0.3">
      <c r="A73" s="1" t="s">
        <v>110</v>
      </c>
      <c r="B73" t="s">
        <v>270</v>
      </c>
      <c r="C73" t="s">
        <v>6517</v>
      </c>
      <c r="D73" t="s">
        <v>365</v>
      </c>
      <c r="E73" t="s">
        <v>437</v>
      </c>
      <c r="F73">
        <v>3</v>
      </c>
      <c r="G73"/>
      <c r="H73" t="s">
        <v>13926</v>
      </c>
      <c r="I73"/>
      <c r="J73"/>
    </row>
    <row r="74" spans="1:10" x14ac:dyDescent="0.3">
      <c r="A74" s="1" t="s">
        <v>4578</v>
      </c>
      <c r="B74" t="s">
        <v>270</v>
      </c>
      <c r="C74" t="s">
        <v>4580</v>
      </c>
      <c r="D74" t="s">
        <v>1379</v>
      </c>
      <c r="E74" t="s">
        <v>321</v>
      </c>
      <c r="F74">
        <v>3</v>
      </c>
      <c r="G74"/>
      <c r="H74" t="s">
        <v>13926</v>
      </c>
      <c r="I74"/>
      <c r="J74"/>
    </row>
    <row r="75" spans="1:10" x14ac:dyDescent="0.3">
      <c r="A75" s="1" t="s">
        <v>17</v>
      </c>
      <c r="B75" t="s">
        <v>270</v>
      </c>
      <c r="C75" t="s">
        <v>10687</v>
      </c>
      <c r="D75" t="s">
        <v>669</v>
      </c>
      <c r="E75" t="s">
        <v>348</v>
      </c>
      <c r="F75">
        <v>3</v>
      </c>
      <c r="G75"/>
      <c r="H75" t="s">
        <v>13926</v>
      </c>
      <c r="I75"/>
      <c r="J75"/>
    </row>
    <row r="76" spans="1:10" x14ac:dyDescent="0.3">
      <c r="A76" s="1" t="s">
        <v>79</v>
      </c>
      <c r="B76" t="s">
        <v>270</v>
      </c>
      <c r="C76" t="s">
        <v>2251</v>
      </c>
      <c r="D76" t="s">
        <v>489</v>
      </c>
      <c r="E76" t="s">
        <v>451</v>
      </c>
      <c r="F76">
        <v>3</v>
      </c>
      <c r="G76"/>
      <c r="H76" t="s">
        <v>13926</v>
      </c>
      <c r="I76"/>
      <c r="J76"/>
    </row>
    <row r="77" spans="1:10" x14ac:dyDescent="0.3">
      <c r="A77" s="1" t="s">
        <v>91</v>
      </c>
      <c r="B77" t="s">
        <v>270</v>
      </c>
      <c r="C77" t="s">
        <v>10943</v>
      </c>
      <c r="D77" t="s">
        <v>479</v>
      </c>
      <c r="E77" t="s">
        <v>451</v>
      </c>
      <c r="F77">
        <v>3</v>
      </c>
      <c r="G77"/>
      <c r="H77" t="s">
        <v>13926</v>
      </c>
      <c r="I77"/>
      <c r="J77"/>
    </row>
    <row r="78" spans="1:10" x14ac:dyDescent="0.3">
      <c r="A78" s="1" t="s">
        <v>64</v>
      </c>
      <c r="B78" t="s">
        <v>270</v>
      </c>
      <c r="C78" t="s">
        <v>9806</v>
      </c>
      <c r="D78" t="s">
        <v>1198</v>
      </c>
      <c r="E78" t="s">
        <v>311</v>
      </c>
      <c r="F78">
        <v>3</v>
      </c>
      <c r="G78"/>
      <c r="H78" t="s">
        <v>13926</v>
      </c>
      <c r="I78"/>
      <c r="J78"/>
    </row>
    <row r="79" spans="1:10" x14ac:dyDescent="0.3">
      <c r="A79" s="1" t="s">
        <v>9488</v>
      </c>
      <c r="B79" t="s">
        <v>270</v>
      </c>
      <c r="C79" t="s">
        <v>9489</v>
      </c>
      <c r="D79" t="s">
        <v>416</v>
      </c>
      <c r="E79" t="s">
        <v>451</v>
      </c>
      <c r="F79">
        <v>3</v>
      </c>
      <c r="G79"/>
      <c r="H79" t="s">
        <v>13926</v>
      </c>
      <c r="I79"/>
      <c r="J79"/>
    </row>
    <row r="80" spans="1:10" x14ac:dyDescent="0.3">
      <c r="A80" s="1" t="s">
        <v>6932</v>
      </c>
      <c r="B80" t="s">
        <v>270</v>
      </c>
      <c r="C80" t="s">
        <v>6935</v>
      </c>
      <c r="D80" t="s">
        <v>910</v>
      </c>
      <c r="E80" t="s">
        <v>321</v>
      </c>
      <c r="F80">
        <v>3</v>
      </c>
      <c r="G80"/>
      <c r="H80" t="s">
        <v>13926</v>
      </c>
      <c r="I80"/>
      <c r="J80"/>
    </row>
    <row r="81" spans="1:10" x14ac:dyDescent="0.3">
      <c r="A81" s="1" t="s">
        <v>73</v>
      </c>
      <c r="B81" t="s">
        <v>270</v>
      </c>
      <c r="C81" t="s">
        <v>10783</v>
      </c>
      <c r="D81" t="s">
        <v>694</v>
      </c>
      <c r="E81" t="s">
        <v>348</v>
      </c>
      <c r="F81">
        <v>3</v>
      </c>
      <c r="G81"/>
      <c r="H81" t="s">
        <v>13926</v>
      </c>
      <c r="I81"/>
      <c r="J81"/>
    </row>
    <row r="82" spans="1:10" x14ac:dyDescent="0.3">
      <c r="A82" s="1" t="s">
        <v>15740</v>
      </c>
      <c r="B82" t="s">
        <v>270</v>
      </c>
      <c r="C82" t="s">
        <v>15739</v>
      </c>
      <c r="D82" t="s">
        <v>489</v>
      </c>
      <c r="E82" t="s">
        <v>321</v>
      </c>
      <c r="F82">
        <v>3</v>
      </c>
      <c r="G82"/>
      <c r="H82" t="s">
        <v>11130</v>
      </c>
      <c r="I82"/>
      <c r="J82"/>
    </row>
    <row r="83" spans="1:10" x14ac:dyDescent="0.3">
      <c r="A83" s="1" t="s">
        <v>15966</v>
      </c>
      <c r="B83" t="s">
        <v>270</v>
      </c>
      <c r="C83" t="s">
        <v>15965</v>
      </c>
      <c r="D83" t="s">
        <v>303</v>
      </c>
      <c r="E83" t="s">
        <v>311</v>
      </c>
      <c r="F83">
        <v>3</v>
      </c>
      <c r="G83"/>
      <c r="H83" t="s">
        <v>11130</v>
      </c>
      <c r="I83"/>
      <c r="J83"/>
    </row>
    <row r="84" spans="1:10" x14ac:dyDescent="0.3">
      <c r="A84" s="1" t="s">
        <v>14948</v>
      </c>
      <c r="B84" t="s">
        <v>270</v>
      </c>
      <c r="C84" t="s">
        <v>14947</v>
      </c>
      <c r="D84" t="s">
        <v>1379</v>
      </c>
      <c r="E84" t="s">
        <v>348</v>
      </c>
      <c r="F84">
        <v>3</v>
      </c>
      <c r="G84"/>
      <c r="H84" t="s">
        <v>11130</v>
      </c>
      <c r="I84"/>
      <c r="J84"/>
    </row>
    <row r="85" spans="1:10" x14ac:dyDescent="0.3">
      <c r="A85" s="1" t="s">
        <v>15197</v>
      </c>
      <c r="B85" t="s">
        <v>270</v>
      </c>
      <c r="C85" t="s">
        <v>15196</v>
      </c>
      <c r="D85" t="s">
        <v>365</v>
      </c>
      <c r="E85" t="s">
        <v>311</v>
      </c>
      <c r="F85">
        <v>3</v>
      </c>
      <c r="G85"/>
      <c r="H85" t="s">
        <v>11130</v>
      </c>
      <c r="I85"/>
      <c r="J85"/>
    </row>
    <row r="86" spans="1:10" x14ac:dyDescent="0.3">
      <c r="A86" s="1" t="s">
        <v>15791</v>
      </c>
      <c r="B86" t="s">
        <v>270</v>
      </c>
      <c r="C86" t="s">
        <v>15790</v>
      </c>
      <c r="D86" t="s">
        <v>1379</v>
      </c>
      <c r="E86" t="s">
        <v>348</v>
      </c>
      <c r="F86">
        <v>3</v>
      </c>
      <c r="G86"/>
      <c r="H86" t="s">
        <v>11130</v>
      </c>
      <c r="I86"/>
      <c r="J86"/>
    </row>
    <row r="87" spans="1:10" x14ac:dyDescent="0.3">
      <c r="A87" s="1" t="s">
        <v>15625</v>
      </c>
      <c r="B87" t="s">
        <v>270</v>
      </c>
      <c r="C87" t="s">
        <v>15624</v>
      </c>
      <c r="D87" t="s">
        <v>910</v>
      </c>
      <c r="E87" t="s">
        <v>348</v>
      </c>
      <c r="F87">
        <v>3</v>
      </c>
      <c r="G87"/>
      <c r="H87" t="s">
        <v>11130</v>
      </c>
      <c r="I87"/>
      <c r="J87"/>
    </row>
    <row r="88" spans="1:10" x14ac:dyDescent="0.3">
      <c r="A88" s="1" t="s">
        <v>7629</v>
      </c>
      <c r="B88" t="s">
        <v>269</v>
      </c>
      <c r="C88" t="s">
        <v>7632</v>
      </c>
      <c r="D88" t="s">
        <v>365</v>
      </c>
      <c r="E88" t="s">
        <v>348</v>
      </c>
      <c r="F88">
        <v>4</v>
      </c>
      <c r="G88"/>
      <c r="H88" t="s">
        <v>13926</v>
      </c>
      <c r="I88"/>
      <c r="J88"/>
    </row>
    <row r="89" spans="1:10" x14ac:dyDescent="0.3">
      <c r="A89" s="1" t="s">
        <v>3423</v>
      </c>
      <c r="B89" t="s">
        <v>269</v>
      </c>
      <c r="C89" t="s">
        <v>3425</v>
      </c>
      <c r="D89" t="s">
        <v>444</v>
      </c>
      <c r="E89" t="s">
        <v>451</v>
      </c>
      <c r="F89">
        <v>4</v>
      </c>
      <c r="G89"/>
      <c r="H89" t="s">
        <v>13926</v>
      </c>
      <c r="I89"/>
      <c r="J89"/>
    </row>
    <row r="90" spans="1:10" x14ac:dyDescent="0.3">
      <c r="A90" s="1" t="s">
        <v>100</v>
      </c>
      <c r="B90" t="s">
        <v>269</v>
      </c>
      <c r="C90" t="s">
        <v>4332</v>
      </c>
      <c r="D90" t="s">
        <v>1198</v>
      </c>
      <c r="E90" t="s">
        <v>348</v>
      </c>
      <c r="F90">
        <v>4</v>
      </c>
      <c r="G90"/>
      <c r="H90" t="s">
        <v>13926</v>
      </c>
      <c r="I90"/>
      <c r="J90"/>
    </row>
    <row r="91" spans="1:10" x14ac:dyDescent="0.3">
      <c r="A91" s="1" t="s">
        <v>104</v>
      </c>
      <c r="B91" t="s">
        <v>269</v>
      </c>
      <c r="C91" t="s">
        <v>3019</v>
      </c>
      <c r="D91" t="s">
        <v>352</v>
      </c>
      <c r="E91" t="s">
        <v>321</v>
      </c>
      <c r="F91">
        <v>4</v>
      </c>
      <c r="G91"/>
      <c r="H91" t="s">
        <v>13926</v>
      </c>
      <c r="I91"/>
      <c r="J91"/>
    </row>
    <row r="92" spans="1:10" x14ac:dyDescent="0.3">
      <c r="A92" s="1" t="s">
        <v>8188</v>
      </c>
      <c r="B92" t="s">
        <v>269</v>
      </c>
      <c r="C92" t="s">
        <v>8189</v>
      </c>
      <c r="D92" t="s">
        <v>314</v>
      </c>
      <c r="E92" t="s">
        <v>348</v>
      </c>
      <c r="F92">
        <v>4</v>
      </c>
      <c r="G92"/>
      <c r="H92" t="s">
        <v>13926</v>
      </c>
      <c r="I92"/>
      <c r="J92"/>
    </row>
    <row r="93" spans="1:10" x14ac:dyDescent="0.3">
      <c r="A93" s="1" t="s">
        <v>4324</v>
      </c>
      <c r="B93" t="s">
        <v>269</v>
      </c>
      <c r="C93" t="s">
        <v>4327</v>
      </c>
      <c r="D93" t="s">
        <v>536</v>
      </c>
      <c r="E93" t="s">
        <v>348</v>
      </c>
      <c r="F93">
        <v>4</v>
      </c>
      <c r="G93"/>
      <c r="H93" t="s">
        <v>13926</v>
      </c>
      <c r="I93"/>
      <c r="J93"/>
    </row>
    <row r="94" spans="1:10" x14ac:dyDescent="0.3">
      <c r="A94" s="1" t="s">
        <v>94</v>
      </c>
      <c r="B94" t="s">
        <v>269</v>
      </c>
      <c r="C94" t="s">
        <v>2864</v>
      </c>
      <c r="D94" t="s">
        <v>371</v>
      </c>
      <c r="E94" t="s">
        <v>311</v>
      </c>
      <c r="F94">
        <v>4</v>
      </c>
      <c r="G94"/>
      <c r="H94" t="s">
        <v>13926</v>
      </c>
      <c r="I94"/>
      <c r="J94"/>
    </row>
    <row r="95" spans="1:10" x14ac:dyDescent="0.3">
      <c r="A95" s="1" t="s">
        <v>5685</v>
      </c>
      <c r="B95" t="s">
        <v>269</v>
      </c>
      <c r="C95" t="s">
        <v>5687</v>
      </c>
      <c r="D95" t="s">
        <v>1379</v>
      </c>
      <c r="E95" t="s">
        <v>311</v>
      </c>
      <c r="F95">
        <v>4</v>
      </c>
      <c r="G95"/>
      <c r="H95" t="s">
        <v>13926</v>
      </c>
      <c r="I95"/>
      <c r="J95"/>
    </row>
    <row r="96" spans="1:10" x14ac:dyDescent="0.3">
      <c r="A96" s="1" t="s">
        <v>8889</v>
      </c>
      <c r="B96" t="s">
        <v>269</v>
      </c>
      <c r="C96" t="s">
        <v>15813</v>
      </c>
      <c r="D96" t="s">
        <v>444</v>
      </c>
      <c r="E96" t="s">
        <v>311</v>
      </c>
      <c r="F96">
        <v>4</v>
      </c>
      <c r="G96"/>
      <c r="H96" t="s">
        <v>13926</v>
      </c>
      <c r="I96"/>
      <c r="J96"/>
    </row>
    <row r="97" spans="1:10" x14ac:dyDescent="0.3">
      <c r="A97" s="1" t="s">
        <v>96</v>
      </c>
      <c r="B97" t="s">
        <v>269</v>
      </c>
      <c r="C97" t="s">
        <v>4811</v>
      </c>
      <c r="D97" t="s">
        <v>745</v>
      </c>
      <c r="E97" t="s">
        <v>451</v>
      </c>
      <c r="F97">
        <v>4</v>
      </c>
      <c r="G97"/>
      <c r="H97" t="s">
        <v>13926</v>
      </c>
      <c r="I97"/>
      <c r="J97"/>
    </row>
    <row r="98" spans="1:10" x14ac:dyDescent="0.3">
      <c r="A98" s="1" t="s">
        <v>171</v>
      </c>
      <c r="B98" t="s">
        <v>269</v>
      </c>
      <c r="C98" t="s">
        <v>737</v>
      </c>
      <c r="D98" t="s">
        <v>570</v>
      </c>
      <c r="E98" t="s">
        <v>321</v>
      </c>
      <c r="F98">
        <v>4</v>
      </c>
      <c r="G98"/>
      <c r="H98" t="s">
        <v>13926</v>
      </c>
      <c r="I98"/>
      <c r="J98"/>
    </row>
    <row r="99" spans="1:10" x14ac:dyDescent="0.3">
      <c r="A99" s="1" t="s">
        <v>22</v>
      </c>
      <c r="B99" t="s">
        <v>269</v>
      </c>
      <c r="C99" t="s">
        <v>1709</v>
      </c>
      <c r="D99" t="s">
        <v>298</v>
      </c>
      <c r="E99" t="s">
        <v>321</v>
      </c>
      <c r="F99">
        <v>4</v>
      </c>
      <c r="G99"/>
      <c r="H99" t="s">
        <v>13926</v>
      </c>
      <c r="I99"/>
      <c r="J99"/>
    </row>
    <row r="100" spans="1:10" x14ac:dyDescent="0.3">
      <c r="A100" s="1" t="s">
        <v>1595</v>
      </c>
      <c r="B100" t="s">
        <v>269</v>
      </c>
      <c r="C100" t="s">
        <v>1598</v>
      </c>
      <c r="D100" t="s">
        <v>365</v>
      </c>
      <c r="E100" t="s">
        <v>321</v>
      </c>
      <c r="F100">
        <v>4</v>
      </c>
      <c r="G100"/>
      <c r="H100" t="s">
        <v>13926</v>
      </c>
      <c r="I100"/>
      <c r="J100"/>
    </row>
    <row r="101" spans="1:10" x14ac:dyDescent="0.3">
      <c r="A101" s="1" t="s">
        <v>101</v>
      </c>
      <c r="B101" t="s">
        <v>269</v>
      </c>
      <c r="C101" t="s">
        <v>9556</v>
      </c>
      <c r="D101" t="s">
        <v>915</v>
      </c>
      <c r="E101" t="s">
        <v>451</v>
      </c>
      <c r="F101">
        <v>4</v>
      </c>
      <c r="G101"/>
      <c r="H101" t="s">
        <v>13926</v>
      </c>
      <c r="I101"/>
      <c r="J101"/>
    </row>
    <row r="102" spans="1:10" x14ac:dyDescent="0.3">
      <c r="A102" s="1" t="s">
        <v>106</v>
      </c>
      <c r="B102" t="s">
        <v>269</v>
      </c>
      <c r="C102" t="s">
        <v>8108</v>
      </c>
      <c r="D102" t="s">
        <v>365</v>
      </c>
      <c r="E102" t="s">
        <v>348</v>
      </c>
      <c r="F102">
        <v>4</v>
      </c>
      <c r="G102"/>
      <c r="H102" t="s">
        <v>13926</v>
      </c>
      <c r="I102"/>
      <c r="J102"/>
    </row>
    <row r="103" spans="1:10" x14ac:dyDescent="0.3">
      <c r="A103" s="1" t="s">
        <v>6057</v>
      </c>
      <c r="B103" t="s">
        <v>269</v>
      </c>
      <c r="C103" t="s">
        <v>6058</v>
      </c>
      <c r="D103" t="s">
        <v>335</v>
      </c>
      <c r="E103" t="s">
        <v>348</v>
      </c>
      <c r="F103">
        <v>4</v>
      </c>
      <c r="G103"/>
      <c r="H103" t="s">
        <v>13926</v>
      </c>
      <c r="I103"/>
      <c r="J103"/>
    </row>
    <row r="104" spans="1:10" x14ac:dyDescent="0.3">
      <c r="A104" s="1" t="s">
        <v>6103</v>
      </c>
      <c r="B104" t="s">
        <v>269</v>
      </c>
      <c r="C104" t="s">
        <v>6105</v>
      </c>
      <c r="D104" t="s">
        <v>1198</v>
      </c>
      <c r="E104" t="s">
        <v>437</v>
      </c>
      <c r="F104">
        <v>4</v>
      </c>
      <c r="G104"/>
      <c r="H104" t="s">
        <v>13926</v>
      </c>
      <c r="I104"/>
      <c r="J104"/>
    </row>
    <row r="105" spans="1:10" x14ac:dyDescent="0.3">
      <c r="A105" s="1" t="s">
        <v>5720</v>
      </c>
      <c r="B105" t="s">
        <v>269</v>
      </c>
      <c r="C105" t="s">
        <v>5723</v>
      </c>
      <c r="D105" t="s">
        <v>306</v>
      </c>
      <c r="E105" t="s">
        <v>348</v>
      </c>
      <c r="F105">
        <v>4</v>
      </c>
      <c r="G105"/>
      <c r="H105" t="s">
        <v>13926</v>
      </c>
      <c r="I105"/>
      <c r="J105"/>
    </row>
    <row r="106" spans="1:10" x14ac:dyDescent="0.3">
      <c r="A106" s="1" t="s">
        <v>97</v>
      </c>
      <c r="B106" t="s">
        <v>269</v>
      </c>
      <c r="C106" t="s">
        <v>372</v>
      </c>
      <c r="D106" t="s">
        <v>371</v>
      </c>
      <c r="E106" t="s">
        <v>348</v>
      </c>
      <c r="F106">
        <v>4</v>
      </c>
      <c r="G106"/>
      <c r="H106" t="s">
        <v>13926</v>
      </c>
      <c r="I106"/>
      <c r="J106"/>
    </row>
    <row r="107" spans="1:10" x14ac:dyDescent="0.3">
      <c r="A107" s="1" t="s">
        <v>10468</v>
      </c>
      <c r="B107" t="s">
        <v>269</v>
      </c>
      <c r="C107" t="s">
        <v>10470</v>
      </c>
      <c r="D107" t="s">
        <v>489</v>
      </c>
      <c r="E107" t="s">
        <v>348</v>
      </c>
      <c r="F107">
        <v>4</v>
      </c>
      <c r="G107"/>
      <c r="H107" t="s">
        <v>13926</v>
      </c>
      <c r="I107"/>
      <c r="J107"/>
    </row>
    <row r="108" spans="1:10" x14ac:dyDescent="0.3">
      <c r="A108" s="1" t="s">
        <v>190</v>
      </c>
      <c r="B108" t="s">
        <v>269</v>
      </c>
      <c r="C108" t="s">
        <v>10634</v>
      </c>
      <c r="D108" t="s">
        <v>416</v>
      </c>
      <c r="E108" t="s">
        <v>311</v>
      </c>
      <c r="F108">
        <v>4</v>
      </c>
      <c r="G108"/>
      <c r="H108" t="s">
        <v>13926</v>
      </c>
      <c r="I108"/>
      <c r="J108"/>
    </row>
    <row r="109" spans="1:10" x14ac:dyDescent="0.3">
      <c r="A109" s="1" t="s">
        <v>15400</v>
      </c>
      <c r="B109" t="s">
        <v>269</v>
      </c>
      <c r="C109" t="s">
        <v>15399</v>
      </c>
      <c r="D109" t="s">
        <v>745</v>
      </c>
      <c r="E109" t="s">
        <v>348</v>
      </c>
      <c r="F109">
        <v>4</v>
      </c>
      <c r="G109"/>
      <c r="H109" t="s">
        <v>11130</v>
      </c>
      <c r="I109"/>
      <c r="J109"/>
    </row>
    <row r="110" spans="1:10" x14ac:dyDescent="0.3">
      <c r="A110" s="1" t="s">
        <v>15464</v>
      </c>
      <c r="B110" t="s">
        <v>269</v>
      </c>
      <c r="C110" t="s">
        <v>15463</v>
      </c>
      <c r="D110" t="s">
        <v>335</v>
      </c>
      <c r="E110" t="s">
        <v>451</v>
      </c>
      <c r="F110">
        <v>4</v>
      </c>
      <c r="G110"/>
      <c r="H110" t="s">
        <v>11130</v>
      </c>
      <c r="I110"/>
      <c r="J110"/>
    </row>
    <row r="111" spans="1:10" x14ac:dyDescent="0.3">
      <c r="A111" s="1" t="s">
        <v>15555</v>
      </c>
      <c r="B111" t="s">
        <v>269</v>
      </c>
      <c r="C111" t="s">
        <v>15554</v>
      </c>
      <c r="D111" t="s">
        <v>410</v>
      </c>
      <c r="E111" t="s">
        <v>348</v>
      </c>
      <c r="F111">
        <v>4</v>
      </c>
      <c r="G111"/>
      <c r="H111" t="s">
        <v>11130</v>
      </c>
      <c r="I111"/>
      <c r="J111"/>
    </row>
    <row r="112" spans="1:10" x14ac:dyDescent="0.3">
      <c r="A112" s="1" t="s">
        <v>14629</v>
      </c>
      <c r="B112" t="s">
        <v>269</v>
      </c>
      <c r="C112" t="s">
        <v>14628</v>
      </c>
      <c r="D112" t="s">
        <v>707</v>
      </c>
      <c r="E112" t="s">
        <v>451</v>
      </c>
      <c r="F112">
        <v>4</v>
      </c>
      <c r="G112"/>
      <c r="H112" t="s">
        <v>11130</v>
      </c>
      <c r="I112"/>
      <c r="J112"/>
    </row>
    <row r="113" spans="1:10" x14ac:dyDescent="0.3">
      <c r="A113" s="1" t="s">
        <v>120</v>
      </c>
      <c r="B113" t="s">
        <v>261</v>
      </c>
      <c r="C113" t="s">
        <v>523</v>
      </c>
      <c r="D113" t="s">
        <v>522</v>
      </c>
      <c r="E113" t="s">
        <v>348</v>
      </c>
      <c r="F113">
        <v>5</v>
      </c>
      <c r="G113"/>
      <c r="H113" t="s">
        <v>13926</v>
      </c>
      <c r="I113"/>
      <c r="J113"/>
    </row>
    <row r="114" spans="1:10" x14ac:dyDescent="0.3">
      <c r="A114" s="1" t="s">
        <v>189</v>
      </c>
      <c r="B114" t="s">
        <v>261</v>
      </c>
      <c r="C114" t="s">
        <v>7371</v>
      </c>
      <c r="D114" t="s">
        <v>388</v>
      </c>
      <c r="E114" t="s">
        <v>348</v>
      </c>
      <c r="F114">
        <v>5</v>
      </c>
      <c r="G114"/>
      <c r="H114" t="s">
        <v>13926</v>
      </c>
      <c r="I114"/>
      <c r="J114"/>
    </row>
    <row r="115" spans="1:10" x14ac:dyDescent="0.3">
      <c r="A115" s="1" t="s">
        <v>127</v>
      </c>
      <c r="B115" t="s">
        <v>261</v>
      </c>
      <c r="C115" t="s">
        <v>6261</v>
      </c>
      <c r="D115" t="s">
        <v>371</v>
      </c>
      <c r="E115" t="s">
        <v>451</v>
      </c>
      <c r="F115">
        <v>5</v>
      </c>
      <c r="G115"/>
      <c r="H115" t="s">
        <v>13926</v>
      </c>
      <c r="I115"/>
      <c r="J115"/>
    </row>
    <row r="116" spans="1:10" x14ac:dyDescent="0.3">
      <c r="A116" s="1" t="s">
        <v>132</v>
      </c>
      <c r="B116" t="s">
        <v>261</v>
      </c>
      <c r="C116" t="s">
        <v>9885</v>
      </c>
      <c r="D116" t="s">
        <v>895</v>
      </c>
      <c r="E116" t="s">
        <v>348</v>
      </c>
      <c r="F116">
        <v>5</v>
      </c>
      <c r="G116"/>
      <c r="H116" t="s">
        <v>13926</v>
      </c>
      <c r="I116"/>
      <c r="J116"/>
    </row>
    <row r="117" spans="1:10" x14ac:dyDescent="0.3">
      <c r="A117" s="1" t="s">
        <v>6108</v>
      </c>
      <c r="B117" t="s">
        <v>261</v>
      </c>
      <c r="C117" t="s">
        <v>6111</v>
      </c>
      <c r="D117" t="s">
        <v>915</v>
      </c>
      <c r="E117" t="s">
        <v>451</v>
      </c>
      <c r="F117">
        <v>5</v>
      </c>
      <c r="G117"/>
      <c r="H117" t="s">
        <v>13926</v>
      </c>
      <c r="I117"/>
      <c r="J117"/>
    </row>
    <row r="118" spans="1:10" x14ac:dyDescent="0.3">
      <c r="A118" s="1" t="s">
        <v>128</v>
      </c>
      <c r="B118" t="s">
        <v>261</v>
      </c>
      <c r="C118" t="s">
        <v>7767</v>
      </c>
      <c r="D118" t="s">
        <v>570</v>
      </c>
      <c r="E118" t="s">
        <v>348</v>
      </c>
      <c r="F118">
        <v>5</v>
      </c>
      <c r="G118"/>
      <c r="H118" t="s">
        <v>13926</v>
      </c>
      <c r="I118"/>
      <c r="J118"/>
    </row>
    <row r="119" spans="1:10" x14ac:dyDescent="0.3">
      <c r="A119" s="1" t="s">
        <v>129</v>
      </c>
      <c r="B119" t="s">
        <v>261</v>
      </c>
      <c r="C119" t="s">
        <v>15648</v>
      </c>
      <c r="D119" t="s">
        <v>910</v>
      </c>
      <c r="E119" t="s">
        <v>348</v>
      </c>
      <c r="F119">
        <v>5</v>
      </c>
      <c r="G119"/>
      <c r="H119" t="s">
        <v>13926</v>
      </c>
      <c r="I119"/>
      <c r="J119"/>
    </row>
    <row r="120" spans="1:10" x14ac:dyDescent="0.3">
      <c r="A120" s="1" t="s">
        <v>133</v>
      </c>
      <c r="B120" t="s">
        <v>261</v>
      </c>
      <c r="C120" t="s">
        <v>8134</v>
      </c>
      <c r="D120" t="s">
        <v>388</v>
      </c>
      <c r="E120" t="s">
        <v>321</v>
      </c>
      <c r="F120">
        <v>5</v>
      </c>
      <c r="G120"/>
      <c r="H120" t="s">
        <v>13926</v>
      </c>
      <c r="I120"/>
      <c r="J120"/>
    </row>
    <row r="121" spans="1:10" x14ac:dyDescent="0.3">
      <c r="A121" s="1" t="s">
        <v>10356</v>
      </c>
      <c r="B121" t="s">
        <v>261</v>
      </c>
      <c r="C121" t="s">
        <v>10358</v>
      </c>
      <c r="D121" t="s">
        <v>694</v>
      </c>
      <c r="E121" t="s">
        <v>321</v>
      </c>
      <c r="F121">
        <v>5</v>
      </c>
      <c r="G121"/>
      <c r="H121" t="s">
        <v>13926</v>
      </c>
      <c r="I121"/>
      <c r="J121"/>
    </row>
    <row r="122" spans="1:10" x14ac:dyDescent="0.3">
      <c r="A122" s="1" t="s">
        <v>1483</v>
      </c>
      <c r="B122" t="s">
        <v>261</v>
      </c>
      <c r="C122" t="s">
        <v>1485</v>
      </c>
      <c r="D122" t="s">
        <v>365</v>
      </c>
      <c r="E122" t="s">
        <v>451</v>
      </c>
      <c r="F122">
        <v>5</v>
      </c>
      <c r="G122"/>
      <c r="H122" t="s">
        <v>13926</v>
      </c>
      <c r="I122"/>
      <c r="J122"/>
    </row>
    <row r="123" spans="1:10" x14ac:dyDescent="0.3">
      <c r="A123" s="1" t="s">
        <v>1150</v>
      </c>
      <c r="B123" t="s">
        <v>261</v>
      </c>
      <c r="C123" t="s">
        <v>1154</v>
      </c>
      <c r="D123" t="s">
        <v>669</v>
      </c>
      <c r="E123" t="s">
        <v>451</v>
      </c>
      <c r="F123">
        <v>5</v>
      </c>
      <c r="G123"/>
      <c r="H123" t="s">
        <v>13926</v>
      </c>
      <c r="I123"/>
      <c r="J123"/>
    </row>
    <row r="124" spans="1:10" x14ac:dyDescent="0.3">
      <c r="A124" s="1" t="s">
        <v>7170</v>
      </c>
      <c r="B124" t="s">
        <v>261</v>
      </c>
      <c r="C124" t="s">
        <v>15446</v>
      </c>
      <c r="D124" t="s">
        <v>388</v>
      </c>
      <c r="E124" t="s">
        <v>348</v>
      </c>
      <c r="F124">
        <v>5</v>
      </c>
      <c r="G124"/>
      <c r="H124" t="s">
        <v>13926</v>
      </c>
      <c r="I124"/>
      <c r="J124"/>
    </row>
    <row r="125" spans="1:10" x14ac:dyDescent="0.3">
      <c r="A125" s="1" t="s">
        <v>8744</v>
      </c>
      <c r="B125" t="s">
        <v>261</v>
      </c>
      <c r="C125" t="s">
        <v>8746</v>
      </c>
      <c r="D125" t="s">
        <v>388</v>
      </c>
      <c r="E125" t="s">
        <v>437</v>
      </c>
      <c r="F125">
        <v>5</v>
      </c>
      <c r="G125"/>
      <c r="H125" t="s">
        <v>13926</v>
      </c>
      <c r="I125"/>
      <c r="J125"/>
    </row>
    <row r="126" spans="1:10" x14ac:dyDescent="0.3">
      <c r="A126" s="1" t="s">
        <v>93</v>
      </c>
      <c r="B126" t="s">
        <v>261</v>
      </c>
      <c r="C126" t="s">
        <v>4491</v>
      </c>
      <c r="D126" t="s">
        <v>365</v>
      </c>
      <c r="E126" t="s">
        <v>348</v>
      </c>
      <c r="F126">
        <v>5</v>
      </c>
      <c r="G126"/>
      <c r="H126" t="s">
        <v>13926</v>
      </c>
      <c r="I126"/>
      <c r="J126"/>
    </row>
    <row r="127" spans="1:10" x14ac:dyDescent="0.3">
      <c r="A127" s="1" t="s">
        <v>116</v>
      </c>
      <c r="B127" t="s">
        <v>261</v>
      </c>
      <c r="C127" t="s">
        <v>2754</v>
      </c>
      <c r="D127" t="s">
        <v>298</v>
      </c>
      <c r="E127" t="s">
        <v>348</v>
      </c>
      <c r="F127">
        <v>5</v>
      </c>
      <c r="G127"/>
      <c r="H127" t="s">
        <v>13926</v>
      </c>
      <c r="I127"/>
      <c r="J127"/>
    </row>
    <row r="128" spans="1:10" x14ac:dyDescent="0.3">
      <c r="A128" s="1" t="s">
        <v>2825</v>
      </c>
      <c r="B128" t="s">
        <v>261</v>
      </c>
      <c r="C128" t="s">
        <v>2827</v>
      </c>
      <c r="D128" t="s">
        <v>444</v>
      </c>
      <c r="E128" t="s">
        <v>311</v>
      </c>
      <c r="F128">
        <v>5</v>
      </c>
      <c r="G128"/>
      <c r="H128" t="s">
        <v>13926</v>
      </c>
      <c r="I128"/>
      <c r="J128"/>
    </row>
    <row r="129" spans="1:10" x14ac:dyDescent="0.3">
      <c r="A129" s="1" t="s">
        <v>115</v>
      </c>
      <c r="B129" t="s">
        <v>261</v>
      </c>
      <c r="C129" t="s">
        <v>2237</v>
      </c>
      <c r="D129" t="s">
        <v>388</v>
      </c>
      <c r="E129" t="s">
        <v>348</v>
      </c>
      <c r="F129">
        <v>5</v>
      </c>
      <c r="G129"/>
      <c r="H129" t="s">
        <v>13926</v>
      </c>
      <c r="I129"/>
      <c r="J129"/>
    </row>
    <row r="130" spans="1:10" x14ac:dyDescent="0.3">
      <c r="A130" s="1" t="s">
        <v>123</v>
      </c>
      <c r="B130" t="s">
        <v>261</v>
      </c>
      <c r="C130" t="s">
        <v>9839</v>
      </c>
      <c r="D130" t="s">
        <v>875</v>
      </c>
      <c r="E130" t="s">
        <v>451</v>
      </c>
      <c r="F130">
        <v>5</v>
      </c>
      <c r="G130"/>
      <c r="H130" t="s">
        <v>13926</v>
      </c>
      <c r="I130"/>
      <c r="J130"/>
    </row>
    <row r="131" spans="1:10" x14ac:dyDescent="0.3">
      <c r="A131" s="1" t="s">
        <v>131</v>
      </c>
      <c r="B131" t="s">
        <v>261</v>
      </c>
      <c r="C131" t="s">
        <v>6299</v>
      </c>
      <c r="D131" t="s">
        <v>669</v>
      </c>
      <c r="E131" t="s">
        <v>451</v>
      </c>
      <c r="F131">
        <v>5</v>
      </c>
      <c r="G131"/>
      <c r="H131" t="s">
        <v>13926</v>
      </c>
      <c r="I131"/>
      <c r="J131"/>
    </row>
    <row r="132" spans="1:10" x14ac:dyDescent="0.3">
      <c r="A132" s="1" t="s">
        <v>135</v>
      </c>
      <c r="B132" t="s">
        <v>261</v>
      </c>
      <c r="C132" t="s">
        <v>2272</v>
      </c>
      <c r="D132" t="s">
        <v>303</v>
      </c>
      <c r="E132" t="s">
        <v>451</v>
      </c>
      <c r="F132">
        <v>5</v>
      </c>
      <c r="G132"/>
      <c r="H132" t="s">
        <v>13926</v>
      </c>
      <c r="I132"/>
      <c r="J132"/>
    </row>
    <row r="133" spans="1:10" x14ac:dyDescent="0.3">
      <c r="A133" s="1" t="s">
        <v>9844</v>
      </c>
      <c r="B133" t="s">
        <v>261</v>
      </c>
      <c r="C133" t="s">
        <v>9845</v>
      </c>
      <c r="D133" t="s">
        <v>522</v>
      </c>
      <c r="E133" t="s">
        <v>348</v>
      </c>
      <c r="F133">
        <v>5</v>
      </c>
      <c r="G133"/>
      <c r="H133" t="s">
        <v>13926</v>
      </c>
      <c r="I133"/>
      <c r="J133"/>
    </row>
    <row r="134" spans="1:10" x14ac:dyDescent="0.3">
      <c r="A134" s="1" t="s">
        <v>207</v>
      </c>
      <c r="B134" t="s">
        <v>261</v>
      </c>
      <c r="C134" t="s">
        <v>7818</v>
      </c>
      <c r="D134" t="s">
        <v>1198</v>
      </c>
      <c r="E134" t="s">
        <v>321</v>
      </c>
      <c r="F134">
        <v>5</v>
      </c>
      <c r="G134"/>
      <c r="H134" t="s">
        <v>13926</v>
      </c>
      <c r="I134"/>
      <c r="J134"/>
    </row>
    <row r="135" spans="1:10" x14ac:dyDescent="0.3">
      <c r="A135" s="1" t="s">
        <v>119</v>
      </c>
      <c r="B135" t="s">
        <v>261</v>
      </c>
      <c r="C135" t="s">
        <v>9733</v>
      </c>
      <c r="D135" t="s">
        <v>303</v>
      </c>
      <c r="E135" t="s">
        <v>321</v>
      </c>
      <c r="F135">
        <v>5</v>
      </c>
      <c r="G135"/>
      <c r="H135" t="s">
        <v>13926</v>
      </c>
      <c r="I135"/>
      <c r="J135"/>
    </row>
    <row r="136" spans="1:10" x14ac:dyDescent="0.3">
      <c r="A136" s="1" t="s">
        <v>114</v>
      </c>
      <c r="B136" t="s">
        <v>261</v>
      </c>
      <c r="C136" t="s">
        <v>1077</v>
      </c>
      <c r="D136" t="s">
        <v>388</v>
      </c>
      <c r="E136" t="s">
        <v>321</v>
      </c>
      <c r="F136">
        <v>5</v>
      </c>
      <c r="G136"/>
      <c r="H136" t="s">
        <v>13926</v>
      </c>
      <c r="I136"/>
      <c r="J136"/>
    </row>
    <row r="137" spans="1:10" x14ac:dyDescent="0.3">
      <c r="A137" s="1" t="s">
        <v>15923</v>
      </c>
      <c r="B137" t="s">
        <v>261</v>
      </c>
      <c r="C137" t="s">
        <v>15922</v>
      </c>
      <c r="D137" t="s">
        <v>444</v>
      </c>
      <c r="E137" t="s">
        <v>451</v>
      </c>
      <c r="F137">
        <v>5</v>
      </c>
      <c r="G137"/>
      <c r="H137" t="s">
        <v>11130</v>
      </c>
      <c r="I137"/>
      <c r="J137"/>
    </row>
    <row r="138" spans="1:10" x14ac:dyDescent="0.3">
      <c r="A138" s="1" t="s">
        <v>15156</v>
      </c>
      <c r="B138" t="s">
        <v>261</v>
      </c>
      <c r="C138" t="s">
        <v>15155</v>
      </c>
      <c r="D138" t="s">
        <v>910</v>
      </c>
      <c r="E138" t="s">
        <v>451</v>
      </c>
      <c r="F138">
        <v>5</v>
      </c>
      <c r="G138"/>
      <c r="H138" t="s">
        <v>11130</v>
      </c>
      <c r="I138"/>
      <c r="J138"/>
    </row>
    <row r="139" spans="1:10" x14ac:dyDescent="0.3">
      <c r="A139" s="1" t="s">
        <v>15912</v>
      </c>
      <c r="B139" t="s">
        <v>261</v>
      </c>
      <c r="C139" t="s">
        <v>15911</v>
      </c>
      <c r="D139" t="s">
        <v>644</v>
      </c>
      <c r="E139" t="s">
        <v>348</v>
      </c>
      <c r="F139">
        <v>5</v>
      </c>
      <c r="G139"/>
      <c r="H139" t="s">
        <v>11130</v>
      </c>
      <c r="I139"/>
      <c r="J139"/>
    </row>
    <row r="140" spans="1:10" x14ac:dyDescent="0.3">
      <c r="A140" s="1" t="s">
        <v>15498</v>
      </c>
      <c r="B140" t="s">
        <v>261</v>
      </c>
      <c r="C140" t="s">
        <v>15497</v>
      </c>
      <c r="D140" t="s">
        <v>352</v>
      </c>
      <c r="E140" t="s">
        <v>451</v>
      </c>
      <c r="F140">
        <v>5</v>
      </c>
      <c r="G140"/>
      <c r="H140" t="s">
        <v>11130</v>
      </c>
      <c r="I140"/>
      <c r="J140"/>
    </row>
    <row r="141" spans="1:10" x14ac:dyDescent="0.3">
      <c r="A141" s="1" t="s">
        <v>15279</v>
      </c>
      <c r="B141" t="s">
        <v>261</v>
      </c>
      <c r="C141" t="s">
        <v>15278</v>
      </c>
      <c r="D141" t="s">
        <v>388</v>
      </c>
      <c r="E141" t="s">
        <v>348</v>
      </c>
      <c r="F141">
        <v>5</v>
      </c>
      <c r="G141"/>
      <c r="H141" t="s">
        <v>11130</v>
      </c>
      <c r="I141"/>
      <c r="J141"/>
    </row>
    <row r="142" spans="1:10" x14ac:dyDescent="0.3">
      <c r="A142" s="1" t="s">
        <v>15665</v>
      </c>
      <c r="B142" t="s">
        <v>261</v>
      </c>
      <c r="C142" t="s">
        <v>15664</v>
      </c>
      <c r="D142" t="s">
        <v>522</v>
      </c>
      <c r="E142" t="s">
        <v>311</v>
      </c>
      <c r="F142">
        <v>5</v>
      </c>
      <c r="G142"/>
      <c r="H142" t="s">
        <v>11130</v>
      </c>
      <c r="I142"/>
      <c r="J142"/>
    </row>
    <row r="143" spans="1:10" x14ac:dyDescent="0.3">
      <c r="A143" s="1" t="s">
        <v>15749</v>
      </c>
      <c r="B143" t="s">
        <v>261</v>
      </c>
      <c r="C143" t="s">
        <v>15748</v>
      </c>
      <c r="D143" t="s">
        <v>1198</v>
      </c>
      <c r="E143" t="s">
        <v>348</v>
      </c>
      <c r="F143">
        <v>5</v>
      </c>
      <c r="G143"/>
      <c r="H143" t="s">
        <v>11130</v>
      </c>
      <c r="I143"/>
      <c r="J143"/>
    </row>
    <row r="144" spans="1:10" x14ac:dyDescent="0.3">
      <c r="A144" s="1" t="s">
        <v>65</v>
      </c>
      <c r="B144" t="s">
        <v>268</v>
      </c>
      <c r="C144" t="s">
        <v>6376</v>
      </c>
      <c r="D144" t="s">
        <v>444</v>
      </c>
      <c r="E144" t="s">
        <v>451</v>
      </c>
      <c r="F144">
        <v>6</v>
      </c>
      <c r="G144"/>
      <c r="H144" t="s">
        <v>13926</v>
      </c>
      <c r="I144"/>
      <c r="J144"/>
    </row>
    <row r="145" spans="1:10" x14ac:dyDescent="0.3">
      <c r="A145" s="1" t="s">
        <v>59</v>
      </c>
      <c r="B145" t="s">
        <v>268</v>
      </c>
      <c r="C145" t="s">
        <v>6801</v>
      </c>
      <c r="D145" t="s">
        <v>410</v>
      </c>
      <c r="E145" t="s">
        <v>348</v>
      </c>
      <c r="F145">
        <v>6</v>
      </c>
      <c r="G145"/>
      <c r="H145" t="s">
        <v>13926</v>
      </c>
      <c r="I145"/>
      <c r="J145"/>
    </row>
    <row r="146" spans="1:10" x14ac:dyDescent="0.3">
      <c r="A146" s="1" t="s">
        <v>7469</v>
      </c>
      <c r="B146" t="s">
        <v>268</v>
      </c>
      <c r="C146" t="s">
        <v>15490</v>
      </c>
      <c r="D146" t="s">
        <v>644</v>
      </c>
      <c r="E146" t="s">
        <v>348</v>
      </c>
      <c r="F146">
        <v>6</v>
      </c>
      <c r="G146"/>
      <c r="H146" t="s">
        <v>13926</v>
      </c>
      <c r="I146"/>
      <c r="J146"/>
    </row>
    <row r="147" spans="1:10" x14ac:dyDescent="0.3">
      <c r="A147" s="1" t="s">
        <v>7923</v>
      </c>
      <c r="B147" t="s">
        <v>268</v>
      </c>
      <c r="C147" t="s">
        <v>7925</v>
      </c>
      <c r="D147" t="s">
        <v>479</v>
      </c>
      <c r="E147" t="s">
        <v>451</v>
      </c>
      <c r="F147">
        <v>6</v>
      </c>
      <c r="G147"/>
      <c r="H147" t="s">
        <v>13926</v>
      </c>
      <c r="I147"/>
      <c r="J147"/>
    </row>
    <row r="148" spans="1:10" x14ac:dyDescent="0.3">
      <c r="A148" s="1" t="s">
        <v>149</v>
      </c>
      <c r="B148" t="s">
        <v>268</v>
      </c>
      <c r="C148" t="s">
        <v>9222</v>
      </c>
      <c r="D148" t="s">
        <v>388</v>
      </c>
      <c r="E148" t="s">
        <v>311</v>
      </c>
      <c r="F148">
        <v>6</v>
      </c>
      <c r="G148"/>
      <c r="H148" t="s">
        <v>13926</v>
      </c>
      <c r="I148"/>
      <c r="J148"/>
    </row>
    <row r="149" spans="1:10" x14ac:dyDescent="0.3">
      <c r="A149" s="1" t="s">
        <v>157</v>
      </c>
      <c r="B149" t="s">
        <v>268</v>
      </c>
      <c r="C149" t="s">
        <v>10489</v>
      </c>
      <c r="D149" t="s">
        <v>416</v>
      </c>
      <c r="E149" t="s">
        <v>451</v>
      </c>
      <c r="F149">
        <v>6</v>
      </c>
      <c r="G149"/>
      <c r="H149" t="s">
        <v>13926</v>
      </c>
      <c r="I149"/>
      <c r="J149"/>
    </row>
    <row r="150" spans="1:10" x14ac:dyDescent="0.3">
      <c r="A150" s="1" t="s">
        <v>156</v>
      </c>
      <c r="B150" t="s">
        <v>268</v>
      </c>
      <c r="C150" t="s">
        <v>7671</v>
      </c>
      <c r="D150" t="s">
        <v>875</v>
      </c>
      <c r="E150" t="s">
        <v>451</v>
      </c>
      <c r="F150">
        <v>6</v>
      </c>
      <c r="G150"/>
      <c r="H150" t="s">
        <v>13926</v>
      </c>
      <c r="I150"/>
      <c r="J150"/>
    </row>
    <row r="151" spans="1:10" x14ac:dyDescent="0.3">
      <c r="A151" s="1" t="s">
        <v>158</v>
      </c>
      <c r="B151" t="s">
        <v>268</v>
      </c>
      <c r="C151" t="s">
        <v>1923</v>
      </c>
      <c r="D151" t="s">
        <v>1379</v>
      </c>
      <c r="E151" t="s">
        <v>348</v>
      </c>
      <c r="F151">
        <v>6</v>
      </c>
      <c r="G151"/>
      <c r="H151" t="s">
        <v>13926</v>
      </c>
      <c r="I151"/>
      <c r="J151"/>
    </row>
    <row r="152" spans="1:10" x14ac:dyDescent="0.3">
      <c r="A152" s="1" t="s">
        <v>32</v>
      </c>
      <c r="B152" t="s">
        <v>268</v>
      </c>
      <c r="C152" t="s">
        <v>9399</v>
      </c>
      <c r="D152" t="s">
        <v>306</v>
      </c>
      <c r="E152" t="s">
        <v>437</v>
      </c>
      <c r="F152">
        <v>6</v>
      </c>
      <c r="G152"/>
      <c r="H152" t="s">
        <v>13926</v>
      </c>
      <c r="I152"/>
      <c r="J152"/>
    </row>
    <row r="153" spans="1:10" x14ac:dyDescent="0.3">
      <c r="A153" s="1" t="s">
        <v>2125</v>
      </c>
      <c r="B153" t="s">
        <v>268</v>
      </c>
      <c r="C153" t="s">
        <v>2127</v>
      </c>
      <c r="D153" t="s">
        <v>536</v>
      </c>
      <c r="E153" t="s">
        <v>348</v>
      </c>
      <c r="F153">
        <v>6</v>
      </c>
      <c r="G153"/>
      <c r="H153" t="s">
        <v>13926</v>
      </c>
      <c r="I153"/>
      <c r="J153"/>
    </row>
    <row r="154" spans="1:10" x14ac:dyDescent="0.3">
      <c r="A154" s="1" t="s">
        <v>40</v>
      </c>
      <c r="B154" t="s">
        <v>268</v>
      </c>
      <c r="C154" t="s">
        <v>5579</v>
      </c>
      <c r="D154" t="s">
        <v>707</v>
      </c>
      <c r="E154" t="s">
        <v>348</v>
      </c>
      <c r="F154">
        <v>6</v>
      </c>
      <c r="G154"/>
      <c r="H154" t="s">
        <v>13926</v>
      </c>
      <c r="I154"/>
      <c r="J154"/>
    </row>
    <row r="155" spans="1:10" x14ac:dyDescent="0.3">
      <c r="A155" s="1" t="s">
        <v>223</v>
      </c>
      <c r="B155" t="s">
        <v>268</v>
      </c>
      <c r="C155" t="s">
        <v>6296</v>
      </c>
      <c r="D155" t="s">
        <v>552</v>
      </c>
      <c r="E155" t="s">
        <v>321</v>
      </c>
      <c r="F155">
        <v>6</v>
      </c>
      <c r="G155"/>
      <c r="H155" t="s">
        <v>13926</v>
      </c>
      <c r="I155"/>
      <c r="J155"/>
    </row>
    <row r="156" spans="1:10" x14ac:dyDescent="0.3">
      <c r="A156" s="1" t="s">
        <v>3173</v>
      </c>
      <c r="B156" t="s">
        <v>268</v>
      </c>
      <c r="C156" t="s">
        <v>14242</v>
      </c>
      <c r="D156" t="s">
        <v>340</v>
      </c>
      <c r="E156" t="s">
        <v>348</v>
      </c>
      <c r="F156">
        <v>6</v>
      </c>
      <c r="G156"/>
      <c r="H156" t="s">
        <v>13926</v>
      </c>
      <c r="I156"/>
      <c r="J156"/>
    </row>
    <row r="157" spans="1:10" x14ac:dyDescent="0.3">
      <c r="A157" s="1" t="s">
        <v>33</v>
      </c>
      <c r="B157" t="s">
        <v>268</v>
      </c>
      <c r="C157" t="s">
        <v>1300</v>
      </c>
      <c r="D157" t="s">
        <v>522</v>
      </c>
      <c r="E157" t="s">
        <v>451</v>
      </c>
      <c r="F157">
        <v>6</v>
      </c>
      <c r="G157"/>
      <c r="H157" t="s">
        <v>13926</v>
      </c>
      <c r="I157"/>
      <c r="J157"/>
    </row>
    <row r="158" spans="1:10" x14ac:dyDescent="0.3">
      <c r="A158" s="1" t="s">
        <v>5342</v>
      </c>
      <c r="B158" t="s">
        <v>268</v>
      </c>
      <c r="C158" t="s">
        <v>5345</v>
      </c>
      <c r="D158" t="s">
        <v>875</v>
      </c>
      <c r="E158" t="s">
        <v>451</v>
      </c>
      <c r="F158">
        <v>6</v>
      </c>
      <c r="G158"/>
      <c r="H158" t="s">
        <v>13926</v>
      </c>
      <c r="I158"/>
      <c r="J158"/>
    </row>
    <row r="159" spans="1:10" x14ac:dyDescent="0.3">
      <c r="A159" s="1" t="s">
        <v>88</v>
      </c>
      <c r="B159" t="s">
        <v>268</v>
      </c>
      <c r="C159" t="s">
        <v>1228</v>
      </c>
      <c r="D159" t="s">
        <v>570</v>
      </c>
      <c r="E159" t="s">
        <v>348</v>
      </c>
      <c r="F159">
        <v>6</v>
      </c>
      <c r="G159"/>
      <c r="H159" t="s">
        <v>13926</v>
      </c>
      <c r="I159"/>
      <c r="J159"/>
    </row>
    <row r="160" spans="1:10" x14ac:dyDescent="0.3">
      <c r="A160" s="1" t="s">
        <v>2723</v>
      </c>
      <c r="B160" t="s">
        <v>268</v>
      </c>
      <c r="C160" t="s">
        <v>10273</v>
      </c>
      <c r="D160" t="s">
        <v>522</v>
      </c>
      <c r="E160" t="s">
        <v>311</v>
      </c>
      <c r="F160">
        <v>6</v>
      </c>
      <c r="G160"/>
      <c r="H160" t="s">
        <v>13926</v>
      </c>
      <c r="I160"/>
      <c r="J160"/>
    </row>
    <row r="161" spans="1:10" x14ac:dyDescent="0.3">
      <c r="A161" s="1" t="s">
        <v>150</v>
      </c>
      <c r="B161" t="s">
        <v>268</v>
      </c>
      <c r="C161" t="s">
        <v>8880</v>
      </c>
      <c r="D161" t="s">
        <v>314</v>
      </c>
      <c r="E161" t="s">
        <v>348</v>
      </c>
      <c r="F161">
        <v>6</v>
      </c>
      <c r="G161"/>
      <c r="H161" t="s">
        <v>13926</v>
      </c>
      <c r="I161"/>
      <c r="J161"/>
    </row>
    <row r="162" spans="1:10" x14ac:dyDescent="0.3">
      <c r="A162" s="1" t="s">
        <v>7066</v>
      </c>
      <c r="B162" t="s">
        <v>268</v>
      </c>
      <c r="C162" t="s">
        <v>7068</v>
      </c>
      <c r="D162" t="s">
        <v>444</v>
      </c>
      <c r="E162" t="s">
        <v>348</v>
      </c>
      <c r="F162">
        <v>6</v>
      </c>
      <c r="G162"/>
      <c r="H162" t="s">
        <v>13926</v>
      </c>
      <c r="I162"/>
      <c r="J162"/>
    </row>
    <row r="163" spans="1:10" x14ac:dyDescent="0.3">
      <c r="A163" s="1" t="s">
        <v>140</v>
      </c>
      <c r="B163" t="s">
        <v>268</v>
      </c>
      <c r="C163" t="s">
        <v>3980</v>
      </c>
      <c r="D163" t="s">
        <v>306</v>
      </c>
      <c r="E163" t="s">
        <v>321</v>
      </c>
      <c r="F163">
        <v>6</v>
      </c>
      <c r="G163"/>
      <c r="H163" t="s">
        <v>13926</v>
      </c>
      <c r="I163"/>
      <c r="J163"/>
    </row>
    <row r="164" spans="1:10" x14ac:dyDescent="0.3">
      <c r="A164" s="1" t="s">
        <v>152</v>
      </c>
      <c r="B164" t="s">
        <v>268</v>
      </c>
      <c r="C164" t="s">
        <v>9987</v>
      </c>
      <c r="D164" t="s">
        <v>306</v>
      </c>
      <c r="E164" t="s">
        <v>348</v>
      </c>
      <c r="F164">
        <v>6</v>
      </c>
      <c r="G164"/>
      <c r="H164" t="s">
        <v>13926</v>
      </c>
      <c r="I164"/>
      <c r="J164"/>
    </row>
    <row r="165" spans="1:10" x14ac:dyDescent="0.3">
      <c r="A165" s="1" t="s">
        <v>15147</v>
      </c>
      <c r="B165" t="s">
        <v>268</v>
      </c>
      <c r="C165" t="s">
        <v>15146</v>
      </c>
      <c r="D165" t="s">
        <v>365</v>
      </c>
      <c r="E165" t="s">
        <v>451</v>
      </c>
      <c r="F165">
        <v>6</v>
      </c>
      <c r="G165"/>
      <c r="H165" t="s">
        <v>11130</v>
      </c>
      <c r="I165"/>
      <c r="J165"/>
    </row>
    <row r="166" spans="1:10" x14ac:dyDescent="0.3">
      <c r="A166" s="1" t="s">
        <v>15898</v>
      </c>
      <c r="B166" t="s">
        <v>268</v>
      </c>
      <c r="C166" t="s">
        <v>15897</v>
      </c>
      <c r="D166" t="s">
        <v>335</v>
      </c>
      <c r="E166" t="s">
        <v>348</v>
      </c>
      <c r="F166">
        <v>6</v>
      </c>
      <c r="G166"/>
      <c r="H166" t="s">
        <v>11130</v>
      </c>
      <c r="I166"/>
      <c r="J166"/>
    </row>
    <row r="167" spans="1:10" x14ac:dyDescent="0.3">
      <c r="A167" s="1" t="s">
        <v>15041</v>
      </c>
      <c r="B167" t="s">
        <v>268</v>
      </c>
      <c r="C167" t="s">
        <v>15040</v>
      </c>
      <c r="D167" t="s">
        <v>388</v>
      </c>
      <c r="E167" t="s">
        <v>348</v>
      </c>
      <c r="F167">
        <v>6</v>
      </c>
      <c r="G167"/>
      <c r="H167" t="s">
        <v>11130</v>
      </c>
      <c r="I167"/>
      <c r="J167"/>
    </row>
    <row r="168" spans="1:10" x14ac:dyDescent="0.3">
      <c r="A168" s="1" t="s">
        <v>14729</v>
      </c>
      <c r="B168" t="s">
        <v>268</v>
      </c>
      <c r="C168" t="s">
        <v>14728</v>
      </c>
      <c r="D168" t="s">
        <v>410</v>
      </c>
      <c r="E168" t="s">
        <v>311</v>
      </c>
      <c r="F168">
        <v>6</v>
      </c>
      <c r="G168"/>
      <c r="H168" t="s">
        <v>11130</v>
      </c>
      <c r="I168"/>
      <c r="J168"/>
    </row>
    <row r="169" spans="1:10" x14ac:dyDescent="0.3">
      <c r="A169" s="1" t="s">
        <v>15406</v>
      </c>
      <c r="B169" t="s">
        <v>268</v>
      </c>
      <c r="C169" t="s">
        <v>15405</v>
      </c>
      <c r="D169" t="s">
        <v>721</v>
      </c>
      <c r="E169" t="s">
        <v>348</v>
      </c>
      <c r="F169">
        <v>6</v>
      </c>
      <c r="G169"/>
      <c r="H169" t="s">
        <v>11130</v>
      </c>
      <c r="I169"/>
      <c r="J169"/>
    </row>
    <row r="170" spans="1:10" x14ac:dyDescent="0.3">
      <c r="A170" s="1" t="s">
        <v>165</v>
      </c>
      <c r="B170" t="s">
        <v>262</v>
      </c>
      <c r="C170" t="s">
        <v>9206</v>
      </c>
      <c r="D170" t="s">
        <v>694</v>
      </c>
      <c r="E170" t="s">
        <v>348</v>
      </c>
      <c r="F170">
        <v>7</v>
      </c>
      <c r="G170"/>
      <c r="H170" t="s">
        <v>13926</v>
      </c>
      <c r="I170"/>
      <c r="J170"/>
    </row>
    <row r="171" spans="1:10" x14ac:dyDescent="0.3">
      <c r="A171" s="1" t="s">
        <v>175</v>
      </c>
      <c r="B171" t="s">
        <v>262</v>
      </c>
      <c r="C171" t="s">
        <v>480</v>
      </c>
      <c r="D171" t="s">
        <v>479</v>
      </c>
      <c r="E171" t="s">
        <v>348</v>
      </c>
      <c r="F171">
        <v>7</v>
      </c>
      <c r="G171"/>
      <c r="H171" t="s">
        <v>13926</v>
      </c>
      <c r="I171"/>
      <c r="J171"/>
    </row>
    <row r="172" spans="1:10" x14ac:dyDescent="0.3">
      <c r="A172" s="1" t="s">
        <v>179</v>
      </c>
      <c r="B172" t="s">
        <v>262</v>
      </c>
      <c r="C172" t="s">
        <v>5134</v>
      </c>
      <c r="D172" t="s">
        <v>340</v>
      </c>
      <c r="E172" t="s">
        <v>451</v>
      </c>
      <c r="F172">
        <v>7</v>
      </c>
      <c r="G172"/>
      <c r="H172" t="s">
        <v>13926</v>
      </c>
      <c r="I172"/>
      <c r="J172"/>
    </row>
    <row r="173" spans="1:10" x14ac:dyDescent="0.3">
      <c r="A173" s="1" t="s">
        <v>170</v>
      </c>
      <c r="B173" t="s">
        <v>262</v>
      </c>
      <c r="C173" t="s">
        <v>841</v>
      </c>
      <c r="D173" t="s">
        <v>552</v>
      </c>
      <c r="E173" t="s">
        <v>348</v>
      </c>
      <c r="F173">
        <v>7</v>
      </c>
      <c r="G173"/>
      <c r="H173" t="s">
        <v>13926</v>
      </c>
      <c r="I173"/>
      <c r="J173"/>
    </row>
    <row r="174" spans="1:10" x14ac:dyDescent="0.3">
      <c r="A174" s="1" t="s">
        <v>176</v>
      </c>
      <c r="B174" t="s">
        <v>262</v>
      </c>
      <c r="C174" t="s">
        <v>8281</v>
      </c>
      <c r="D174" t="s">
        <v>875</v>
      </c>
      <c r="E174" t="s">
        <v>348</v>
      </c>
      <c r="F174">
        <v>7</v>
      </c>
      <c r="G174"/>
      <c r="H174" t="s">
        <v>13926</v>
      </c>
      <c r="I174"/>
      <c r="J174"/>
    </row>
    <row r="175" spans="1:10" x14ac:dyDescent="0.3">
      <c r="A175" s="1" t="s">
        <v>168</v>
      </c>
      <c r="B175" t="s">
        <v>262</v>
      </c>
      <c r="C175" t="s">
        <v>8768</v>
      </c>
      <c r="D175" t="s">
        <v>745</v>
      </c>
      <c r="E175" t="s">
        <v>311</v>
      </c>
      <c r="F175">
        <v>7</v>
      </c>
      <c r="G175"/>
      <c r="H175" t="s">
        <v>13926</v>
      </c>
      <c r="I175"/>
      <c r="J175"/>
    </row>
    <row r="176" spans="1:10" x14ac:dyDescent="0.3">
      <c r="A176" s="1" t="s">
        <v>163</v>
      </c>
      <c r="B176" t="s">
        <v>262</v>
      </c>
      <c r="C176" t="s">
        <v>1520</v>
      </c>
      <c r="D176" t="s">
        <v>306</v>
      </c>
      <c r="E176" t="s">
        <v>451</v>
      </c>
      <c r="F176">
        <v>7</v>
      </c>
      <c r="G176"/>
      <c r="H176" t="s">
        <v>13926</v>
      </c>
      <c r="I176"/>
      <c r="J176"/>
    </row>
    <row r="177" spans="1:10" x14ac:dyDescent="0.3">
      <c r="A177" s="1" t="s">
        <v>174</v>
      </c>
      <c r="B177" t="s">
        <v>262</v>
      </c>
      <c r="C177" t="s">
        <v>8119</v>
      </c>
      <c r="D177" t="s">
        <v>11068</v>
      </c>
      <c r="E177" t="s">
        <v>451</v>
      </c>
      <c r="F177">
        <v>7</v>
      </c>
      <c r="G177"/>
      <c r="H177" t="s">
        <v>13926</v>
      </c>
      <c r="I177"/>
      <c r="J177"/>
    </row>
    <row r="178" spans="1:10" x14ac:dyDescent="0.3">
      <c r="A178" s="1" t="s">
        <v>228</v>
      </c>
      <c r="B178" t="s">
        <v>262</v>
      </c>
      <c r="C178" t="s">
        <v>8220</v>
      </c>
      <c r="D178" t="s">
        <v>915</v>
      </c>
      <c r="E178" t="s">
        <v>348</v>
      </c>
      <c r="F178">
        <v>7</v>
      </c>
      <c r="G178"/>
      <c r="H178" t="s">
        <v>13926</v>
      </c>
      <c r="I178"/>
      <c r="J178"/>
    </row>
    <row r="179" spans="1:10" x14ac:dyDescent="0.3">
      <c r="A179" s="1" t="s">
        <v>184</v>
      </c>
      <c r="B179" t="s">
        <v>262</v>
      </c>
      <c r="C179" t="s">
        <v>4912</v>
      </c>
      <c r="D179" t="s">
        <v>479</v>
      </c>
      <c r="E179" t="s">
        <v>348</v>
      </c>
      <c r="F179">
        <v>7</v>
      </c>
      <c r="G179"/>
      <c r="H179" t="s">
        <v>13926</v>
      </c>
      <c r="I179"/>
      <c r="J179"/>
    </row>
    <row r="180" spans="1:10" x14ac:dyDescent="0.3">
      <c r="A180" s="1" t="s">
        <v>172</v>
      </c>
      <c r="B180" t="s">
        <v>262</v>
      </c>
      <c r="C180" t="s">
        <v>8761</v>
      </c>
      <c r="D180" t="s">
        <v>669</v>
      </c>
      <c r="E180" t="s">
        <v>451</v>
      </c>
      <c r="F180">
        <v>7</v>
      </c>
      <c r="G180"/>
      <c r="H180" t="s">
        <v>13926</v>
      </c>
      <c r="I180"/>
      <c r="J180"/>
    </row>
    <row r="181" spans="1:10" x14ac:dyDescent="0.3">
      <c r="A181" s="1" t="s">
        <v>7683</v>
      </c>
      <c r="B181" t="s">
        <v>262</v>
      </c>
      <c r="C181" t="s">
        <v>7686</v>
      </c>
      <c r="D181" t="s">
        <v>694</v>
      </c>
      <c r="E181" t="s">
        <v>348</v>
      </c>
      <c r="F181">
        <v>7</v>
      </c>
      <c r="G181"/>
      <c r="H181" t="s">
        <v>13926</v>
      </c>
      <c r="I181"/>
      <c r="J181"/>
    </row>
    <row r="182" spans="1:10" x14ac:dyDescent="0.3">
      <c r="A182" s="1" t="s">
        <v>181</v>
      </c>
      <c r="B182" t="s">
        <v>262</v>
      </c>
      <c r="C182" t="s">
        <v>2019</v>
      </c>
      <c r="D182" t="s">
        <v>721</v>
      </c>
      <c r="E182" t="s">
        <v>451</v>
      </c>
      <c r="F182">
        <v>7</v>
      </c>
      <c r="G182"/>
      <c r="H182" t="s">
        <v>13926</v>
      </c>
      <c r="I182"/>
      <c r="J182"/>
    </row>
    <row r="183" spans="1:10" x14ac:dyDescent="0.3">
      <c r="A183" s="1" t="s">
        <v>6663</v>
      </c>
      <c r="B183" t="s">
        <v>262</v>
      </c>
      <c r="C183" t="s">
        <v>6665</v>
      </c>
      <c r="D183" t="s">
        <v>335</v>
      </c>
      <c r="E183" t="s">
        <v>321</v>
      </c>
      <c r="F183">
        <v>7</v>
      </c>
      <c r="G183"/>
      <c r="H183" t="s">
        <v>13926</v>
      </c>
      <c r="I183"/>
      <c r="J183"/>
    </row>
    <row r="184" spans="1:10" x14ac:dyDescent="0.3">
      <c r="A184" s="1" t="s">
        <v>5710</v>
      </c>
      <c r="B184" t="s">
        <v>262</v>
      </c>
      <c r="C184" t="s">
        <v>5712</v>
      </c>
      <c r="D184" t="s">
        <v>721</v>
      </c>
      <c r="E184" t="s">
        <v>311</v>
      </c>
      <c r="F184">
        <v>7</v>
      </c>
      <c r="G184"/>
      <c r="H184" t="s">
        <v>13926</v>
      </c>
      <c r="I184"/>
      <c r="J184"/>
    </row>
    <row r="185" spans="1:10" x14ac:dyDescent="0.3">
      <c r="A185" s="1" t="s">
        <v>177</v>
      </c>
      <c r="B185" t="s">
        <v>262</v>
      </c>
      <c r="C185" t="s">
        <v>9412</v>
      </c>
      <c r="D185" t="s">
        <v>522</v>
      </c>
      <c r="E185" t="s">
        <v>321</v>
      </c>
      <c r="F185">
        <v>7</v>
      </c>
      <c r="G185"/>
      <c r="H185" t="s">
        <v>13926</v>
      </c>
      <c r="I185"/>
      <c r="J185"/>
    </row>
    <row r="186" spans="1:10" x14ac:dyDescent="0.3">
      <c r="A186" s="1" t="s">
        <v>2684</v>
      </c>
      <c r="B186" s="69" t="s">
        <v>262</v>
      </c>
      <c r="C186" s="69" t="s">
        <v>2686</v>
      </c>
      <c r="D186" s="69" t="s">
        <v>335</v>
      </c>
      <c r="E186" s="69" t="s">
        <v>348</v>
      </c>
      <c r="F186" s="69">
        <v>7</v>
      </c>
      <c r="G186"/>
      <c r="H186" s="69" t="s">
        <v>13926</v>
      </c>
      <c r="I186"/>
      <c r="J186"/>
    </row>
    <row r="187" spans="1:10" x14ac:dyDescent="0.3">
      <c r="A187" s="1" t="s">
        <v>153</v>
      </c>
      <c r="B187" s="69" t="s">
        <v>262</v>
      </c>
      <c r="C187" s="69" t="s">
        <v>5254</v>
      </c>
      <c r="D187" s="69" t="s">
        <v>875</v>
      </c>
      <c r="E187" s="69" t="s">
        <v>348</v>
      </c>
      <c r="F187" s="69">
        <v>7</v>
      </c>
      <c r="G187"/>
      <c r="H187" s="69" t="s">
        <v>13926</v>
      </c>
      <c r="I187"/>
      <c r="J187"/>
    </row>
    <row r="188" spans="1:10" x14ac:dyDescent="0.3">
      <c r="A188" s="1" t="s">
        <v>173</v>
      </c>
      <c r="B188" s="69" t="s">
        <v>262</v>
      </c>
      <c r="C188" s="69" t="s">
        <v>10016</v>
      </c>
      <c r="D188" s="69" t="s">
        <v>352</v>
      </c>
      <c r="E188" s="69" t="s">
        <v>311</v>
      </c>
      <c r="F188" s="69">
        <v>7</v>
      </c>
      <c r="G188"/>
      <c r="H188" s="69" t="s">
        <v>13926</v>
      </c>
      <c r="I188"/>
      <c r="J188"/>
    </row>
    <row r="189" spans="1:10" x14ac:dyDescent="0.3">
      <c r="A189" s="1" t="s">
        <v>8831</v>
      </c>
      <c r="B189" s="69" t="s">
        <v>262</v>
      </c>
      <c r="C189" s="69" t="s">
        <v>8833</v>
      </c>
      <c r="D189" s="69" t="s">
        <v>444</v>
      </c>
      <c r="E189" s="69" t="s">
        <v>348</v>
      </c>
      <c r="F189" s="69">
        <v>7</v>
      </c>
      <c r="G189"/>
      <c r="H189" s="69" t="s">
        <v>13926</v>
      </c>
      <c r="I189"/>
      <c r="J189"/>
    </row>
    <row r="190" spans="1:10" x14ac:dyDescent="0.3">
      <c r="A190" s="1" t="s">
        <v>180</v>
      </c>
      <c r="B190" s="69" t="s">
        <v>262</v>
      </c>
      <c r="C190" s="69" t="s">
        <v>2747</v>
      </c>
      <c r="D190" s="69" t="s">
        <v>371</v>
      </c>
      <c r="E190" s="69" t="s">
        <v>348</v>
      </c>
      <c r="F190" s="69">
        <v>7</v>
      </c>
      <c r="G190"/>
      <c r="H190" s="69" t="s">
        <v>13926</v>
      </c>
      <c r="I190"/>
      <c r="J190"/>
    </row>
    <row r="191" spans="1:10" x14ac:dyDescent="0.3">
      <c r="A191" s="1" t="s">
        <v>1578</v>
      </c>
      <c r="B191" s="69" t="s">
        <v>262</v>
      </c>
      <c r="C191" s="69" t="s">
        <v>1579</v>
      </c>
      <c r="D191" s="69" t="s">
        <v>721</v>
      </c>
      <c r="E191" s="69" t="s">
        <v>451</v>
      </c>
      <c r="F191" s="69">
        <v>7</v>
      </c>
      <c r="G191"/>
      <c r="H191" s="69" t="s">
        <v>13926</v>
      </c>
      <c r="I191"/>
      <c r="J191"/>
    </row>
    <row r="192" spans="1:10" x14ac:dyDescent="0.3">
      <c r="A192" s="1" t="s">
        <v>169</v>
      </c>
      <c r="B192" s="69" t="s">
        <v>262</v>
      </c>
      <c r="C192" s="69" t="s">
        <v>7121</v>
      </c>
      <c r="D192" s="69" t="s">
        <v>371</v>
      </c>
      <c r="E192" s="69" t="s">
        <v>437</v>
      </c>
      <c r="F192" s="69">
        <v>7</v>
      </c>
      <c r="G192"/>
      <c r="H192" s="69" t="s">
        <v>13926</v>
      </c>
      <c r="I192"/>
      <c r="J192"/>
    </row>
    <row r="193" spans="1:10" x14ac:dyDescent="0.3">
      <c r="A193" s="1" t="s">
        <v>15068</v>
      </c>
      <c r="B193" s="69" t="s">
        <v>262</v>
      </c>
      <c r="C193" s="69" t="s">
        <v>15067</v>
      </c>
      <c r="D193" s="69" t="s">
        <v>303</v>
      </c>
      <c r="E193" s="69" t="s">
        <v>451</v>
      </c>
      <c r="F193" s="69">
        <v>7</v>
      </c>
      <c r="G193"/>
      <c r="H193" s="69" t="s">
        <v>11130</v>
      </c>
      <c r="I193"/>
      <c r="J193"/>
    </row>
    <row r="194" spans="1:10" x14ac:dyDescent="0.3">
      <c r="A194" s="1" t="s">
        <v>15355</v>
      </c>
      <c r="B194" s="69" t="s">
        <v>262</v>
      </c>
      <c r="C194" s="69" t="s">
        <v>15354</v>
      </c>
      <c r="D194" s="69" t="s">
        <v>1198</v>
      </c>
      <c r="E194" s="69" t="s">
        <v>451</v>
      </c>
      <c r="F194" s="69">
        <v>7</v>
      </c>
      <c r="G194"/>
      <c r="H194" s="69" t="s">
        <v>11130</v>
      </c>
      <c r="I194"/>
      <c r="J194"/>
    </row>
    <row r="195" spans="1:10" x14ac:dyDescent="0.3">
      <c r="A195" s="1" t="s">
        <v>15424</v>
      </c>
      <c r="B195" s="69" t="s">
        <v>262</v>
      </c>
      <c r="C195" s="69" t="s">
        <v>15423</v>
      </c>
      <c r="D195" s="69" t="s">
        <v>570</v>
      </c>
      <c r="E195" s="69" t="s">
        <v>348</v>
      </c>
      <c r="F195" s="69">
        <v>7</v>
      </c>
      <c r="G195"/>
      <c r="H195" s="69" t="s">
        <v>11130</v>
      </c>
      <c r="I195"/>
      <c r="J195"/>
    </row>
    <row r="196" spans="1:10" x14ac:dyDescent="0.3">
      <c r="A196" s="1" t="s">
        <v>118</v>
      </c>
      <c r="B196" s="69" t="s">
        <v>265</v>
      </c>
      <c r="C196" s="69" t="s">
        <v>7000</v>
      </c>
      <c r="D196" s="69" t="s">
        <v>644</v>
      </c>
      <c r="E196" s="69" t="s">
        <v>348</v>
      </c>
      <c r="F196" s="69">
        <v>8</v>
      </c>
      <c r="G196"/>
      <c r="H196" s="69" t="s">
        <v>13926</v>
      </c>
      <c r="I196"/>
      <c r="J196"/>
    </row>
    <row r="197" spans="1:10" x14ac:dyDescent="0.3">
      <c r="A197" s="1" t="s">
        <v>144</v>
      </c>
      <c r="B197" s="69" t="s">
        <v>265</v>
      </c>
      <c r="C197" s="69" t="s">
        <v>15997</v>
      </c>
      <c r="D197" s="69" t="s">
        <v>895</v>
      </c>
      <c r="E197" s="69" t="s">
        <v>348</v>
      </c>
      <c r="F197" s="69">
        <v>8</v>
      </c>
      <c r="G197"/>
      <c r="H197" s="69" t="s">
        <v>13926</v>
      </c>
      <c r="I197"/>
      <c r="J197"/>
    </row>
    <row r="198" spans="1:10" x14ac:dyDescent="0.3">
      <c r="A198" s="1" t="s">
        <v>195</v>
      </c>
      <c r="B198" s="69" t="s">
        <v>265</v>
      </c>
      <c r="C198" s="69" t="s">
        <v>4094</v>
      </c>
      <c r="D198" s="69" t="s">
        <v>745</v>
      </c>
      <c r="E198" s="69" t="s">
        <v>348</v>
      </c>
      <c r="F198" s="69">
        <v>8</v>
      </c>
      <c r="G198"/>
      <c r="H198" s="69" t="s">
        <v>13926</v>
      </c>
      <c r="I198"/>
      <c r="J198"/>
    </row>
    <row r="199" spans="1:10" x14ac:dyDescent="0.3">
      <c r="A199" s="1" t="s">
        <v>2629</v>
      </c>
      <c r="B199" s="69" t="s">
        <v>265</v>
      </c>
      <c r="C199" s="69" t="s">
        <v>2633</v>
      </c>
      <c r="D199" s="69" t="s">
        <v>721</v>
      </c>
      <c r="E199" s="69" t="s">
        <v>451</v>
      </c>
      <c r="F199" s="69">
        <v>8</v>
      </c>
      <c r="G199"/>
      <c r="H199" s="69" t="s">
        <v>13926</v>
      </c>
      <c r="I199"/>
      <c r="J199"/>
    </row>
    <row r="200" spans="1:10" x14ac:dyDescent="0.3">
      <c r="A200" s="1" t="s">
        <v>188</v>
      </c>
      <c r="B200" s="69" t="s">
        <v>265</v>
      </c>
      <c r="C200" s="69" t="s">
        <v>8018</v>
      </c>
      <c r="D200" s="69" t="s">
        <v>707</v>
      </c>
      <c r="E200" s="69" t="s">
        <v>348</v>
      </c>
      <c r="F200" s="69">
        <v>8</v>
      </c>
      <c r="G200"/>
      <c r="H200" s="69" t="s">
        <v>13926</v>
      </c>
      <c r="I200"/>
      <c r="J200"/>
    </row>
    <row r="201" spans="1:10" x14ac:dyDescent="0.3">
      <c r="A201" s="1" t="s">
        <v>7432</v>
      </c>
      <c r="B201" s="69" t="s">
        <v>265</v>
      </c>
      <c r="C201" s="69" t="s">
        <v>13935</v>
      </c>
      <c r="D201" s="69" t="s">
        <v>416</v>
      </c>
      <c r="E201" s="69" t="s">
        <v>348</v>
      </c>
      <c r="F201" s="69">
        <v>8</v>
      </c>
      <c r="G201"/>
      <c r="H201" s="69" t="s">
        <v>13926</v>
      </c>
      <c r="I201"/>
      <c r="J201"/>
    </row>
    <row r="202" spans="1:10" x14ac:dyDescent="0.3">
      <c r="A202" s="1" t="s">
        <v>5400</v>
      </c>
      <c r="B202" s="69" t="s">
        <v>265</v>
      </c>
      <c r="C202" s="69" t="s">
        <v>5401</v>
      </c>
      <c r="D202" s="69" t="s">
        <v>489</v>
      </c>
      <c r="E202" s="69" t="s">
        <v>451</v>
      </c>
      <c r="F202" s="69">
        <v>8</v>
      </c>
      <c r="G202"/>
      <c r="H202" s="69" t="s">
        <v>13926</v>
      </c>
      <c r="I202"/>
      <c r="J202"/>
    </row>
    <row r="203" spans="1:10" x14ac:dyDescent="0.3">
      <c r="A203" s="1" t="s">
        <v>197</v>
      </c>
      <c r="B203" s="69" t="s">
        <v>265</v>
      </c>
      <c r="C203" s="69" t="s">
        <v>7584</v>
      </c>
      <c r="D203" s="69" t="s">
        <v>552</v>
      </c>
      <c r="E203" s="69" t="s">
        <v>451</v>
      </c>
      <c r="F203" s="69">
        <v>8</v>
      </c>
      <c r="G203"/>
      <c r="H203" s="69" t="s">
        <v>13926</v>
      </c>
      <c r="I203"/>
      <c r="J203"/>
    </row>
    <row r="204" spans="1:10" x14ac:dyDescent="0.3">
      <c r="A204" s="1" t="s">
        <v>9841</v>
      </c>
      <c r="B204" s="69" t="s">
        <v>265</v>
      </c>
      <c r="C204" s="69" t="s">
        <v>15937</v>
      </c>
      <c r="D204" s="69" t="s">
        <v>910</v>
      </c>
      <c r="E204" s="69" t="s">
        <v>311</v>
      </c>
      <c r="F204" s="69">
        <v>8</v>
      </c>
      <c r="G204"/>
      <c r="H204" s="69" t="s">
        <v>13926</v>
      </c>
      <c r="I204"/>
      <c r="J204"/>
    </row>
    <row r="205" spans="1:10" x14ac:dyDescent="0.3">
      <c r="A205" s="1" t="s">
        <v>48</v>
      </c>
      <c r="B205" s="69" t="s">
        <v>265</v>
      </c>
      <c r="C205" s="69" t="s">
        <v>7890</v>
      </c>
      <c r="D205" s="69" t="s">
        <v>536</v>
      </c>
      <c r="E205" s="69" t="s">
        <v>321</v>
      </c>
      <c r="F205" s="69">
        <v>8</v>
      </c>
      <c r="G205"/>
      <c r="H205" s="69" t="s">
        <v>13926</v>
      </c>
      <c r="I205"/>
      <c r="J205"/>
    </row>
    <row r="206" spans="1:10" x14ac:dyDescent="0.3">
      <c r="A206" s="1" t="s">
        <v>957</v>
      </c>
      <c r="B206" s="69" t="s">
        <v>265</v>
      </c>
      <c r="C206" s="69" t="s">
        <v>962</v>
      </c>
      <c r="D206" s="69" t="s">
        <v>416</v>
      </c>
      <c r="E206" s="69" t="s">
        <v>321</v>
      </c>
      <c r="F206" s="69">
        <v>8</v>
      </c>
      <c r="G206"/>
      <c r="H206" s="69" t="s">
        <v>13926</v>
      </c>
      <c r="I206"/>
      <c r="J206"/>
    </row>
    <row r="207" spans="1:10" x14ac:dyDescent="0.3">
      <c r="A207" s="1" t="s">
        <v>6717</v>
      </c>
      <c r="B207" s="69" t="s">
        <v>265</v>
      </c>
      <c r="C207" s="69" t="s">
        <v>6720</v>
      </c>
      <c r="D207" s="69" t="s">
        <v>644</v>
      </c>
      <c r="E207" s="69" t="s">
        <v>321</v>
      </c>
      <c r="F207" s="69">
        <v>8</v>
      </c>
      <c r="G207"/>
      <c r="H207" s="69" t="s">
        <v>13926</v>
      </c>
      <c r="I207"/>
      <c r="J207"/>
    </row>
    <row r="208" spans="1:10" x14ac:dyDescent="0.3">
      <c r="A208" s="1" t="s">
        <v>105</v>
      </c>
      <c r="B208" s="69" t="s">
        <v>265</v>
      </c>
      <c r="C208" s="69" t="s">
        <v>6678</v>
      </c>
      <c r="D208" s="69" t="s">
        <v>694</v>
      </c>
      <c r="E208" s="69" t="s">
        <v>321</v>
      </c>
      <c r="F208" s="69">
        <v>8</v>
      </c>
      <c r="G208"/>
      <c r="H208" s="69" t="s">
        <v>13926</v>
      </c>
      <c r="I208"/>
      <c r="J208"/>
    </row>
    <row r="209" spans="1:10" x14ac:dyDescent="0.3">
      <c r="A209" s="1" t="s">
        <v>204</v>
      </c>
      <c r="B209" s="69" t="s">
        <v>265</v>
      </c>
      <c r="C209" s="69" t="s">
        <v>3727</v>
      </c>
      <c r="D209" s="69" t="s">
        <v>694</v>
      </c>
      <c r="E209" s="69" t="s">
        <v>348</v>
      </c>
      <c r="F209" s="69">
        <v>8</v>
      </c>
      <c r="G209"/>
      <c r="H209" s="69" t="s">
        <v>13926</v>
      </c>
      <c r="I209"/>
      <c r="J209"/>
    </row>
    <row r="210" spans="1:10" x14ac:dyDescent="0.3">
      <c r="A210" s="1" t="s">
        <v>167</v>
      </c>
      <c r="B210" s="69" t="s">
        <v>265</v>
      </c>
      <c r="C210" s="69" t="s">
        <v>3223</v>
      </c>
      <c r="D210" s="69" t="s">
        <v>340</v>
      </c>
      <c r="E210" s="69" t="s">
        <v>451</v>
      </c>
      <c r="F210" s="69">
        <v>8</v>
      </c>
      <c r="G210"/>
      <c r="H210" s="69" t="s">
        <v>13926</v>
      </c>
      <c r="I210"/>
      <c r="J210"/>
    </row>
    <row r="211" spans="1:10" x14ac:dyDescent="0.3">
      <c r="A211" s="1" t="s">
        <v>203</v>
      </c>
      <c r="B211" s="69" t="s">
        <v>265</v>
      </c>
      <c r="C211" s="69" t="s">
        <v>5093</v>
      </c>
      <c r="D211" s="69" t="s">
        <v>335</v>
      </c>
      <c r="E211" s="69" t="s">
        <v>311</v>
      </c>
      <c r="F211" s="69">
        <v>8</v>
      </c>
      <c r="G211"/>
      <c r="H211" s="69" t="s">
        <v>13926</v>
      </c>
      <c r="I211"/>
      <c r="J211"/>
    </row>
    <row r="212" spans="1:10" x14ac:dyDescent="0.3">
      <c r="A212" s="1" t="s">
        <v>186</v>
      </c>
      <c r="B212" s="69" t="s">
        <v>265</v>
      </c>
      <c r="C212" s="69" t="s">
        <v>10928</v>
      </c>
      <c r="D212" s="69" t="s">
        <v>721</v>
      </c>
      <c r="E212" s="69" t="s">
        <v>348</v>
      </c>
      <c r="F212" s="69">
        <v>8</v>
      </c>
      <c r="G212"/>
      <c r="H212" s="69" t="s">
        <v>13926</v>
      </c>
      <c r="I212"/>
      <c r="J212"/>
    </row>
    <row r="213" spans="1:10" x14ac:dyDescent="0.3">
      <c r="A213" s="1" t="s">
        <v>2453</v>
      </c>
      <c r="B213" s="69" t="s">
        <v>265</v>
      </c>
      <c r="C213" s="69" t="s">
        <v>2456</v>
      </c>
      <c r="D213" s="69" t="s">
        <v>522</v>
      </c>
      <c r="E213" s="69" t="s">
        <v>451</v>
      </c>
      <c r="F213" s="69">
        <v>8</v>
      </c>
      <c r="G213"/>
      <c r="H213" s="69" t="s">
        <v>13926</v>
      </c>
      <c r="I213"/>
      <c r="J213"/>
    </row>
    <row r="214" spans="1:10" x14ac:dyDescent="0.3">
      <c r="A214" s="1" t="s">
        <v>92</v>
      </c>
      <c r="B214" s="69" t="s">
        <v>265</v>
      </c>
      <c r="C214" s="69" t="s">
        <v>8423</v>
      </c>
      <c r="D214" s="69" t="s">
        <v>536</v>
      </c>
      <c r="E214" s="69" t="s">
        <v>451</v>
      </c>
      <c r="F214" s="69">
        <v>8</v>
      </c>
      <c r="G214"/>
      <c r="H214" s="69" t="s">
        <v>13926</v>
      </c>
      <c r="I214"/>
      <c r="J214"/>
    </row>
    <row r="215" spans="1:10" x14ac:dyDescent="0.3">
      <c r="A215" s="1" t="s">
        <v>7572</v>
      </c>
      <c r="B215" s="69" t="s">
        <v>265</v>
      </c>
      <c r="C215" s="69" t="s">
        <v>7575</v>
      </c>
      <c r="D215" s="69" t="s">
        <v>479</v>
      </c>
      <c r="E215" s="69" t="s">
        <v>348</v>
      </c>
      <c r="F215" s="69">
        <v>8</v>
      </c>
      <c r="G215"/>
      <c r="H215" s="69" t="s">
        <v>13926</v>
      </c>
      <c r="I215"/>
      <c r="J215"/>
    </row>
    <row r="216" spans="1:10" x14ac:dyDescent="0.3">
      <c r="A216" s="1" t="s">
        <v>1248</v>
      </c>
      <c r="B216" s="69" t="s">
        <v>265</v>
      </c>
      <c r="C216" s="69" t="s">
        <v>1251</v>
      </c>
      <c r="D216" s="69" t="s">
        <v>745</v>
      </c>
      <c r="E216" s="69" t="s">
        <v>451</v>
      </c>
      <c r="F216" s="69">
        <v>8</v>
      </c>
      <c r="G216"/>
      <c r="H216" s="69" t="s">
        <v>13926</v>
      </c>
      <c r="I216"/>
      <c r="J216"/>
    </row>
    <row r="217" spans="1:10" x14ac:dyDescent="0.3">
      <c r="A217" s="1" t="s">
        <v>124</v>
      </c>
      <c r="B217" s="69" t="s">
        <v>265</v>
      </c>
      <c r="C217" s="69" t="s">
        <v>5734</v>
      </c>
      <c r="D217" s="69" t="s">
        <v>14642</v>
      </c>
      <c r="E217" s="69" t="s">
        <v>348</v>
      </c>
      <c r="F217" s="69">
        <v>8</v>
      </c>
      <c r="G217"/>
      <c r="H217" s="69" t="s">
        <v>13926</v>
      </c>
      <c r="I217"/>
      <c r="J217"/>
    </row>
    <row r="218" spans="1:10" x14ac:dyDescent="0.3">
      <c r="A218" s="1" t="s">
        <v>1211</v>
      </c>
      <c r="B218" s="69" t="s">
        <v>265</v>
      </c>
      <c r="C218" s="69" t="s">
        <v>1215</v>
      </c>
      <c r="D218" s="69" t="s">
        <v>479</v>
      </c>
      <c r="E218" s="69" t="s">
        <v>437</v>
      </c>
      <c r="F218" s="69">
        <v>8</v>
      </c>
      <c r="G218"/>
      <c r="H218" s="69" t="s">
        <v>13926</v>
      </c>
      <c r="I218"/>
      <c r="J218"/>
    </row>
    <row r="219" spans="1:10" x14ac:dyDescent="0.3">
      <c r="A219" s="1" t="s">
        <v>15080</v>
      </c>
      <c r="B219" s="69" t="s">
        <v>265</v>
      </c>
      <c r="C219" s="69" t="s">
        <v>15079</v>
      </c>
      <c r="D219" s="69" t="s">
        <v>915</v>
      </c>
      <c r="E219" s="69" t="s">
        <v>348</v>
      </c>
      <c r="F219" s="69">
        <v>8</v>
      </c>
      <c r="G219"/>
      <c r="H219" s="69" t="s">
        <v>11130</v>
      </c>
      <c r="I219"/>
      <c r="J219"/>
    </row>
    <row r="220" spans="1:10" x14ac:dyDescent="0.3">
      <c r="A220" s="1" t="s">
        <v>14834</v>
      </c>
      <c r="B220" s="69" t="s">
        <v>265</v>
      </c>
      <c r="C220" s="69" t="s">
        <v>14833</v>
      </c>
      <c r="D220" s="69" t="s">
        <v>14642</v>
      </c>
      <c r="E220" s="69" t="s">
        <v>348</v>
      </c>
      <c r="F220" s="69">
        <v>8</v>
      </c>
      <c r="G220"/>
      <c r="H220" s="69" t="s">
        <v>11130</v>
      </c>
      <c r="I220"/>
      <c r="J220"/>
    </row>
    <row r="221" spans="1:10" x14ac:dyDescent="0.3">
      <c r="A221" s="1" t="s">
        <v>16055</v>
      </c>
      <c r="B221" s="69" t="s">
        <v>265</v>
      </c>
      <c r="C221" s="69" t="s">
        <v>16054</v>
      </c>
      <c r="D221" s="69" t="s">
        <v>721</v>
      </c>
      <c r="E221" s="69" t="s">
        <v>451</v>
      </c>
      <c r="F221" s="69">
        <v>8</v>
      </c>
      <c r="G221"/>
      <c r="H221" s="69" t="s">
        <v>11130</v>
      </c>
      <c r="I221"/>
      <c r="J221"/>
    </row>
    <row r="222" spans="1:10" x14ac:dyDescent="0.3">
      <c r="A222" s="1" t="s">
        <v>234</v>
      </c>
      <c r="B222" s="69" t="s">
        <v>267</v>
      </c>
      <c r="C222" s="69" t="s">
        <v>1766</v>
      </c>
      <c r="D222" s="69" t="s">
        <v>365</v>
      </c>
      <c r="E222" s="69" t="s">
        <v>311</v>
      </c>
      <c r="F222" s="69">
        <v>9</v>
      </c>
      <c r="G222"/>
      <c r="H222" s="69" t="s">
        <v>13926</v>
      </c>
      <c r="I222"/>
      <c r="J222"/>
    </row>
    <row r="223" spans="1:10" x14ac:dyDescent="0.3">
      <c r="A223" s="1" t="s">
        <v>220</v>
      </c>
      <c r="B223" s="69" t="s">
        <v>267</v>
      </c>
      <c r="C223" s="69" t="s">
        <v>4131</v>
      </c>
      <c r="D223" s="69" t="s">
        <v>669</v>
      </c>
      <c r="E223" s="69" t="s">
        <v>321</v>
      </c>
      <c r="F223" s="69">
        <v>9</v>
      </c>
      <c r="G223"/>
      <c r="H223" s="69" t="s">
        <v>13926</v>
      </c>
      <c r="I223"/>
      <c r="J223"/>
    </row>
    <row r="224" spans="1:10" x14ac:dyDescent="0.3">
      <c r="A224" s="1" t="s">
        <v>7900</v>
      </c>
      <c r="B224" s="69" t="s">
        <v>267</v>
      </c>
      <c r="C224" s="69" t="s">
        <v>7902</v>
      </c>
      <c r="D224" s="69" t="s">
        <v>388</v>
      </c>
      <c r="E224" s="69" t="s">
        <v>451</v>
      </c>
      <c r="F224" s="69">
        <v>9</v>
      </c>
      <c r="G224"/>
      <c r="H224" s="69" t="s">
        <v>13926</v>
      </c>
      <c r="I224"/>
      <c r="J224"/>
    </row>
    <row r="225" spans="1:10" x14ac:dyDescent="0.3">
      <c r="A225" s="1" t="s">
        <v>41</v>
      </c>
      <c r="B225" s="69" t="s">
        <v>267</v>
      </c>
      <c r="C225" s="69" t="s">
        <v>8710</v>
      </c>
      <c r="D225" s="69" t="s">
        <v>352</v>
      </c>
      <c r="E225" s="69" t="s">
        <v>348</v>
      </c>
      <c r="F225" s="69">
        <v>9</v>
      </c>
      <c r="G225"/>
      <c r="H225" s="69" t="s">
        <v>13926</v>
      </c>
      <c r="I225"/>
      <c r="J225"/>
    </row>
    <row r="226" spans="1:10" x14ac:dyDescent="0.3">
      <c r="A226" s="1" t="s">
        <v>6616</v>
      </c>
      <c r="B226" s="69" t="s">
        <v>267</v>
      </c>
      <c r="C226" s="69" t="s">
        <v>6619</v>
      </c>
      <c r="D226" s="69" t="s">
        <v>14642</v>
      </c>
      <c r="E226" s="69" t="s">
        <v>321</v>
      </c>
      <c r="F226" s="69">
        <v>9</v>
      </c>
      <c r="G226"/>
      <c r="H226" s="69" t="s">
        <v>13926</v>
      </c>
      <c r="I226"/>
      <c r="J226"/>
    </row>
    <row r="227" spans="1:10" x14ac:dyDescent="0.3">
      <c r="A227" s="1" t="s">
        <v>236</v>
      </c>
      <c r="B227" s="69" t="s">
        <v>267</v>
      </c>
      <c r="C227" s="69" t="s">
        <v>6839</v>
      </c>
      <c r="D227" s="69" t="s">
        <v>340</v>
      </c>
      <c r="E227" s="69" t="s">
        <v>348</v>
      </c>
      <c r="F227" s="69">
        <v>9</v>
      </c>
      <c r="G227"/>
      <c r="H227" s="69" t="s">
        <v>13926</v>
      </c>
      <c r="I227"/>
      <c r="J227"/>
    </row>
    <row r="228" spans="1:10" x14ac:dyDescent="0.3">
      <c r="A228" s="1" t="s">
        <v>10340</v>
      </c>
      <c r="B228" s="69" t="s">
        <v>267</v>
      </c>
      <c r="C228" s="69" t="s">
        <v>10342</v>
      </c>
      <c r="D228" s="69" t="s">
        <v>707</v>
      </c>
      <c r="E228" s="69" t="s">
        <v>451</v>
      </c>
      <c r="F228" s="69">
        <v>9</v>
      </c>
      <c r="G228"/>
      <c r="H228" s="69" t="s">
        <v>13926</v>
      </c>
      <c r="I228"/>
      <c r="J228"/>
    </row>
    <row r="229" spans="1:10" x14ac:dyDescent="0.3">
      <c r="A229" s="1" t="s">
        <v>125</v>
      </c>
      <c r="B229" s="69" t="s">
        <v>267</v>
      </c>
      <c r="C229" s="69" t="s">
        <v>6080</v>
      </c>
      <c r="D229" s="69" t="s">
        <v>522</v>
      </c>
      <c r="E229" s="69" t="s">
        <v>451</v>
      </c>
      <c r="F229" s="69">
        <v>9</v>
      </c>
      <c r="G229"/>
      <c r="H229" s="69" t="s">
        <v>13926</v>
      </c>
      <c r="I229"/>
      <c r="J229"/>
    </row>
    <row r="230" spans="1:10" x14ac:dyDescent="0.3">
      <c r="A230" s="1" t="s">
        <v>221</v>
      </c>
      <c r="B230" s="69" t="s">
        <v>267</v>
      </c>
      <c r="C230" s="69" t="s">
        <v>7071</v>
      </c>
      <c r="D230" s="69" t="s">
        <v>489</v>
      </c>
      <c r="E230" s="69" t="s">
        <v>348</v>
      </c>
      <c r="F230" s="69">
        <v>9</v>
      </c>
      <c r="G230"/>
      <c r="H230" s="69" t="s">
        <v>13926</v>
      </c>
      <c r="I230"/>
      <c r="J230"/>
    </row>
    <row r="231" spans="1:10" x14ac:dyDescent="0.3">
      <c r="A231" s="1" t="s">
        <v>5645</v>
      </c>
      <c r="B231" s="69" t="s">
        <v>267</v>
      </c>
      <c r="C231" s="69" t="s">
        <v>5647</v>
      </c>
      <c r="D231" s="69" t="s">
        <v>340</v>
      </c>
      <c r="E231" s="69" t="s">
        <v>311</v>
      </c>
      <c r="F231" s="69">
        <v>9</v>
      </c>
      <c r="G231"/>
      <c r="H231" s="69" t="s">
        <v>13926</v>
      </c>
      <c r="I231"/>
      <c r="J231"/>
    </row>
    <row r="232" spans="1:10" x14ac:dyDescent="0.3">
      <c r="A232" s="1" t="s">
        <v>258</v>
      </c>
      <c r="B232" s="69" t="s">
        <v>267</v>
      </c>
      <c r="C232" s="69" t="s">
        <v>10878</v>
      </c>
      <c r="D232" s="69" t="s">
        <v>335</v>
      </c>
      <c r="E232" s="69" t="s">
        <v>451</v>
      </c>
      <c r="F232" s="69">
        <v>9</v>
      </c>
      <c r="G232"/>
      <c r="H232" s="69" t="s">
        <v>13926</v>
      </c>
      <c r="I232"/>
      <c r="J232"/>
    </row>
    <row r="233" spans="1:10" x14ac:dyDescent="0.3">
      <c r="A233" s="1" t="s">
        <v>224</v>
      </c>
      <c r="B233" s="69" t="s">
        <v>267</v>
      </c>
      <c r="C233" s="69" t="s">
        <v>6759</v>
      </c>
      <c r="D233" s="69" t="s">
        <v>303</v>
      </c>
      <c r="E233" s="69" t="s">
        <v>451</v>
      </c>
      <c r="F233" s="69">
        <v>9</v>
      </c>
      <c r="G233"/>
      <c r="H233" s="69" t="s">
        <v>13926</v>
      </c>
      <c r="I233"/>
      <c r="J233"/>
    </row>
    <row r="234" spans="1:10" x14ac:dyDescent="0.3">
      <c r="A234" s="1" t="s">
        <v>7620</v>
      </c>
      <c r="B234" s="69" t="s">
        <v>267</v>
      </c>
      <c r="C234" s="69" t="s">
        <v>7621</v>
      </c>
      <c r="D234" s="69" t="s">
        <v>388</v>
      </c>
      <c r="E234" s="69" t="s">
        <v>451</v>
      </c>
      <c r="F234" s="69">
        <v>9</v>
      </c>
      <c r="G234"/>
      <c r="H234" s="69" t="s">
        <v>13926</v>
      </c>
      <c r="I234"/>
      <c r="J234"/>
    </row>
    <row r="235" spans="1:10" x14ac:dyDescent="0.3">
      <c r="A235" s="1" t="s">
        <v>19</v>
      </c>
      <c r="B235" s="69" t="s">
        <v>267</v>
      </c>
      <c r="C235" s="69" t="s">
        <v>5242</v>
      </c>
      <c r="D235" s="69" t="s">
        <v>707</v>
      </c>
      <c r="E235" s="69" t="s">
        <v>348</v>
      </c>
      <c r="F235" s="69">
        <v>9</v>
      </c>
      <c r="G235"/>
      <c r="H235" s="69" t="s">
        <v>13926</v>
      </c>
      <c r="I235"/>
      <c r="J235"/>
    </row>
    <row r="236" spans="1:10" x14ac:dyDescent="0.3">
      <c r="A236" s="1" t="s">
        <v>217</v>
      </c>
      <c r="B236" s="69" t="s">
        <v>267</v>
      </c>
      <c r="C236" s="69" t="s">
        <v>9775</v>
      </c>
      <c r="D236" s="69" t="s">
        <v>536</v>
      </c>
      <c r="E236" s="69" t="s">
        <v>451</v>
      </c>
      <c r="F236" s="69">
        <v>9</v>
      </c>
      <c r="G236"/>
      <c r="H236" s="69" t="s">
        <v>13926</v>
      </c>
      <c r="I236"/>
      <c r="J236"/>
    </row>
    <row r="237" spans="1:10" x14ac:dyDescent="0.3">
      <c r="A237" s="1" t="s">
        <v>7643</v>
      </c>
      <c r="B237" s="69" t="s">
        <v>267</v>
      </c>
      <c r="C237" s="69" t="s">
        <v>7646</v>
      </c>
      <c r="D237" s="69" t="s">
        <v>570</v>
      </c>
      <c r="E237" s="69" t="s">
        <v>321</v>
      </c>
      <c r="F237" s="69">
        <v>9</v>
      </c>
      <c r="G237"/>
      <c r="H237" s="69" t="s">
        <v>13926</v>
      </c>
      <c r="I237"/>
      <c r="J237"/>
    </row>
    <row r="238" spans="1:10" x14ac:dyDescent="0.3">
      <c r="A238" s="1" t="s">
        <v>216</v>
      </c>
      <c r="B238" s="69" t="s">
        <v>267</v>
      </c>
      <c r="C238" s="69" t="s">
        <v>3736</v>
      </c>
      <c r="D238" s="69" t="s">
        <v>416</v>
      </c>
      <c r="E238" s="69" t="s">
        <v>348</v>
      </c>
      <c r="F238" s="69">
        <v>9</v>
      </c>
      <c r="G238"/>
      <c r="H238" s="69" t="s">
        <v>13926</v>
      </c>
      <c r="I238"/>
      <c r="J238"/>
    </row>
    <row r="239" spans="1:10" x14ac:dyDescent="0.3">
      <c r="A239" s="1" t="s">
        <v>15735</v>
      </c>
      <c r="B239" s="69" t="s">
        <v>267</v>
      </c>
      <c r="C239" s="69" t="s">
        <v>15734</v>
      </c>
      <c r="D239" s="69" t="s">
        <v>536</v>
      </c>
      <c r="E239" s="69" t="s">
        <v>348</v>
      </c>
      <c r="F239" s="69">
        <v>9</v>
      </c>
      <c r="G239"/>
      <c r="H239" s="69" t="s">
        <v>11130</v>
      </c>
      <c r="I239"/>
      <c r="J239"/>
    </row>
    <row r="240" spans="1:10" x14ac:dyDescent="0.3">
      <c r="A240" s="1" t="s">
        <v>15412</v>
      </c>
      <c r="B240" s="69" t="s">
        <v>267</v>
      </c>
      <c r="C240" s="69" t="s">
        <v>15411</v>
      </c>
      <c r="D240" s="69" t="s">
        <v>895</v>
      </c>
      <c r="E240" s="69" t="s">
        <v>321</v>
      </c>
      <c r="F240" s="69">
        <v>9</v>
      </c>
      <c r="G240"/>
      <c r="H240" s="69" t="s">
        <v>11130</v>
      </c>
      <c r="I240"/>
      <c r="J240"/>
    </row>
    <row r="241" spans="1:10" x14ac:dyDescent="0.3">
      <c r="A241" s="1" t="s">
        <v>15234</v>
      </c>
      <c r="B241" s="69" t="s">
        <v>267</v>
      </c>
      <c r="C241" s="69" t="s">
        <v>15233</v>
      </c>
      <c r="D241" s="69" t="s">
        <v>489</v>
      </c>
      <c r="E241" s="69" t="s">
        <v>321</v>
      </c>
      <c r="F241" s="69">
        <v>9</v>
      </c>
      <c r="G241"/>
      <c r="H241" s="69" t="s">
        <v>11130</v>
      </c>
      <c r="I241"/>
      <c r="J241"/>
    </row>
    <row r="242" spans="1:10" x14ac:dyDescent="0.3">
      <c r="A242" s="1" t="s">
        <v>15092</v>
      </c>
      <c r="B242" s="69" t="s">
        <v>267</v>
      </c>
      <c r="C242" s="69" t="s">
        <v>15091</v>
      </c>
      <c r="D242" s="69" t="s">
        <v>352</v>
      </c>
      <c r="E242" s="69" t="s">
        <v>348</v>
      </c>
      <c r="F242" s="69">
        <v>9</v>
      </c>
      <c r="G242"/>
      <c r="H242" s="69" t="s">
        <v>11130</v>
      </c>
      <c r="I242"/>
      <c r="J242"/>
    </row>
    <row r="243" spans="1:10" x14ac:dyDescent="0.3">
      <c r="A243" s="1" t="s">
        <v>16001</v>
      </c>
      <c r="B243" s="69" t="s">
        <v>267</v>
      </c>
      <c r="C243" s="69" t="s">
        <v>16000</v>
      </c>
      <c r="D243" s="69" t="s">
        <v>707</v>
      </c>
      <c r="E243" s="69" t="s">
        <v>348</v>
      </c>
      <c r="F243" s="69">
        <v>9</v>
      </c>
      <c r="G243"/>
      <c r="H243" s="69" t="s">
        <v>11130</v>
      </c>
      <c r="I243"/>
      <c r="J243"/>
    </row>
    <row r="244" spans="1:10" x14ac:dyDescent="0.3">
      <c r="A244" s="1" t="s">
        <v>14760</v>
      </c>
      <c r="B244" s="69" t="s">
        <v>267</v>
      </c>
      <c r="C244" s="69" t="s">
        <v>14759</v>
      </c>
      <c r="D244" s="69" t="s">
        <v>298</v>
      </c>
      <c r="E244" s="69" t="s">
        <v>451</v>
      </c>
      <c r="F244" s="69">
        <v>9</v>
      </c>
      <c r="G244"/>
      <c r="H244" s="69" t="s">
        <v>11130</v>
      </c>
      <c r="I244"/>
      <c r="J244"/>
    </row>
    <row r="245" spans="1:10" x14ac:dyDescent="0.3">
      <c r="A245" s="1" t="s">
        <v>6231</v>
      </c>
      <c r="B245" s="69" t="s">
        <v>264</v>
      </c>
      <c r="C245" s="69" t="s">
        <v>6232</v>
      </c>
      <c r="D245" s="69" t="s">
        <v>552</v>
      </c>
      <c r="E245" s="69" t="s">
        <v>348</v>
      </c>
      <c r="F245" s="69">
        <v>10</v>
      </c>
      <c r="G245" t="s">
        <v>10664</v>
      </c>
      <c r="H245" s="69" t="s">
        <v>13926</v>
      </c>
      <c r="I245"/>
      <c r="J245"/>
    </row>
    <row r="246" spans="1:10" x14ac:dyDescent="0.3">
      <c r="A246" s="1" t="s">
        <v>253</v>
      </c>
      <c r="B246" s="69" t="s">
        <v>264</v>
      </c>
      <c r="C246" s="69" t="s">
        <v>2751</v>
      </c>
      <c r="D246" s="69" t="s">
        <v>298</v>
      </c>
      <c r="E246" s="69" t="s">
        <v>451</v>
      </c>
      <c r="F246" s="69">
        <v>10</v>
      </c>
      <c r="G246" t="s">
        <v>10664</v>
      </c>
      <c r="H246" s="69" t="s">
        <v>13926</v>
      </c>
      <c r="I246"/>
      <c r="J246"/>
    </row>
    <row r="247" spans="1:10" x14ac:dyDescent="0.3">
      <c r="A247" s="1" t="s">
        <v>254</v>
      </c>
      <c r="B247" s="69" t="s">
        <v>264</v>
      </c>
      <c r="C247" s="69" t="s">
        <v>4677</v>
      </c>
      <c r="D247" s="69" t="s">
        <v>669</v>
      </c>
      <c r="E247" s="69" t="s">
        <v>311</v>
      </c>
      <c r="F247" s="69">
        <v>10</v>
      </c>
      <c r="G247" t="s">
        <v>10664</v>
      </c>
      <c r="H247" s="69" t="s">
        <v>13926</v>
      </c>
      <c r="I247"/>
      <c r="J247"/>
    </row>
    <row r="248" spans="1:10" x14ac:dyDescent="0.3">
      <c r="A248" s="1" t="s">
        <v>185</v>
      </c>
      <c r="B248" s="69" t="s">
        <v>264</v>
      </c>
      <c r="C248" s="69" t="s">
        <v>1083</v>
      </c>
      <c r="D248" s="69" t="s">
        <v>489</v>
      </c>
      <c r="E248" s="69" t="s">
        <v>311</v>
      </c>
      <c r="F248" s="69">
        <v>10</v>
      </c>
      <c r="G248" t="s">
        <v>10664</v>
      </c>
      <c r="H248" s="69" t="s">
        <v>13926</v>
      </c>
      <c r="I248"/>
      <c r="J248"/>
    </row>
    <row r="249" spans="1:10" x14ac:dyDescent="0.3">
      <c r="A249" s="1" t="s">
        <v>7098</v>
      </c>
      <c r="B249" s="69" t="s">
        <v>264</v>
      </c>
      <c r="C249" s="69" t="s">
        <v>15420</v>
      </c>
      <c r="D249" s="69" t="s">
        <v>570</v>
      </c>
      <c r="E249" s="69" t="s">
        <v>451</v>
      </c>
      <c r="F249" s="69">
        <v>10</v>
      </c>
      <c r="G249" t="s">
        <v>10664</v>
      </c>
      <c r="H249" s="69" t="s">
        <v>13926</v>
      </c>
      <c r="I249"/>
      <c r="J249"/>
    </row>
    <row r="250" spans="1:10" x14ac:dyDescent="0.3">
      <c r="A250" s="1" t="s">
        <v>248</v>
      </c>
      <c r="B250" s="69" t="s">
        <v>264</v>
      </c>
      <c r="C250" s="69" t="s">
        <v>5773</v>
      </c>
      <c r="D250" s="69" t="s">
        <v>314</v>
      </c>
      <c r="E250" s="69" t="s">
        <v>321</v>
      </c>
      <c r="F250" s="69">
        <v>10</v>
      </c>
      <c r="G250" t="s">
        <v>10664</v>
      </c>
      <c r="H250" s="69" t="s">
        <v>13926</v>
      </c>
      <c r="I250"/>
      <c r="J250"/>
    </row>
    <row r="251" spans="1:10" x14ac:dyDescent="0.3">
      <c r="A251" s="1" t="s">
        <v>4272</v>
      </c>
      <c r="B251" s="69" t="s">
        <v>264</v>
      </c>
      <c r="C251" s="69" t="s">
        <v>4275</v>
      </c>
      <c r="D251" s="69" t="s">
        <v>489</v>
      </c>
      <c r="E251" s="69" t="s">
        <v>348</v>
      </c>
      <c r="F251" s="69">
        <v>10</v>
      </c>
      <c r="G251" t="s">
        <v>10664</v>
      </c>
      <c r="H251" s="69" t="s">
        <v>13926</v>
      </c>
      <c r="I251"/>
      <c r="J251"/>
    </row>
    <row r="252" spans="1:10" x14ac:dyDescent="0.3">
      <c r="A252" s="1" t="s">
        <v>242</v>
      </c>
      <c r="B252" s="69" t="s">
        <v>264</v>
      </c>
      <c r="C252" s="69" t="s">
        <v>10566</v>
      </c>
      <c r="D252" s="69" t="s">
        <v>570</v>
      </c>
      <c r="E252" s="69" t="s">
        <v>311</v>
      </c>
      <c r="F252" s="69">
        <v>10</v>
      </c>
      <c r="G252" t="s">
        <v>10664</v>
      </c>
      <c r="H252" s="69" t="s">
        <v>13926</v>
      </c>
      <c r="I252"/>
      <c r="J252"/>
    </row>
    <row r="253" spans="1:10" x14ac:dyDescent="0.3">
      <c r="A253" s="1" t="s">
        <v>10002</v>
      </c>
      <c r="B253" s="69" t="s">
        <v>264</v>
      </c>
      <c r="C253" s="69" t="s">
        <v>10004</v>
      </c>
      <c r="D253" s="69" t="s">
        <v>489</v>
      </c>
      <c r="E253" s="69" t="s">
        <v>311</v>
      </c>
      <c r="F253" s="69">
        <v>10</v>
      </c>
      <c r="G253" t="s">
        <v>10664</v>
      </c>
      <c r="H253" s="69" t="s">
        <v>13926</v>
      </c>
      <c r="I253"/>
      <c r="J253"/>
    </row>
    <row r="254" spans="1:10" x14ac:dyDescent="0.3">
      <c r="A254" s="1" t="s">
        <v>247</v>
      </c>
      <c r="B254" s="69" t="s">
        <v>264</v>
      </c>
      <c r="C254" s="69" t="s">
        <v>6734</v>
      </c>
      <c r="D254" s="69" t="s">
        <v>410</v>
      </c>
      <c r="E254" s="69" t="s">
        <v>451</v>
      </c>
      <c r="F254" s="69">
        <v>10</v>
      </c>
      <c r="G254" t="s">
        <v>10664</v>
      </c>
      <c r="H254" s="69" t="s">
        <v>13926</v>
      </c>
      <c r="I254"/>
      <c r="J254"/>
    </row>
    <row r="255" spans="1:10" x14ac:dyDescent="0.3">
      <c r="A255" s="1" t="s">
        <v>257</v>
      </c>
      <c r="B255" s="69" t="s">
        <v>264</v>
      </c>
      <c r="C255" s="69" t="s">
        <v>10347</v>
      </c>
      <c r="D255" s="69" t="s">
        <v>298</v>
      </c>
      <c r="E255" s="69" t="s">
        <v>451</v>
      </c>
      <c r="F255" s="69">
        <v>10</v>
      </c>
      <c r="G255" t="s">
        <v>10664</v>
      </c>
      <c r="H255" s="69" t="s">
        <v>13926</v>
      </c>
      <c r="I255"/>
      <c r="J255"/>
    </row>
    <row r="256" spans="1:10" x14ac:dyDescent="0.3">
      <c r="A256" s="1" t="s">
        <v>250</v>
      </c>
      <c r="B256" s="69" t="s">
        <v>264</v>
      </c>
      <c r="C256" s="69" t="s">
        <v>10207</v>
      </c>
      <c r="D256" s="69" t="s">
        <v>721</v>
      </c>
      <c r="E256" s="69" t="s">
        <v>348</v>
      </c>
      <c r="F256" s="69">
        <v>10</v>
      </c>
      <c r="G256" t="s">
        <v>10664</v>
      </c>
      <c r="H256" s="69" t="s">
        <v>13926</v>
      </c>
      <c r="I256"/>
      <c r="J256"/>
    </row>
    <row r="257" spans="1:10" x14ac:dyDescent="0.3">
      <c r="A257" s="1" t="s">
        <v>246</v>
      </c>
      <c r="B257" s="69" t="s">
        <v>264</v>
      </c>
      <c r="C257" s="69" t="s">
        <v>7528</v>
      </c>
      <c r="D257" s="69" t="s">
        <v>910</v>
      </c>
      <c r="E257" s="69" t="s">
        <v>451</v>
      </c>
      <c r="F257" s="69">
        <v>10</v>
      </c>
      <c r="G257" t="s">
        <v>10664</v>
      </c>
      <c r="H257" s="69" t="s">
        <v>13926</v>
      </c>
      <c r="I257"/>
      <c r="J257"/>
    </row>
    <row r="258" spans="1:10" x14ac:dyDescent="0.3">
      <c r="A258" s="1" t="s">
        <v>240</v>
      </c>
      <c r="B258" s="69" t="s">
        <v>264</v>
      </c>
      <c r="C258" s="69" t="s">
        <v>9602</v>
      </c>
      <c r="D258" s="69" t="s">
        <v>1198</v>
      </c>
      <c r="E258" s="69" t="s">
        <v>348</v>
      </c>
      <c r="F258" s="69">
        <v>10</v>
      </c>
      <c r="G258" t="s">
        <v>10664</v>
      </c>
      <c r="H258" s="69" t="s">
        <v>13926</v>
      </c>
      <c r="I258"/>
      <c r="J258"/>
    </row>
    <row r="259" spans="1:10" x14ac:dyDescent="0.3">
      <c r="A259" s="1" t="s">
        <v>206</v>
      </c>
      <c r="B259" s="69" t="s">
        <v>264</v>
      </c>
      <c r="C259" s="69" t="s">
        <v>5014</v>
      </c>
      <c r="D259" s="69" t="s">
        <v>1198</v>
      </c>
      <c r="E259" s="69" t="s">
        <v>451</v>
      </c>
      <c r="F259" s="69">
        <v>10</v>
      </c>
      <c r="G259" t="s">
        <v>10664</v>
      </c>
      <c r="H259" s="69" t="s">
        <v>13926</v>
      </c>
      <c r="I259"/>
      <c r="J259"/>
    </row>
    <row r="260" spans="1:10" x14ac:dyDescent="0.3">
      <c r="A260" s="1" t="s">
        <v>2140</v>
      </c>
      <c r="B260" s="69" t="s">
        <v>264</v>
      </c>
      <c r="C260" s="69" t="s">
        <v>2143</v>
      </c>
      <c r="D260" s="69" t="s">
        <v>910</v>
      </c>
      <c r="E260" s="69" t="s">
        <v>451</v>
      </c>
      <c r="F260" s="69">
        <v>10</v>
      </c>
      <c r="G260" t="s">
        <v>10664</v>
      </c>
      <c r="H260" s="69" t="s">
        <v>13926</v>
      </c>
      <c r="I260"/>
      <c r="J260"/>
    </row>
    <row r="261" spans="1:10" x14ac:dyDescent="0.3">
      <c r="A261" s="1" t="s">
        <v>244</v>
      </c>
      <c r="B261" s="69" t="s">
        <v>264</v>
      </c>
      <c r="C261" s="69" t="s">
        <v>8024</v>
      </c>
      <c r="D261" s="69" t="s">
        <v>410</v>
      </c>
      <c r="E261" s="69" t="s">
        <v>348</v>
      </c>
      <c r="F261" s="69">
        <v>10</v>
      </c>
      <c r="G261" s="69" t="s">
        <v>10664</v>
      </c>
      <c r="H261" s="69" t="s">
        <v>13926</v>
      </c>
      <c r="I261"/>
      <c r="J261"/>
    </row>
    <row r="262" spans="1:10" x14ac:dyDescent="0.3">
      <c r="A262" s="1" t="s">
        <v>14804</v>
      </c>
      <c r="B262" s="69" t="s">
        <v>264</v>
      </c>
      <c r="C262" s="69" t="s">
        <v>14803</v>
      </c>
      <c r="D262" s="69" t="s">
        <v>721</v>
      </c>
      <c r="E262" s="69" t="s">
        <v>451</v>
      </c>
      <c r="F262" s="69">
        <v>10</v>
      </c>
      <c r="G262" s="69" t="s">
        <v>10664</v>
      </c>
      <c r="H262" s="69" t="s">
        <v>11130</v>
      </c>
      <c r="I262"/>
      <c r="J262"/>
    </row>
    <row r="263" spans="1:10" x14ac:dyDescent="0.3">
      <c r="A263" s="1" t="s">
        <v>14601</v>
      </c>
      <c r="B263" s="69" t="s">
        <v>264</v>
      </c>
      <c r="C263" s="69" t="s">
        <v>14600</v>
      </c>
      <c r="D263" s="69" t="s">
        <v>552</v>
      </c>
      <c r="E263" s="69" t="s">
        <v>451</v>
      </c>
      <c r="F263" s="69">
        <v>10</v>
      </c>
      <c r="G263" s="69" t="s">
        <v>10664</v>
      </c>
      <c r="H263" s="69" t="s">
        <v>11130</v>
      </c>
      <c r="I263"/>
      <c r="J263"/>
    </row>
    <row r="264" spans="1:10" x14ac:dyDescent="0.3">
      <c r="A264" s="1" t="s">
        <v>14943</v>
      </c>
      <c r="B264" s="69" t="s">
        <v>264</v>
      </c>
      <c r="C264" s="69" t="s">
        <v>14942</v>
      </c>
      <c r="D264" s="69" t="s">
        <v>335</v>
      </c>
      <c r="E264" s="69" t="s">
        <v>348</v>
      </c>
      <c r="F264" s="69">
        <v>10</v>
      </c>
      <c r="G264" s="69" t="s">
        <v>10664</v>
      </c>
      <c r="H264" s="69" t="s">
        <v>11130</v>
      </c>
      <c r="I264"/>
      <c r="J264"/>
    </row>
    <row r="265" spans="1:10" x14ac:dyDescent="0.3">
      <c r="A265" s="1" t="s">
        <v>16048</v>
      </c>
      <c r="B265" s="69" t="s">
        <v>264</v>
      </c>
      <c r="C265" s="69" t="s">
        <v>16047</v>
      </c>
      <c r="D265" s="69" t="s">
        <v>298</v>
      </c>
      <c r="E265" s="69" t="s">
        <v>311</v>
      </c>
      <c r="F265" s="69">
        <v>10</v>
      </c>
      <c r="G265" s="69" t="s">
        <v>10664</v>
      </c>
      <c r="H265" s="69" t="s">
        <v>11130</v>
      </c>
      <c r="I265"/>
      <c r="J265"/>
    </row>
    <row r="266" spans="1:10" x14ac:dyDescent="0.3">
      <c r="A266" s="1" t="s">
        <v>15644</v>
      </c>
      <c r="B266" s="69" t="s">
        <v>264</v>
      </c>
      <c r="C266" s="69" t="s">
        <v>15643</v>
      </c>
      <c r="D266" s="69" t="s">
        <v>14642</v>
      </c>
      <c r="E266" s="69" t="s">
        <v>451</v>
      </c>
      <c r="F266" s="69">
        <v>10</v>
      </c>
      <c r="G266" s="69" t="s">
        <v>10664</v>
      </c>
      <c r="H266" s="69" t="s">
        <v>11130</v>
      </c>
      <c r="I266"/>
      <c r="J266"/>
    </row>
    <row r="267" spans="1:10" x14ac:dyDescent="0.3">
      <c r="I267"/>
      <c r="J267"/>
    </row>
    <row r="268" spans="1:10" x14ac:dyDescent="0.3">
      <c r="I268"/>
      <c r="J268"/>
    </row>
    <row r="269" spans="1:10" x14ac:dyDescent="0.3">
      <c r="I269"/>
      <c r="J269"/>
    </row>
    <row r="270" spans="1:10" x14ac:dyDescent="0.3">
      <c r="I270"/>
      <c r="J270"/>
    </row>
    <row r="271" spans="1:10" x14ac:dyDescent="0.3">
      <c r="I271"/>
      <c r="J271"/>
    </row>
    <row r="272" spans="1:10" x14ac:dyDescent="0.3">
      <c r="I272"/>
      <c r="J272"/>
    </row>
    <row r="273" spans="9:10" x14ac:dyDescent="0.3">
      <c r="I273"/>
      <c r="J273"/>
    </row>
    <row r="274" spans="9:10" x14ac:dyDescent="0.3">
      <c r="I274"/>
      <c r="J274"/>
    </row>
    <row r="275" spans="9:10" x14ac:dyDescent="0.3">
      <c r="I275"/>
      <c r="J275"/>
    </row>
    <row r="276" spans="9:10" x14ac:dyDescent="0.3">
      <c r="I276"/>
      <c r="J276"/>
    </row>
    <row r="277" spans="9:10" x14ac:dyDescent="0.3">
      <c r="I277"/>
      <c r="J277"/>
    </row>
    <row r="278" spans="9:10" x14ac:dyDescent="0.3">
      <c r="I278"/>
      <c r="J278"/>
    </row>
    <row r="279" spans="9:10" x14ac:dyDescent="0.3">
      <c r="I279"/>
      <c r="J279"/>
    </row>
    <row r="280" spans="9:10" x14ac:dyDescent="0.3">
      <c r="I280"/>
      <c r="J280"/>
    </row>
    <row r="281" spans="9:10" x14ac:dyDescent="0.3">
      <c r="I281"/>
      <c r="J281"/>
    </row>
    <row r="282" spans="9:10" x14ac:dyDescent="0.3">
      <c r="I282"/>
      <c r="J282"/>
    </row>
    <row r="283" spans="9:10" x14ac:dyDescent="0.3">
      <c r="I283"/>
      <c r="J283"/>
    </row>
    <row r="284" spans="9:10" x14ac:dyDescent="0.3">
      <c r="I284"/>
      <c r="J284"/>
    </row>
    <row r="285" spans="9:10" x14ac:dyDescent="0.3">
      <c r="I285"/>
      <c r="J285"/>
    </row>
    <row r="286" spans="9:10" x14ac:dyDescent="0.3">
      <c r="I286"/>
      <c r="J286"/>
    </row>
    <row r="287" spans="9:10" x14ac:dyDescent="0.3">
      <c r="I287"/>
      <c r="J287"/>
    </row>
    <row r="288" spans="9:10" x14ac:dyDescent="0.3">
      <c r="I288"/>
      <c r="J288"/>
    </row>
    <row r="289" spans="9:10" x14ac:dyDescent="0.3">
      <c r="I289"/>
      <c r="J289"/>
    </row>
    <row r="290" spans="9:10" x14ac:dyDescent="0.3">
      <c r="I290"/>
      <c r="J290"/>
    </row>
    <row r="291" spans="9:10" x14ac:dyDescent="0.3">
      <c r="I291"/>
      <c r="J291"/>
    </row>
    <row r="292" spans="9:10" x14ac:dyDescent="0.3">
      <c r="I292"/>
      <c r="J292"/>
    </row>
    <row r="293" spans="9:10" x14ac:dyDescent="0.3">
      <c r="I293"/>
      <c r="J293"/>
    </row>
    <row r="294" spans="9:10" x14ac:dyDescent="0.3">
      <c r="I294"/>
      <c r="J294"/>
    </row>
    <row r="295" spans="9:10" x14ac:dyDescent="0.3">
      <c r="I295"/>
      <c r="J295"/>
    </row>
    <row r="296" spans="9:10" x14ac:dyDescent="0.3">
      <c r="I296"/>
      <c r="J296"/>
    </row>
    <row r="297" spans="9:10" x14ac:dyDescent="0.3">
      <c r="I297"/>
      <c r="J297"/>
    </row>
    <row r="298" spans="9:10" x14ac:dyDescent="0.3">
      <c r="I298"/>
      <c r="J298"/>
    </row>
    <row r="299" spans="9:10" x14ac:dyDescent="0.3">
      <c r="I299"/>
      <c r="J299"/>
    </row>
    <row r="300" spans="9:10" x14ac:dyDescent="0.3">
      <c r="I300"/>
      <c r="J300"/>
    </row>
    <row r="301" spans="9:10" x14ac:dyDescent="0.3">
      <c r="I301"/>
      <c r="J301"/>
    </row>
    <row r="302" spans="9:10" x14ac:dyDescent="0.3">
      <c r="I302"/>
      <c r="J302"/>
    </row>
    <row r="303" spans="9:10" x14ac:dyDescent="0.3">
      <c r="I303"/>
      <c r="J303"/>
    </row>
    <row r="304" spans="9:10" x14ac:dyDescent="0.3">
      <c r="I304"/>
      <c r="J304"/>
    </row>
    <row r="305" spans="9:10" x14ac:dyDescent="0.3">
      <c r="I305"/>
      <c r="J305"/>
    </row>
    <row r="306" spans="9:10" x14ac:dyDescent="0.3">
      <c r="I306"/>
      <c r="J306"/>
    </row>
    <row r="307" spans="9:10" x14ac:dyDescent="0.3">
      <c r="I307"/>
      <c r="J307"/>
    </row>
    <row r="308" spans="9:10" x14ac:dyDescent="0.3">
      <c r="I308"/>
      <c r="J308"/>
    </row>
    <row r="309" spans="9:10" x14ac:dyDescent="0.3">
      <c r="I309"/>
      <c r="J309"/>
    </row>
    <row r="310" spans="9:10" x14ac:dyDescent="0.3">
      <c r="I310"/>
      <c r="J310"/>
    </row>
    <row r="311" spans="9:10" x14ac:dyDescent="0.3">
      <c r="I311"/>
      <c r="J311"/>
    </row>
    <row r="312" spans="9:10" x14ac:dyDescent="0.3">
      <c r="I312"/>
      <c r="J312"/>
    </row>
    <row r="313" spans="9:10" x14ac:dyDescent="0.3">
      <c r="I313"/>
      <c r="J313"/>
    </row>
    <row r="314" spans="9:10" x14ac:dyDescent="0.3">
      <c r="I314"/>
      <c r="J314"/>
    </row>
    <row r="315" spans="9:10" x14ac:dyDescent="0.3">
      <c r="I315"/>
      <c r="J315"/>
    </row>
    <row r="316" spans="9:10" x14ac:dyDescent="0.3">
      <c r="I316"/>
      <c r="J316"/>
    </row>
    <row r="317" spans="9:10" x14ac:dyDescent="0.3">
      <c r="I317"/>
      <c r="J317"/>
    </row>
    <row r="318" spans="9:10" x14ac:dyDescent="0.3">
      <c r="I318"/>
      <c r="J318"/>
    </row>
    <row r="319" spans="9:10" x14ac:dyDescent="0.3">
      <c r="I319"/>
      <c r="J319"/>
    </row>
    <row r="320" spans="9:10" x14ac:dyDescent="0.3">
      <c r="I320"/>
      <c r="J320"/>
    </row>
    <row r="321" spans="9:10" x14ac:dyDescent="0.3">
      <c r="I321"/>
      <c r="J321"/>
    </row>
    <row r="322" spans="9:10" x14ac:dyDescent="0.3">
      <c r="I322"/>
      <c r="J322"/>
    </row>
    <row r="323" spans="9:10" x14ac:dyDescent="0.3">
      <c r="I323"/>
      <c r="J323"/>
    </row>
    <row r="324" spans="9:10" x14ac:dyDescent="0.3">
      <c r="J324"/>
    </row>
    <row r="325" spans="9:10" x14ac:dyDescent="0.3">
      <c r="J325"/>
    </row>
    <row r="326" spans="9:10" x14ac:dyDescent="0.3">
      <c r="J326"/>
    </row>
    <row r="327" spans="9:10" x14ac:dyDescent="0.3">
      <c r="J327"/>
    </row>
    <row r="328" spans="9:10" x14ac:dyDescent="0.3">
      <c r="J328"/>
    </row>
    <row r="329" spans="9:10" x14ac:dyDescent="0.3">
      <c r="J329"/>
    </row>
    <row r="330" spans="9:10" x14ac:dyDescent="0.3">
      <c r="J330"/>
    </row>
    <row r="331" spans="9:10" x14ac:dyDescent="0.3">
      <c r="J331"/>
    </row>
    <row r="332" spans="9:10" x14ac:dyDescent="0.3">
      <c r="J332"/>
    </row>
    <row r="333" spans="9:10" x14ac:dyDescent="0.3">
      <c r="J333"/>
    </row>
    <row r="334" spans="9:10" x14ac:dyDescent="0.3">
      <c r="J334"/>
    </row>
    <row r="335" spans="9:10" x14ac:dyDescent="0.3">
      <c r="J335"/>
    </row>
    <row r="336" spans="9:10" x14ac:dyDescent="0.3">
      <c r="J336"/>
    </row>
    <row r="337" spans="10:10" x14ac:dyDescent="0.3">
      <c r="J337"/>
    </row>
    <row r="338" spans="10:10" x14ac:dyDescent="0.3">
      <c r="J338"/>
    </row>
    <row r="339" spans="10:10" x14ac:dyDescent="0.3">
      <c r="J339"/>
    </row>
    <row r="340" spans="10:10" x14ac:dyDescent="0.3">
      <c r="J340"/>
    </row>
    <row r="341" spans="10:10" x14ac:dyDescent="0.3">
      <c r="J341"/>
    </row>
    <row r="342" spans="10:10" x14ac:dyDescent="0.3">
      <c r="J342"/>
    </row>
    <row r="343" spans="10:10" x14ac:dyDescent="0.3">
      <c r="J343"/>
    </row>
    <row r="344" spans="10:10" x14ac:dyDescent="0.3">
      <c r="J344"/>
    </row>
    <row r="345" spans="10:10" x14ac:dyDescent="0.3">
      <c r="J345"/>
    </row>
    <row r="346" spans="10:10" x14ac:dyDescent="0.3">
      <c r="J346"/>
    </row>
    <row r="347" spans="10:10" x14ac:dyDescent="0.3">
      <c r="J347"/>
    </row>
    <row r="348" spans="10:10" x14ac:dyDescent="0.3">
      <c r="J348"/>
    </row>
    <row r="349" spans="10:10" x14ac:dyDescent="0.3">
      <c r="J349"/>
    </row>
    <row r="350" spans="10:10" x14ac:dyDescent="0.3">
      <c r="J350"/>
    </row>
    <row r="351" spans="10:10" x14ac:dyDescent="0.3">
      <c r="J351"/>
    </row>
    <row r="352" spans="10:10" x14ac:dyDescent="0.3">
      <c r="J352"/>
    </row>
    <row r="353" spans="10:10" x14ac:dyDescent="0.3">
      <c r="J353"/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36AE-4FC9-4332-AFE6-CD5B66A6EFFC}">
  <dimension ref="A1:C11"/>
  <sheetViews>
    <sheetView workbookViewId="0">
      <selection activeCell="B5" sqref="B5"/>
    </sheetView>
  </sheetViews>
  <sheetFormatPr defaultRowHeight="14.4" x14ac:dyDescent="0.3"/>
  <cols>
    <col min="1" max="1" width="10.21875" bestFit="1" customWidth="1"/>
    <col min="2" max="2" width="23.44140625" bestFit="1" customWidth="1"/>
    <col min="3" max="3" width="19.5546875" bestFit="1" customWidth="1"/>
  </cols>
  <sheetData>
    <row r="1" spans="1:3" x14ac:dyDescent="0.3">
      <c r="A1" t="s">
        <v>11200</v>
      </c>
      <c r="B1" t="s">
        <v>10985</v>
      </c>
      <c r="C1" t="s">
        <v>10982</v>
      </c>
    </row>
    <row r="2" spans="1:3" x14ac:dyDescent="0.3">
      <c r="A2">
        <v>4</v>
      </c>
      <c r="B2" t="s">
        <v>10799</v>
      </c>
      <c r="C2" t="s">
        <v>11201</v>
      </c>
    </row>
    <row r="3" spans="1:3" x14ac:dyDescent="0.3">
      <c r="A3">
        <v>5</v>
      </c>
      <c r="B3" t="s">
        <v>11202</v>
      </c>
      <c r="C3" t="s">
        <v>11203</v>
      </c>
    </row>
    <row r="4" spans="1:3" x14ac:dyDescent="0.3">
      <c r="A4">
        <v>6</v>
      </c>
      <c r="B4" t="s">
        <v>11204</v>
      </c>
      <c r="C4" t="s">
        <v>11205</v>
      </c>
    </row>
    <row r="5" spans="1:3" x14ac:dyDescent="0.3">
      <c r="A5">
        <v>7</v>
      </c>
      <c r="B5" t="s">
        <v>10662</v>
      </c>
      <c r="C5" t="s">
        <v>11206</v>
      </c>
    </row>
    <row r="6" spans="1:3" x14ac:dyDescent="0.3">
      <c r="A6">
        <v>10</v>
      </c>
      <c r="B6" t="s">
        <v>10664</v>
      </c>
      <c r="C6" t="s">
        <v>11207</v>
      </c>
    </row>
    <row r="7" spans="1:3" x14ac:dyDescent="0.3">
      <c r="A7">
        <v>1</v>
      </c>
      <c r="B7" t="s">
        <v>10663</v>
      </c>
      <c r="C7" t="s">
        <v>11208</v>
      </c>
    </row>
    <row r="8" spans="1:3" x14ac:dyDescent="0.3">
      <c r="A8">
        <v>9</v>
      </c>
      <c r="B8" t="s">
        <v>11209</v>
      </c>
      <c r="C8" t="s">
        <v>11210</v>
      </c>
    </row>
    <row r="9" spans="1:3" x14ac:dyDescent="0.3">
      <c r="A9">
        <v>3</v>
      </c>
      <c r="B9" t="s">
        <v>11211</v>
      </c>
      <c r="C9" t="s">
        <v>11212</v>
      </c>
    </row>
    <row r="10" spans="1:3" x14ac:dyDescent="0.3">
      <c r="A10">
        <v>2</v>
      </c>
      <c r="B10" t="s">
        <v>11213</v>
      </c>
      <c r="C10" t="s">
        <v>11214</v>
      </c>
    </row>
    <row r="11" spans="1:3" x14ac:dyDescent="0.3">
      <c r="A11">
        <v>8</v>
      </c>
      <c r="B11" t="s">
        <v>11215</v>
      </c>
      <c r="C11" t="s">
        <v>11216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B549-20E1-4DA3-8786-6727E5F88C6B}">
  <dimension ref="B3:D5"/>
  <sheetViews>
    <sheetView workbookViewId="0">
      <selection activeCell="D5" sqref="D5"/>
    </sheetView>
  </sheetViews>
  <sheetFormatPr defaultRowHeight="14.4" x14ac:dyDescent="0.3"/>
  <cols>
    <col min="3" max="3" width="16.21875" customWidth="1"/>
    <col min="4" max="4" width="19.77734375" customWidth="1"/>
  </cols>
  <sheetData>
    <row r="3" spans="2:4" x14ac:dyDescent="0.3">
      <c r="B3" t="s">
        <v>13949</v>
      </c>
      <c r="C3" t="s">
        <v>13951</v>
      </c>
      <c r="D3" t="s">
        <v>13950</v>
      </c>
    </row>
    <row r="4" spans="2:4" x14ac:dyDescent="0.3">
      <c r="B4">
        <v>2019</v>
      </c>
      <c r="C4" t="s">
        <v>13952</v>
      </c>
      <c r="D4" s="3" t="s">
        <v>13953</v>
      </c>
    </row>
    <row r="5" spans="2:4" x14ac:dyDescent="0.3">
      <c r="B5">
        <v>2020</v>
      </c>
      <c r="C5" t="s">
        <v>13952</v>
      </c>
      <c r="D5" s="3" t="s">
        <v>16070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91F9-388A-469F-8291-64EBCF43AD11}">
  <dimension ref="A1:R192"/>
  <sheetViews>
    <sheetView workbookViewId="0">
      <selection sqref="A1:R268"/>
    </sheetView>
  </sheetViews>
  <sheetFormatPr defaultRowHeight="14.4" x14ac:dyDescent="0.3"/>
  <cols>
    <col min="1" max="1" width="10.77734375" bestFit="1" customWidth="1"/>
    <col min="2" max="2" width="19.77734375" bestFit="1" customWidth="1"/>
    <col min="3" max="3" width="15.88671875" bestFit="1" customWidth="1"/>
    <col min="4" max="4" width="12.21875" bestFit="1" customWidth="1"/>
    <col min="5" max="5" width="15.44140625" bestFit="1" customWidth="1"/>
    <col min="6" max="6" width="10" bestFit="1" customWidth="1"/>
    <col min="7" max="7" width="7.5546875" bestFit="1" customWidth="1"/>
    <col min="8" max="8" width="8.88671875" bestFit="1" customWidth="1"/>
    <col min="9" max="9" width="14.109375" bestFit="1" customWidth="1"/>
    <col min="10" max="10" width="9.6640625" bestFit="1" customWidth="1"/>
    <col min="11" max="11" width="6.33203125" bestFit="1" customWidth="1"/>
    <col min="12" max="12" width="18.109375" bestFit="1" customWidth="1"/>
    <col min="13" max="13" width="22.33203125" bestFit="1" customWidth="1"/>
    <col min="14" max="14" width="12" bestFit="1" customWidth="1"/>
    <col min="15" max="15" width="11.6640625" bestFit="1" customWidth="1"/>
    <col min="16" max="16" width="8.5546875" bestFit="1" customWidth="1"/>
    <col min="17" max="17" width="19.21875" bestFit="1" customWidth="1"/>
    <col min="18" max="18" width="16.6640625" bestFit="1" customWidth="1"/>
    <col min="19" max="19" width="8.5546875" bestFit="1" customWidth="1"/>
    <col min="20" max="20" width="19.21875" bestFit="1" customWidth="1"/>
    <col min="21" max="21" width="9.6640625" bestFit="1" customWidth="1"/>
    <col min="22" max="22" width="12.88671875" bestFit="1" customWidth="1"/>
    <col min="23" max="23" width="19.21875" bestFit="1" customWidth="1"/>
    <col min="24" max="24" width="9.6640625" customWidth="1"/>
    <col min="25" max="26" width="12.88671875" bestFit="1" customWidth="1"/>
  </cols>
  <sheetData>
    <row r="1" spans="1:18" x14ac:dyDescent="0.3">
      <c r="A1" t="s">
        <v>0</v>
      </c>
      <c r="B1" t="s">
        <v>10661</v>
      </c>
      <c r="C1" t="s">
        <v>260</v>
      </c>
      <c r="D1" t="s">
        <v>277</v>
      </c>
      <c r="E1" t="s">
        <v>278</v>
      </c>
      <c r="F1" t="s">
        <v>273</v>
      </c>
      <c r="G1" t="s">
        <v>281</v>
      </c>
      <c r="H1" t="s">
        <v>272</v>
      </c>
      <c r="I1" t="s">
        <v>274</v>
      </c>
      <c r="J1" t="s">
        <v>275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288</v>
      </c>
      <c r="R1" t="s">
        <v>290</v>
      </c>
    </row>
    <row r="2" spans="1:18" x14ac:dyDescent="0.3">
      <c r="A2">
        <v>2</v>
      </c>
      <c r="B2" t="s">
        <v>13940</v>
      </c>
      <c r="C2" t="s">
        <v>266</v>
      </c>
      <c r="D2" t="s">
        <v>640</v>
      </c>
      <c r="E2" t="s">
        <v>7888</v>
      </c>
      <c r="F2" t="s">
        <v>321</v>
      </c>
      <c r="G2" t="s">
        <v>536</v>
      </c>
      <c r="H2" t="s">
        <v>1263</v>
      </c>
      <c r="J2">
        <v>85</v>
      </c>
      <c r="K2">
        <v>25</v>
      </c>
      <c r="L2" s="1" t="s">
        <v>321</v>
      </c>
      <c r="M2" t="s">
        <v>7890</v>
      </c>
      <c r="N2" t="s">
        <v>7891</v>
      </c>
      <c r="O2">
        <v>2</v>
      </c>
      <c r="P2" t="s">
        <v>424</v>
      </c>
      <c r="Q2">
        <v>1</v>
      </c>
      <c r="R2" t="s">
        <v>299</v>
      </c>
    </row>
    <row r="3" spans="1:18" x14ac:dyDescent="0.3">
      <c r="A3">
        <v>2</v>
      </c>
      <c r="B3" t="s">
        <v>13940</v>
      </c>
      <c r="C3" t="s">
        <v>266</v>
      </c>
      <c r="D3" t="s">
        <v>580</v>
      </c>
      <c r="E3" t="s">
        <v>4326</v>
      </c>
      <c r="F3" t="s">
        <v>348</v>
      </c>
      <c r="G3" t="s">
        <v>875</v>
      </c>
      <c r="H3" t="s">
        <v>756</v>
      </c>
      <c r="J3">
        <v>10</v>
      </c>
      <c r="K3">
        <v>23</v>
      </c>
      <c r="L3" s="1" t="s">
        <v>348</v>
      </c>
      <c r="M3" t="s">
        <v>5538</v>
      </c>
      <c r="N3" t="s">
        <v>5539</v>
      </c>
      <c r="O3">
        <v>2</v>
      </c>
      <c r="P3" t="s">
        <v>360</v>
      </c>
      <c r="Q3">
        <v>1</v>
      </c>
      <c r="R3" t="s">
        <v>299</v>
      </c>
    </row>
    <row r="4" spans="1:18" x14ac:dyDescent="0.3">
      <c r="A4">
        <v>2</v>
      </c>
      <c r="B4" t="s">
        <v>13940</v>
      </c>
      <c r="C4" t="s">
        <v>266</v>
      </c>
      <c r="D4" t="s">
        <v>4504</v>
      </c>
      <c r="E4" t="s">
        <v>4505</v>
      </c>
      <c r="F4" t="s">
        <v>451</v>
      </c>
      <c r="G4" t="s">
        <v>895</v>
      </c>
      <c r="H4" t="s">
        <v>541</v>
      </c>
      <c r="J4">
        <v>29</v>
      </c>
      <c r="K4">
        <v>24</v>
      </c>
      <c r="L4" s="1" t="s">
        <v>451</v>
      </c>
      <c r="M4" t="s">
        <v>4507</v>
      </c>
      <c r="N4" t="s">
        <v>4508</v>
      </c>
      <c r="O4">
        <v>2</v>
      </c>
      <c r="P4" t="s">
        <v>457</v>
      </c>
      <c r="Q4">
        <v>2</v>
      </c>
      <c r="R4" t="s">
        <v>299</v>
      </c>
    </row>
    <row r="5" spans="1:18" x14ac:dyDescent="0.3">
      <c r="A5">
        <v>2</v>
      </c>
      <c r="B5" t="s">
        <v>13940</v>
      </c>
      <c r="C5" t="s">
        <v>266</v>
      </c>
      <c r="D5" t="s">
        <v>2812</v>
      </c>
      <c r="E5" t="s">
        <v>369</v>
      </c>
      <c r="F5" t="s">
        <v>321</v>
      </c>
      <c r="G5" t="s">
        <v>875</v>
      </c>
      <c r="H5" t="s">
        <v>1005</v>
      </c>
      <c r="J5">
        <v>80</v>
      </c>
      <c r="K5">
        <v>23</v>
      </c>
      <c r="L5" s="1" t="s">
        <v>321</v>
      </c>
      <c r="M5" t="s">
        <v>3335</v>
      </c>
      <c r="N5" t="s">
        <v>1267</v>
      </c>
      <c r="O5">
        <v>1</v>
      </c>
      <c r="P5" t="s">
        <v>424</v>
      </c>
      <c r="Q5">
        <v>2</v>
      </c>
      <c r="R5" t="s">
        <v>299</v>
      </c>
    </row>
    <row r="6" spans="1:18" x14ac:dyDescent="0.3">
      <c r="A6">
        <v>2</v>
      </c>
      <c r="B6" t="s">
        <v>13940</v>
      </c>
      <c r="C6" t="s">
        <v>266</v>
      </c>
      <c r="D6" t="s">
        <v>447</v>
      </c>
      <c r="E6" t="s">
        <v>9392</v>
      </c>
      <c r="F6" t="s">
        <v>311</v>
      </c>
      <c r="G6" t="s">
        <v>522</v>
      </c>
      <c r="H6" t="s">
        <v>611</v>
      </c>
      <c r="J6">
        <v>3</v>
      </c>
      <c r="K6">
        <v>22</v>
      </c>
      <c r="L6" s="1" t="s">
        <v>311</v>
      </c>
      <c r="M6" t="s">
        <v>9394</v>
      </c>
      <c r="N6" t="s">
        <v>9351</v>
      </c>
      <c r="O6">
        <v>1</v>
      </c>
      <c r="P6" t="s">
        <v>424</v>
      </c>
      <c r="Q6">
        <v>2</v>
      </c>
      <c r="R6" t="s">
        <v>299</v>
      </c>
    </row>
    <row r="7" spans="1:18" x14ac:dyDescent="0.3">
      <c r="A7">
        <v>2</v>
      </c>
      <c r="B7" t="s">
        <v>13940</v>
      </c>
      <c r="C7" t="s">
        <v>266</v>
      </c>
      <c r="D7" t="s">
        <v>5881</v>
      </c>
      <c r="E7" t="s">
        <v>4413</v>
      </c>
      <c r="F7" t="s">
        <v>451</v>
      </c>
      <c r="G7" t="s">
        <v>1379</v>
      </c>
      <c r="H7" t="s">
        <v>742</v>
      </c>
      <c r="J7">
        <v>28</v>
      </c>
      <c r="K7">
        <v>23</v>
      </c>
      <c r="L7" s="1" t="s">
        <v>451</v>
      </c>
      <c r="M7" t="s">
        <v>8000</v>
      </c>
      <c r="N7" t="s">
        <v>7667</v>
      </c>
      <c r="O7">
        <v>1</v>
      </c>
      <c r="P7" t="s">
        <v>360</v>
      </c>
      <c r="Q7">
        <v>2</v>
      </c>
      <c r="R7" t="s">
        <v>299</v>
      </c>
    </row>
    <row r="8" spans="1:18" x14ac:dyDescent="0.3">
      <c r="A8">
        <v>2</v>
      </c>
      <c r="B8" t="s">
        <v>13940</v>
      </c>
      <c r="C8" t="s">
        <v>266</v>
      </c>
      <c r="D8" t="s">
        <v>447</v>
      </c>
      <c r="E8" t="s">
        <v>453</v>
      </c>
      <c r="F8" t="s">
        <v>321</v>
      </c>
      <c r="G8" t="s">
        <v>910</v>
      </c>
      <c r="H8" t="s">
        <v>995</v>
      </c>
      <c r="I8" t="s">
        <v>409</v>
      </c>
      <c r="J8">
        <v>89</v>
      </c>
      <c r="K8">
        <v>22</v>
      </c>
      <c r="L8" s="1" t="s">
        <v>321</v>
      </c>
      <c r="M8" t="s">
        <v>9008</v>
      </c>
      <c r="N8" t="s">
        <v>9009</v>
      </c>
      <c r="O8">
        <v>0</v>
      </c>
      <c r="P8" t="s">
        <v>294</v>
      </c>
      <c r="Q8">
        <v>2</v>
      </c>
      <c r="R8" t="s">
        <v>299</v>
      </c>
    </row>
    <row r="9" spans="1:18" x14ac:dyDescent="0.3">
      <c r="A9">
        <v>2</v>
      </c>
      <c r="B9" t="s">
        <v>13940</v>
      </c>
      <c r="C9" t="s">
        <v>266</v>
      </c>
      <c r="D9" t="s">
        <v>8038</v>
      </c>
      <c r="E9" t="s">
        <v>1699</v>
      </c>
      <c r="F9" t="s">
        <v>348</v>
      </c>
      <c r="G9" t="s">
        <v>910</v>
      </c>
      <c r="H9" t="s">
        <v>541</v>
      </c>
      <c r="J9">
        <v>12</v>
      </c>
      <c r="K9">
        <v>25</v>
      </c>
      <c r="L9" s="1" t="s">
        <v>348</v>
      </c>
      <c r="M9" t="s">
        <v>8040</v>
      </c>
      <c r="N9" t="s">
        <v>747</v>
      </c>
      <c r="O9">
        <v>2</v>
      </c>
      <c r="P9" t="s">
        <v>308</v>
      </c>
      <c r="Q9">
        <v>1</v>
      </c>
      <c r="R9" t="s">
        <v>299</v>
      </c>
    </row>
    <row r="10" spans="1:18" x14ac:dyDescent="0.3">
      <c r="A10">
        <v>2</v>
      </c>
      <c r="B10" t="s">
        <v>13940</v>
      </c>
      <c r="C10" t="s">
        <v>266</v>
      </c>
      <c r="D10" t="s">
        <v>5199</v>
      </c>
      <c r="E10" t="s">
        <v>2807</v>
      </c>
      <c r="F10" t="s">
        <v>348</v>
      </c>
      <c r="G10" t="s">
        <v>536</v>
      </c>
      <c r="H10" t="s">
        <v>643</v>
      </c>
      <c r="J10">
        <v>18</v>
      </c>
      <c r="K10">
        <v>23</v>
      </c>
      <c r="L10" s="1" t="s">
        <v>348</v>
      </c>
      <c r="M10" t="s">
        <v>8542</v>
      </c>
      <c r="N10" t="s">
        <v>5547</v>
      </c>
      <c r="O10">
        <v>1</v>
      </c>
      <c r="P10" t="s">
        <v>308</v>
      </c>
      <c r="Q10">
        <v>1</v>
      </c>
      <c r="R10" t="s">
        <v>299</v>
      </c>
    </row>
    <row r="11" spans="1:18" x14ac:dyDescent="0.3">
      <c r="A11">
        <v>2</v>
      </c>
      <c r="B11" t="s">
        <v>13940</v>
      </c>
      <c r="C11" t="s">
        <v>266</v>
      </c>
      <c r="D11" t="s">
        <v>447</v>
      </c>
      <c r="E11" t="s">
        <v>432</v>
      </c>
      <c r="F11" t="s">
        <v>311</v>
      </c>
      <c r="G11" t="s">
        <v>707</v>
      </c>
      <c r="H11" t="s">
        <v>1161</v>
      </c>
      <c r="J11">
        <v>17</v>
      </c>
      <c r="K11">
        <v>23</v>
      </c>
      <c r="L11" s="1" t="s">
        <v>311</v>
      </c>
      <c r="M11" t="s">
        <v>2533</v>
      </c>
      <c r="N11" t="s">
        <v>5628</v>
      </c>
      <c r="O11">
        <v>1</v>
      </c>
      <c r="P11" t="s">
        <v>294</v>
      </c>
      <c r="Q11">
        <v>1</v>
      </c>
      <c r="R11" t="s">
        <v>299</v>
      </c>
    </row>
    <row r="12" spans="1:18" x14ac:dyDescent="0.3">
      <c r="A12">
        <v>2</v>
      </c>
      <c r="B12" t="s">
        <v>13940</v>
      </c>
      <c r="C12" t="s">
        <v>266</v>
      </c>
      <c r="D12" t="s">
        <v>312</v>
      </c>
      <c r="E12" t="s">
        <v>313</v>
      </c>
      <c r="F12" t="s">
        <v>311</v>
      </c>
      <c r="G12" t="s">
        <v>314</v>
      </c>
      <c r="H12" t="s">
        <v>310</v>
      </c>
      <c r="J12">
        <v>8</v>
      </c>
      <c r="K12">
        <v>22</v>
      </c>
      <c r="L12" s="1" t="s">
        <v>311</v>
      </c>
      <c r="M12" t="s">
        <v>315</v>
      </c>
      <c r="N12" t="s">
        <v>316</v>
      </c>
      <c r="O12">
        <v>0</v>
      </c>
      <c r="P12" t="s">
        <v>294</v>
      </c>
      <c r="Q12">
        <v>2</v>
      </c>
      <c r="R12" t="s">
        <v>299</v>
      </c>
    </row>
    <row r="13" spans="1:18" x14ac:dyDescent="0.3">
      <c r="A13">
        <v>2</v>
      </c>
      <c r="B13" t="s">
        <v>13940</v>
      </c>
      <c r="C13" t="s">
        <v>266</v>
      </c>
      <c r="D13" t="s">
        <v>5938</v>
      </c>
      <c r="E13" t="s">
        <v>825</v>
      </c>
      <c r="F13" t="s">
        <v>451</v>
      </c>
      <c r="G13" t="s">
        <v>479</v>
      </c>
      <c r="H13" t="s">
        <v>791</v>
      </c>
      <c r="J13">
        <v>25</v>
      </c>
      <c r="K13">
        <v>23</v>
      </c>
      <c r="L13" s="1" t="s">
        <v>451</v>
      </c>
      <c r="M13" t="s">
        <v>5940</v>
      </c>
      <c r="N13" t="s">
        <v>5657</v>
      </c>
      <c r="O13">
        <v>1</v>
      </c>
      <c r="P13" t="s">
        <v>492</v>
      </c>
      <c r="Q13">
        <v>2</v>
      </c>
      <c r="R13" t="s">
        <v>299</v>
      </c>
    </row>
    <row r="14" spans="1:18" x14ac:dyDescent="0.3">
      <c r="A14">
        <v>2</v>
      </c>
      <c r="B14" t="s">
        <v>13940</v>
      </c>
      <c r="C14" t="s">
        <v>266</v>
      </c>
      <c r="D14" t="s">
        <v>646</v>
      </c>
      <c r="E14" t="s">
        <v>2713</v>
      </c>
      <c r="F14" t="s">
        <v>348</v>
      </c>
      <c r="G14" t="s">
        <v>416</v>
      </c>
      <c r="H14" t="s">
        <v>436</v>
      </c>
      <c r="J14">
        <v>83</v>
      </c>
      <c r="K14">
        <v>24</v>
      </c>
      <c r="L14" s="1" t="s">
        <v>348</v>
      </c>
      <c r="M14" t="s">
        <v>6908</v>
      </c>
      <c r="N14" t="s">
        <v>6909</v>
      </c>
      <c r="O14">
        <v>2</v>
      </c>
      <c r="P14" t="s">
        <v>308</v>
      </c>
      <c r="Q14">
        <v>1</v>
      </c>
      <c r="R14" t="s">
        <v>299</v>
      </c>
    </row>
    <row r="15" spans="1:18" x14ac:dyDescent="0.3">
      <c r="A15">
        <v>2</v>
      </c>
      <c r="B15" t="s">
        <v>13940</v>
      </c>
      <c r="C15" t="s">
        <v>266</v>
      </c>
      <c r="D15" t="s">
        <v>2267</v>
      </c>
      <c r="E15" t="s">
        <v>7501</v>
      </c>
      <c r="F15" t="s">
        <v>348</v>
      </c>
      <c r="G15" t="s">
        <v>416</v>
      </c>
      <c r="H15" t="s">
        <v>1230</v>
      </c>
      <c r="I15" t="s">
        <v>386</v>
      </c>
      <c r="J15">
        <v>11</v>
      </c>
      <c r="K15">
        <v>22</v>
      </c>
      <c r="L15" s="1" t="s">
        <v>348</v>
      </c>
      <c r="M15" t="s">
        <v>7502</v>
      </c>
      <c r="N15" t="s">
        <v>7503</v>
      </c>
      <c r="O15">
        <v>0</v>
      </c>
      <c r="P15" t="s">
        <v>329</v>
      </c>
      <c r="Q15">
        <v>3</v>
      </c>
      <c r="R15" t="s">
        <v>299</v>
      </c>
    </row>
    <row r="16" spans="1:18" x14ac:dyDescent="0.3">
      <c r="A16">
        <v>2</v>
      </c>
      <c r="B16" t="s">
        <v>13940</v>
      </c>
      <c r="C16" t="s">
        <v>266</v>
      </c>
      <c r="D16" t="s">
        <v>6697</v>
      </c>
      <c r="E16" t="s">
        <v>2044</v>
      </c>
      <c r="F16" t="s">
        <v>451</v>
      </c>
      <c r="G16" t="s">
        <v>335</v>
      </c>
      <c r="H16" t="s">
        <v>791</v>
      </c>
      <c r="J16">
        <v>43</v>
      </c>
      <c r="K16">
        <v>21</v>
      </c>
      <c r="L16" s="1" t="s">
        <v>451</v>
      </c>
      <c r="M16" t="s">
        <v>7348</v>
      </c>
      <c r="N16" t="s">
        <v>7349</v>
      </c>
      <c r="O16">
        <v>0</v>
      </c>
      <c r="P16" t="s">
        <v>401</v>
      </c>
      <c r="Q16">
        <v>2</v>
      </c>
      <c r="R16" t="s">
        <v>299</v>
      </c>
    </row>
    <row r="17" spans="1:18" x14ac:dyDescent="0.3">
      <c r="A17">
        <v>2</v>
      </c>
      <c r="B17" t="s">
        <v>13940</v>
      </c>
      <c r="C17" t="s">
        <v>266</v>
      </c>
      <c r="D17" t="s">
        <v>1944</v>
      </c>
      <c r="E17" t="s">
        <v>1945</v>
      </c>
      <c r="F17" t="s">
        <v>348</v>
      </c>
      <c r="G17" t="s">
        <v>303</v>
      </c>
      <c r="H17" t="s">
        <v>412</v>
      </c>
      <c r="J17">
        <v>15</v>
      </c>
      <c r="K17">
        <v>22</v>
      </c>
      <c r="L17" s="1" t="s">
        <v>348</v>
      </c>
      <c r="M17" t="s">
        <v>1946</v>
      </c>
      <c r="N17" t="s">
        <v>1947</v>
      </c>
      <c r="O17">
        <v>0</v>
      </c>
      <c r="P17" t="s">
        <v>308</v>
      </c>
      <c r="Q17">
        <v>1</v>
      </c>
      <c r="R17" t="s">
        <v>299</v>
      </c>
    </row>
    <row r="18" spans="1:18" x14ac:dyDescent="0.3">
      <c r="A18">
        <v>2</v>
      </c>
      <c r="B18" t="s">
        <v>13940</v>
      </c>
      <c r="C18" t="s">
        <v>266</v>
      </c>
      <c r="D18" t="s">
        <v>447</v>
      </c>
      <c r="E18" t="s">
        <v>2735</v>
      </c>
      <c r="F18" t="s">
        <v>451</v>
      </c>
      <c r="G18" t="s">
        <v>327</v>
      </c>
      <c r="H18" t="s">
        <v>686</v>
      </c>
      <c r="J18">
        <v>8</v>
      </c>
      <c r="K18">
        <v>21</v>
      </c>
      <c r="L18" s="1" t="s">
        <v>451</v>
      </c>
      <c r="M18" t="s">
        <v>2736</v>
      </c>
      <c r="N18" t="s">
        <v>2737</v>
      </c>
      <c r="O18">
        <v>0</v>
      </c>
      <c r="P18" t="s">
        <v>401</v>
      </c>
      <c r="Q18">
        <v>1</v>
      </c>
      <c r="R18" t="s">
        <v>299</v>
      </c>
    </row>
    <row r="19" spans="1:18" x14ac:dyDescent="0.3">
      <c r="A19">
        <v>2</v>
      </c>
      <c r="B19" t="s">
        <v>13940</v>
      </c>
      <c r="C19" t="s">
        <v>266</v>
      </c>
      <c r="D19" t="s">
        <v>1255</v>
      </c>
      <c r="E19" t="s">
        <v>1256</v>
      </c>
      <c r="F19" t="s">
        <v>437</v>
      </c>
      <c r="G19" t="s">
        <v>536</v>
      </c>
      <c r="H19" t="s">
        <v>568</v>
      </c>
      <c r="J19">
        <v>9</v>
      </c>
      <c r="K19">
        <v>37</v>
      </c>
      <c r="L19" s="1" t="s">
        <v>437</v>
      </c>
      <c r="M19" t="s">
        <v>1258</v>
      </c>
      <c r="N19" t="s">
        <v>1259</v>
      </c>
      <c r="O19">
        <v>14</v>
      </c>
      <c r="P19" t="s">
        <v>308</v>
      </c>
      <c r="Q19">
        <v>1</v>
      </c>
      <c r="R19" t="s">
        <v>299</v>
      </c>
    </row>
    <row r="20" spans="1:18" x14ac:dyDescent="0.3">
      <c r="A20">
        <v>8</v>
      </c>
      <c r="C20" t="s">
        <v>265</v>
      </c>
      <c r="D20" t="s">
        <v>2352</v>
      </c>
      <c r="E20" t="s">
        <v>6095</v>
      </c>
      <c r="F20" t="s">
        <v>451</v>
      </c>
      <c r="G20" t="s">
        <v>875</v>
      </c>
      <c r="H20" t="s">
        <v>603</v>
      </c>
      <c r="J20">
        <v>21</v>
      </c>
      <c r="K20">
        <v>20</v>
      </c>
      <c r="L20" s="1" t="s">
        <v>451</v>
      </c>
      <c r="M20" t="s">
        <v>6096</v>
      </c>
      <c r="N20" t="s">
        <v>13944</v>
      </c>
      <c r="O20">
        <v>0</v>
      </c>
      <c r="P20" t="s">
        <v>401</v>
      </c>
      <c r="Q20">
        <v>6</v>
      </c>
      <c r="R20" t="s">
        <v>299</v>
      </c>
    </row>
    <row r="21" spans="1:18" x14ac:dyDescent="0.3">
      <c r="A21">
        <v>8</v>
      </c>
      <c r="C21" t="s">
        <v>265</v>
      </c>
      <c r="D21" t="s">
        <v>6307</v>
      </c>
      <c r="E21" t="s">
        <v>7846</v>
      </c>
      <c r="F21" t="s">
        <v>451</v>
      </c>
      <c r="G21" t="s">
        <v>644</v>
      </c>
      <c r="H21" t="s">
        <v>317</v>
      </c>
      <c r="J21">
        <v>33</v>
      </c>
      <c r="K21">
        <v>24</v>
      </c>
      <c r="L21" s="1" t="s">
        <v>451</v>
      </c>
      <c r="M21" t="s">
        <v>9599</v>
      </c>
      <c r="N21" t="s">
        <v>9600</v>
      </c>
      <c r="O21">
        <v>2</v>
      </c>
      <c r="P21" t="s">
        <v>401</v>
      </c>
      <c r="Q21">
        <v>1</v>
      </c>
      <c r="R21" t="s">
        <v>299</v>
      </c>
    </row>
    <row r="22" spans="1:18" x14ac:dyDescent="0.3">
      <c r="A22">
        <v>8</v>
      </c>
      <c r="C22" t="s">
        <v>265</v>
      </c>
      <c r="D22" t="s">
        <v>1249</v>
      </c>
      <c r="E22" t="s">
        <v>1250</v>
      </c>
      <c r="F22" t="s">
        <v>451</v>
      </c>
      <c r="G22" t="s">
        <v>745</v>
      </c>
      <c r="H22" t="s">
        <v>317</v>
      </c>
      <c r="J22">
        <v>36</v>
      </c>
      <c r="K22">
        <v>22</v>
      </c>
      <c r="L22" s="1" t="s">
        <v>451</v>
      </c>
      <c r="M22" t="s">
        <v>1251</v>
      </c>
      <c r="N22" t="s">
        <v>1252</v>
      </c>
      <c r="O22">
        <v>0</v>
      </c>
      <c r="P22" t="s">
        <v>308</v>
      </c>
      <c r="Q22">
        <v>2</v>
      </c>
      <c r="R22" t="s">
        <v>299</v>
      </c>
    </row>
    <row r="23" spans="1:18" x14ac:dyDescent="0.3">
      <c r="A23">
        <v>8</v>
      </c>
      <c r="C23" t="s">
        <v>265</v>
      </c>
      <c r="D23" t="s">
        <v>1518</v>
      </c>
      <c r="E23" t="s">
        <v>1284</v>
      </c>
      <c r="F23" t="s">
        <v>451</v>
      </c>
      <c r="G23" t="s">
        <v>489</v>
      </c>
      <c r="H23" t="s">
        <v>592</v>
      </c>
      <c r="J23">
        <v>37</v>
      </c>
      <c r="K23">
        <v>22</v>
      </c>
      <c r="L23" s="1" t="s">
        <v>451</v>
      </c>
      <c r="M23" t="s">
        <v>5401</v>
      </c>
      <c r="N23" t="s">
        <v>3254</v>
      </c>
      <c r="O23">
        <v>0</v>
      </c>
      <c r="P23" t="s">
        <v>401</v>
      </c>
      <c r="Q23">
        <v>4</v>
      </c>
      <c r="R23" t="s">
        <v>299</v>
      </c>
    </row>
    <row r="24" spans="1:18" x14ac:dyDescent="0.3">
      <c r="A24">
        <v>8</v>
      </c>
      <c r="C24" t="s">
        <v>265</v>
      </c>
      <c r="D24" t="s">
        <v>884</v>
      </c>
      <c r="E24" t="s">
        <v>2021</v>
      </c>
      <c r="F24" t="s">
        <v>311</v>
      </c>
      <c r="G24" t="s">
        <v>306</v>
      </c>
      <c r="H24" t="s">
        <v>575</v>
      </c>
      <c r="J24">
        <v>15</v>
      </c>
      <c r="K24">
        <v>23</v>
      </c>
      <c r="L24" s="1" t="s">
        <v>311</v>
      </c>
      <c r="M24" t="s">
        <v>2023</v>
      </c>
      <c r="N24" t="s">
        <v>2024</v>
      </c>
      <c r="O24">
        <v>2</v>
      </c>
      <c r="P24" t="s">
        <v>345</v>
      </c>
      <c r="Q24">
        <v>1</v>
      </c>
      <c r="R24" t="s">
        <v>299</v>
      </c>
    </row>
    <row r="25" spans="1:18" x14ac:dyDescent="0.3">
      <c r="A25">
        <v>8</v>
      </c>
      <c r="C25" t="s">
        <v>265</v>
      </c>
      <c r="D25" t="s">
        <v>500</v>
      </c>
      <c r="E25" t="s">
        <v>3805</v>
      </c>
      <c r="F25" t="s">
        <v>437</v>
      </c>
      <c r="G25" t="s">
        <v>1379</v>
      </c>
      <c r="H25" t="s">
        <v>650</v>
      </c>
      <c r="J25">
        <v>8</v>
      </c>
      <c r="K25">
        <v>28</v>
      </c>
      <c r="L25" s="1" t="s">
        <v>437</v>
      </c>
      <c r="M25" t="s">
        <v>3807</v>
      </c>
      <c r="N25" t="s">
        <v>3808</v>
      </c>
      <c r="O25">
        <v>6</v>
      </c>
      <c r="P25" t="s">
        <v>318</v>
      </c>
      <c r="Q25">
        <v>1</v>
      </c>
      <c r="R25" t="s">
        <v>299</v>
      </c>
    </row>
    <row r="26" spans="1:18" x14ac:dyDescent="0.3">
      <c r="A26">
        <v>8</v>
      </c>
      <c r="C26" t="s">
        <v>265</v>
      </c>
      <c r="D26" t="s">
        <v>2993</v>
      </c>
      <c r="E26" t="s">
        <v>313</v>
      </c>
      <c r="F26" t="s">
        <v>348</v>
      </c>
      <c r="G26" t="s">
        <v>721</v>
      </c>
      <c r="H26" t="s">
        <v>356</v>
      </c>
      <c r="J26">
        <v>11</v>
      </c>
      <c r="K26">
        <v>29</v>
      </c>
      <c r="L26" s="1" t="s">
        <v>348</v>
      </c>
      <c r="M26" t="s">
        <v>3872</v>
      </c>
      <c r="N26" t="s">
        <v>903</v>
      </c>
      <c r="O26">
        <v>7</v>
      </c>
      <c r="P26" t="s">
        <v>345</v>
      </c>
      <c r="Q26">
        <v>1</v>
      </c>
      <c r="R26" t="s">
        <v>299</v>
      </c>
    </row>
    <row r="27" spans="1:18" x14ac:dyDescent="0.3">
      <c r="A27">
        <v>8</v>
      </c>
      <c r="C27" t="s">
        <v>265</v>
      </c>
      <c r="D27" t="s">
        <v>3724</v>
      </c>
      <c r="E27" t="s">
        <v>3725</v>
      </c>
      <c r="F27" t="s">
        <v>348</v>
      </c>
      <c r="G27" t="s">
        <v>694</v>
      </c>
      <c r="H27" t="s">
        <v>749</v>
      </c>
      <c r="I27" t="s">
        <v>409</v>
      </c>
      <c r="J27">
        <v>16</v>
      </c>
      <c r="K27">
        <v>22</v>
      </c>
      <c r="L27" s="1" t="s">
        <v>348</v>
      </c>
      <c r="M27" t="s">
        <v>3727</v>
      </c>
      <c r="N27" t="s">
        <v>3728</v>
      </c>
      <c r="O27">
        <v>1</v>
      </c>
      <c r="P27" t="s">
        <v>401</v>
      </c>
      <c r="Q27">
        <v>1</v>
      </c>
      <c r="R27" t="s">
        <v>299</v>
      </c>
    </row>
    <row r="28" spans="1:18" x14ac:dyDescent="0.3">
      <c r="A28">
        <v>8</v>
      </c>
      <c r="C28" t="s">
        <v>265</v>
      </c>
      <c r="D28" t="s">
        <v>10454</v>
      </c>
      <c r="E28" t="s">
        <v>10455</v>
      </c>
      <c r="F28" t="s">
        <v>321</v>
      </c>
      <c r="G28" t="s">
        <v>694</v>
      </c>
      <c r="H28" t="s">
        <v>1989</v>
      </c>
      <c r="J28">
        <v>81</v>
      </c>
      <c r="K28">
        <v>22</v>
      </c>
      <c r="L28" s="1" t="s">
        <v>321</v>
      </c>
      <c r="M28" t="s">
        <v>10456</v>
      </c>
      <c r="N28" t="s">
        <v>10457</v>
      </c>
      <c r="O28">
        <v>0</v>
      </c>
      <c r="P28" t="s">
        <v>294</v>
      </c>
      <c r="Q28">
        <v>3</v>
      </c>
      <c r="R28" t="s">
        <v>299</v>
      </c>
    </row>
    <row r="29" spans="1:18" x14ac:dyDescent="0.3">
      <c r="A29">
        <v>8</v>
      </c>
      <c r="C29" t="s">
        <v>265</v>
      </c>
      <c r="D29" t="s">
        <v>731</v>
      </c>
      <c r="E29" t="s">
        <v>3955</v>
      </c>
      <c r="F29" t="s">
        <v>348</v>
      </c>
      <c r="G29" t="s">
        <v>298</v>
      </c>
      <c r="H29" t="s">
        <v>830</v>
      </c>
      <c r="J29">
        <v>12</v>
      </c>
      <c r="K29">
        <v>29</v>
      </c>
      <c r="L29" s="1" t="s">
        <v>348</v>
      </c>
      <c r="M29" t="s">
        <v>4966</v>
      </c>
      <c r="N29" t="s">
        <v>1378</v>
      </c>
      <c r="O29">
        <v>7</v>
      </c>
      <c r="P29" t="s">
        <v>401</v>
      </c>
      <c r="Q29">
        <v>1</v>
      </c>
      <c r="R29" t="s">
        <v>299</v>
      </c>
    </row>
    <row r="30" spans="1:18" x14ac:dyDescent="0.3">
      <c r="A30">
        <v>8</v>
      </c>
      <c r="C30" t="s">
        <v>265</v>
      </c>
      <c r="D30" t="s">
        <v>2365</v>
      </c>
      <c r="E30" t="s">
        <v>1558</v>
      </c>
      <c r="F30" t="s">
        <v>311</v>
      </c>
      <c r="G30" t="s">
        <v>335</v>
      </c>
      <c r="H30" t="s">
        <v>592</v>
      </c>
      <c r="J30">
        <v>8</v>
      </c>
      <c r="K30">
        <v>22</v>
      </c>
      <c r="L30" s="1" t="s">
        <v>311</v>
      </c>
      <c r="M30" t="s">
        <v>5093</v>
      </c>
      <c r="N30" t="s">
        <v>5094</v>
      </c>
      <c r="O30">
        <v>1</v>
      </c>
      <c r="P30" t="s">
        <v>345</v>
      </c>
      <c r="Q30">
        <v>1</v>
      </c>
      <c r="R30" t="s">
        <v>299</v>
      </c>
    </row>
    <row r="31" spans="1:18" x14ac:dyDescent="0.3">
      <c r="A31">
        <v>8</v>
      </c>
      <c r="C31" t="s">
        <v>265</v>
      </c>
      <c r="D31" t="s">
        <v>2454</v>
      </c>
      <c r="E31" t="s">
        <v>2455</v>
      </c>
      <c r="F31" t="s">
        <v>451</v>
      </c>
      <c r="G31" t="s">
        <v>522</v>
      </c>
      <c r="H31" t="s">
        <v>412</v>
      </c>
      <c r="J31">
        <v>37</v>
      </c>
      <c r="K31">
        <v>22</v>
      </c>
      <c r="L31" s="1" t="s">
        <v>451</v>
      </c>
      <c r="M31" t="s">
        <v>2456</v>
      </c>
      <c r="N31" t="s">
        <v>2457</v>
      </c>
      <c r="O31">
        <v>0</v>
      </c>
      <c r="P31" t="s">
        <v>492</v>
      </c>
      <c r="Q31">
        <v>6</v>
      </c>
      <c r="R31" t="s">
        <v>299</v>
      </c>
    </row>
    <row r="32" spans="1:18" x14ac:dyDescent="0.3">
      <c r="A32">
        <v>8</v>
      </c>
      <c r="C32" t="s">
        <v>265</v>
      </c>
      <c r="D32" t="s">
        <v>4258</v>
      </c>
      <c r="E32" t="s">
        <v>9842</v>
      </c>
      <c r="F32" t="s">
        <v>311</v>
      </c>
      <c r="G32" t="s">
        <v>910</v>
      </c>
      <c r="H32" t="s">
        <v>575</v>
      </c>
      <c r="J32">
        <v>16</v>
      </c>
      <c r="K32">
        <v>23</v>
      </c>
      <c r="L32" s="1" t="s">
        <v>311</v>
      </c>
      <c r="M32" t="s">
        <v>9843</v>
      </c>
      <c r="N32" t="s">
        <v>5719</v>
      </c>
      <c r="O32">
        <v>0</v>
      </c>
      <c r="P32" t="s">
        <v>329</v>
      </c>
      <c r="Q32">
        <v>2</v>
      </c>
      <c r="R32" t="s">
        <v>299</v>
      </c>
    </row>
    <row r="33" spans="1:18" x14ac:dyDescent="0.3">
      <c r="A33">
        <v>8</v>
      </c>
      <c r="C33" t="s">
        <v>265</v>
      </c>
      <c r="D33" t="s">
        <v>6718</v>
      </c>
      <c r="E33" t="s">
        <v>6719</v>
      </c>
      <c r="F33" t="s">
        <v>321</v>
      </c>
      <c r="G33" t="s">
        <v>644</v>
      </c>
      <c r="H33" t="s">
        <v>582</v>
      </c>
      <c r="J33">
        <v>84</v>
      </c>
      <c r="K33">
        <v>21</v>
      </c>
      <c r="L33" s="1" t="s">
        <v>321</v>
      </c>
      <c r="M33" t="s">
        <v>6720</v>
      </c>
      <c r="N33" t="s">
        <v>6721</v>
      </c>
      <c r="O33">
        <v>0</v>
      </c>
      <c r="P33" t="s">
        <v>345</v>
      </c>
      <c r="Q33">
        <v>2</v>
      </c>
      <c r="R33" t="s">
        <v>299</v>
      </c>
    </row>
    <row r="34" spans="1:18" x14ac:dyDescent="0.3">
      <c r="A34">
        <v>8</v>
      </c>
      <c r="C34" t="s">
        <v>265</v>
      </c>
      <c r="D34" t="s">
        <v>7369</v>
      </c>
      <c r="E34" t="s">
        <v>5693</v>
      </c>
      <c r="F34" t="s">
        <v>348</v>
      </c>
      <c r="G34" t="s">
        <v>388</v>
      </c>
      <c r="H34" t="s">
        <v>592</v>
      </c>
      <c r="J34">
        <v>17</v>
      </c>
      <c r="K34">
        <v>29</v>
      </c>
      <c r="L34" s="1" t="s">
        <v>348</v>
      </c>
      <c r="M34" t="s">
        <v>7371</v>
      </c>
      <c r="N34" t="s">
        <v>3632</v>
      </c>
      <c r="O34">
        <v>7</v>
      </c>
      <c r="P34" t="s">
        <v>318</v>
      </c>
      <c r="Q34">
        <v>1</v>
      </c>
      <c r="R34" t="s">
        <v>299</v>
      </c>
    </row>
    <row r="35" spans="1:18" x14ac:dyDescent="0.3">
      <c r="A35">
        <v>8</v>
      </c>
      <c r="C35" t="s">
        <v>265</v>
      </c>
      <c r="D35" t="s">
        <v>7046</v>
      </c>
      <c r="E35" t="s">
        <v>697</v>
      </c>
      <c r="F35" t="s">
        <v>348</v>
      </c>
      <c r="G35" t="s">
        <v>1198</v>
      </c>
      <c r="H35" t="s">
        <v>650</v>
      </c>
      <c r="J35">
        <v>16</v>
      </c>
      <c r="K35">
        <v>22</v>
      </c>
      <c r="L35" s="1" t="s">
        <v>348</v>
      </c>
      <c r="M35" t="s">
        <v>7752</v>
      </c>
      <c r="N35" t="s">
        <v>8784</v>
      </c>
      <c r="O35">
        <v>0</v>
      </c>
      <c r="P35" t="s">
        <v>345</v>
      </c>
      <c r="Q35">
        <v>3</v>
      </c>
      <c r="R35" t="s">
        <v>299</v>
      </c>
    </row>
    <row r="36" spans="1:18" x14ac:dyDescent="0.3">
      <c r="A36">
        <v>8</v>
      </c>
      <c r="C36" t="s">
        <v>265</v>
      </c>
      <c r="D36" t="s">
        <v>7433</v>
      </c>
      <c r="E36" t="s">
        <v>7434</v>
      </c>
      <c r="F36" t="s">
        <v>348</v>
      </c>
      <c r="G36" t="s">
        <v>416</v>
      </c>
      <c r="H36" t="s">
        <v>1827</v>
      </c>
      <c r="I36" t="s">
        <v>409</v>
      </c>
      <c r="J36">
        <v>14</v>
      </c>
      <c r="K36">
        <v>21</v>
      </c>
      <c r="L36" s="1" t="s">
        <v>348</v>
      </c>
      <c r="M36" t="s">
        <v>7435</v>
      </c>
      <c r="N36" t="s">
        <v>7436</v>
      </c>
      <c r="O36">
        <v>0</v>
      </c>
      <c r="P36" t="s">
        <v>318</v>
      </c>
      <c r="Q36">
        <v>1</v>
      </c>
      <c r="R36" t="s">
        <v>299</v>
      </c>
    </row>
    <row r="37" spans="1:18" x14ac:dyDescent="0.3">
      <c r="A37">
        <v>8</v>
      </c>
      <c r="C37" t="s">
        <v>265</v>
      </c>
      <c r="D37" t="s">
        <v>1361</v>
      </c>
      <c r="E37" t="s">
        <v>1707</v>
      </c>
      <c r="F37" t="s">
        <v>451</v>
      </c>
      <c r="G37" t="s">
        <v>552</v>
      </c>
      <c r="H37" t="s">
        <v>1263</v>
      </c>
      <c r="I37" t="s">
        <v>386</v>
      </c>
      <c r="J37">
        <v>22</v>
      </c>
      <c r="K37">
        <v>25</v>
      </c>
      <c r="L37" s="1" t="s">
        <v>451</v>
      </c>
      <c r="M37" t="s">
        <v>7584</v>
      </c>
      <c r="N37" t="s">
        <v>2383</v>
      </c>
      <c r="O37">
        <v>3</v>
      </c>
      <c r="P37" t="s">
        <v>318</v>
      </c>
      <c r="Q37">
        <v>1</v>
      </c>
      <c r="R37" t="s">
        <v>299</v>
      </c>
    </row>
    <row r="38" spans="1:18" x14ac:dyDescent="0.3">
      <c r="A38">
        <v>8</v>
      </c>
      <c r="C38" t="s">
        <v>265</v>
      </c>
      <c r="D38" t="s">
        <v>950</v>
      </c>
      <c r="E38" t="s">
        <v>854</v>
      </c>
      <c r="F38" t="s">
        <v>348</v>
      </c>
      <c r="G38" t="s">
        <v>707</v>
      </c>
      <c r="H38" t="s">
        <v>597</v>
      </c>
      <c r="I38" t="s">
        <v>386</v>
      </c>
      <c r="J38">
        <v>10</v>
      </c>
      <c r="K38">
        <v>30</v>
      </c>
      <c r="L38" s="1" t="s">
        <v>348</v>
      </c>
      <c r="M38" t="s">
        <v>8018</v>
      </c>
      <c r="N38" t="s">
        <v>891</v>
      </c>
      <c r="O38">
        <v>7</v>
      </c>
      <c r="P38" t="s">
        <v>397</v>
      </c>
      <c r="Q38">
        <v>1</v>
      </c>
      <c r="R38" t="s">
        <v>299</v>
      </c>
    </row>
    <row r="39" spans="1:18" x14ac:dyDescent="0.3">
      <c r="A39">
        <v>3</v>
      </c>
      <c r="C39" t="s">
        <v>270</v>
      </c>
      <c r="D39" t="s">
        <v>302</v>
      </c>
      <c r="E39" t="s">
        <v>5598</v>
      </c>
      <c r="F39" t="s">
        <v>348</v>
      </c>
      <c r="G39" t="s">
        <v>669</v>
      </c>
      <c r="H39" t="s">
        <v>356</v>
      </c>
      <c r="I39" t="s">
        <v>301</v>
      </c>
      <c r="J39">
        <v>11</v>
      </c>
      <c r="K39">
        <v>22</v>
      </c>
      <c r="L39" s="1" t="s">
        <v>348</v>
      </c>
      <c r="M39" t="s">
        <v>5600</v>
      </c>
      <c r="N39" t="s">
        <v>5601</v>
      </c>
      <c r="O39">
        <v>1</v>
      </c>
      <c r="P39" t="s">
        <v>360</v>
      </c>
      <c r="Q39">
        <v>2</v>
      </c>
      <c r="R39" t="s">
        <v>1067</v>
      </c>
    </row>
    <row r="40" spans="1:18" x14ac:dyDescent="0.3">
      <c r="A40">
        <v>3</v>
      </c>
      <c r="C40" t="s">
        <v>270</v>
      </c>
      <c r="D40" t="s">
        <v>2248</v>
      </c>
      <c r="E40" t="s">
        <v>2249</v>
      </c>
      <c r="F40" t="s">
        <v>451</v>
      </c>
      <c r="G40" t="s">
        <v>489</v>
      </c>
      <c r="H40" t="s">
        <v>1230</v>
      </c>
      <c r="J40">
        <v>26</v>
      </c>
      <c r="K40">
        <v>24</v>
      </c>
      <c r="L40" s="1" t="s">
        <v>451</v>
      </c>
      <c r="M40" t="s">
        <v>2251</v>
      </c>
      <c r="N40" t="s">
        <v>2252</v>
      </c>
      <c r="O40">
        <v>1</v>
      </c>
      <c r="P40" t="s">
        <v>360</v>
      </c>
      <c r="Q40">
        <v>1</v>
      </c>
      <c r="R40" t="s">
        <v>299</v>
      </c>
    </row>
    <row r="41" spans="1:18" x14ac:dyDescent="0.3">
      <c r="A41">
        <v>3</v>
      </c>
      <c r="C41" t="s">
        <v>270</v>
      </c>
      <c r="D41" t="s">
        <v>731</v>
      </c>
      <c r="E41" t="s">
        <v>8301</v>
      </c>
      <c r="F41" t="s">
        <v>451</v>
      </c>
      <c r="G41" t="s">
        <v>416</v>
      </c>
      <c r="H41" t="s">
        <v>650</v>
      </c>
      <c r="J41">
        <v>25</v>
      </c>
      <c r="K41">
        <v>21</v>
      </c>
      <c r="L41" s="1" t="s">
        <v>451</v>
      </c>
      <c r="M41" t="s">
        <v>9489</v>
      </c>
      <c r="N41" t="s">
        <v>9490</v>
      </c>
      <c r="O41">
        <v>0</v>
      </c>
      <c r="P41" t="s">
        <v>401</v>
      </c>
      <c r="Q41">
        <v>4</v>
      </c>
      <c r="R41" t="s">
        <v>299</v>
      </c>
    </row>
    <row r="42" spans="1:18" x14ac:dyDescent="0.3">
      <c r="A42">
        <v>3</v>
      </c>
      <c r="C42" t="s">
        <v>270</v>
      </c>
      <c r="D42" t="s">
        <v>2571</v>
      </c>
      <c r="E42" t="s">
        <v>4579</v>
      </c>
      <c r="F42" t="s">
        <v>321</v>
      </c>
      <c r="G42" t="s">
        <v>1379</v>
      </c>
      <c r="H42" t="s">
        <v>995</v>
      </c>
      <c r="J42">
        <v>87</v>
      </c>
      <c r="K42">
        <v>21</v>
      </c>
      <c r="L42" s="1" t="s">
        <v>321</v>
      </c>
      <c r="M42" t="s">
        <v>4580</v>
      </c>
      <c r="N42" t="s">
        <v>4581</v>
      </c>
      <c r="O42">
        <v>0</v>
      </c>
      <c r="P42" t="s">
        <v>424</v>
      </c>
      <c r="Q42">
        <v>1</v>
      </c>
      <c r="R42" t="s">
        <v>299</v>
      </c>
    </row>
    <row r="43" spans="1:18" x14ac:dyDescent="0.3">
      <c r="A43">
        <v>3</v>
      </c>
      <c r="C43" t="s">
        <v>270</v>
      </c>
      <c r="D43" t="s">
        <v>507</v>
      </c>
      <c r="E43" t="s">
        <v>1182</v>
      </c>
      <c r="F43" t="s">
        <v>348</v>
      </c>
      <c r="G43" t="s">
        <v>410</v>
      </c>
      <c r="H43" t="s">
        <v>398</v>
      </c>
      <c r="J43">
        <v>11</v>
      </c>
      <c r="K43">
        <v>24</v>
      </c>
      <c r="L43" s="1" t="s">
        <v>348</v>
      </c>
      <c r="M43" t="s">
        <v>9996</v>
      </c>
      <c r="N43" t="s">
        <v>9997</v>
      </c>
      <c r="O43">
        <v>2</v>
      </c>
      <c r="P43" t="s">
        <v>360</v>
      </c>
      <c r="Q43">
        <v>1</v>
      </c>
      <c r="R43" t="s">
        <v>299</v>
      </c>
    </row>
    <row r="44" spans="1:18" x14ac:dyDescent="0.3">
      <c r="A44">
        <v>3</v>
      </c>
      <c r="C44" t="s">
        <v>270</v>
      </c>
      <c r="D44" t="s">
        <v>646</v>
      </c>
      <c r="E44" t="s">
        <v>2464</v>
      </c>
      <c r="F44" t="s">
        <v>451</v>
      </c>
      <c r="G44" t="s">
        <v>895</v>
      </c>
      <c r="H44" t="s">
        <v>375</v>
      </c>
      <c r="J44">
        <v>32</v>
      </c>
      <c r="K44">
        <v>22</v>
      </c>
      <c r="L44" s="1" t="s">
        <v>451</v>
      </c>
      <c r="M44" t="s">
        <v>9614</v>
      </c>
      <c r="N44" t="s">
        <v>9615</v>
      </c>
      <c r="O44">
        <v>0</v>
      </c>
      <c r="P44" t="s">
        <v>401</v>
      </c>
      <c r="Q44">
        <v>1</v>
      </c>
      <c r="R44" t="s">
        <v>299</v>
      </c>
    </row>
    <row r="45" spans="1:18" x14ac:dyDescent="0.3">
      <c r="A45">
        <v>3</v>
      </c>
      <c r="C45" t="s">
        <v>270</v>
      </c>
      <c r="D45" t="s">
        <v>2196</v>
      </c>
      <c r="E45" t="s">
        <v>9686</v>
      </c>
      <c r="F45" t="s">
        <v>451</v>
      </c>
      <c r="G45" t="s">
        <v>644</v>
      </c>
      <c r="H45" t="s">
        <v>310</v>
      </c>
      <c r="J45">
        <v>22</v>
      </c>
      <c r="K45">
        <v>21</v>
      </c>
      <c r="L45" s="1" t="s">
        <v>451</v>
      </c>
      <c r="M45" t="s">
        <v>9687</v>
      </c>
      <c r="N45" t="s">
        <v>9688</v>
      </c>
      <c r="O45">
        <v>0</v>
      </c>
      <c r="P45" t="s">
        <v>360</v>
      </c>
      <c r="Q45">
        <v>2</v>
      </c>
      <c r="R45" t="s">
        <v>299</v>
      </c>
    </row>
    <row r="46" spans="1:18" x14ac:dyDescent="0.3">
      <c r="A46">
        <v>3</v>
      </c>
      <c r="C46" t="s">
        <v>270</v>
      </c>
      <c r="D46" t="s">
        <v>5672</v>
      </c>
      <c r="E46" t="s">
        <v>3521</v>
      </c>
      <c r="F46" t="s">
        <v>311</v>
      </c>
      <c r="G46" t="s">
        <v>694</v>
      </c>
      <c r="H46" t="s">
        <v>310</v>
      </c>
      <c r="J46">
        <v>4</v>
      </c>
      <c r="K46">
        <v>23</v>
      </c>
      <c r="L46" s="1" t="s">
        <v>311</v>
      </c>
      <c r="M46" t="s">
        <v>5674</v>
      </c>
      <c r="N46" t="s">
        <v>3036</v>
      </c>
      <c r="O46">
        <v>2</v>
      </c>
      <c r="P46" t="s">
        <v>345</v>
      </c>
      <c r="Q46">
        <v>1</v>
      </c>
      <c r="R46" t="s">
        <v>299</v>
      </c>
    </row>
    <row r="47" spans="1:18" x14ac:dyDescent="0.3">
      <c r="A47">
        <v>3</v>
      </c>
      <c r="C47" t="s">
        <v>270</v>
      </c>
      <c r="D47" t="s">
        <v>646</v>
      </c>
      <c r="E47" t="s">
        <v>8635</v>
      </c>
      <c r="F47" t="s">
        <v>321</v>
      </c>
      <c r="G47" t="s">
        <v>669</v>
      </c>
      <c r="H47" t="s">
        <v>561</v>
      </c>
      <c r="J47">
        <v>85</v>
      </c>
      <c r="K47">
        <v>23</v>
      </c>
      <c r="L47" s="1" t="s">
        <v>321</v>
      </c>
      <c r="M47" t="s">
        <v>8637</v>
      </c>
      <c r="N47" t="s">
        <v>8638</v>
      </c>
      <c r="O47">
        <v>2</v>
      </c>
      <c r="P47" t="s">
        <v>424</v>
      </c>
      <c r="Q47">
        <v>1</v>
      </c>
      <c r="R47" t="s">
        <v>299</v>
      </c>
    </row>
    <row r="48" spans="1:18" x14ac:dyDescent="0.3">
      <c r="A48">
        <v>3</v>
      </c>
      <c r="C48" t="s">
        <v>270</v>
      </c>
      <c r="D48" t="s">
        <v>2010</v>
      </c>
      <c r="E48" t="s">
        <v>4888</v>
      </c>
      <c r="F48" t="s">
        <v>348</v>
      </c>
      <c r="G48" t="s">
        <v>694</v>
      </c>
      <c r="H48" t="s">
        <v>643</v>
      </c>
      <c r="I48" t="s">
        <v>386</v>
      </c>
      <c r="J48">
        <v>15</v>
      </c>
      <c r="K48">
        <v>25</v>
      </c>
      <c r="L48" s="1" t="s">
        <v>348</v>
      </c>
      <c r="M48" t="s">
        <v>8759</v>
      </c>
      <c r="N48" t="s">
        <v>6199</v>
      </c>
      <c r="O48">
        <v>3</v>
      </c>
      <c r="P48" t="s">
        <v>308</v>
      </c>
      <c r="Q48">
        <v>1</v>
      </c>
      <c r="R48" t="s">
        <v>299</v>
      </c>
    </row>
    <row r="49" spans="1:18" x14ac:dyDescent="0.3">
      <c r="A49">
        <v>3</v>
      </c>
      <c r="C49" t="s">
        <v>270</v>
      </c>
      <c r="D49" t="s">
        <v>3733</v>
      </c>
      <c r="E49" t="s">
        <v>1715</v>
      </c>
      <c r="F49" t="s">
        <v>451</v>
      </c>
      <c r="G49" t="s">
        <v>298</v>
      </c>
      <c r="H49" t="s">
        <v>436</v>
      </c>
      <c r="I49" t="s">
        <v>1059</v>
      </c>
      <c r="J49">
        <v>25</v>
      </c>
      <c r="K49">
        <v>26</v>
      </c>
      <c r="L49" s="1" t="s">
        <v>451</v>
      </c>
      <c r="M49" t="s">
        <v>7958</v>
      </c>
      <c r="N49" t="s">
        <v>6132</v>
      </c>
      <c r="O49">
        <v>4</v>
      </c>
      <c r="P49" t="s">
        <v>329</v>
      </c>
      <c r="Q49">
        <v>1</v>
      </c>
      <c r="R49" t="s">
        <v>13943</v>
      </c>
    </row>
    <row r="50" spans="1:18" x14ac:dyDescent="0.3">
      <c r="A50">
        <v>3</v>
      </c>
      <c r="C50" t="s">
        <v>270</v>
      </c>
      <c r="D50" t="s">
        <v>983</v>
      </c>
      <c r="E50" t="s">
        <v>984</v>
      </c>
      <c r="F50" t="s">
        <v>348</v>
      </c>
      <c r="G50" t="s">
        <v>410</v>
      </c>
      <c r="H50" t="s">
        <v>724</v>
      </c>
      <c r="I50" t="s">
        <v>1059</v>
      </c>
      <c r="J50">
        <v>18</v>
      </c>
      <c r="K50">
        <v>31</v>
      </c>
      <c r="L50" s="1" t="s">
        <v>348</v>
      </c>
      <c r="M50" t="s">
        <v>986</v>
      </c>
      <c r="N50" t="s">
        <v>987</v>
      </c>
      <c r="O50">
        <v>8</v>
      </c>
      <c r="P50" t="s">
        <v>424</v>
      </c>
      <c r="Q50">
        <v>1</v>
      </c>
      <c r="R50" t="s">
        <v>299</v>
      </c>
    </row>
    <row r="51" spans="1:18" x14ac:dyDescent="0.3">
      <c r="A51">
        <v>3</v>
      </c>
      <c r="C51" t="s">
        <v>270</v>
      </c>
      <c r="D51" t="s">
        <v>882</v>
      </c>
      <c r="E51" t="s">
        <v>1386</v>
      </c>
      <c r="F51" t="s">
        <v>437</v>
      </c>
      <c r="G51" t="s">
        <v>416</v>
      </c>
      <c r="H51" t="s">
        <v>430</v>
      </c>
      <c r="J51">
        <v>5</v>
      </c>
      <c r="K51">
        <v>28</v>
      </c>
      <c r="L51" s="1" t="s">
        <v>437</v>
      </c>
      <c r="M51" t="s">
        <v>9346</v>
      </c>
      <c r="N51" t="s">
        <v>9347</v>
      </c>
      <c r="O51">
        <v>4</v>
      </c>
      <c r="P51" t="s">
        <v>360</v>
      </c>
      <c r="Q51">
        <v>1</v>
      </c>
      <c r="R51" t="s">
        <v>299</v>
      </c>
    </row>
    <row r="52" spans="1:18" x14ac:dyDescent="0.3">
      <c r="A52">
        <v>3</v>
      </c>
      <c r="C52" t="s">
        <v>270</v>
      </c>
      <c r="D52" t="s">
        <v>1832</v>
      </c>
      <c r="E52" t="s">
        <v>700</v>
      </c>
      <c r="F52" t="s">
        <v>451</v>
      </c>
      <c r="G52" t="s">
        <v>1198</v>
      </c>
      <c r="H52" t="s">
        <v>450</v>
      </c>
      <c r="J52">
        <v>30</v>
      </c>
      <c r="K52">
        <v>22</v>
      </c>
      <c r="L52" s="1" t="s">
        <v>451</v>
      </c>
      <c r="M52" t="s">
        <v>5908</v>
      </c>
      <c r="N52" t="s">
        <v>5639</v>
      </c>
      <c r="O52">
        <v>0</v>
      </c>
      <c r="P52" t="s">
        <v>360</v>
      </c>
      <c r="Q52">
        <v>5</v>
      </c>
      <c r="R52" t="s">
        <v>299</v>
      </c>
    </row>
    <row r="53" spans="1:18" x14ac:dyDescent="0.3">
      <c r="A53">
        <v>3</v>
      </c>
      <c r="C53" t="s">
        <v>270</v>
      </c>
      <c r="D53" t="s">
        <v>9122</v>
      </c>
      <c r="E53" t="s">
        <v>1092</v>
      </c>
      <c r="F53" t="s">
        <v>451</v>
      </c>
      <c r="G53" t="s">
        <v>371</v>
      </c>
      <c r="H53" t="s">
        <v>214</v>
      </c>
      <c r="J53">
        <v>28</v>
      </c>
      <c r="K53">
        <v>28</v>
      </c>
      <c r="L53" s="1" t="s">
        <v>451</v>
      </c>
      <c r="M53" t="s">
        <v>9124</v>
      </c>
      <c r="N53" t="s">
        <v>6897</v>
      </c>
      <c r="O53">
        <v>6</v>
      </c>
      <c r="P53" t="s">
        <v>318</v>
      </c>
      <c r="Q53">
        <v>2</v>
      </c>
      <c r="R53" t="s">
        <v>299</v>
      </c>
    </row>
    <row r="54" spans="1:18" x14ac:dyDescent="0.3">
      <c r="A54">
        <v>3</v>
      </c>
      <c r="C54" t="s">
        <v>270</v>
      </c>
      <c r="D54" t="s">
        <v>1860</v>
      </c>
      <c r="E54" t="s">
        <v>3543</v>
      </c>
      <c r="F54" t="s">
        <v>321</v>
      </c>
      <c r="G54" t="s">
        <v>335</v>
      </c>
      <c r="H54" t="s">
        <v>515</v>
      </c>
      <c r="J54">
        <v>81</v>
      </c>
      <c r="K54">
        <v>26</v>
      </c>
      <c r="L54" s="1" t="s">
        <v>321</v>
      </c>
      <c r="M54" t="s">
        <v>6448</v>
      </c>
      <c r="N54" t="s">
        <v>6449</v>
      </c>
      <c r="O54">
        <v>1</v>
      </c>
      <c r="P54" t="s">
        <v>424</v>
      </c>
      <c r="Q54">
        <v>2</v>
      </c>
      <c r="R54" t="s">
        <v>299</v>
      </c>
    </row>
    <row r="55" spans="1:18" x14ac:dyDescent="0.3">
      <c r="A55">
        <v>3</v>
      </c>
      <c r="C55" t="s">
        <v>270</v>
      </c>
      <c r="D55" t="s">
        <v>6458</v>
      </c>
      <c r="E55" t="s">
        <v>1120</v>
      </c>
      <c r="F55" t="s">
        <v>348</v>
      </c>
      <c r="G55" t="s">
        <v>915</v>
      </c>
      <c r="H55" t="s">
        <v>485</v>
      </c>
      <c r="J55">
        <v>18</v>
      </c>
      <c r="K55">
        <v>23</v>
      </c>
      <c r="L55" s="1" t="s">
        <v>348</v>
      </c>
      <c r="M55" t="s">
        <v>6459</v>
      </c>
      <c r="N55" t="s">
        <v>5510</v>
      </c>
      <c r="O55">
        <v>0</v>
      </c>
      <c r="P55" t="s">
        <v>401</v>
      </c>
      <c r="Q55">
        <v>2</v>
      </c>
      <c r="R55" t="s">
        <v>299</v>
      </c>
    </row>
    <row r="56" spans="1:18" x14ac:dyDescent="0.3">
      <c r="A56">
        <v>3</v>
      </c>
      <c r="C56" t="s">
        <v>270</v>
      </c>
      <c r="D56" t="s">
        <v>2045</v>
      </c>
      <c r="E56" t="s">
        <v>1460</v>
      </c>
      <c r="F56" t="s">
        <v>348</v>
      </c>
      <c r="G56" t="s">
        <v>340</v>
      </c>
      <c r="H56" t="s">
        <v>650</v>
      </c>
      <c r="J56">
        <v>13</v>
      </c>
      <c r="K56">
        <v>22</v>
      </c>
      <c r="L56" s="1" t="s">
        <v>348</v>
      </c>
      <c r="M56" t="s">
        <v>10122</v>
      </c>
      <c r="N56" t="s">
        <v>698</v>
      </c>
      <c r="O56">
        <v>1</v>
      </c>
      <c r="P56" t="s">
        <v>401</v>
      </c>
      <c r="Q56">
        <v>1</v>
      </c>
      <c r="R56" t="s">
        <v>299</v>
      </c>
    </row>
    <row r="57" spans="1:18" x14ac:dyDescent="0.3">
      <c r="A57">
        <v>3</v>
      </c>
      <c r="C57" t="s">
        <v>270</v>
      </c>
      <c r="D57" t="s">
        <v>660</v>
      </c>
      <c r="E57" t="s">
        <v>313</v>
      </c>
      <c r="F57" t="s">
        <v>451</v>
      </c>
      <c r="G57" t="s">
        <v>365</v>
      </c>
      <c r="H57" t="s">
        <v>412</v>
      </c>
      <c r="J57">
        <v>33</v>
      </c>
      <c r="K57">
        <v>24</v>
      </c>
      <c r="L57" s="1" t="s">
        <v>451</v>
      </c>
      <c r="M57" t="s">
        <v>4182</v>
      </c>
      <c r="N57" t="s">
        <v>2081</v>
      </c>
      <c r="O57">
        <v>2</v>
      </c>
      <c r="P57" t="s">
        <v>401</v>
      </c>
      <c r="Q57">
        <v>1</v>
      </c>
      <c r="R57" t="s">
        <v>299</v>
      </c>
    </row>
    <row r="58" spans="1:18" x14ac:dyDescent="0.3">
      <c r="A58">
        <v>1</v>
      </c>
      <c r="B58" t="s">
        <v>10663</v>
      </c>
      <c r="C58" t="s">
        <v>263</v>
      </c>
      <c r="D58" t="s">
        <v>331</v>
      </c>
      <c r="E58" t="s">
        <v>513</v>
      </c>
      <c r="F58" t="s">
        <v>348</v>
      </c>
      <c r="G58" t="s">
        <v>298</v>
      </c>
      <c r="H58" t="s">
        <v>970</v>
      </c>
      <c r="J58">
        <v>81</v>
      </c>
      <c r="K58">
        <v>24</v>
      </c>
      <c r="L58" s="1" t="s">
        <v>348</v>
      </c>
      <c r="M58" t="s">
        <v>6893</v>
      </c>
      <c r="N58" t="s">
        <v>10035</v>
      </c>
      <c r="O58">
        <v>2</v>
      </c>
      <c r="P58" t="s">
        <v>424</v>
      </c>
      <c r="Q58">
        <v>1</v>
      </c>
      <c r="R58" t="s">
        <v>299</v>
      </c>
    </row>
    <row r="59" spans="1:18" x14ac:dyDescent="0.3">
      <c r="A59">
        <v>1</v>
      </c>
      <c r="B59" t="s">
        <v>10663</v>
      </c>
      <c r="C59" t="s">
        <v>263</v>
      </c>
      <c r="D59" t="s">
        <v>1909</v>
      </c>
      <c r="E59" t="s">
        <v>5595</v>
      </c>
      <c r="F59" t="s">
        <v>348</v>
      </c>
      <c r="G59" t="s">
        <v>340</v>
      </c>
      <c r="H59" t="s">
        <v>398</v>
      </c>
      <c r="J59">
        <v>89</v>
      </c>
      <c r="K59">
        <v>22</v>
      </c>
      <c r="L59" s="1" t="s">
        <v>348</v>
      </c>
      <c r="M59" t="s">
        <v>5596</v>
      </c>
      <c r="N59" t="s">
        <v>698</v>
      </c>
      <c r="O59">
        <v>0</v>
      </c>
      <c r="P59" t="s">
        <v>492</v>
      </c>
      <c r="Q59">
        <v>2</v>
      </c>
      <c r="R59" t="s">
        <v>299</v>
      </c>
    </row>
    <row r="60" spans="1:18" x14ac:dyDescent="0.3">
      <c r="A60">
        <v>1</v>
      </c>
      <c r="B60" t="s">
        <v>10663</v>
      </c>
      <c r="C60" t="s">
        <v>263</v>
      </c>
      <c r="D60" t="s">
        <v>543</v>
      </c>
      <c r="E60" t="s">
        <v>1616</v>
      </c>
      <c r="F60" t="s">
        <v>348</v>
      </c>
      <c r="G60" t="s">
        <v>895</v>
      </c>
      <c r="H60" t="s">
        <v>64</v>
      </c>
      <c r="J60">
        <v>18</v>
      </c>
      <c r="K60">
        <v>28</v>
      </c>
      <c r="L60" s="1" t="s">
        <v>348</v>
      </c>
      <c r="M60" t="s">
        <v>1618</v>
      </c>
      <c r="N60" t="s">
        <v>1619</v>
      </c>
      <c r="O60">
        <v>5</v>
      </c>
      <c r="P60" t="s">
        <v>636</v>
      </c>
      <c r="Q60">
        <v>1</v>
      </c>
      <c r="R60" t="s">
        <v>299</v>
      </c>
    </row>
    <row r="61" spans="1:18" x14ac:dyDescent="0.3">
      <c r="A61">
        <v>1</v>
      </c>
      <c r="B61" t="s">
        <v>10663</v>
      </c>
      <c r="C61" t="s">
        <v>263</v>
      </c>
      <c r="D61" t="s">
        <v>2941</v>
      </c>
      <c r="E61" t="s">
        <v>2961</v>
      </c>
      <c r="F61" t="s">
        <v>451</v>
      </c>
      <c r="G61" t="s">
        <v>416</v>
      </c>
      <c r="H61" t="s">
        <v>686</v>
      </c>
      <c r="J61">
        <v>20</v>
      </c>
      <c r="K61">
        <v>23</v>
      </c>
      <c r="L61" s="1" t="s">
        <v>451</v>
      </c>
      <c r="M61" t="s">
        <v>2963</v>
      </c>
      <c r="N61" t="s">
        <v>2964</v>
      </c>
      <c r="O61">
        <v>1</v>
      </c>
      <c r="P61" t="s">
        <v>360</v>
      </c>
      <c r="Q61">
        <v>2</v>
      </c>
      <c r="R61" t="s">
        <v>299</v>
      </c>
    </row>
    <row r="62" spans="1:18" x14ac:dyDescent="0.3">
      <c r="A62">
        <v>1</v>
      </c>
      <c r="B62" t="s">
        <v>10663</v>
      </c>
      <c r="C62" t="s">
        <v>263</v>
      </c>
      <c r="D62" t="s">
        <v>368</v>
      </c>
      <c r="E62" t="s">
        <v>5518</v>
      </c>
      <c r="F62" t="s">
        <v>348</v>
      </c>
      <c r="G62" t="s">
        <v>745</v>
      </c>
      <c r="H62" t="s">
        <v>412</v>
      </c>
      <c r="J62">
        <v>13</v>
      </c>
      <c r="K62">
        <v>23</v>
      </c>
      <c r="L62" s="1" t="s">
        <v>348</v>
      </c>
      <c r="M62" t="s">
        <v>5520</v>
      </c>
      <c r="N62" t="s">
        <v>5521</v>
      </c>
      <c r="O62">
        <v>1</v>
      </c>
      <c r="P62" t="s">
        <v>329</v>
      </c>
      <c r="Q62">
        <v>1</v>
      </c>
      <c r="R62" t="s">
        <v>299</v>
      </c>
    </row>
    <row r="63" spans="1:18" x14ac:dyDescent="0.3">
      <c r="A63">
        <v>1</v>
      </c>
      <c r="B63" t="s">
        <v>10663</v>
      </c>
      <c r="C63" t="s">
        <v>263</v>
      </c>
      <c r="D63" t="s">
        <v>5107</v>
      </c>
      <c r="E63" t="s">
        <v>809</v>
      </c>
      <c r="F63" t="s">
        <v>321</v>
      </c>
      <c r="G63" t="s">
        <v>1198</v>
      </c>
      <c r="H63" t="s">
        <v>995</v>
      </c>
      <c r="J63">
        <v>80</v>
      </c>
      <c r="K63">
        <v>24</v>
      </c>
      <c r="L63" s="1" t="s">
        <v>321</v>
      </c>
      <c r="M63" t="s">
        <v>5109</v>
      </c>
      <c r="N63" t="s">
        <v>5110</v>
      </c>
      <c r="O63">
        <v>2</v>
      </c>
      <c r="P63" t="s">
        <v>304</v>
      </c>
      <c r="Q63">
        <v>1</v>
      </c>
      <c r="R63" t="s">
        <v>299</v>
      </c>
    </row>
    <row r="64" spans="1:18" x14ac:dyDescent="0.3">
      <c r="A64">
        <v>1</v>
      </c>
      <c r="B64" t="s">
        <v>10663</v>
      </c>
      <c r="C64" t="s">
        <v>263</v>
      </c>
      <c r="D64" t="s">
        <v>3507</v>
      </c>
      <c r="E64" t="s">
        <v>4812</v>
      </c>
      <c r="F64" t="s">
        <v>451</v>
      </c>
      <c r="G64" t="s">
        <v>1379</v>
      </c>
      <c r="H64" t="s">
        <v>568</v>
      </c>
      <c r="I64" t="s">
        <v>386</v>
      </c>
      <c r="J64">
        <v>30</v>
      </c>
      <c r="K64">
        <v>25</v>
      </c>
      <c r="L64" s="1" t="s">
        <v>451</v>
      </c>
      <c r="M64" t="s">
        <v>4814</v>
      </c>
      <c r="N64" t="s">
        <v>4815</v>
      </c>
      <c r="O64">
        <v>1</v>
      </c>
      <c r="P64" t="s">
        <v>636</v>
      </c>
      <c r="Q64">
        <v>1</v>
      </c>
      <c r="R64" t="s">
        <v>299</v>
      </c>
    </row>
    <row r="65" spans="1:18" x14ac:dyDescent="0.3">
      <c r="A65">
        <v>1</v>
      </c>
      <c r="B65" t="s">
        <v>10663</v>
      </c>
      <c r="C65" t="s">
        <v>263</v>
      </c>
      <c r="D65" t="s">
        <v>5366</v>
      </c>
      <c r="E65" t="s">
        <v>1242</v>
      </c>
      <c r="F65" t="s">
        <v>451</v>
      </c>
      <c r="G65" t="s">
        <v>306</v>
      </c>
      <c r="H65" t="s">
        <v>537</v>
      </c>
      <c r="J65">
        <v>25</v>
      </c>
      <c r="K65">
        <v>22</v>
      </c>
      <c r="L65" s="1" t="s">
        <v>451</v>
      </c>
      <c r="M65" t="s">
        <v>5367</v>
      </c>
      <c r="N65" t="s">
        <v>5368</v>
      </c>
      <c r="O65">
        <v>0</v>
      </c>
      <c r="P65" t="s">
        <v>492</v>
      </c>
      <c r="Q65">
        <v>2</v>
      </c>
      <c r="R65" t="s">
        <v>299</v>
      </c>
    </row>
    <row r="66" spans="1:18" x14ac:dyDescent="0.3">
      <c r="A66">
        <v>1</v>
      </c>
      <c r="B66" t="s">
        <v>10663</v>
      </c>
      <c r="C66" t="s">
        <v>263</v>
      </c>
      <c r="D66" t="s">
        <v>2469</v>
      </c>
      <c r="E66" t="s">
        <v>5284</v>
      </c>
      <c r="F66" t="s">
        <v>348</v>
      </c>
      <c r="G66" t="s">
        <v>352</v>
      </c>
      <c r="H66" t="s">
        <v>575</v>
      </c>
      <c r="I66" t="s">
        <v>386</v>
      </c>
      <c r="J66">
        <v>81</v>
      </c>
      <c r="K66">
        <v>27</v>
      </c>
      <c r="L66" s="1" t="s">
        <v>348</v>
      </c>
      <c r="M66" t="s">
        <v>5286</v>
      </c>
      <c r="N66" t="s">
        <v>5287</v>
      </c>
      <c r="O66">
        <v>5</v>
      </c>
      <c r="P66" t="s">
        <v>345</v>
      </c>
      <c r="Q66">
        <v>1</v>
      </c>
      <c r="R66" t="s">
        <v>299</v>
      </c>
    </row>
    <row r="67" spans="1:18" x14ac:dyDescent="0.3">
      <c r="A67">
        <v>1</v>
      </c>
      <c r="B67" t="s">
        <v>10663</v>
      </c>
      <c r="C67" t="s">
        <v>263</v>
      </c>
      <c r="D67" t="s">
        <v>4797</v>
      </c>
      <c r="E67" t="s">
        <v>7846</v>
      </c>
      <c r="F67" t="s">
        <v>321</v>
      </c>
      <c r="G67" t="s">
        <v>371</v>
      </c>
      <c r="H67" t="s">
        <v>1049</v>
      </c>
      <c r="J67">
        <v>87</v>
      </c>
      <c r="K67">
        <v>32</v>
      </c>
      <c r="L67" s="1" t="s">
        <v>321</v>
      </c>
      <c r="M67" t="s">
        <v>8795</v>
      </c>
      <c r="N67" t="s">
        <v>8796</v>
      </c>
      <c r="O67">
        <v>10</v>
      </c>
      <c r="P67" t="s">
        <v>294</v>
      </c>
      <c r="Q67">
        <v>1</v>
      </c>
      <c r="R67" t="s">
        <v>299</v>
      </c>
    </row>
    <row r="68" spans="1:18" x14ac:dyDescent="0.3">
      <c r="A68">
        <v>1</v>
      </c>
      <c r="B68" t="s">
        <v>10663</v>
      </c>
      <c r="C68" t="s">
        <v>263</v>
      </c>
      <c r="D68" t="s">
        <v>9931</v>
      </c>
      <c r="E68" t="s">
        <v>599</v>
      </c>
      <c r="F68" t="s">
        <v>348</v>
      </c>
      <c r="G68" t="s">
        <v>365</v>
      </c>
      <c r="H68" t="s">
        <v>756</v>
      </c>
      <c r="J68">
        <v>81</v>
      </c>
      <c r="K68">
        <v>25</v>
      </c>
      <c r="L68" s="1" t="s">
        <v>348</v>
      </c>
      <c r="M68" t="s">
        <v>9933</v>
      </c>
      <c r="N68" t="s">
        <v>5675</v>
      </c>
      <c r="O68">
        <v>3</v>
      </c>
      <c r="P68" t="s">
        <v>318</v>
      </c>
      <c r="Q68">
        <v>1</v>
      </c>
      <c r="R68" t="s">
        <v>299</v>
      </c>
    </row>
    <row r="69" spans="1:18" x14ac:dyDescent="0.3">
      <c r="A69">
        <v>1</v>
      </c>
      <c r="B69" t="s">
        <v>10663</v>
      </c>
      <c r="C69" t="s">
        <v>263</v>
      </c>
      <c r="D69" t="s">
        <v>9367</v>
      </c>
      <c r="E69" t="s">
        <v>2554</v>
      </c>
      <c r="F69" t="s">
        <v>451</v>
      </c>
      <c r="G69" t="s">
        <v>314</v>
      </c>
      <c r="H69" t="s">
        <v>459</v>
      </c>
      <c r="J69">
        <v>26</v>
      </c>
      <c r="K69">
        <v>22</v>
      </c>
      <c r="L69" s="1" t="s">
        <v>451</v>
      </c>
      <c r="M69" t="s">
        <v>9369</v>
      </c>
      <c r="N69" t="s">
        <v>9370</v>
      </c>
      <c r="O69">
        <v>1</v>
      </c>
      <c r="P69" t="s">
        <v>308</v>
      </c>
      <c r="Q69">
        <v>1</v>
      </c>
      <c r="R69" t="s">
        <v>299</v>
      </c>
    </row>
    <row r="70" spans="1:18" x14ac:dyDescent="0.3">
      <c r="A70">
        <v>1</v>
      </c>
      <c r="B70" t="s">
        <v>10663</v>
      </c>
      <c r="C70" t="s">
        <v>263</v>
      </c>
      <c r="D70" t="s">
        <v>1992</v>
      </c>
      <c r="E70" t="s">
        <v>700</v>
      </c>
      <c r="F70" t="s">
        <v>451</v>
      </c>
      <c r="G70" t="s">
        <v>410</v>
      </c>
      <c r="H70" t="s">
        <v>665</v>
      </c>
      <c r="J70">
        <v>33</v>
      </c>
      <c r="K70">
        <v>22</v>
      </c>
      <c r="L70" s="1" t="s">
        <v>451</v>
      </c>
      <c r="M70" t="s">
        <v>9071</v>
      </c>
      <c r="N70" t="s">
        <v>8449</v>
      </c>
      <c r="O70">
        <v>0</v>
      </c>
      <c r="P70" t="s">
        <v>308</v>
      </c>
      <c r="Q70">
        <v>3</v>
      </c>
      <c r="R70" t="s">
        <v>299</v>
      </c>
    </row>
    <row r="71" spans="1:18" x14ac:dyDescent="0.3">
      <c r="A71">
        <v>1</v>
      </c>
      <c r="B71" t="s">
        <v>10663</v>
      </c>
      <c r="C71" t="s">
        <v>263</v>
      </c>
      <c r="D71" t="s">
        <v>3243</v>
      </c>
      <c r="E71" t="s">
        <v>9397</v>
      </c>
      <c r="F71" t="s">
        <v>437</v>
      </c>
      <c r="G71" t="s">
        <v>306</v>
      </c>
      <c r="H71" t="s">
        <v>814</v>
      </c>
      <c r="J71">
        <v>7</v>
      </c>
      <c r="K71">
        <v>24</v>
      </c>
      <c r="L71" s="1" t="s">
        <v>437</v>
      </c>
      <c r="M71" t="s">
        <v>9399</v>
      </c>
      <c r="N71" t="s">
        <v>9400</v>
      </c>
      <c r="O71">
        <v>2</v>
      </c>
      <c r="P71" t="s">
        <v>424</v>
      </c>
      <c r="Q71">
        <v>1</v>
      </c>
      <c r="R71" t="s">
        <v>299</v>
      </c>
    </row>
    <row r="72" spans="1:18" x14ac:dyDescent="0.3">
      <c r="A72">
        <v>1</v>
      </c>
      <c r="B72" t="s">
        <v>10663</v>
      </c>
      <c r="C72" t="s">
        <v>263</v>
      </c>
      <c r="D72" t="s">
        <v>600</v>
      </c>
      <c r="E72" t="s">
        <v>1298</v>
      </c>
      <c r="F72" t="s">
        <v>451</v>
      </c>
      <c r="G72" t="s">
        <v>536</v>
      </c>
      <c r="H72" t="s">
        <v>393</v>
      </c>
      <c r="J72">
        <v>22</v>
      </c>
      <c r="K72">
        <v>24</v>
      </c>
      <c r="L72" s="1" t="s">
        <v>451</v>
      </c>
      <c r="M72" t="s">
        <v>1300</v>
      </c>
      <c r="N72" t="s">
        <v>1301</v>
      </c>
      <c r="O72">
        <v>2</v>
      </c>
      <c r="P72" t="s">
        <v>492</v>
      </c>
      <c r="Q72">
        <v>2</v>
      </c>
      <c r="R72" t="s">
        <v>299</v>
      </c>
    </row>
    <row r="73" spans="1:18" x14ac:dyDescent="0.3">
      <c r="A73">
        <v>1</v>
      </c>
      <c r="B73" t="s">
        <v>10663</v>
      </c>
      <c r="C73" t="s">
        <v>263</v>
      </c>
      <c r="D73" t="s">
        <v>10055</v>
      </c>
      <c r="E73" t="s">
        <v>10056</v>
      </c>
      <c r="F73" t="s">
        <v>348</v>
      </c>
      <c r="G73" t="s">
        <v>915</v>
      </c>
      <c r="H73" t="s">
        <v>436</v>
      </c>
      <c r="J73">
        <v>19</v>
      </c>
      <c r="K73">
        <v>22</v>
      </c>
      <c r="L73" s="1" t="s">
        <v>348</v>
      </c>
      <c r="M73" t="s">
        <v>10058</v>
      </c>
      <c r="N73" t="s">
        <v>695</v>
      </c>
      <c r="O73">
        <v>2</v>
      </c>
      <c r="P73" t="s">
        <v>329</v>
      </c>
      <c r="Q73">
        <v>1</v>
      </c>
      <c r="R73" t="s">
        <v>299</v>
      </c>
    </row>
    <row r="74" spans="1:18" x14ac:dyDescent="0.3">
      <c r="A74">
        <v>1</v>
      </c>
      <c r="B74" t="s">
        <v>10663</v>
      </c>
      <c r="C74" t="s">
        <v>263</v>
      </c>
      <c r="D74" t="s">
        <v>5380</v>
      </c>
      <c r="E74" t="s">
        <v>1112</v>
      </c>
      <c r="F74" t="s">
        <v>451</v>
      </c>
      <c r="G74" t="s">
        <v>327</v>
      </c>
      <c r="H74" t="s">
        <v>214</v>
      </c>
      <c r="J74">
        <v>22</v>
      </c>
      <c r="K74">
        <v>30</v>
      </c>
      <c r="L74" s="1" t="s">
        <v>451</v>
      </c>
      <c r="M74" t="s">
        <v>10641</v>
      </c>
      <c r="N74" t="s">
        <v>7956</v>
      </c>
      <c r="O74">
        <v>7</v>
      </c>
      <c r="P74" t="s">
        <v>492</v>
      </c>
      <c r="Q74">
        <v>3</v>
      </c>
      <c r="R74" t="s">
        <v>299</v>
      </c>
    </row>
    <row r="75" spans="1:18" x14ac:dyDescent="0.3">
      <c r="A75">
        <v>7</v>
      </c>
      <c r="B75" t="s">
        <v>10662</v>
      </c>
      <c r="C75" t="s">
        <v>262</v>
      </c>
      <c r="D75" t="s">
        <v>681</v>
      </c>
      <c r="E75" t="s">
        <v>10014</v>
      </c>
      <c r="F75" t="s">
        <v>311</v>
      </c>
      <c r="G75" t="s">
        <v>352</v>
      </c>
      <c r="H75" t="s">
        <v>310</v>
      </c>
      <c r="J75">
        <v>14</v>
      </c>
      <c r="K75">
        <v>22</v>
      </c>
      <c r="L75" s="1" t="s">
        <v>311</v>
      </c>
      <c r="M75" t="s">
        <v>10016</v>
      </c>
      <c r="N75" t="s">
        <v>10017</v>
      </c>
      <c r="O75">
        <v>1</v>
      </c>
      <c r="P75" t="s">
        <v>318</v>
      </c>
      <c r="Q75">
        <v>1</v>
      </c>
      <c r="R75" t="s">
        <v>299</v>
      </c>
    </row>
    <row r="76" spans="1:18" x14ac:dyDescent="0.3">
      <c r="A76">
        <v>7</v>
      </c>
      <c r="B76" t="s">
        <v>10662</v>
      </c>
      <c r="C76" t="s">
        <v>262</v>
      </c>
      <c r="D76" t="s">
        <v>8049</v>
      </c>
      <c r="E76" t="s">
        <v>8050</v>
      </c>
      <c r="F76" t="s">
        <v>451</v>
      </c>
      <c r="G76" t="s">
        <v>694</v>
      </c>
      <c r="H76" t="s">
        <v>814</v>
      </c>
      <c r="J76">
        <v>31</v>
      </c>
      <c r="K76">
        <v>22</v>
      </c>
      <c r="L76" s="1" t="s">
        <v>451</v>
      </c>
      <c r="M76" t="s">
        <v>8051</v>
      </c>
      <c r="N76" t="s">
        <v>6828</v>
      </c>
      <c r="O76">
        <v>0</v>
      </c>
      <c r="P76" t="s">
        <v>492</v>
      </c>
      <c r="Q76">
        <v>5</v>
      </c>
      <c r="R76" t="s">
        <v>299</v>
      </c>
    </row>
    <row r="77" spans="1:18" x14ac:dyDescent="0.3">
      <c r="A77">
        <v>7</v>
      </c>
      <c r="B77" t="s">
        <v>10662</v>
      </c>
      <c r="C77" t="s">
        <v>262</v>
      </c>
      <c r="D77" t="s">
        <v>8116</v>
      </c>
      <c r="E77" t="s">
        <v>8117</v>
      </c>
      <c r="F77" t="s">
        <v>451</v>
      </c>
      <c r="G77" t="s">
        <v>444</v>
      </c>
      <c r="H77" t="s">
        <v>665</v>
      </c>
      <c r="I77" t="s">
        <v>409</v>
      </c>
      <c r="J77">
        <v>29</v>
      </c>
      <c r="K77">
        <v>22</v>
      </c>
      <c r="L77" s="1" t="s">
        <v>451</v>
      </c>
      <c r="M77" t="s">
        <v>8119</v>
      </c>
      <c r="N77" t="s">
        <v>8120</v>
      </c>
      <c r="O77">
        <v>1</v>
      </c>
      <c r="P77" t="s">
        <v>401</v>
      </c>
      <c r="Q77">
        <v>1</v>
      </c>
      <c r="R77" t="s">
        <v>299</v>
      </c>
    </row>
    <row r="78" spans="1:18" x14ac:dyDescent="0.3">
      <c r="A78">
        <v>7</v>
      </c>
      <c r="B78" t="s">
        <v>10662</v>
      </c>
      <c r="C78" t="s">
        <v>262</v>
      </c>
      <c r="D78" t="s">
        <v>476</v>
      </c>
      <c r="E78" t="s">
        <v>477</v>
      </c>
      <c r="F78" t="s">
        <v>348</v>
      </c>
      <c r="G78" t="s">
        <v>479</v>
      </c>
      <c r="H78" t="s">
        <v>475</v>
      </c>
      <c r="J78">
        <v>18</v>
      </c>
      <c r="K78">
        <v>24</v>
      </c>
      <c r="L78" s="1" t="s">
        <v>348</v>
      </c>
      <c r="M78" t="s">
        <v>480</v>
      </c>
      <c r="N78" t="s">
        <v>481</v>
      </c>
      <c r="O78">
        <v>1</v>
      </c>
      <c r="P78" t="s">
        <v>308</v>
      </c>
      <c r="Q78">
        <v>1</v>
      </c>
      <c r="R78" t="s">
        <v>299</v>
      </c>
    </row>
    <row r="79" spans="1:18" x14ac:dyDescent="0.3">
      <c r="A79">
        <v>7</v>
      </c>
      <c r="B79" t="s">
        <v>10662</v>
      </c>
      <c r="C79" t="s">
        <v>262</v>
      </c>
      <c r="D79" t="s">
        <v>6453</v>
      </c>
      <c r="E79" t="s">
        <v>3235</v>
      </c>
      <c r="F79" t="s">
        <v>451</v>
      </c>
      <c r="G79" t="s">
        <v>669</v>
      </c>
      <c r="H79" t="s">
        <v>592</v>
      </c>
      <c r="I79" t="s">
        <v>301</v>
      </c>
      <c r="J79">
        <v>27</v>
      </c>
      <c r="K79">
        <v>24</v>
      </c>
      <c r="L79" s="1" t="s">
        <v>451</v>
      </c>
      <c r="M79" t="s">
        <v>8761</v>
      </c>
      <c r="N79" t="s">
        <v>3843</v>
      </c>
      <c r="O79">
        <v>2</v>
      </c>
      <c r="P79" t="s">
        <v>401</v>
      </c>
      <c r="Q79">
        <v>2</v>
      </c>
      <c r="R79" t="s">
        <v>2517</v>
      </c>
    </row>
    <row r="80" spans="1:18" x14ac:dyDescent="0.3">
      <c r="A80">
        <v>7</v>
      </c>
      <c r="B80" t="s">
        <v>10662</v>
      </c>
      <c r="C80" t="s">
        <v>262</v>
      </c>
      <c r="D80" t="s">
        <v>338</v>
      </c>
      <c r="E80" t="s">
        <v>493</v>
      </c>
      <c r="F80" t="s">
        <v>348</v>
      </c>
      <c r="G80" t="s">
        <v>552</v>
      </c>
      <c r="H80" t="s">
        <v>347</v>
      </c>
      <c r="J80">
        <v>84</v>
      </c>
      <c r="K80">
        <v>24</v>
      </c>
      <c r="L80" s="1" t="s">
        <v>348</v>
      </c>
      <c r="M80" t="s">
        <v>841</v>
      </c>
      <c r="N80" t="s">
        <v>842</v>
      </c>
      <c r="O80">
        <v>2</v>
      </c>
      <c r="P80" t="s">
        <v>318</v>
      </c>
      <c r="Q80">
        <v>1</v>
      </c>
      <c r="R80" t="s">
        <v>299</v>
      </c>
    </row>
    <row r="81" spans="1:18" x14ac:dyDescent="0.3">
      <c r="A81">
        <v>7</v>
      </c>
      <c r="B81" t="s">
        <v>10662</v>
      </c>
      <c r="C81" t="s">
        <v>262</v>
      </c>
      <c r="D81" t="s">
        <v>5428</v>
      </c>
      <c r="E81" t="s">
        <v>9204</v>
      </c>
      <c r="F81" t="s">
        <v>348</v>
      </c>
      <c r="G81" t="s">
        <v>570</v>
      </c>
      <c r="H81" t="s">
        <v>475</v>
      </c>
      <c r="J81">
        <v>12</v>
      </c>
      <c r="K81">
        <v>25</v>
      </c>
      <c r="L81" s="1" t="s">
        <v>348</v>
      </c>
      <c r="M81" t="s">
        <v>9206</v>
      </c>
      <c r="N81" t="s">
        <v>9207</v>
      </c>
      <c r="O81">
        <v>5</v>
      </c>
      <c r="P81" t="s">
        <v>401</v>
      </c>
      <c r="Q81">
        <v>1</v>
      </c>
      <c r="R81" t="s">
        <v>299</v>
      </c>
    </row>
    <row r="82" spans="1:18" x14ac:dyDescent="0.3">
      <c r="A82">
        <v>7</v>
      </c>
      <c r="B82" t="s">
        <v>10662</v>
      </c>
      <c r="C82" t="s">
        <v>262</v>
      </c>
      <c r="D82" t="s">
        <v>331</v>
      </c>
      <c r="E82" t="s">
        <v>9410</v>
      </c>
      <c r="F82" t="s">
        <v>321</v>
      </c>
      <c r="G82" t="s">
        <v>522</v>
      </c>
      <c r="H82" t="s">
        <v>1263</v>
      </c>
      <c r="J82">
        <v>88</v>
      </c>
      <c r="K82">
        <v>23</v>
      </c>
      <c r="L82" s="1" t="s">
        <v>321</v>
      </c>
      <c r="M82" t="s">
        <v>9412</v>
      </c>
      <c r="N82" t="s">
        <v>7955</v>
      </c>
      <c r="O82">
        <v>1</v>
      </c>
      <c r="P82" t="s">
        <v>294</v>
      </c>
      <c r="Q82">
        <v>1</v>
      </c>
      <c r="R82" t="s">
        <v>299</v>
      </c>
    </row>
    <row r="83" spans="1:18" x14ac:dyDescent="0.3">
      <c r="A83">
        <v>7</v>
      </c>
      <c r="B83" t="s">
        <v>10662</v>
      </c>
      <c r="C83" t="s">
        <v>262</v>
      </c>
      <c r="D83" t="s">
        <v>3510</v>
      </c>
      <c r="E83" t="s">
        <v>2713</v>
      </c>
      <c r="F83" t="s">
        <v>348</v>
      </c>
      <c r="G83" t="s">
        <v>875</v>
      </c>
      <c r="H83" t="s">
        <v>317</v>
      </c>
      <c r="J83">
        <v>12</v>
      </c>
      <c r="K83">
        <v>22</v>
      </c>
      <c r="L83" s="1" t="s">
        <v>348</v>
      </c>
      <c r="M83" t="s">
        <v>8281</v>
      </c>
      <c r="N83" t="s">
        <v>8282</v>
      </c>
      <c r="O83">
        <v>1</v>
      </c>
      <c r="P83" t="s">
        <v>308</v>
      </c>
      <c r="Q83">
        <v>1</v>
      </c>
      <c r="R83" t="s">
        <v>299</v>
      </c>
    </row>
    <row r="84" spans="1:18" x14ac:dyDescent="0.3">
      <c r="A84">
        <v>7</v>
      </c>
      <c r="B84" t="s">
        <v>10662</v>
      </c>
      <c r="C84" t="s">
        <v>262</v>
      </c>
      <c r="D84" t="s">
        <v>1518</v>
      </c>
      <c r="E84" t="s">
        <v>513</v>
      </c>
      <c r="F84" t="s">
        <v>451</v>
      </c>
      <c r="G84" t="s">
        <v>306</v>
      </c>
      <c r="H84" t="s">
        <v>375</v>
      </c>
      <c r="J84">
        <v>26</v>
      </c>
      <c r="K84">
        <v>27</v>
      </c>
      <c r="L84" s="1" t="s">
        <v>451</v>
      </c>
      <c r="M84" t="s">
        <v>1520</v>
      </c>
      <c r="N84" t="s">
        <v>1521</v>
      </c>
      <c r="O84">
        <v>5</v>
      </c>
      <c r="P84" t="s">
        <v>360</v>
      </c>
      <c r="Q84">
        <v>1</v>
      </c>
      <c r="R84" t="s">
        <v>299</v>
      </c>
    </row>
    <row r="85" spans="1:18" x14ac:dyDescent="0.3">
      <c r="A85">
        <v>7</v>
      </c>
      <c r="B85" t="s">
        <v>10662</v>
      </c>
      <c r="C85" t="s">
        <v>262</v>
      </c>
      <c r="D85" t="s">
        <v>4910</v>
      </c>
      <c r="E85" t="s">
        <v>313</v>
      </c>
      <c r="F85" t="s">
        <v>348</v>
      </c>
      <c r="G85" t="s">
        <v>479</v>
      </c>
      <c r="H85" t="s">
        <v>686</v>
      </c>
      <c r="J85">
        <v>11</v>
      </c>
      <c r="K85">
        <v>30</v>
      </c>
      <c r="L85" s="1" t="s">
        <v>348</v>
      </c>
      <c r="M85" t="s">
        <v>4912</v>
      </c>
      <c r="N85" t="s">
        <v>2426</v>
      </c>
      <c r="O85">
        <v>8</v>
      </c>
      <c r="P85" t="s">
        <v>318</v>
      </c>
      <c r="Q85">
        <v>1</v>
      </c>
      <c r="R85" t="s">
        <v>299</v>
      </c>
    </row>
    <row r="86" spans="1:18" x14ac:dyDescent="0.3">
      <c r="A86">
        <v>7</v>
      </c>
      <c r="B86" t="s">
        <v>10662</v>
      </c>
      <c r="C86" t="s">
        <v>262</v>
      </c>
      <c r="D86" t="s">
        <v>2017</v>
      </c>
      <c r="E86" t="s">
        <v>1120</v>
      </c>
      <c r="F86" t="s">
        <v>451</v>
      </c>
      <c r="G86" t="s">
        <v>721</v>
      </c>
      <c r="H86" t="s">
        <v>779</v>
      </c>
      <c r="J86">
        <v>33</v>
      </c>
      <c r="K86">
        <v>22</v>
      </c>
      <c r="L86" s="1" t="s">
        <v>451</v>
      </c>
      <c r="M86" t="s">
        <v>2019</v>
      </c>
      <c r="N86" t="s">
        <v>2020</v>
      </c>
      <c r="O86">
        <v>1</v>
      </c>
      <c r="P86" t="s">
        <v>360</v>
      </c>
      <c r="Q86">
        <v>1</v>
      </c>
      <c r="R86" t="s">
        <v>299</v>
      </c>
    </row>
    <row r="87" spans="1:18" x14ac:dyDescent="0.3">
      <c r="A87">
        <v>7</v>
      </c>
      <c r="B87" t="s">
        <v>10662</v>
      </c>
      <c r="C87" t="s">
        <v>262</v>
      </c>
      <c r="D87" t="s">
        <v>5165</v>
      </c>
      <c r="E87" t="s">
        <v>1523</v>
      </c>
      <c r="F87" t="s">
        <v>348</v>
      </c>
      <c r="G87" t="s">
        <v>1379</v>
      </c>
      <c r="H87" t="s">
        <v>838</v>
      </c>
      <c r="I87" t="s">
        <v>409</v>
      </c>
      <c r="J87">
        <v>17</v>
      </c>
      <c r="K87">
        <v>24</v>
      </c>
      <c r="L87" s="1" t="s">
        <v>348</v>
      </c>
      <c r="M87" t="s">
        <v>5167</v>
      </c>
      <c r="N87" t="s">
        <v>5168</v>
      </c>
      <c r="O87">
        <v>1</v>
      </c>
      <c r="P87" t="s">
        <v>329</v>
      </c>
      <c r="Q87">
        <v>1</v>
      </c>
      <c r="R87" t="s">
        <v>299</v>
      </c>
    </row>
    <row r="88" spans="1:18" x14ac:dyDescent="0.3">
      <c r="A88">
        <v>7</v>
      </c>
      <c r="B88" t="s">
        <v>10662</v>
      </c>
      <c r="C88" t="s">
        <v>262</v>
      </c>
      <c r="D88" t="s">
        <v>815</v>
      </c>
      <c r="E88" t="s">
        <v>5132</v>
      </c>
      <c r="F88" t="s">
        <v>451</v>
      </c>
      <c r="G88" t="s">
        <v>340</v>
      </c>
      <c r="H88" t="s">
        <v>412</v>
      </c>
      <c r="J88">
        <v>29</v>
      </c>
      <c r="K88">
        <v>23</v>
      </c>
      <c r="L88" s="1" t="s">
        <v>451</v>
      </c>
      <c r="M88" t="s">
        <v>5134</v>
      </c>
      <c r="N88" t="s">
        <v>5135</v>
      </c>
      <c r="O88">
        <v>1</v>
      </c>
      <c r="P88" t="s">
        <v>492</v>
      </c>
      <c r="Q88">
        <v>2</v>
      </c>
      <c r="R88" t="s">
        <v>299</v>
      </c>
    </row>
    <row r="89" spans="1:18" x14ac:dyDescent="0.3">
      <c r="A89">
        <v>7</v>
      </c>
      <c r="B89" t="s">
        <v>10662</v>
      </c>
      <c r="C89" t="s">
        <v>262</v>
      </c>
      <c r="D89" t="s">
        <v>2745</v>
      </c>
      <c r="E89" t="s">
        <v>825</v>
      </c>
      <c r="F89" t="s">
        <v>348</v>
      </c>
      <c r="G89" t="s">
        <v>371</v>
      </c>
      <c r="H89" t="s">
        <v>838</v>
      </c>
      <c r="J89">
        <v>10</v>
      </c>
      <c r="K89">
        <v>23</v>
      </c>
      <c r="L89" s="1" t="s">
        <v>348</v>
      </c>
      <c r="M89" t="s">
        <v>2747</v>
      </c>
      <c r="N89" t="s">
        <v>2748</v>
      </c>
      <c r="O89">
        <v>1</v>
      </c>
      <c r="P89" t="s">
        <v>345</v>
      </c>
      <c r="Q89">
        <v>1</v>
      </c>
      <c r="R89" t="s">
        <v>299</v>
      </c>
    </row>
    <row r="90" spans="1:18" x14ac:dyDescent="0.3">
      <c r="A90">
        <v>7</v>
      </c>
      <c r="B90" t="s">
        <v>10662</v>
      </c>
      <c r="C90" t="s">
        <v>262</v>
      </c>
      <c r="D90" t="s">
        <v>2283</v>
      </c>
      <c r="E90" t="s">
        <v>2685</v>
      </c>
      <c r="F90" t="s">
        <v>348</v>
      </c>
      <c r="G90" t="s">
        <v>335</v>
      </c>
      <c r="H90" t="s">
        <v>686</v>
      </c>
      <c r="J90">
        <v>80</v>
      </c>
      <c r="K90">
        <v>22</v>
      </c>
      <c r="L90" s="1" t="s">
        <v>348</v>
      </c>
      <c r="M90" t="s">
        <v>2686</v>
      </c>
      <c r="N90" t="s">
        <v>2687</v>
      </c>
      <c r="O90">
        <v>0</v>
      </c>
      <c r="P90" t="s">
        <v>424</v>
      </c>
      <c r="Q90">
        <v>1</v>
      </c>
      <c r="R90" t="s">
        <v>299</v>
      </c>
    </row>
    <row r="91" spans="1:18" x14ac:dyDescent="0.3">
      <c r="A91">
        <v>7</v>
      </c>
      <c r="B91" t="s">
        <v>10662</v>
      </c>
      <c r="C91" t="s">
        <v>262</v>
      </c>
      <c r="D91" t="s">
        <v>1272</v>
      </c>
      <c r="E91" t="s">
        <v>6317</v>
      </c>
      <c r="F91" t="s">
        <v>348</v>
      </c>
      <c r="G91" t="s">
        <v>303</v>
      </c>
      <c r="H91" t="s">
        <v>362</v>
      </c>
      <c r="I91" t="s">
        <v>386</v>
      </c>
      <c r="J91">
        <v>11</v>
      </c>
      <c r="K91">
        <v>23</v>
      </c>
      <c r="L91" s="1" t="s">
        <v>348</v>
      </c>
      <c r="M91" t="s">
        <v>6319</v>
      </c>
      <c r="N91" t="s">
        <v>307</v>
      </c>
      <c r="O91">
        <v>1</v>
      </c>
      <c r="P91" t="s">
        <v>345</v>
      </c>
      <c r="Q91">
        <v>3</v>
      </c>
      <c r="R91" t="s">
        <v>299</v>
      </c>
    </row>
    <row r="92" spans="1:18" x14ac:dyDescent="0.3">
      <c r="A92">
        <v>7</v>
      </c>
      <c r="B92" t="s">
        <v>10662</v>
      </c>
      <c r="C92" t="s">
        <v>262</v>
      </c>
      <c r="D92" t="s">
        <v>5646</v>
      </c>
      <c r="E92" t="s">
        <v>1092</v>
      </c>
      <c r="F92" t="s">
        <v>311</v>
      </c>
      <c r="G92" t="s">
        <v>340</v>
      </c>
      <c r="H92" t="s">
        <v>924</v>
      </c>
      <c r="J92">
        <v>1</v>
      </c>
      <c r="K92">
        <v>22</v>
      </c>
      <c r="L92" s="1" t="s">
        <v>311</v>
      </c>
      <c r="M92" t="s">
        <v>5647</v>
      </c>
      <c r="N92" t="s">
        <v>5648</v>
      </c>
      <c r="O92">
        <v>0</v>
      </c>
      <c r="P92" t="s">
        <v>401</v>
      </c>
      <c r="Q92">
        <v>1</v>
      </c>
      <c r="R92" t="s">
        <v>299</v>
      </c>
    </row>
    <row r="93" spans="1:18" x14ac:dyDescent="0.3">
      <c r="A93">
        <v>7</v>
      </c>
      <c r="B93" t="s">
        <v>10662</v>
      </c>
      <c r="C93" t="s">
        <v>262</v>
      </c>
      <c r="D93" t="s">
        <v>1422</v>
      </c>
      <c r="E93" t="s">
        <v>1120</v>
      </c>
      <c r="F93" t="s">
        <v>451</v>
      </c>
      <c r="G93" t="s">
        <v>721</v>
      </c>
      <c r="H93" t="s">
        <v>779</v>
      </c>
      <c r="J93">
        <v>38</v>
      </c>
      <c r="K93">
        <v>21</v>
      </c>
      <c r="L93" s="1" t="s">
        <v>451</v>
      </c>
      <c r="M93" t="s">
        <v>1579</v>
      </c>
      <c r="N93" t="s">
        <v>1580</v>
      </c>
      <c r="O93">
        <v>0</v>
      </c>
      <c r="P93" t="s">
        <v>401</v>
      </c>
      <c r="Q93">
        <v>3</v>
      </c>
      <c r="R93" t="s">
        <v>299</v>
      </c>
    </row>
    <row r="94" spans="1:18" x14ac:dyDescent="0.3">
      <c r="A94">
        <v>10</v>
      </c>
      <c r="B94" t="s">
        <v>10664</v>
      </c>
      <c r="C94" t="s">
        <v>264</v>
      </c>
      <c r="D94" t="s">
        <v>1544</v>
      </c>
      <c r="E94" t="s">
        <v>6732</v>
      </c>
      <c r="F94" t="s">
        <v>451</v>
      </c>
      <c r="G94" t="s">
        <v>410</v>
      </c>
      <c r="H94" t="s">
        <v>1827</v>
      </c>
      <c r="J94">
        <v>28</v>
      </c>
      <c r="K94">
        <v>23</v>
      </c>
      <c r="L94" s="1" t="s">
        <v>451</v>
      </c>
      <c r="M94" t="s">
        <v>6734</v>
      </c>
      <c r="N94" t="s">
        <v>4175</v>
      </c>
      <c r="O94">
        <v>2</v>
      </c>
      <c r="P94" t="s">
        <v>329</v>
      </c>
      <c r="Q94">
        <v>1</v>
      </c>
      <c r="R94" t="s">
        <v>299</v>
      </c>
    </row>
    <row r="95" spans="1:18" x14ac:dyDescent="0.3">
      <c r="A95">
        <v>10</v>
      </c>
      <c r="B95" t="s">
        <v>10664</v>
      </c>
      <c r="C95" t="s">
        <v>264</v>
      </c>
      <c r="D95" t="s">
        <v>2341</v>
      </c>
      <c r="E95" t="s">
        <v>781</v>
      </c>
      <c r="F95" t="s">
        <v>348</v>
      </c>
      <c r="G95" t="s">
        <v>552</v>
      </c>
      <c r="H95" t="s">
        <v>611</v>
      </c>
      <c r="J95">
        <v>11</v>
      </c>
      <c r="K95">
        <v>22</v>
      </c>
      <c r="L95" s="1" t="s">
        <v>348</v>
      </c>
      <c r="M95" t="s">
        <v>6232</v>
      </c>
      <c r="N95" t="s">
        <v>2020</v>
      </c>
      <c r="O95">
        <v>0</v>
      </c>
      <c r="P95" t="s">
        <v>308</v>
      </c>
      <c r="Q95">
        <v>1</v>
      </c>
      <c r="R95" t="s">
        <v>299</v>
      </c>
    </row>
    <row r="96" spans="1:18" x14ac:dyDescent="0.3">
      <c r="A96">
        <v>10</v>
      </c>
      <c r="B96" t="s">
        <v>10664</v>
      </c>
      <c r="C96" t="s">
        <v>264</v>
      </c>
      <c r="D96" t="s">
        <v>464</v>
      </c>
      <c r="E96" t="s">
        <v>1558</v>
      </c>
      <c r="F96" t="s">
        <v>451</v>
      </c>
      <c r="G96" t="s">
        <v>298</v>
      </c>
      <c r="H96" t="s">
        <v>532</v>
      </c>
      <c r="J96">
        <v>22</v>
      </c>
      <c r="K96">
        <v>23</v>
      </c>
      <c r="L96" s="1" t="s">
        <v>451</v>
      </c>
      <c r="M96" t="s">
        <v>10347</v>
      </c>
      <c r="N96" t="s">
        <v>7398</v>
      </c>
      <c r="O96">
        <v>1</v>
      </c>
      <c r="P96" t="s">
        <v>308</v>
      </c>
      <c r="Q96">
        <v>3</v>
      </c>
      <c r="R96" t="s">
        <v>299</v>
      </c>
    </row>
    <row r="97" spans="1:18" x14ac:dyDescent="0.3">
      <c r="A97">
        <v>10</v>
      </c>
      <c r="B97" t="s">
        <v>10664</v>
      </c>
      <c r="C97" t="s">
        <v>264</v>
      </c>
      <c r="D97" t="s">
        <v>4797</v>
      </c>
      <c r="E97" t="s">
        <v>10564</v>
      </c>
      <c r="F97" t="s">
        <v>311</v>
      </c>
      <c r="G97" t="s">
        <v>570</v>
      </c>
      <c r="H97" t="s">
        <v>436</v>
      </c>
      <c r="J97">
        <v>16</v>
      </c>
      <c r="K97">
        <v>24</v>
      </c>
      <c r="L97" s="1" t="s">
        <v>311</v>
      </c>
      <c r="M97" t="s">
        <v>10566</v>
      </c>
      <c r="N97" t="s">
        <v>10567</v>
      </c>
      <c r="O97">
        <v>3</v>
      </c>
      <c r="P97" t="s">
        <v>424</v>
      </c>
      <c r="Q97">
        <v>1</v>
      </c>
      <c r="R97" t="s">
        <v>299</v>
      </c>
    </row>
    <row r="98" spans="1:18" x14ac:dyDescent="0.3">
      <c r="A98">
        <v>10</v>
      </c>
      <c r="B98" t="s">
        <v>10664</v>
      </c>
      <c r="C98" t="s">
        <v>264</v>
      </c>
      <c r="D98" t="s">
        <v>577</v>
      </c>
      <c r="E98" t="s">
        <v>2749</v>
      </c>
      <c r="F98" t="s">
        <v>451</v>
      </c>
      <c r="G98" t="s">
        <v>298</v>
      </c>
      <c r="H98" t="s">
        <v>706</v>
      </c>
      <c r="J98">
        <v>30</v>
      </c>
      <c r="K98">
        <v>24</v>
      </c>
      <c r="L98" s="1" t="s">
        <v>451</v>
      </c>
      <c r="M98" t="s">
        <v>2751</v>
      </c>
      <c r="N98" t="s">
        <v>2752</v>
      </c>
      <c r="O98">
        <v>2</v>
      </c>
      <c r="P98" t="s">
        <v>492</v>
      </c>
      <c r="Q98">
        <v>2</v>
      </c>
      <c r="R98" t="s">
        <v>299</v>
      </c>
    </row>
    <row r="99" spans="1:18" x14ac:dyDescent="0.3">
      <c r="A99">
        <v>10</v>
      </c>
      <c r="B99" t="s">
        <v>10664</v>
      </c>
      <c r="C99" t="s">
        <v>264</v>
      </c>
      <c r="D99" t="s">
        <v>8028</v>
      </c>
      <c r="E99" t="s">
        <v>8029</v>
      </c>
      <c r="F99" t="s">
        <v>451</v>
      </c>
      <c r="G99" t="s">
        <v>522</v>
      </c>
      <c r="H99" t="s">
        <v>1827</v>
      </c>
      <c r="J99">
        <v>27</v>
      </c>
      <c r="K99">
        <v>23</v>
      </c>
      <c r="L99" s="1" t="s">
        <v>451</v>
      </c>
      <c r="M99" t="s">
        <v>8031</v>
      </c>
      <c r="N99" t="s">
        <v>6023</v>
      </c>
      <c r="O99">
        <v>1</v>
      </c>
      <c r="P99" t="s">
        <v>329</v>
      </c>
      <c r="Q99">
        <v>2</v>
      </c>
      <c r="R99" t="s">
        <v>299</v>
      </c>
    </row>
    <row r="100" spans="1:18" x14ac:dyDescent="0.3">
      <c r="A100">
        <v>10</v>
      </c>
      <c r="B100" t="s">
        <v>10664</v>
      </c>
      <c r="C100" t="s">
        <v>264</v>
      </c>
      <c r="D100" t="s">
        <v>1079</v>
      </c>
      <c r="E100" t="s">
        <v>377</v>
      </c>
      <c r="F100" t="s">
        <v>348</v>
      </c>
      <c r="G100" t="s">
        <v>410</v>
      </c>
      <c r="H100" t="s">
        <v>579</v>
      </c>
      <c r="J100">
        <v>83</v>
      </c>
      <c r="K100">
        <v>24</v>
      </c>
      <c r="L100" s="1" t="s">
        <v>348</v>
      </c>
      <c r="M100" t="s">
        <v>8024</v>
      </c>
      <c r="N100" t="s">
        <v>336</v>
      </c>
      <c r="O100">
        <v>3</v>
      </c>
      <c r="P100" t="s">
        <v>329</v>
      </c>
      <c r="Q100">
        <v>1</v>
      </c>
      <c r="R100" t="s">
        <v>299</v>
      </c>
    </row>
    <row r="101" spans="1:18" x14ac:dyDescent="0.3">
      <c r="A101">
        <v>10</v>
      </c>
      <c r="B101" t="s">
        <v>10664</v>
      </c>
      <c r="C101" t="s">
        <v>264</v>
      </c>
      <c r="D101" t="s">
        <v>1056</v>
      </c>
      <c r="E101" t="s">
        <v>1962</v>
      </c>
      <c r="F101" t="s">
        <v>321</v>
      </c>
      <c r="G101" t="s">
        <v>915</v>
      </c>
      <c r="H101" t="s">
        <v>1070</v>
      </c>
      <c r="J101">
        <v>89</v>
      </c>
      <c r="K101">
        <v>29</v>
      </c>
      <c r="L101" s="1" t="s">
        <v>321</v>
      </c>
      <c r="M101" t="s">
        <v>3413</v>
      </c>
      <c r="N101" t="s">
        <v>2311</v>
      </c>
      <c r="O101">
        <v>6</v>
      </c>
      <c r="P101" t="s">
        <v>424</v>
      </c>
      <c r="Q101">
        <v>1</v>
      </c>
      <c r="R101" t="s">
        <v>299</v>
      </c>
    </row>
    <row r="102" spans="1:18" x14ac:dyDescent="0.3">
      <c r="A102">
        <v>10</v>
      </c>
      <c r="B102" t="s">
        <v>10664</v>
      </c>
      <c r="C102" t="s">
        <v>264</v>
      </c>
      <c r="D102" t="s">
        <v>2524</v>
      </c>
      <c r="E102" t="s">
        <v>1842</v>
      </c>
      <c r="F102" t="s">
        <v>348</v>
      </c>
      <c r="G102" t="s">
        <v>694</v>
      </c>
      <c r="H102" t="s">
        <v>1230</v>
      </c>
      <c r="J102">
        <v>10</v>
      </c>
      <c r="K102">
        <v>27</v>
      </c>
      <c r="L102" s="1" t="s">
        <v>348</v>
      </c>
      <c r="M102" t="s">
        <v>6839</v>
      </c>
      <c r="N102" t="s">
        <v>6840</v>
      </c>
      <c r="O102">
        <v>6</v>
      </c>
      <c r="P102" t="s">
        <v>329</v>
      </c>
      <c r="Q102">
        <v>1</v>
      </c>
      <c r="R102" t="s">
        <v>299</v>
      </c>
    </row>
    <row r="103" spans="1:18" x14ac:dyDescent="0.3">
      <c r="A103">
        <v>10</v>
      </c>
      <c r="B103" t="s">
        <v>10664</v>
      </c>
      <c r="C103" t="s">
        <v>264</v>
      </c>
      <c r="D103" t="s">
        <v>4800</v>
      </c>
      <c r="E103" t="s">
        <v>4801</v>
      </c>
      <c r="F103" t="s">
        <v>437</v>
      </c>
      <c r="G103" t="s">
        <v>694</v>
      </c>
      <c r="H103" t="s">
        <v>730</v>
      </c>
      <c r="J103">
        <v>7</v>
      </c>
      <c r="K103">
        <v>25</v>
      </c>
      <c r="L103" s="1" t="s">
        <v>437</v>
      </c>
      <c r="M103" t="s">
        <v>4803</v>
      </c>
      <c r="N103" t="s">
        <v>1830</v>
      </c>
      <c r="O103">
        <v>3</v>
      </c>
      <c r="P103" t="s">
        <v>360</v>
      </c>
      <c r="Q103">
        <v>1</v>
      </c>
      <c r="R103" t="s">
        <v>299</v>
      </c>
    </row>
    <row r="104" spans="1:18" x14ac:dyDescent="0.3">
      <c r="A104">
        <v>10</v>
      </c>
      <c r="B104" t="s">
        <v>10664</v>
      </c>
      <c r="C104" t="s">
        <v>264</v>
      </c>
      <c r="D104" t="s">
        <v>4675</v>
      </c>
      <c r="E104" t="s">
        <v>2412</v>
      </c>
      <c r="F104" t="s">
        <v>311</v>
      </c>
      <c r="G104" t="s">
        <v>669</v>
      </c>
      <c r="H104" t="s">
        <v>436</v>
      </c>
      <c r="J104">
        <v>6</v>
      </c>
      <c r="K104">
        <v>24</v>
      </c>
      <c r="L104" s="1" t="s">
        <v>311</v>
      </c>
      <c r="M104" t="s">
        <v>4677</v>
      </c>
      <c r="N104" t="s">
        <v>4678</v>
      </c>
      <c r="O104">
        <v>1</v>
      </c>
      <c r="P104" t="s">
        <v>329</v>
      </c>
      <c r="Q104">
        <v>1</v>
      </c>
      <c r="R104" t="s">
        <v>299</v>
      </c>
    </row>
    <row r="105" spans="1:18" x14ac:dyDescent="0.3">
      <c r="A105">
        <v>10</v>
      </c>
      <c r="B105" t="s">
        <v>10664</v>
      </c>
      <c r="C105" t="s">
        <v>264</v>
      </c>
      <c r="D105" t="s">
        <v>2141</v>
      </c>
      <c r="E105" t="s">
        <v>2142</v>
      </c>
      <c r="F105" t="s">
        <v>451</v>
      </c>
      <c r="G105" t="s">
        <v>910</v>
      </c>
      <c r="H105" t="s">
        <v>686</v>
      </c>
      <c r="I105" t="s">
        <v>409</v>
      </c>
      <c r="J105">
        <v>30</v>
      </c>
      <c r="K105">
        <v>22</v>
      </c>
      <c r="L105" s="1" t="s">
        <v>451</v>
      </c>
      <c r="M105" t="s">
        <v>2143</v>
      </c>
      <c r="N105" t="s">
        <v>2144</v>
      </c>
      <c r="O105">
        <v>0</v>
      </c>
      <c r="P105" t="s">
        <v>360</v>
      </c>
      <c r="Q105">
        <v>3</v>
      </c>
      <c r="R105" t="s">
        <v>299</v>
      </c>
    </row>
    <row r="106" spans="1:18" x14ac:dyDescent="0.3">
      <c r="A106">
        <v>10</v>
      </c>
      <c r="B106" t="s">
        <v>10664</v>
      </c>
      <c r="C106" t="s">
        <v>264</v>
      </c>
      <c r="D106" t="s">
        <v>387</v>
      </c>
      <c r="E106" t="s">
        <v>5012</v>
      </c>
      <c r="F106" t="s">
        <v>451</v>
      </c>
      <c r="G106" t="s">
        <v>1198</v>
      </c>
      <c r="H106" t="s">
        <v>412</v>
      </c>
      <c r="J106">
        <v>27</v>
      </c>
      <c r="K106">
        <v>22</v>
      </c>
      <c r="L106" s="1" t="s">
        <v>451</v>
      </c>
      <c r="M106" t="s">
        <v>5014</v>
      </c>
      <c r="N106" t="s">
        <v>5015</v>
      </c>
      <c r="O106">
        <v>1</v>
      </c>
      <c r="P106" t="s">
        <v>360</v>
      </c>
      <c r="Q106">
        <v>2</v>
      </c>
      <c r="R106" t="s">
        <v>299</v>
      </c>
    </row>
    <row r="107" spans="1:18" x14ac:dyDescent="0.3">
      <c r="A107">
        <v>10</v>
      </c>
      <c r="B107" t="s">
        <v>10664</v>
      </c>
      <c r="C107" t="s">
        <v>264</v>
      </c>
      <c r="D107" t="s">
        <v>693</v>
      </c>
      <c r="E107" t="s">
        <v>7526</v>
      </c>
      <c r="F107" t="s">
        <v>451</v>
      </c>
      <c r="G107" t="s">
        <v>910</v>
      </c>
      <c r="H107" t="s">
        <v>525</v>
      </c>
      <c r="J107">
        <v>27</v>
      </c>
      <c r="K107">
        <v>24</v>
      </c>
      <c r="L107" s="1" t="s">
        <v>451</v>
      </c>
      <c r="M107" t="s">
        <v>7528</v>
      </c>
      <c r="N107" t="s">
        <v>3389</v>
      </c>
      <c r="O107">
        <v>2</v>
      </c>
      <c r="P107" t="s">
        <v>308</v>
      </c>
      <c r="Q107">
        <v>1</v>
      </c>
      <c r="R107" t="s">
        <v>299</v>
      </c>
    </row>
    <row r="108" spans="1:18" x14ac:dyDescent="0.3">
      <c r="A108">
        <v>10</v>
      </c>
      <c r="B108" t="s">
        <v>10664</v>
      </c>
      <c r="C108" t="s">
        <v>264</v>
      </c>
      <c r="D108" t="s">
        <v>447</v>
      </c>
      <c r="E108" t="s">
        <v>837</v>
      </c>
      <c r="F108" t="s">
        <v>348</v>
      </c>
      <c r="G108" t="s">
        <v>570</v>
      </c>
      <c r="H108" t="s">
        <v>385</v>
      </c>
      <c r="J108">
        <v>83</v>
      </c>
      <c r="K108">
        <v>24</v>
      </c>
      <c r="L108" s="1" t="s">
        <v>348</v>
      </c>
      <c r="M108" t="s">
        <v>7784</v>
      </c>
      <c r="N108" t="s">
        <v>7785</v>
      </c>
      <c r="O108">
        <v>2</v>
      </c>
      <c r="P108" t="s">
        <v>318</v>
      </c>
      <c r="Q108">
        <v>2</v>
      </c>
      <c r="R108" t="s">
        <v>299</v>
      </c>
    </row>
    <row r="109" spans="1:18" x14ac:dyDescent="0.3">
      <c r="A109">
        <v>10</v>
      </c>
      <c r="B109" t="s">
        <v>10664</v>
      </c>
      <c r="C109" t="s">
        <v>264</v>
      </c>
      <c r="D109" t="s">
        <v>333</v>
      </c>
      <c r="E109" t="s">
        <v>10205</v>
      </c>
      <c r="F109" t="s">
        <v>348</v>
      </c>
      <c r="G109" t="s">
        <v>721</v>
      </c>
      <c r="H109" t="s">
        <v>970</v>
      </c>
      <c r="J109">
        <v>19</v>
      </c>
      <c r="K109">
        <v>25</v>
      </c>
      <c r="L109" s="1" t="s">
        <v>348</v>
      </c>
      <c r="M109" t="s">
        <v>10207</v>
      </c>
      <c r="N109" t="s">
        <v>7739</v>
      </c>
      <c r="O109">
        <v>2</v>
      </c>
      <c r="P109" t="s">
        <v>424</v>
      </c>
      <c r="Q109">
        <v>1</v>
      </c>
      <c r="R109" t="s">
        <v>299</v>
      </c>
    </row>
    <row r="110" spans="1:18" x14ac:dyDescent="0.3">
      <c r="A110">
        <v>10</v>
      </c>
      <c r="B110" t="s">
        <v>10664</v>
      </c>
      <c r="C110" t="s">
        <v>264</v>
      </c>
      <c r="D110" t="s">
        <v>331</v>
      </c>
      <c r="E110" t="s">
        <v>1289</v>
      </c>
      <c r="F110" t="s">
        <v>348</v>
      </c>
      <c r="G110" t="s">
        <v>1198</v>
      </c>
      <c r="H110" t="s">
        <v>1188</v>
      </c>
      <c r="J110">
        <v>13</v>
      </c>
      <c r="K110">
        <v>26</v>
      </c>
      <c r="L110" s="1" t="s">
        <v>348</v>
      </c>
      <c r="M110" t="s">
        <v>9602</v>
      </c>
      <c r="N110" t="s">
        <v>1920</v>
      </c>
      <c r="O110">
        <v>5</v>
      </c>
      <c r="P110" t="s">
        <v>294</v>
      </c>
      <c r="Q110">
        <v>1</v>
      </c>
      <c r="R110" t="s">
        <v>299</v>
      </c>
    </row>
    <row r="111" spans="1:18" x14ac:dyDescent="0.3">
      <c r="A111">
        <v>10</v>
      </c>
      <c r="B111" t="s">
        <v>10664</v>
      </c>
      <c r="C111" t="s">
        <v>264</v>
      </c>
      <c r="D111" t="s">
        <v>1508</v>
      </c>
      <c r="E111" t="s">
        <v>5771</v>
      </c>
      <c r="F111" t="s">
        <v>321</v>
      </c>
      <c r="G111" t="s">
        <v>314</v>
      </c>
      <c r="H111" t="s">
        <v>332</v>
      </c>
      <c r="J111">
        <v>88</v>
      </c>
      <c r="K111">
        <v>24</v>
      </c>
      <c r="L111" s="1" t="s">
        <v>321</v>
      </c>
      <c r="M111" t="s">
        <v>5773</v>
      </c>
      <c r="N111" t="s">
        <v>5774</v>
      </c>
      <c r="O111">
        <v>2</v>
      </c>
      <c r="P111" t="s">
        <v>318</v>
      </c>
      <c r="Q111">
        <v>1</v>
      </c>
      <c r="R111" t="s">
        <v>299</v>
      </c>
    </row>
    <row r="112" spans="1:18" x14ac:dyDescent="0.3">
      <c r="A112">
        <v>10</v>
      </c>
      <c r="B112" t="s">
        <v>10664</v>
      </c>
      <c r="C112" t="s">
        <v>264</v>
      </c>
      <c r="D112" t="s">
        <v>1606</v>
      </c>
      <c r="E112" t="s">
        <v>313</v>
      </c>
      <c r="F112" t="s">
        <v>348</v>
      </c>
      <c r="G112" t="s">
        <v>707</v>
      </c>
      <c r="H112" t="s">
        <v>362</v>
      </c>
      <c r="J112">
        <v>11</v>
      </c>
      <c r="K112">
        <v>24</v>
      </c>
      <c r="L112" s="1" t="s">
        <v>348</v>
      </c>
      <c r="M112" t="s">
        <v>5863</v>
      </c>
      <c r="N112" t="s">
        <v>2880</v>
      </c>
      <c r="O112">
        <v>2</v>
      </c>
      <c r="P112" t="s">
        <v>345</v>
      </c>
      <c r="Q112">
        <v>1</v>
      </c>
      <c r="R112" t="s">
        <v>299</v>
      </c>
    </row>
    <row r="113" spans="1:18" x14ac:dyDescent="0.3">
      <c r="A113">
        <v>9</v>
      </c>
      <c r="C113" t="s">
        <v>267</v>
      </c>
      <c r="D113" t="s">
        <v>2559</v>
      </c>
      <c r="E113" t="s">
        <v>10341</v>
      </c>
      <c r="F113" t="s">
        <v>451</v>
      </c>
      <c r="G113" t="s">
        <v>707</v>
      </c>
      <c r="H113" t="s">
        <v>838</v>
      </c>
      <c r="J113">
        <v>40</v>
      </c>
      <c r="K113">
        <v>21</v>
      </c>
      <c r="L113" s="1" t="s">
        <v>451</v>
      </c>
      <c r="M113" t="s">
        <v>10342</v>
      </c>
      <c r="N113" t="s">
        <v>10343</v>
      </c>
      <c r="O113">
        <v>0</v>
      </c>
      <c r="P113" t="s">
        <v>636</v>
      </c>
      <c r="Q113">
        <v>2</v>
      </c>
      <c r="R113" t="s">
        <v>299</v>
      </c>
    </row>
    <row r="114" spans="1:18" x14ac:dyDescent="0.3">
      <c r="A114">
        <v>9</v>
      </c>
      <c r="C114" t="s">
        <v>267</v>
      </c>
      <c r="D114" t="s">
        <v>660</v>
      </c>
      <c r="E114" t="s">
        <v>1764</v>
      </c>
      <c r="F114" t="s">
        <v>311</v>
      </c>
      <c r="G114" t="s">
        <v>365</v>
      </c>
      <c r="H114" t="s">
        <v>575</v>
      </c>
      <c r="J114">
        <v>12</v>
      </c>
      <c r="K114">
        <v>35</v>
      </c>
      <c r="L114" s="1" t="s">
        <v>311</v>
      </c>
      <c r="M114" t="s">
        <v>1766</v>
      </c>
      <c r="N114" t="s">
        <v>1767</v>
      </c>
      <c r="O114">
        <v>14</v>
      </c>
      <c r="P114" t="s">
        <v>345</v>
      </c>
      <c r="Q114">
        <v>1</v>
      </c>
      <c r="R114" t="s">
        <v>299</v>
      </c>
    </row>
    <row r="115" spans="1:18" x14ac:dyDescent="0.3">
      <c r="A115">
        <v>9</v>
      </c>
      <c r="C115" t="s">
        <v>267</v>
      </c>
      <c r="D115" t="s">
        <v>2984</v>
      </c>
      <c r="E115" t="s">
        <v>10003</v>
      </c>
      <c r="F115" t="s">
        <v>311</v>
      </c>
      <c r="G115" t="s">
        <v>489</v>
      </c>
      <c r="H115" t="s">
        <v>970</v>
      </c>
      <c r="J115">
        <v>4</v>
      </c>
      <c r="K115">
        <v>23</v>
      </c>
      <c r="L115" s="1" t="s">
        <v>311</v>
      </c>
      <c r="M115" t="s">
        <v>10004</v>
      </c>
      <c r="N115" t="s">
        <v>10005</v>
      </c>
      <c r="O115">
        <v>0</v>
      </c>
      <c r="P115" t="s">
        <v>345</v>
      </c>
      <c r="Q115">
        <v>3</v>
      </c>
      <c r="R115" t="s">
        <v>299</v>
      </c>
    </row>
    <row r="116" spans="1:18" x14ac:dyDescent="0.3">
      <c r="A116">
        <v>9</v>
      </c>
      <c r="C116" t="s">
        <v>267</v>
      </c>
      <c r="D116" t="s">
        <v>1698</v>
      </c>
      <c r="E116" t="s">
        <v>688</v>
      </c>
      <c r="F116" t="s">
        <v>451</v>
      </c>
      <c r="G116" t="s">
        <v>536</v>
      </c>
      <c r="H116" t="s">
        <v>814</v>
      </c>
      <c r="J116">
        <v>26</v>
      </c>
      <c r="K116">
        <v>26</v>
      </c>
      <c r="L116" s="1" t="s">
        <v>451</v>
      </c>
      <c r="M116" t="s">
        <v>9775</v>
      </c>
      <c r="N116" t="s">
        <v>1515</v>
      </c>
      <c r="O116">
        <v>4</v>
      </c>
      <c r="P116" t="s">
        <v>360</v>
      </c>
      <c r="Q116">
        <v>1</v>
      </c>
      <c r="R116" t="s">
        <v>299</v>
      </c>
    </row>
    <row r="117" spans="1:18" x14ac:dyDescent="0.3">
      <c r="A117">
        <v>9</v>
      </c>
      <c r="C117" t="s">
        <v>267</v>
      </c>
      <c r="D117" t="s">
        <v>577</v>
      </c>
      <c r="E117" t="s">
        <v>4129</v>
      </c>
      <c r="F117" t="s">
        <v>321</v>
      </c>
      <c r="G117" t="s">
        <v>479</v>
      </c>
      <c r="H117" t="s">
        <v>1382</v>
      </c>
      <c r="J117">
        <v>81</v>
      </c>
      <c r="K117">
        <v>24</v>
      </c>
      <c r="L117" s="1" t="s">
        <v>321</v>
      </c>
      <c r="M117" t="s">
        <v>4131</v>
      </c>
      <c r="N117" t="s">
        <v>497</v>
      </c>
      <c r="O117">
        <v>3</v>
      </c>
      <c r="P117" t="s">
        <v>424</v>
      </c>
      <c r="Q117">
        <v>1</v>
      </c>
      <c r="R117" t="s">
        <v>299</v>
      </c>
    </row>
    <row r="118" spans="1:18" x14ac:dyDescent="0.3">
      <c r="A118">
        <v>9</v>
      </c>
      <c r="C118" t="s">
        <v>267</v>
      </c>
      <c r="D118" t="s">
        <v>1079</v>
      </c>
      <c r="E118" t="s">
        <v>3734</v>
      </c>
      <c r="F118" t="s">
        <v>348</v>
      </c>
      <c r="G118" t="s">
        <v>416</v>
      </c>
      <c r="H118" t="s">
        <v>730</v>
      </c>
      <c r="J118">
        <v>16</v>
      </c>
      <c r="K118">
        <v>25</v>
      </c>
      <c r="L118" s="1" t="s">
        <v>348</v>
      </c>
      <c r="M118" t="s">
        <v>3736</v>
      </c>
      <c r="N118" t="s">
        <v>1783</v>
      </c>
      <c r="O118">
        <v>4</v>
      </c>
      <c r="P118" t="s">
        <v>401</v>
      </c>
      <c r="Q118">
        <v>1</v>
      </c>
      <c r="R118" t="s">
        <v>299</v>
      </c>
    </row>
    <row r="119" spans="1:18" x14ac:dyDescent="0.3">
      <c r="A119">
        <v>9</v>
      </c>
      <c r="C119" t="s">
        <v>267</v>
      </c>
      <c r="D119" t="s">
        <v>1311</v>
      </c>
      <c r="E119" t="s">
        <v>1120</v>
      </c>
      <c r="F119" t="s">
        <v>451</v>
      </c>
      <c r="G119" t="s">
        <v>694</v>
      </c>
      <c r="H119" t="s">
        <v>924</v>
      </c>
      <c r="J119">
        <v>29</v>
      </c>
      <c r="K119">
        <v>25</v>
      </c>
      <c r="L119" s="1" t="s">
        <v>451</v>
      </c>
      <c r="M119" t="s">
        <v>10290</v>
      </c>
      <c r="N119" t="s">
        <v>2166</v>
      </c>
      <c r="O119">
        <v>4</v>
      </c>
      <c r="P119" t="s">
        <v>492</v>
      </c>
      <c r="Q119">
        <v>2</v>
      </c>
      <c r="R119" t="s">
        <v>299</v>
      </c>
    </row>
    <row r="120" spans="1:18" x14ac:dyDescent="0.3">
      <c r="A120">
        <v>9</v>
      </c>
      <c r="C120" t="s">
        <v>267</v>
      </c>
      <c r="D120" t="s">
        <v>2283</v>
      </c>
      <c r="E120" t="s">
        <v>633</v>
      </c>
      <c r="F120" t="s">
        <v>451</v>
      </c>
      <c r="G120" t="s">
        <v>388</v>
      </c>
      <c r="H120" t="s">
        <v>724</v>
      </c>
      <c r="J120">
        <v>26</v>
      </c>
      <c r="K120">
        <v>22</v>
      </c>
      <c r="L120" s="1" t="s">
        <v>451</v>
      </c>
      <c r="M120" t="s">
        <v>7621</v>
      </c>
      <c r="N120" t="s">
        <v>7622</v>
      </c>
      <c r="O120">
        <v>0</v>
      </c>
      <c r="P120" t="s">
        <v>360</v>
      </c>
      <c r="Q120">
        <v>1</v>
      </c>
      <c r="R120" t="s">
        <v>299</v>
      </c>
    </row>
    <row r="121" spans="1:18" x14ac:dyDescent="0.3">
      <c r="A121">
        <v>9</v>
      </c>
      <c r="C121" t="s">
        <v>267</v>
      </c>
      <c r="D121" t="s">
        <v>4273</v>
      </c>
      <c r="E121" t="s">
        <v>4274</v>
      </c>
      <c r="F121" t="s">
        <v>348</v>
      </c>
      <c r="G121" t="s">
        <v>489</v>
      </c>
      <c r="H121" t="s">
        <v>838</v>
      </c>
      <c r="J121">
        <v>16</v>
      </c>
      <c r="K121">
        <v>22</v>
      </c>
      <c r="L121" s="1" t="s">
        <v>348</v>
      </c>
      <c r="M121" t="s">
        <v>4275</v>
      </c>
      <c r="N121" t="s">
        <v>4276</v>
      </c>
      <c r="O121">
        <v>0</v>
      </c>
      <c r="P121" t="s">
        <v>345</v>
      </c>
      <c r="Q121">
        <v>2</v>
      </c>
      <c r="R121" t="s">
        <v>299</v>
      </c>
    </row>
    <row r="122" spans="1:18" x14ac:dyDescent="0.3">
      <c r="A122">
        <v>9</v>
      </c>
      <c r="C122" t="s">
        <v>267</v>
      </c>
      <c r="D122" t="s">
        <v>931</v>
      </c>
      <c r="E122" t="s">
        <v>7069</v>
      </c>
      <c r="F122" t="s">
        <v>348</v>
      </c>
      <c r="G122" t="s">
        <v>489</v>
      </c>
      <c r="H122" t="s">
        <v>791</v>
      </c>
      <c r="J122">
        <v>11</v>
      </c>
      <c r="K122">
        <v>33</v>
      </c>
      <c r="L122" s="1" t="s">
        <v>348</v>
      </c>
      <c r="M122" t="s">
        <v>7071</v>
      </c>
      <c r="N122" t="s">
        <v>3639</v>
      </c>
      <c r="O122">
        <v>10</v>
      </c>
      <c r="P122" t="s">
        <v>401</v>
      </c>
      <c r="Q122">
        <v>1</v>
      </c>
      <c r="R122" t="s">
        <v>299</v>
      </c>
    </row>
    <row r="123" spans="1:18" x14ac:dyDescent="0.3">
      <c r="A123">
        <v>9</v>
      </c>
      <c r="C123" t="s">
        <v>267</v>
      </c>
      <c r="D123" t="s">
        <v>1552</v>
      </c>
      <c r="E123" t="s">
        <v>1607</v>
      </c>
      <c r="F123" t="s">
        <v>451</v>
      </c>
      <c r="G123" t="s">
        <v>570</v>
      </c>
      <c r="H123" t="s">
        <v>450</v>
      </c>
      <c r="J123">
        <v>27</v>
      </c>
      <c r="K123">
        <v>22</v>
      </c>
      <c r="L123" s="1" t="s">
        <v>451</v>
      </c>
      <c r="M123" t="s">
        <v>7099</v>
      </c>
      <c r="N123" t="s">
        <v>7100</v>
      </c>
      <c r="O123">
        <v>0</v>
      </c>
      <c r="P123" t="s">
        <v>397</v>
      </c>
      <c r="Q123">
        <v>2</v>
      </c>
      <c r="R123" t="s">
        <v>299</v>
      </c>
    </row>
    <row r="124" spans="1:18" x14ac:dyDescent="0.3">
      <c r="A124">
        <v>9</v>
      </c>
      <c r="C124" t="s">
        <v>267</v>
      </c>
      <c r="D124" t="s">
        <v>938</v>
      </c>
      <c r="E124" t="s">
        <v>445</v>
      </c>
      <c r="F124" t="s">
        <v>348</v>
      </c>
      <c r="G124" t="s">
        <v>915</v>
      </c>
      <c r="H124" t="s">
        <v>779</v>
      </c>
      <c r="J124">
        <v>13</v>
      </c>
      <c r="K124">
        <v>23</v>
      </c>
      <c r="L124" s="1" t="s">
        <v>348</v>
      </c>
      <c r="M124" t="s">
        <v>8220</v>
      </c>
      <c r="N124" t="s">
        <v>8221</v>
      </c>
      <c r="O124">
        <v>1</v>
      </c>
      <c r="P124" t="s">
        <v>360</v>
      </c>
      <c r="Q124">
        <v>1</v>
      </c>
      <c r="R124" t="s">
        <v>299</v>
      </c>
    </row>
    <row r="125" spans="1:18" x14ac:dyDescent="0.3">
      <c r="A125">
        <v>9</v>
      </c>
      <c r="C125" t="s">
        <v>267</v>
      </c>
      <c r="D125" t="s">
        <v>6228</v>
      </c>
      <c r="E125" t="s">
        <v>780</v>
      </c>
      <c r="F125" t="s">
        <v>451</v>
      </c>
      <c r="G125" t="s">
        <v>303</v>
      </c>
      <c r="H125" t="s">
        <v>779</v>
      </c>
      <c r="J125">
        <v>25</v>
      </c>
      <c r="K125">
        <v>23</v>
      </c>
      <c r="L125" s="1" t="s">
        <v>451</v>
      </c>
      <c r="M125" t="s">
        <v>6759</v>
      </c>
      <c r="N125" t="s">
        <v>2501</v>
      </c>
      <c r="O125">
        <v>2</v>
      </c>
      <c r="P125" t="s">
        <v>360</v>
      </c>
      <c r="Q125">
        <v>1</v>
      </c>
      <c r="R125" t="s">
        <v>299</v>
      </c>
    </row>
    <row r="126" spans="1:18" x14ac:dyDescent="0.3">
      <c r="A126">
        <v>9</v>
      </c>
      <c r="C126" t="s">
        <v>267</v>
      </c>
      <c r="D126" t="s">
        <v>598</v>
      </c>
      <c r="E126" t="s">
        <v>2126</v>
      </c>
      <c r="F126" t="s">
        <v>348</v>
      </c>
      <c r="G126" t="s">
        <v>536</v>
      </c>
      <c r="H126" t="s">
        <v>611</v>
      </c>
      <c r="J126">
        <v>5</v>
      </c>
      <c r="K126">
        <v>23</v>
      </c>
      <c r="L126" s="1" t="s">
        <v>348</v>
      </c>
      <c r="M126" t="s">
        <v>2127</v>
      </c>
      <c r="N126" t="s">
        <v>2128</v>
      </c>
      <c r="O126">
        <v>0</v>
      </c>
      <c r="P126" t="s">
        <v>294</v>
      </c>
      <c r="Q126">
        <v>2</v>
      </c>
      <c r="R126" t="s">
        <v>299</v>
      </c>
    </row>
    <row r="127" spans="1:18" x14ac:dyDescent="0.3">
      <c r="A127">
        <v>9</v>
      </c>
      <c r="C127" t="s">
        <v>267</v>
      </c>
      <c r="D127" t="s">
        <v>4167</v>
      </c>
      <c r="E127" t="s">
        <v>1124</v>
      </c>
      <c r="F127" t="s">
        <v>348</v>
      </c>
      <c r="G127" t="s">
        <v>340</v>
      </c>
      <c r="H127" t="s">
        <v>499</v>
      </c>
      <c r="J127">
        <v>17</v>
      </c>
      <c r="K127">
        <v>23</v>
      </c>
      <c r="L127" s="1" t="s">
        <v>348</v>
      </c>
      <c r="M127" t="s">
        <v>8671</v>
      </c>
      <c r="N127" t="s">
        <v>5719</v>
      </c>
      <c r="O127">
        <v>0</v>
      </c>
      <c r="P127" t="s">
        <v>294</v>
      </c>
      <c r="Q127">
        <v>2</v>
      </c>
      <c r="R127" t="s">
        <v>299</v>
      </c>
    </row>
    <row r="128" spans="1:18" x14ac:dyDescent="0.3">
      <c r="A128">
        <v>9</v>
      </c>
      <c r="C128" t="s">
        <v>267</v>
      </c>
      <c r="D128" t="s">
        <v>2559</v>
      </c>
      <c r="E128" t="s">
        <v>9317</v>
      </c>
      <c r="F128" t="s">
        <v>348</v>
      </c>
      <c r="G128" t="s">
        <v>303</v>
      </c>
      <c r="H128" t="s">
        <v>822</v>
      </c>
      <c r="J128">
        <v>17</v>
      </c>
      <c r="K128">
        <v>25</v>
      </c>
      <c r="L128" s="1" t="s">
        <v>348</v>
      </c>
      <c r="M128" t="s">
        <v>9319</v>
      </c>
      <c r="N128" t="s">
        <v>3711</v>
      </c>
      <c r="O128">
        <v>4</v>
      </c>
      <c r="P128" t="s">
        <v>424</v>
      </c>
      <c r="Q128">
        <v>1</v>
      </c>
      <c r="R128" t="s">
        <v>299</v>
      </c>
    </row>
    <row r="129" spans="1:18" x14ac:dyDescent="0.3">
      <c r="A129">
        <v>9</v>
      </c>
      <c r="C129" t="s">
        <v>267</v>
      </c>
      <c r="D129" t="s">
        <v>357</v>
      </c>
      <c r="E129" t="s">
        <v>4720</v>
      </c>
      <c r="F129" t="s">
        <v>348</v>
      </c>
      <c r="G129" t="s">
        <v>444</v>
      </c>
      <c r="H129" t="s">
        <v>310</v>
      </c>
      <c r="J129">
        <v>13</v>
      </c>
      <c r="K129">
        <v>22</v>
      </c>
      <c r="L129" s="1" t="s">
        <v>348</v>
      </c>
      <c r="M129" t="s">
        <v>7214</v>
      </c>
      <c r="N129" t="s">
        <v>7215</v>
      </c>
      <c r="O129">
        <v>0</v>
      </c>
      <c r="P129" t="s">
        <v>345</v>
      </c>
      <c r="Q129">
        <v>3</v>
      </c>
      <c r="R129" t="s">
        <v>299</v>
      </c>
    </row>
    <row r="130" spans="1:18" x14ac:dyDescent="0.3">
      <c r="A130">
        <v>6</v>
      </c>
      <c r="B130" t="s">
        <v>10665</v>
      </c>
      <c r="C130" t="s">
        <v>268</v>
      </c>
      <c r="D130" t="s">
        <v>612</v>
      </c>
      <c r="E130" t="s">
        <v>613</v>
      </c>
      <c r="F130" t="s">
        <v>451</v>
      </c>
      <c r="G130" t="s">
        <v>552</v>
      </c>
      <c r="H130" t="s">
        <v>611</v>
      </c>
      <c r="J130">
        <v>39</v>
      </c>
      <c r="K130">
        <v>22</v>
      </c>
      <c r="L130" s="1" t="s">
        <v>451</v>
      </c>
      <c r="M130" t="s">
        <v>614</v>
      </c>
      <c r="N130" t="s">
        <v>615</v>
      </c>
      <c r="O130">
        <v>0</v>
      </c>
      <c r="P130" t="s">
        <v>308</v>
      </c>
      <c r="Q130">
        <v>6</v>
      </c>
      <c r="R130" t="s">
        <v>299</v>
      </c>
    </row>
    <row r="131" spans="1:18" x14ac:dyDescent="0.3">
      <c r="A131">
        <v>6</v>
      </c>
      <c r="B131" t="s">
        <v>10665</v>
      </c>
      <c r="C131" t="s">
        <v>268</v>
      </c>
      <c r="D131" t="s">
        <v>467</v>
      </c>
      <c r="E131" t="s">
        <v>7067</v>
      </c>
      <c r="F131" t="s">
        <v>348</v>
      </c>
      <c r="G131" t="s">
        <v>444</v>
      </c>
      <c r="H131" t="s">
        <v>450</v>
      </c>
      <c r="J131">
        <v>17</v>
      </c>
      <c r="K131">
        <v>23</v>
      </c>
      <c r="L131" s="1" t="s">
        <v>348</v>
      </c>
      <c r="M131" t="s">
        <v>7068</v>
      </c>
      <c r="N131" t="s">
        <v>3864</v>
      </c>
      <c r="O131">
        <v>0</v>
      </c>
      <c r="P131" t="s">
        <v>308</v>
      </c>
      <c r="Q131">
        <v>1</v>
      </c>
      <c r="R131" t="s">
        <v>299</v>
      </c>
    </row>
    <row r="132" spans="1:18" x14ac:dyDescent="0.3">
      <c r="A132">
        <v>6</v>
      </c>
      <c r="B132" t="s">
        <v>10665</v>
      </c>
      <c r="C132" t="s">
        <v>268</v>
      </c>
      <c r="D132" t="s">
        <v>2045</v>
      </c>
      <c r="E132" t="s">
        <v>7669</v>
      </c>
      <c r="F132" t="s">
        <v>451</v>
      </c>
      <c r="G132" t="s">
        <v>875</v>
      </c>
      <c r="H132" t="s">
        <v>362</v>
      </c>
      <c r="J132">
        <v>22</v>
      </c>
      <c r="K132">
        <v>23</v>
      </c>
      <c r="L132" s="1" t="s">
        <v>451</v>
      </c>
      <c r="M132" t="s">
        <v>7671</v>
      </c>
      <c r="N132" t="s">
        <v>2046</v>
      </c>
      <c r="O132">
        <v>2</v>
      </c>
      <c r="P132" t="s">
        <v>360</v>
      </c>
      <c r="Q132">
        <v>1</v>
      </c>
      <c r="R132" t="s">
        <v>299</v>
      </c>
    </row>
    <row r="133" spans="1:18" x14ac:dyDescent="0.3">
      <c r="A133">
        <v>6</v>
      </c>
      <c r="B133" t="s">
        <v>10665</v>
      </c>
      <c r="C133" t="s">
        <v>268</v>
      </c>
      <c r="D133" t="s">
        <v>322</v>
      </c>
      <c r="E133" t="s">
        <v>8185</v>
      </c>
      <c r="F133" t="s">
        <v>348</v>
      </c>
      <c r="G133" t="s">
        <v>910</v>
      </c>
      <c r="H133" t="s">
        <v>779</v>
      </c>
      <c r="J133">
        <v>18</v>
      </c>
      <c r="K133">
        <v>26</v>
      </c>
      <c r="L133" s="1" t="s">
        <v>348</v>
      </c>
      <c r="M133" t="s">
        <v>8187</v>
      </c>
      <c r="N133" t="s">
        <v>5880</v>
      </c>
      <c r="O133">
        <v>4</v>
      </c>
      <c r="P133" t="s">
        <v>345</v>
      </c>
      <c r="Q133">
        <v>2</v>
      </c>
      <c r="R133" t="s">
        <v>299</v>
      </c>
    </row>
    <row r="134" spans="1:18" x14ac:dyDescent="0.3">
      <c r="A134">
        <v>6</v>
      </c>
      <c r="B134" t="s">
        <v>10665</v>
      </c>
      <c r="C134" t="s">
        <v>268</v>
      </c>
      <c r="D134" t="s">
        <v>739</v>
      </c>
      <c r="E134" t="s">
        <v>7532</v>
      </c>
      <c r="F134" t="s">
        <v>348</v>
      </c>
      <c r="G134" t="s">
        <v>552</v>
      </c>
      <c r="H134" t="s">
        <v>430</v>
      </c>
      <c r="J134">
        <v>10</v>
      </c>
      <c r="K134">
        <v>26</v>
      </c>
      <c r="L134" s="1" t="s">
        <v>348</v>
      </c>
      <c r="M134" t="s">
        <v>7534</v>
      </c>
      <c r="N134" t="s">
        <v>1893</v>
      </c>
      <c r="O134">
        <v>4</v>
      </c>
      <c r="P134" t="s">
        <v>360</v>
      </c>
      <c r="Q134">
        <v>1</v>
      </c>
      <c r="R134" t="s">
        <v>299</v>
      </c>
    </row>
    <row r="135" spans="1:18" x14ac:dyDescent="0.3">
      <c r="A135">
        <v>6</v>
      </c>
      <c r="B135" t="s">
        <v>10665</v>
      </c>
      <c r="C135" t="s">
        <v>268</v>
      </c>
      <c r="D135" t="s">
        <v>1921</v>
      </c>
      <c r="E135" t="s">
        <v>1043</v>
      </c>
      <c r="F135" t="s">
        <v>348</v>
      </c>
      <c r="G135" t="s">
        <v>1379</v>
      </c>
      <c r="H135" t="s">
        <v>970</v>
      </c>
      <c r="J135">
        <v>14</v>
      </c>
      <c r="K135">
        <v>23</v>
      </c>
      <c r="L135" s="1" t="s">
        <v>348</v>
      </c>
      <c r="M135" t="s">
        <v>1923</v>
      </c>
      <c r="N135" t="s">
        <v>1924</v>
      </c>
      <c r="O135">
        <v>1</v>
      </c>
      <c r="P135" t="s">
        <v>318</v>
      </c>
      <c r="Q135">
        <v>1</v>
      </c>
      <c r="R135" t="s">
        <v>299</v>
      </c>
    </row>
    <row r="136" spans="1:18" x14ac:dyDescent="0.3">
      <c r="A136">
        <v>6</v>
      </c>
      <c r="B136" t="s">
        <v>10665</v>
      </c>
      <c r="C136" t="s">
        <v>268</v>
      </c>
      <c r="D136" t="s">
        <v>8425</v>
      </c>
      <c r="E136" t="s">
        <v>7514</v>
      </c>
      <c r="F136" t="s">
        <v>348</v>
      </c>
      <c r="G136" t="s">
        <v>303</v>
      </c>
      <c r="H136" t="s">
        <v>485</v>
      </c>
      <c r="J136">
        <v>13</v>
      </c>
      <c r="K136">
        <v>29</v>
      </c>
      <c r="L136" s="1" t="s">
        <v>348</v>
      </c>
      <c r="M136" t="s">
        <v>8427</v>
      </c>
      <c r="N136" t="s">
        <v>7707</v>
      </c>
      <c r="O136">
        <v>7</v>
      </c>
      <c r="P136" t="s">
        <v>492</v>
      </c>
      <c r="Q136">
        <v>1</v>
      </c>
      <c r="R136" t="s">
        <v>299</v>
      </c>
    </row>
    <row r="137" spans="1:18" x14ac:dyDescent="0.3">
      <c r="A137">
        <v>6</v>
      </c>
      <c r="B137" t="s">
        <v>10665</v>
      </c>
      <c r="C137" t="s">
        <v>268</v>
      </c>
      <c r="D137" t="s">
        <v>3174</v>
      </c>
      <c r="E137" t="s">
        <v>1120</v>
      </c>
      <c r="F137" t="s">
        <v>348</v>
      </c>
      <c r="G137" t="s">
        <v>340</v>
      </c>
      <c r="H137" t="s">
        <v>650</v>
      </c>
      <c r="J137">
        <v>19</v>
      </c>
      <c r="K137">
        <v>22</v>
      </c>
      <c r="L137" s="1" t="s">
        <v>348</v>
      </c>
      <c r="M137" t="s">
        <v>3175</v>
      </c>
      <c r="N137" t="s">
        <v>3176</v>
      </c>
      <c r="O137">
        <v>0</v>
      </c>
      <c r="P137" t="s">
        <v>329</v>
      </c>
      <c r="Q137">
        <v>1</v>
      </c>
      <c r="R137" t="s">
        <v>299</v>
      </c>
    </row>
    <row r="138" spans="1:18" x14ac:dyDescent="0.3">
      <c r="A138">
        <v>6</v>
      </c>
      <c r="B138" t="s">
        <v>10665</v>
      </c>
      <c r="C138" t="s">
        <v>268</v>
      </c>
      <c r="D138" t="s">
        <v>5252</v>
      </c>
      <c r="E138" t="s">
        <v>700</v>
      </c>
      <c r="F138" t="s">
        <v>348</v>
      </c>
      <c r="G138" t="s">
        <v>352</v>
      </c>
      <c r="H138" t="s">
        <v>393</v>
      </c>
      <c r="J138">
        <v>11</v>
      </c>
      <c r="K138">
        <v>26</v>
      </c>
      <c r="L138" s="1" t="s">
        <v>348</v>
      </c>
      <c r="M138" t="s">
        <v>5254</v>
      </c>
      <c r="N138" t="s">
        <v>3706</v>
      </c>
      <c r="O138">
        <v>3</v>
      </c>
      <c r="P138" t="s">
        <v>318</v>
      </c>
      <c r="Q138">
        <v>1</v>
      </c>
      <c r="R138" t="s">
        <v>299</v>
      </c>
    </row>
    <row r="139" spans="1:18" x14ac:dyDescent="0.3">
      <c r="A139">
        <v>6</v>
      </c>
      <c r="B139" t="s">
        <v>10665</v>
      </c>
      <c r="C139" t="s">
        <v>268</v>
      </c>
      <c r="D139" t="s">
        <v>10462</v>
      </c>
      <c r="E139" t="s">
        <v>10463</v>
      </c>
      <c r="F139" t="s">
        <v>451</v>
      </c>
      <c r="G139" t="s">
        <v>479</v>
      </c>
      <c r="H139" t="s">
        <v>1827</v>
      </c>
      <c r="J139">
        <v>32</v>
      </c>
      <c r="K139">
        <v>22</v>
      </c>
      <c r="L139" s="1" t="s">
        <v>451</v>
      </c>
      <c r="M139" t="s">
        <v>10464</v>
      </c>
      <c r="N139" t="s">
        <v>6828</v>
      </c>
      <c r="O139">
        <v>0</v>
      </c>
      <c r="P139" t="s">
        <v>329</v>
      </c>
      <c r="Q139">
        <v>4</v>
      </c>
      <c r="R139" t="s">
        <v>299</v>
      </c>
    </row>
    <row r="140" spans="1:18" x14ac:dyDescent="0.3">
      <c r="A140">
        <v>6</v>
      </c>
      <c r="B140" t="s">
        <v>10665</v>
      </c>
      <c r="C140" t="s">
        <v>268</v>
      </c>
      <c r="D140" t="s">
        <v>3588</v>
      </c>
      <c r="E140" t="s">
        <v>4971</v>
      </c>
      <c r="F140" t="s">
        <v>437</v>
      </c>
      <c r="G140" t="s">
        <v>314</v>
      </c>
      <c r="H140" t="s">
        <v>537</v>
      </c>
      <c r="J140">
        <v>2</v>
      </c>
      <c r="K140">
        <v>24</v>
      </c>
      <c r="L140" s="1" t="s">
        <v>437</v>
      </c>
      <c r="M140" t="s">
        <v>4973</v>
      </c>
      <c r="N140" t="s">
        <v>1672</v>
      </c>
      <c r="O140">
        <v>3</v>
      </c>
      <c r="P140" t="s">
        <v>345</v>
      </c>
      <c r="Q140">
        <v>1</v>
      </c>
      <c r="R140" t="s">
        <v>299</v>
      </c>
    </row>
    <row r="141" spans="1:18" x14ac:dyDescent="0.3">
      <c r="A141">
        <v>6</v>
      </c>
      <c r="B141" t="s">
        <v>10665</v>
      </c>
      <c r="C141" t="s">
        <v>268</v>
      </c>
      <c r="D141" t="s">
        <v>3499</v>
      </c>
      <c r="E141" t="s">
        <v>513</v>
      </c>
      <c r="F141" t="s">
        <v>451</v>
      </c>
      <c r="G141" t="s">
        <v>410</v>
      </c>
      <c r="H141" t="s">
        <v>814</v>
      </c>
      <c r="I141" t="s">
        <v>409</v>
      </c>
      <c r="J141">
        <v>32</v>
      </c>
      <c r="K141">
        <v>21</v>
      </c>
      <c r="L141" s="1" t="s">
        <v>451</v>
      </c>
      <c r="M141" t="s">
        <v>3500</v>
      </c>
      <c r="N141" t="s">
        <v>3501</v>
      </c>
      <c r="O141">
        <v>0</v>
      </c>
      <c r="P141" t="s">
        <v>397</v>
      </c>
      <c r="Q141">
        <v>4</v>
      </c>
      <c r="R141" t="s">
        <v>299</v>
      </c>
    </row>
    <row r="142" spans="1:18" x14ac:dyDescent="0.3">
      <c r="A142">
        <v>6</v>
      </c>
      <c r="B142" t="s">
        <v>10665</v>
      </c>
      <c r="C142" t="s">
        <v>268</v>
      </c>
      <c r="D142" t="s">
        <v>507</v>
      </c>
      <c r="E142" t="s">
        <v>781</v>
      </c>
      <c r="F142" t="s">
        <v>348</v>
      </c>
      <c r="G142" t="s">
        <v>707</v>
      </c>
      <c r="H142" t="s">
        <v>2976</v>
      </c>
      <c r="J142">
        <v>15</v>
      </c>
      <c r="K142">
        <v>29</v>
      </c>
      <c r="L142" s="1" t="s">
        <v>348</v>
      </c>
      <c r="M142" t="s">
        <v>5579</v>
      </c>
      <c r="N142" t="s">
        <v>5580</v>
      </c>
      <c r="O142">
        <v>5</v>
      </c>
      <c r="P142" t="s">
        <v>401</v>
      </c>
      <c r="Q142">
        <v>1</v>
      </c>
      <c r="R142" t="s">
        <v>299</v>
      </c>
    </row>
    <row r="143" spans="1:18" x14ac:dyDescent="0.3">
      <c r="A143">
        <v>6</v>
      </c>
      <c r="B143" t="s">
        <v>10665</v>
      </c>
      <c r="C143" t="s">
        <v>268</v>
      </c>
      <c r="D143" t="s">
        <v>1091</v>
      </c>
      <c r="E143" t="s">
        <v>2145</v>
      </c>
      <c r="F143" t="s">
        <v>321</v>
      </c>
      <c r="G143" t="s">
        <v>303</v>
      </c>
      <c r="H143" t="s">
        <v>515</v>
      </c>
      <c r="J143">
        <v>85</v>
      </c>
      <c r="K143">
        <v>26</v>
      </c>
      <c r="L143" s="1" t="s">
        <v>321</v>
      </c>
      <c r="M143" t="s">
        <v>2147</v>
      </c>
      <c r="N143" t="s">
        <v>1874</v>
      </c>
      <c r="O143">
        <v>5</v>
      </c>
      <c r="P143" t="s">
        <v>424</v>
      </c>
      <c r="Q143">
        <v>1</v>
      </c>
      <c r="R143" t="s">
        <v>299</v>
      </c>
    </row>
    <row r="144" spans="1:18" x14ac:dyDescent="0.3">
      <c r="A144">
        <v>6</v>
      </c>
      <c r="B144" t="s">
        <v>10665</v>
      </c>
      <c r="C144" t="s">
        <v>268</v>
      </c>
      <c r="D144" t="s">
        <v>1068</v>
      </c>
      <c r="E144" t="s">
        <v>10249</v>
      </c>
      <c r="F144" t="s">
        <v>321</v>
      </c>
      <c r="G144" t="s">
        <v>721</v>
      </c>
      <c r="H144" t="s">
        <v>548</v>
      </c>
      <c r="J144">
        <v>88</v>
      </c>
      <c r="K144">
        <v>22</v>
      </c>
      <c r="L144" s="1" t="s">
        <v>321</v>
      </c>
      <c r="M144" t="s">
        <v>10250</v>
      </c>
      <c r="N144" t="s">
        <v>10251</v>
      </c>
      <c r="O144">
        <v>0</v>
      </c>
      <c r="P144" t="s">
        <v>294</v>
      </c>
      <c r="Q144">
        <v>1</v>
      </c>
      <c r="R144" t="s">
        <v>299</v>
      </c>
    </row>
    <row r="145" spans="1:18" x14ac:dyDescent="0.3">
      <c r="A145">
        <v>6</v>
      </c>
      <c r="B145" t="s">
        <v>10665</v>
      </c>
      <c r="C145" t="s">
        <v>268</v>
      </c>
      <c r="D145" t="s">
        <v>731</v>
      </c>
      <c r="E145" t="s">
        <v>3978</v>
      </c>
      <c r="F145" t="s">
        <v>321</v>
      </c>
      <c r="G145" t="s">
        <v>306</v>
      </c>
      <c r="H145" t="s">
        <v>958</v>
      </c>
      <c r="J145">
        <v>87</v>
      </c>
      <c r="K145">
        <v>29</v>
      </c>
      <c r="L145" s="1" t="s">
        <v>321</v>
      </c>
      <c r="M145" t="s">
        <v>3980</v>
      </c>
      <c r="N145" t="s">
        <v>3981</v>
      </c>
      <c r="O145">
        <v>6</v>
      </c>
      <c r="P145" t="s">
        <v>294</v>
      </c>
      <c r="Q145">
        <v>1</v>
      </c>
      <c r="R145" t="s">
        <v>299</v>
      </c>
    </row>
    <row r="146" spans="1:18" x14ac:dyDescent="0.3">
      <c r="A146">
        <v>6</v>
      </c>
      <c r="B146" t="s">
        <v>10665</v>
      </c>
      <c r="C146" t="s">
        <v>268</v>
      </c>
      <c r="D146" t="s">
        <v>1275</v>
      </c>
      <c r="E146" t="s">
        <v>9271</v>
      </c>
      <c r="F146" t="s">
        <v>348</v>
      </c>
      <c r="G146" t="s">
        <v>915</v>
      </c>
      <c r="H146" t="s">
        <v>310</v>
      </c>
      <c r="J146">
        <v>11</v>
      </c>
      <c r="K146">
        <v>26</v>
      </c>
      <c r="L146" s="1" t="s">
        <v>348</v>
      </c>
      <c r="M146" t="s">
        <v>9273</v>
      </c>
      <c r="N146" t="s">
        <v>4192</v>
      </c>
      <c r="O146">
        <v>5</v>
      </c>
      <c r="P146" t="s">
        <v>345</v>
      </c>
      <c r="Q146">
        <v>1</v>
      </c>
      <c r="R146" t="s">
        <v>299</v>
      </c>
    </row>
    <row r="147" spans="1:18" x14ac:dyDescent="0.3">
      <c r="A147">
        <v>6</v>
      </c>
      <c r="B147" t="s">
        <v>10665</v>
      </c>
      <c r="C147" t="s">
        <v>268</v>
      </c>
      <c r="D147" t="s">
        <v>322</v>
      </c>
      <c r="E147" t="s">
        <v>3433</v>
      </c>
      <c r="F147" t="s">
        <v>451</v>
      </c>
      <c r="G147" t="s">
        <v>416</v>
      </c>
      <c r="H147" t="s">
        <v>814</v>
      </c>
      <c r="J147">
        <v>32</v>
      </c>
      <c r="K147">
        <v>24</v>
      </c>
      <c r="L147" s="1" t="s">
        <v>451</v>
      </c>
      <c r="M147" t="s">
        <v>10489</v>
      </c>
      <c r="N147" t="s">
        <v>1998</v>
      </c>
      <c r="O147">
        <v>2</v>
      </c>
      <c r="P147" t="s">
        <v>345</v>
      </c>
      <c r="Q147">
        <v>1</v>
      </c>
      <c r="R147" t="s">
        <v>299</v>
      </c>
    </row>
    <row r="148" spans="1:18" x14ac:dyDescent="0.3">
      <c r="A148">
        <v>6</v>
      </c>
      <c r="B148" t="s">
        <v>10665</v>
      </c>
      <c r="C148" t="s">
        <v>268</v>
      </c>
      <c r="D148" t="s">
        <v>4231</v>
      </c>
      <c r="E148" t="s">
        <v>8878</v>
      </c>
      <c r="F148" t="s">
        <v>348</v>
      </c>
      <c r="G148" t="s">
        <v>314</v>
      </c>
      <c r="H148" t="s">
        <v>385</v>
      </c>
      <c r="I148" t="s">
        <v>386</v>
      </c>
      <c r="J148">
        <v>87</v>
      </c>
      <c r="K148">
        <v>25</v>
      </c>
      <c r="L148" s="1" t="s">
        <v>348</v>
      </c>
      <c r="M148" t="s">
        <v>8880</v>
      </c>
      <c r="N148" t="s">
        <v>8881</v>
      </c>
      <c r="O148">
        <v>3</v>
      </c>
      <c r="P148" t="s">
        <v>401</v>
      </c>
      <c r="Q148">
        <v>1</v>
      </c>
      <c r="R148" t="s">
        <v>299</v>
      </c>
    </row>
    <row r="149" spans="1:18" x14ac:dyDescent="0.3">
      <c r="A149">
        <v>6</v>
      </c>
      <c r="B149" t="s">
        <v>10665</v>
      </c>
      <c r="C149" t="s">
        <v>268</v>
      </c>
      <c r="D149" t="s">
        <v>7357</v>
      </c>
      <c r="E149" t="s">
        <v>9159</v>
      </c>
      <c r="F149" t="s">
        <v>451</v>
      </c>
      <c r="G149" t="s">
        <v>1198</v>
      </c>
      <c r="H149" t="s">
        <v>1827</v>
      </c>
      <c r="J149">
        <v>25</v>
      </c>
      <c r="K149">
        <v>25</v>
      </c>
      <c r="L149" s="1" t="s">
        <v>451</v>
      </c>
      <c r="M149" t="s">
        <v>9161</v>
      </c>
      <c r="N149" t="s">
        <v>9162</v>
      </c>
      <c r="O149">
        <v>3</v>
      </c>
      <c r="P149" t="s">
        <v>401</v>
      </c>
      <c r="Q149">
        <v>1</v>
      </c>
      <c r="R149" t="s">
        <v>299</v>
      </c>
    </row>
    <row r="150" spans="1:18" x14ac:dyDescent="0.3">
      <c r="A150">
        <v>6</v>
      </c>
      <c r="B150" t="s">
        <v>10665</v>
      </c>
      <c r="C150" t="s">
        <v>268</v>
      </c>
      <c r="D150" t="s">
        <v>3433</v>
      </c>
      <c r="E150" t="s">
        <v>9220</v>
      </c>
      <c r="F150" t="s">
        <v>311</v>
      </c>
      <c r="G150" t="s">
        <v>388</v>
      </c>
      <c r="H150" t="s">
        <v>1161</v>
      </c>
      <c r="J150">
        <v>11</v>
      </c>
      <c r="K150">
        <v>26</v>
      </c>
      <c r="L150" s="1" t="s">
        <v>311</v>
      </c>
      <c r="M150" t="s">
        <v>9222</v>
      </c>
      <c r="N150" t="s">
        <v>4486</v>
      </c>
      <c r="O150">
        <v>3</v>
      </c>
      <c r="P150" t="s">
        <v>294</v>
      </c>
      <c r="Q150">
        <v>1</v>
      </c>
      <c r="R150" t="s">
        <v>299</v>
      </c>
    </row>
    <row r="151" spans="1:18" x14ac:dyDescent="0.3">
      <c r="A151">
        <v>6</v>
      </c>
      <c r="B151" t="s">
        <v>10665</v>
      </c>
      <c r="C151" t="s">
        <v>268</v>
      </c>
      <c r="D151" t="s">
        <v>9985</v>
      </c>
      <c r="E151" t="s">
        <v>2044</v>
      </c>
      <c r="F151" t="s">
        <v>348</v>
      </c>
      <c r="G151" t="s">
        <v>306</v>
      </c>
      <c r="H151" t="s">
        <v>568</v>
      </c>
      <c r="J151">
        <v>10</v>
      </c>
      <c r="K151">
        <v>25</v>
      </c>
      <c r="L151" s="1" t="s">
        <v>348</v>
      </c>
      <c r="M151" t="s">
        <v>9987</v>
      </c>
      <c r="N151" t="s">
        <v>1862</v>
      </c>
      <c r="O151">
        <v>3</v>
      </c>
      <c r="P151" t="s">
        <v>401</v>
      </c>
      <c r="Q151">
        <v>1</v>
      </c>
      <c r="R151" t="s">
        <v>299</v>
      </c>
    </row>
    <row r="152" spans="1:18" x14ac:dyDescent="0.3">
      <c r="A152">
        <v>5</v>
      </c>
      <c r="B152" t="s">
        <v>11202</v>
      </c>
      <c r="C152" t="s">
        <v>261</v>
      </c>
      <c r="D152" t="s">
        <v>447</v>
      </c>
      <c r="E152" t="s">
        <v>1232</v>
      </c>
      <c r="F152" t="s">
        <v>451</v>
      </c>
      <c r="G152" t="s">
        <v>388</v>
      </c>
      <c r="H152" t="s">
        <v>779</v>
      </c>
      <c r="I152" t="s">
        <v>386</v>
      </c>
      <c r="J152">
        <v>33</v>
      </c>
      <c r="K152">
        <v>22</v>
      </c>
      <c r="L152" s="1" t="s">
        <v>451</v>
      </c>
      <c r="M152" t="s">
        <v>10592</v>
      </c>
      <c r="N152" t="s">
        <v>5792</v>
      </c>
      <c r="O152">
        <v>1</v>
      </c>
      <c r="P152" t="s">
        <v>345</v>
      </c>
      <c r="Q152">
        <v>6</v>
      </c>
      <c r="R152" t="s">
        <v>299</v>
      </c>
    </row>
    <row r="153" spans="1:18" x14ac:dyDescent="0.3">
      <c r="A153">
        <v>5</v>
      </c>
      <c r="B153" t="s">
        <v>11202</v>
      </c>
      <c r="C153" t="s">
        <v>261</v>
      </c>
      <c r="D153" t="s">
        <v>6109</v>
      </c>
      <c r="E153" t="s">
        <v>6110</v>
      </c>
      <c r="F153" t="s">
        <v>451</v>
      </c>
      <c r="G153" t="s">
        <v>915</v>
      </c>
      <c r="H153" t="s">
        <v>665</v>
      </c>
      <c r="J153">
        <v>24</v>
      </c>
      <c r="K153">
        <v>21</v>
      </c>
      <c r="L153" s="1" t="s">
        <v>451</v>
      </c>
      <c r="M153" t="s">
        <v>6111</v>
      </c>
      <c r="N153" t="s">
        <v>6112</v>
      </c>
      <c r="O153">
        <v>0</v>
      </c>
      <c r="P153" t="s">
        <v>401</v>
      </c>
      <c r="Q153">
        <v>3</v>
      </c>
      <c r="R153" t="s">
        <v>299</v>
      </c>
    </row>
    <row r="154" spans="1:18" x14ac:dyDescent="0.3">
      <c r="A154">
        <v>5</v>
      </c>
      <c r="B154" t="s">
        <v>11202</v>
      </c>
      <c r="C154" t="s">
        <v>261</v>
      </c>
      <c r="D154" t="s">
        <v>714</v>
      </c>
      <c r="E154" t="s">
        <v>6297</v>
      </c>
      <c r="F154" t="s">
        <v>451</v>
      </c>
      <c r="G154" t="s">
        <v>669</v>
      </c>
      <c r="H154" t="s">
        <v>499</v>
      </c>
      <c r="J154">
        <v>24</v>
      </c>
      <c r="K154">
        <v>23</v>
      </c>
      <c r="L154" s="1" t="s">
        <v>451</v>
      </c>
      <c r="M154" t="s">
        <v>6299</v>
      </c>
      <c r="N154" t="s">
        <v>897</v>
      </c>
      <c r="O154">
        <v>1</v>
      </c>
      <c r="P154" t="s">
        <v>360</v>
      </c>
      <c r="Q154">
        <v>1</v>
      </c>
      <c r="R154" t="s">
        <v>299</v>
      </c>
    </row>
    <row r="155" spans="1:18" x14ac:dyDescent="0.3">
      <c r="A155">
        <v>5</v>
      </c>
      <c r="B155" t="s">
        <v>11202</v>
      </c>
      <c r="C155" t="s">
        <v>261</v>
      </c>
      <c r="D155" t="s">
        <v>3100</v>
      </c>
      <c r="E155" t="s">
        <v>6259</v>
      </c>
      <c r="F155" t="s">
        <v>451</v>
      </c>
      <c r="G155" t="s">
        <v>371</v>
      </c>
      <c r="H155" t="s">
        <v>1230</v>
      </c>
      <c r="J155">
        <v>41</v>
      </c>
      <c r="K155">
        <v>24</v>
      </c>
      <c r="L155" s="1" t="s">
        <v>451</v>
      </c>
      <c r="M155" t="s">
        <v>6261</v>
      </c>
      <c r="N155" t="s">
        <v>6262</v>
      </c>
      <c r="O155">
        <v>2</v>
      </c>
      <c r="P155" t="s">
        <v>401</v>
      </c>
      <c r="Q155">
        <v>1</v>
      </c>
      <c r="R155" t="s">
        <v>299</v>
      </c>
    </row>
    <row r="156" spans="1:18" x14ac:dyDescent="0.3">
      <c r="A156">
        <v>5</v>
      </c>
      <c r="B156" t="s">
        <v>11202</v>
      </c>
      <c r="C156" t="s">
        <v>261</v>
      </c>
      <c r="D156" t="s">
        <v>322</v>
      </c>
      <c r="E156" t="s">
        <v>1242</v>
      </c>
      <c r="F156" t="s">
        <v>451</v>
      </c>
      <c r="G156" t="s">
        <v>444</v>
      </c>
      <c r="H156" t="s">
        <v>341</v>
      </c>
      <c r="J156">
        <v>25</v>
      </c>
      <c r="K156">
        <v>28</v>
      </c>
      <c r="L156" s="1" t="s">
        <v>451</v>
      </c>
      <c r="M156" t="s">
        <v>3064</v>
      </c>
      <c r="N156" t="s">
        <v>3065</v>
      </c>
      <c r="O156">
        <v>6</v>
      </c>
      <c r="P156" t="s">
        <v>636</v>
      </c>
      <c r="Q156">
        <v>3</v>
      </c>
      <c r="R156" t="s">
        <v>299</v>
      </c>
    </row>
    <row r="157" spans="1:18" x14ac:dyDescent="0.3">
      <c r="A157">
        <v>5</v>
      </c>
      <c r="B157" t="s">
        <v>11202</v>
      </c>
      <c r="C157" t="s">
        <v>261</v>
      </c>
      <c r="D157" t="s">
        <v>3809</v>
      </c>
      <c r="E157" t="s">
        <v>7171</v>
      </c>
      <c r="F157" t="s">
        <v>348</v>
      </c>
      <c r="G157" t="s">
        <v>388</v>
      </c>
      <c r="H157" t="s">
        <v>575</v>
      </c>
      <c r="J157">
        <v>19</v>
      </c>
      <c r="K157">
        <v>22</v>
      </c>
      <c r="L157" s="1" t="s">
        <v>348</v>
      </c>
      <c r="M157" t="s">
        <v>7172</v>
      </c>
      <c r="N157" t="s">
        <v>6427</v>
      </c>
      <c r="O157">
        <v>0</v>
      </c>
      <c r="P157" t="s">
        <v>345</v>
      </c>
      <c r="Q157">
        <v>2</v>
      </c>
      <c r="R157" t="s">
        <v>299</v>
      </c>
    </row>
    <row r="158" spans="1:18" x14ac:dyDescent="0.3">
      <c r="A158">
        <v>5</v>
      </c>
      <c r="B158" t="s">
        <v>11202</v>
      </c>
      <c r="C158" t="s">
        <v>261</v>
      </c>
      <c r="D158" t="s">
        <v>2498</v>
      </c>
      <c r="E158" t="s">
        <v>432</v>
      </c>
      <c r="F158" t="s">
        <v>348</v>
      </c>
      <c r="G158" t="s">
        <v>298</v>
      </c>
      <c r="H158" t="s">
        <v>814</v>
      </c>
      <c r="J158">
        <v>13</v>
      </c>
      <c r="K158">
        <v>27</v>
      </c>
      <c r="L158" s="1" t="s">
        <v>348</v>
      </c>
      <c r="M158" t="s">
        <v>2754</v>
      </c>
      <c r="N158" t="s">
        <v>2755</v>
      </c>
      <c r="O158">
        <v>6</v>
      </c>
      <c r="P158" t="s">
        <v>345</v>
      </c>
      <c r="Q158">
        <v>1</v>
      </c>
      <c r="R158" t="s">
        <v>299</v>
      </c>
    </row>
    <row r="159" spans="1:18" x14ac:dyDescent="0.3">
      <c r="A159">
        <v>5</v>
      </c>
      <c r="B159" t="s">
        <v>11202</v>
      </c>
      <c r="C159" t="s">
        <v>261</v>
      </c>
      <c r="D159" t="s">
        <v>331</v>
      </c>
      <c r="E159" t="s">
        <v>493</v>
      </c>
      <c r="F159" t="s">
        <v>451</v>
      </c>
      <c r="G159" t="s">
        <v>895</v>
      </c>
      <c r="H159" t="s">
        <v>603</v>
      </c>
      <c r="J159">
        <v>25</v>
      </c>
      <c r="K159">
        <v>26</v>
      </c>
      <c r="L159" s="1" t="s">
        <v>451</v>
      </c>
      <c r="M159" t="s">
        <v>9839</v>
      </c>
      <c r="N159" t="s">
        <v>9840</v>
      </c>
      <c r="O159">
        <v>4</v>
      </c>
      <c r="P159" t="s">
        <v>492</v>
      </c>
      <c r="Q159">
        <v>3</v>
      </c>
      <c r="R159" t="s">
        <v>299</v>
      </c>
    </row>
    <row r="160" spans="1:18" x14ac:dyDescent="0.3">
      <c r="A160">
        <v>5</v>
      </c>
      <c r="B160" t="s">
        <v>11202</v>
      </c>
      <c r="C160" t="s">
        <v>261</v>
      </c>
      <c r="D160" t="s">
        <v>1841</v>
      </c>
      <c r="E160" t="s">
        <v>4330</v>
      </c>
      <c r="F160" t="s">
        <v>321</v>
      </c>
      <c r="G160" t="s">
        <v>895</v>
      </c>
      <c r="H160" t="s">
        <v>665</v>
      </c>
      <c r="I160" t="s">
        <v>409</v>
      </c>
      <c r="J160">
        <v>80</v>
      </c>
      <c r="K160">
        <v>27</v>
      </c>
      <c r="L160" s="1" t="s">
        <v>321</v>
      </c>
      <c r="M160" t="s">
        <v>9733</v>
      </c>
      <c r="N160" t="s">
        <v>1676</v>
      </c>
      <c r="O160">
        <v>5</v>
      </c>
      <c r="P160" t="s">
        <v>345</v>
      </c>
      <c r="Q160">
        <v>1</v>
      </c>
      <c r="R160" t="s">
        <v>299</v>
      </c>
    </row>
    <row r="161" spans="1:18" x14ac:dyDescent="0.3">
      <c r="A161">
        <v>5</v>
      </c>
      <c r="B161" t="s">
        <v>11202</v>
      </c>
      <c r="C161" t="s">
        <v>261</v>
      </c>
      <c r="D161" t="s">
        <v>2269</v>
      </c>
      <c r="E161" t="s">
        <v>2270</v>
      </c>
      <c r="F161" t="s">
        <v>451</v>
      </c>
      <c r="G161" t="s">
        <v>303</v>
      </c>
      <c r="H161" t="s">
        <v>791</v>
      </c>
      <c r="J161">
        <v>21</v>
      </c>
      <c r="K161">
        <v>22</v>
      </c>
      <c r="L161" s="1" t="s">
        <v>451</v>
      </c>
      <c r="M161" t="s">
        <v>2272</v>
      </c>
      <c r="N161" t="s">
        <v>2273</v>
      </c>
      <c r="O161">
        <v>1</v>
      </c>
      <c r="P161" t="s">
        <v>397</v>
      </c>
      <c r="Q161">
        <v>2</v>
      </c>
      <c r="R161" t="s">
        <v>299</v>
      </c>
    </row>
    <row r="162" spans="1:18" x14ac:dyDescent="0.3">
      <c r="A162">
        <v>5</v>
      </c>
      <c r="B162" t="s">
        <v>11202</v>
      </c>
      <c r="C162" t="s">
        <v>261</v>
      </c>
      <c r="D162" t="s">
        <v>3248</v>
      </c>
      <c r="E162" t="s">
        <v>513</v>
      </c>
      <c r="F162" t="s">
        <v>348</v>
      </c>
      <c r="G162" t="s">
        <v>522</v>
      </c>
      <c r="H162" t="s">
        <v>317</v>
      </c>
      <c r="J162">
        <v>82</v>
      </c>
      <c r="K162">
        <v>22</v>
      </c>
      <c r="L162" s="1" t="s">
        <v>348</v>
      </c>
      <c r="M162" t="s">
        <v>9845</v>
      </c>
      <c r="N162" t="s">
        <v>9846</v>
      </c>
      <c r="O162">
        <v>0</v>
      </c>
      <c r="P162" t="s">
        <v>318</v>
      </c>
      <c r="Q162">
        <v>1</v>
      </c>
      <c r="R162" t="s">
        <v>299</v>
      </c>
    </row>
    <row r="163" spans="1:18" x14ac:dyDescent="0.3">
      <c r="A163">
        <v>5</v>
      </c>
      <c r="B163" t="s">
        <v>11202</v>
      </c>
      <c r="C163" t="s">
        <v>261</v>
      </c>
      <c r="D163" t="s">
        <v>1949</v>
      </c>
      <c r="E163" t="s">
        <v>8132</v>
      </c>
      <c r="F163" t="s">
        <v>321</v>
      </c>
      <c r="G163" t="s">
        <v>388</v>
      </c>
      <c r="H163" t="s">
        <v>458</v>
      </c>
      <c r="I163" t="s">
        <v>386</v>
      </c>
      <c r="J163">
        <v>88</v>
      </c>
      <c r="K163">
        <v>24</v>
      </c>
      <c r="L163" s="1" t="s">
        <v>321</v>
      </c>
      <c r="M163" t="s">
        <v>8134</v>
      </c>
      <c r="N163" t="s">
        <v>6190</v>
      </c>
      <c r="O163">
        <v>1</v>
      </c>
      <c r="P163" t="s">
        <v>294</v>
      </c>
      <c r="Q163">
        <v>2</v>
      </c>
      <c r="R163" t="s">
        <v>299</v>
      </c>
    </row>
    <row r="164" spans="1:18" x14ac:dyDescent="0.3">
      <c r="A164">
        <v>5</v>
      </c>
      <c r="B164" t="s">
        <v>11202</v>
      </c>
      <c r="C164" t="s">
        <v>261</v>
      </c>
      <c r="D164" t="s">
        <v>519</v>
      </c>
      <c r="E164" t="s">
        <v>520</v>
      </c>
      <c r="F164" t="s">
        <v>348</v>
      </c>
      <c r="G164" t="s">
        <v>522</v>
      </c>
      <c r="H164" t="s">
        <v>362</v>
      </c>
      <c r="I164" t="s">
        <v>386</v>
      </c>
      <c r="J164">
        <v>15</v>
      </c>
      <c r="K164">
        <v>27</v>
      </c>
      <c r="L164" s="1" t="s">
        <v>348</v>
      </c>
      <c r="M164" t="s">
        <v>523</v>
      </c>
      <c r="N164" t="s">
        <v>524</v>
      </c>
      <c r="O164">
        <v>5</v>
      </c>
      <c r="P164" t="s">
        <v>492</v>
      </c>
      <c r="Q164">
        <v>1</v>
      </c>
      <c r="R164" t="s">
        <v>299</v>
      </c>
    </row>
    <row r="165" spans="1:18" x14ac:dyDescent="0.3">
      <c r="A165">
        <v>5</v>
      </c>
      <c r="B165" t="s">
        <v>11202</v>
      </c>
      <c r="C165" t="s">
        <v>261</v>
      </c>
      <c r="D165" t="s">
        <v>1121</v>
      </c>
      <c r="E165" t="s">
        <v>936</v>
      </c>
      <c r="F165" t="s">
        <v>348</v>
      </c>
      <c r="G165" t="s">
        <v>895</v>
      </c>
      <c r="H165" t="s">
        <v>650</v>
      </c>
      <c r="I165" t="s">
        <v>409</v>
      </c>
      <c r="J165">
        <v>17</v>
      </c>
      <c r="K165">
        <v>24</v>
      </c>
      <c r="L165" s="1" t="s">
        <v>348</v>
      </c>
      <c r="M165" t="s">
        <v>9885</v>
      </c>
      <c r="N165" t="s">
        <v>6005</v>
      </c>
      <c r="O165">
        <v>1</v>
      </c>
      <c r="P165" t="s">
        <v>360</v>
      </c>
      <c r="Q165">
        <v>1</v>
      </c>
      <c r="R165" t="s">
        <v>299</v>
      </c>
    </row>
    <row r="166" spans="1:18" x14ac:dyDescent="0.3">
      <c r="A166">
        <v>5</v>
      </c>
      <c r="B166" t="s">
        <v>11202</v>
      </c>
      <c r="C166" t="s">
        <v>261</v>
      </c>
      <c r="D166" t="s">
        <v>3510</v>
      </c>
      <c r="E166" t="s">
        <v>8173</v>
      </c>
      <c r="F166" t="s">
        <v>348</v>
      </c>
      <c r="G166" t="s">
        <v>910</v>
      </c>
      <c r="H166" t="s">
        <v>532</v>
      </c>
      <c r="J166">
        <v>17</v>
      </c>
      <c r="K166">
        <v>22</v>
      </c>
      <c r="L166" s="1" t="s">
        <v>348</v>
      </c>
      <c r="M166" t="s">
        <v>8175</v>
      </c>
      <c r="N166" t="s">
        <v>5692</v>
      </c>
      <c r="O166">
        <v>1</v>
      </c>
      <c r="P166" t="s">
        <v>318</v>
      </c>
      <c r="Q166">
        <v>1</v>
      </c>
      <c r="R166" t="s">
        <v>299</v>
      </c>
    </row>
    <row r="167" spans="1:18" x14ac:dyDescent="0.3">
      <c r="A167">
        <v>5</v>
      </c>
      <c r="B167" t="s">
        <v>11202</v>
      </c>
      <c r="C167" t="s">
        <v>261</v>
      </c>
      <c r="D167" t="s">
        <v>2700</v>
      </c>
      <c r="E167" t="s">
        <v>7610</v>
      </c>
      <c r="F167" t="s">
        <v>437</v>
      </c>
      <c r="G167" t="s">
        <v>745</v>
      </c>
      <c r="H167" t="s">
        <v>643</v>
      </c>
      <c r="J167">
        <v>2</v>
      </c>
      <c r="K167">
        <v>29</v>
      </c>
      <c r="L167" s="1" t="s">
        <v>437</v>
      </c>
      <c r="M167" t="s">
        <v>7612</v>
      </c>
      <c r="N167" t="s">
        <v>3259</v>
      </c>
      <c r="O167">
        <v>6</v>
      </c>
      <c r="P167" t="s">
        <v>308</v>
      </c>
      <c r="Q167">
        <v>1</v>
      </c>
      <c r="R167" t="s">
        <v>299</v>
      </c>
    </row>
    <row r="168" spans="1:18" x14ac:dyDescent="0.3">
      <c r="A168">
        <v>5</v>
      </c>
      <c r="B168" t="s">
        <v>11202</v>
      </c>
      <c r="C168" t="s">
        <v>261</v>
      </c>
      <c r="D168" t="s">
        <v>1484</v>
      </c>
      <c r="E168" t="s">
        <v>513</v>
      </c>
      <c r="F168" t="s">
        <v>451</v>
      </c>
      <c r="G168" t="s">
        <v>365</v>
      </c>
      <c r="H168" t="s">
        <v>367</v>
      </c>
      <c r="J168">
        <v>22</v>
      </c>
      <c r="K168">
        <v>22</v>
      </c>
      <c r="L168" s="1" t="s">
        <v>451</v>
      </c>
      <c r="M168" t="s">
        <v>1485</v>
      </c>
      <c r="N168" t="s">
        <v>1486</v>
      </c>
      <c r="O168">
        <v>0</v>
      </c>
      <c r="P168" t="s">
        <v>360</v>
      </c>
      <c r="Q168">
        <v>3</v>
      </c>
      <c r="R168" t="s">
        <v>299</v>
      </c>
    </row>
    <row r="169" spans="1:18" x14ac:dyDescent="0.3">
      <c r="A169">
        <v>5</v>
      </c>
      <c r="B169" t="s">
        <v>11202</v>
      </c>
      <c r="C169" t="s">
        <v>261</v>
      </c>
      <c r="D169" t="s">
        <v>617</v>
      </c>
      <c r="E169" t="s">
        <v>7765</v>
      </c>
      <c r="F169" t="s">
        <v>348</v>
      </c>
      <c r="G169" t="s">
        <v>570</v>
      </c>
      <c r="H169" t="s">
        <v>791</v>
      </c>
      <c r="I169" t="s">
        <v>386</v>
      </c>
      <c r="J169">
        <v>18</v>
      </c>
      <c r="K169">
        <v>26</v>
      </c>
      <c r="L169" s="1" t="s">
        <v>348</v>
      </c>
      <c r="M169" t="s">
        <v>7767</v>
      </c>
      <c r="N169" t="s">
        <v>3683</v>
      </c>
      <c r="O169">
        <v>2</v>
      </c>
      <c r="P169" t="s">
        <v>329</v>
      </c>
      <c r="Q169">
        <v>1</v>
      </c>
      <c r="R169" t="s">
        <v>299</v>
      </c>
    </row>
    <row r="170" spans="1:18" x14ac:dyDescent="0.3">
      <c r="A170">
        <v>5</v>
      </c>
      <c r="B170" t="s">
        <v>11202</v>
      </c>
      <c r="C170" t="s">
        <v>261</v>
      </c>
      <c r="D170" t="s">
        <v>1239</v>
      </c>
      <c r="E170" t="s">
        <v>2235</v>
      </c>
      <c r="F170" t="s">
        <v>348</v>
      </c>
      <c r="G170" t="s">
        <v>536</v>
      </c>
      <c r="H170" t="s">
        <v>485</v>
      </c>
      <c r="J170">
        <v>11</v>
      </c>
      <c r="K170">
        <v>28</v>
      </c>
      <c r="L170" s="1" t="s">
        <v>348</v>
      </c>
      <c r="M170" t="s">
        <v>2237</v>
      </c>
      <c r="N170" t="s">
        <v>2238</v>
      </c>
      <c r="O170">
        <v>6</v>
      </c>
      <c r="P170" t="s">
        <v>492</v>
      </c>
      <c r="Q170">
        <v>1</v>
      </c>
      <c r="R170" t="s">
        <v>299</v>
      </c>
    </row>
    <row r="171" spans="1:18" x14ac:dyDescent="0.3">
      <c r="A171">
        <v>5</v>
      </c>
      <c r="B171" t="s">
        <v>11202</v>
      </c>
      <c r="C171" t="s">
        <v>261</v>
      </c>
      <c r="D171" t="s">
        <v>331</v>
      </c>
      <c r="E171" t="s">
        <v>2219</v>
      </c>
      <c r="F171" t="s">
        <v>451</v>
      </c>
      <c r="G171" t="s">
        <v>745</v>
      </c>
      <c r="H171" t="s">
        <v>724</v>
      </c>
      <c r="J171">
        <v>40</v>
      </c>
      <c r="K171">
        <v>21</v>
      </c>
      <c r="L171" s="1" t="s">
        <v>451</v>
      </c>
      <c r="M171" t="s">
        <v>2220</v>
      </c>
      <c r="N171" t="s">
        <v>2221</v>
      </c>
      <c r="O171">
        <v>0</v>
      </c>
      <c r="P171" t="s">
        <v>401</v>
      </c>
      <c r="Q171">
        <v>6</v>
      </c>
      <c r="R171" t="s">
        <v>299</v>
      </c>
    </row>
    <row r="172" spans="1:18" x14ac:dyDescent="0.3">
      <c r="A172">
        <v>4</v>
      </c>
      <c r="B172" t="s">
        <v>10799</v>
      </c>
      <c r="C172" t="s">
        <v>269</v>
      </c>
      <c r="D172" t="s">
        <v>1706</v>
      </c>
      <c r="E172" t="s">
        <v>6743</v>
      </c>
      <c r="F172" t="s">
        <v>348</v>
      </c>
      <c r="G172" t="s">
        <v>327</v>
      </c>
      <c r="H172" t="s">
        <v>65</v>
      </c>
      <c r="J172">
        <v>13</v>
      </c>
      <c r="K172">
        <v>23</v>
      </c>
      <c r="L172" s="1" t="s">
        <v>348</v>
      </c>
      <c r="M172" t="s">
        <v>6744</v>
      </c>
      <c r="N172" t="s">
        <v>6395</v>
      </c>
      <c r="O172">
        <v>0</v>
      </c>
      <c r="P172" t="s">
        <v>401</v>
      </c>
      <c r="Q172">
        <v>1</v>
      </c>
      <c r="R172" t="s">
        <v>299</v>
      </c>
    </row>
    <row r="173" spans="1:18" x14ac:dyDescent="0.3">
      <c r="A173">
        <v>4</v>
      </c>
      <c r="B173" t="s">
        <v>10799</v>
      </c>
      <c r="C173" t="s">
        <v>269</v>
      </c>
      <c r="D173" t="s">
        <v>1239</v>
      </c>
      <c r="E173" t="s">
        <v>781</v>
      </c>
      <c r="F173" t="s">
        <v>348</v>
      </c>
      <c r="G173" t="s">
        <v>335</v>
      </c>
      <c r="H173" t="s">
        <v>2857</v>
      </c>
      <c r="J173">
        <v>15</v>
      </c>
      <c r="K173">
        <v>22</v>
      </c>
      <c r="L173" s="1" t="s">
        <v>348</v>
      </c>
      <c r="M173" t="s">
        <v>6058</v>
      </c>
      <c r="N173" t="s">
        <v>6059</v>
      </c>
      <c r="O173">
        <v>0</v>
      </c>
      <c r="P173" t="s">
        <v>492</v>
      </c>
      <c r="Q173">
        <v>1</v>
      </c>
      <c r="R173" t="s">
        <v>299</v>
      </c>
    </row>
    <row r="174" spans="1:18" x14ac:dyDescent="0.3">
      <c r="A174">
        <v>4</v>
      </c>
      <c r="B174" t="s">
        <v>10799</v>
      </c>
      <c r="C174" t="s">
        <v>269</v>
      </c>
      <c r="D174" t="s">
        <v>938</v>
      </c>
      <c r="E174" t="s">
        <v>4790</v>
      </c>
      <c r="F174" t="s">
        <v>451</v>
      </c>
      <c r="G174" t="s">
        <v>915</v>
      </c>
      <c r="H174" t="s">
        <v>459</v>
      </c>
      <c r="J174">
        <v>30</v>
      </c>
      <c r="K174">
        <v>24</v>
      </c>
      <c r="L174" s="1" t="s">
        <v>451</v>
      </c>
      <c r="M174" t="s">
        <v>9556</v>
      </c>
      <c r="N174" t="s">
        <v>1303</v>
      </c>
      <c r="O174">
        <v>2</v>
      </c>
      <c r="P174" t="s">
        <v>329</v>
      </c>
      <c r="Q174">
        <v>1</v>
      </c>
      <c r="R174" t="s">
        <v>299</v>
      </c>
    </row>
    <row r="175" spans="1:18" x14ac:dyDescent="0.3">
      <c r="A175">
        <v>4</v>
      </c>
      <c r="B175" t="s">
        <v>10799</v>
      </c>
      <c r="C175" t="s">
        <v>269</v>
      </c>
      <c r="D175" t="s">
        <v>486</v>
      </c>
      <c r="E175" t="s">
        <v>477</v>
      </c>
      <c r="F175" t="s">
        <v>348</v>
      </c>
      <c r="G175" t="s">
        <v>895</v>
      </c>
      <c r="H175" t="s">
        <v>532</v>
      </c>
      <c r="J175">
        <v>88</v>
      </c>
      <c r="K175">
        <v>22</v>
      </c>
      <c r="L175" s="1" t="s">
        <v>348</v>
      </c>
      <c r="M175" t="s">
        <v>4016</v>
      </c>
      <c r="N175" t="s">
        <v>4017</v>
      </c>
      <c r="O175">
        <v>0</v>
      </c>
      <c r="P175" t="s">
        <v>329</v>
      </c>
      <c r="Q175">
        <v>2</v>
      </c>
      <c r="R175" t="s">
        <v>299</v>
      </c>
    </row>
    <row r="176" spans="1:18" x14ac:dyDescent="0.3">
      <c r="A176">
        <v>4</v>
      </c>
      <c r="B176" t="s">
        <v>10799</v>
      </c>
      <c r="C176" t="s">
        <v>269</v>
      </c>
      <c r="D176" t="s">
        <v>1706</v>
      </c>
      <c r="E176" t="s">
        <v>1707</v>
      </c>
      <c r="F176" t="s">
        <v>321</v>
      </c>
      <c r="G176" t="s">
        <v>298</v>
      </c>
      <c r="H176" t="s">
        <v>515</v>
      </c>
      <c r="J176">
        <v>86</v>
      </c>
      <c r="K176">
        <v>24</v>
      </c>
      <c r="L176" s="1" t="s">
        <v>321</v>
      </c>
      <c r="M176" t="s">
        <v>1709</v>
      </c>
      <c r="N176" t="s">
        <v>1710</v>
      </c>
      <c r="O176">
        <v>3</v>
      </c>
      <c r="P176" t="s">
        <v>294</v>
      </c>
      <c r="Q176">
        <v>1</v>
      </c>
      <c r="R176" t="s">
        <v>299</v>
      </c>
    </row>
    <row r="177" spans="1:18" x14ac:dyDescent="0.3">
      <c r="A177">
        <v>4</v>
      </c>
      <c r="B177" t="s">
        <v>10799</v>
      </c>
      <c r="C177" t="s">
        <v>269</v>
      </c>
      <c r="D177" t="s">
        <v>1778</v>
      </c>
      <c r="E177" t="s">
        <v>5804</v>
      </c>
      <c r="F177" t="s">
        <v>311</v>
      </c>
      <c r="G177" t="s">
        <v>895</v>
      </c>
      <c r="H177" t="s">
        <v>375</v>
      </c>
      <c r="J177">
        <v>10</v>
      </c>
      <c r="K177">
        <v>25</v>
      </c>
      <c r="L177" s="1" t="s">
        <v>311</v>
      </c>
      <c r="M177" t="s">
        <v>5806</v>
      </c>
      <c r="N177" t="s">
        <v>3087</v>
      </c>
      <c r="O177">
        <v>2</v>
      </c>
      <c r="P177" t="s">
        <v>345</v>
      </c>
      <c r="Q177">
        <v>1</v>
      </c>
      <c r="R177" t="s">
        <v>299</v>
      </c>
    </row>
    <row r="178" spans="1:18" x14ac:dyDescent="0.3">
      <c r="A178">
        <v>4</v>
      </c>
      <c r="B178" t="s">
        <v>10799</v>
      </c>
      <c r="C178" t="s">
        <v>269</v>
      </c>
      <c r="D178" t="s">
        <v>368</v>
      </c>
      <c r="E178" t="s">
        <v>369</v>
      </c>
      <c r="F178" t="s">
        <v>348</v>
      </c>
      <c r="G178" t="s">
        <v>371</v>
      </c>
      <c r="H178" t="s">
        <v>367</v>
      </c>
      <c r="J178">
        <v>13</v>
      </c>
      <c r="K178">
        <v>26</v>
      </c>
      <c r="L178" s="1" t="s">
        <v>348</v>
      </c>
      <c r="M178" t="s">
        <v>372</v>
      </c>
      <c r="N178" t="s">
        <v>373</v>
      </c>
      <c r="O178">
        <v>3</v>
      </c>
      <c r="P178" t="s">
        <v>318</v>
      </c>
      <c r="Q178">
        <v>1</v>
      </c>
      <c r="R178" t="s">
        <v>299</v>
      </c>
    </row>
    <row r="179" spans="1:18" x14ac:dyDescent="0.3">
      <c r="A179">
        <v>4</v>
      </c>
      <c r="B179" t="s">
        <v>10799</v>
      </c>
      <c r="C179" t="s">
        <v>269</v>
      </c>
      <c r="D179" t="s">
        <v>516</v>
      </c>
      <c r="E179" t="s">
        <v>5686</v>
      </c>
      <c r="F179" t="s">
        <v>311</v>
      </c>
      <c r="G179" t="s">
        <v>1379</v>
      </c>
      <c r="H179" t="s">
        <v>1827</v>
      </c>
      <c r="J179">
        <v>3</v>
      </c>
      <c r="K179">
        <v>22</v>
      </c>
      <c r="L179" s="1" t="s">
        <v>311</v>
      </c>
      <c r="M179" t="s">
        <v>5687</v>
      </c>
      <c r="N179" t="s">
        <v>5688</v>
      </c>
      <c r="O179">
        <v>0</v>
      </c>
      <c r="P179" t="s">
        <v>424</v>
      </c>
      <c r="Q179">
        <v>2</v>
      </c>
      <c r="R179" t="s">
        <v>299</v>
      </c>
    </row>
    <row r="180" spans="1:18" x14ac:dyDescent="0.3">
      <c r="A180">
        <v>4</v>
      </c>
      <c r="B180" t="s">
        <v>10799</v>
      </c>
      <c r="C180" t="s">
        <v>269</v>
      </c>
      <c r="D180" t="s">
        <v>959</v>
      </c>
      <c r="E180" t="s">
        <v>8194</v>
      </c>
      <c r="F180" t="s">
        <v>437</v>
      </c>
      <c r="G180" t="s">
        <v>570</v>
      </c>
      <c r="H180" t="s">
        <v>824</v>
      </c>
      <c r="J180">
        <v>4</v>
      </c>
      <c r="K180">
        <v>31</v>
      </c>
      <c r="L180" s="1" t="s">
        <v>437</v>
      </c>
      <c r="M180" t="s">
        <v>8196</v>
      </c>
      <c r="N180" t="s">
        <v>8197</v>
      </c>
      <c r="O180">
        <v>7</v>
      </c>
      <c r="P180" t="s">
        <v>308</v>
      </c>
      <c r="Q180">
        <v>1</v>
      </c>
      <c r="R180" t="s">
        <v>299</v>
      </c>
    </row>
    <row r="181" spans="1:18" x14ac:dyDescent="0.3">
      <c r="A181">
        <v>4</v>
      </c>
      <c r="B181" t="s">
        <v>10799</v>
      </c>
      <c r="C181" t="s">
        <v>269</v>
      </c>
      <c r="D181" t="s">
        <v>1717</v>
      </c>
      <c r="E181" t="s">
        <v>3424</v>
      </c>
      <c r="F181" t="s">
        <v>451</v>
      </c>
      <c r="G181" t="s">
        <v>444</v>
      </c>
      <c r="H181" t="s">
        <v>356</v>
      </c>
      <c r="I181" t="s">
        <v>1059</v>
      </c>
      <c r="J181">
        <v>23</v>
      </c>
      <c r="K181">
        <v>22</v>
      </c>
      <c r="L181" s="1" t="s">
        <v>451</v>
      </c>
      <c r="M181" t="s">
        <v>3425</v>
      </c>
      <c r="N181" t="s">
        <v>3426</v>
      </c>
      <c r="O181">
        <v>0</v>
      </c>
      <c r="P181" t="s">
        <v>492</v>
      </c>
      <c r="Q181">
        <v>4</v>
      </c>
      <c r="R181" t="s">
        <v>2517</v>
      </c>
    </row>
    <row r="182" spans="1:18" x14ac:dyDescent="0.3">
      <c r="A182">
        <v>4</v>
      </c>
      <c r="B182" t="s">
        <v>10799</v>
      </c>
      <c r="C182" t="s">
        <v>269</v>
      </c>
      <c r="D182" t="s">
        <v>1596</v>
      </c>
      <c r="E182" t="s">
        <v>1597</v>
      </c>
      <c r="F182" t="s">
        <v>321</v>
      </c>
      <c r="G182" t="s">
        <v>365</v>
      </c>
      <c r="H182" t="s">
        <v>548</v>
      </c>
      <c r="J182">
        <v>87</v>
      </c>
      <c r="K182">
        <v>23</v>
      </c>
      <c r="L182" s="1" t="s">
        <v>321</v>
      </c>
      <c r="M182" t="s">
        <v>1598</v>
      </c>
      <c r="N182" t="s">
        <v>1599</v>
      </c>
      <c r="O182">
        <v>0</v>
      </c>
      <c r="P182" t="s">
        <v>424</v>
      </c>
      <c r="Q182">
        <v>2</v>
      </c>
      <c r="R182" t="s">
        <v>299</v>
      </c>
    </row>
    <row r="183" spans="1:18" x14ac:dyDescent="0.3">
      <c r="A183">
        <v>4</v>
      </c>
      <c r="B183" t="s">
        <v>10799</v>
      </c>
      <c r="C183" t="s">
        <v>269</v>
      </c>
      <c r="D183" t="s">
        <v>2165</v>
      </c>
      <c r="E183" t="s">
        <v>8890</v>
      </c>
      <c r="F183" t="s">
        <v>311</v>
      </c>
      <c r="G183" t="s">
        <v>444</v>
      </c>
      <c r="H183" t="s">
        <v>1188</v>
      </c>
      <c r="J183">
        <v>7</v>
      </c>
      <c r="K183">
        <v>22</v>
      </c>
      <c r="L183" s="1" t="s">
        <v>311</v>
      </c>
      <c r="M183" t="s">
        <v>8891</v>
      </c>
      <c r="N183" t="s">
        <v>8892</v>
      </c>
      <c r="O183">
        <v>0</v>
      </c>
      <c r="P183" t="s">
        <v>318</v>
      </c>
      <c r="Q183">
        <v>1</v>
      </c>
      <c r="R183" t="s">
        <v>299</v>
      </c>
    </row>
    <row r="184" spans="1:18" x14ac:dyDescent="0.3">
      <c r="A184">
        <v>4</v>
      </c>
      <c r="B184" t="s">
        <v>10799</v>
      </c>
      <c r="C184" t="s">
        <v>269</v>
      </c>
      <c r="D184" t="s">
        <v>5721</v>
      </c>
      <c r="E184" t="s">
        <v>5722</v>
      </c>
      <c r="F184" t="s">
        <v>348</v>
      </c>
      <c r="G184" t="s">
        <v>306</v>
      </c>
      <c r="H184" t="s">
        <v>824</v>
      </c>
      <c r="J184">
        <v>17</v>
      </c>
      <c r="K184">
        <v>21</v>
      </c>
      <c r="L184" s="1" t="s">
        <v>348</v>
      </c>
      <c r="M184" t="s">
        <v>5723</v>
      </c>
      <c r="N184" t="s">
        <v>5724</v>
      </c>
      <c r="O184">
        <v>0</v>
      </c>
      <c r="P184" t="s">
        <v>401</v>
      </c>
      <c r="Q184">
        <v>1</v>
      </c>
      <c r="R184" t="s">
        <v>299</v>
      </c>
    </row>
    <row r="185" spans="1:18" x14ac:dyDescent="0.3">
      <c r="A185">
        <v>4</v>
      </c>
      <c r="B185" t="s">
        <v>10799</v>
      </c>
      <c r="C185" t="s">
        <v>269</v>
      </c>
      <c r="D185" t="s">
        <v>2458</v>
      </c>
      <c r="E185" t="s">
        <v>4418</v>
      </c>
      <c r="F185" t="s">
        <v>451</v>
      </c>
      <c r="G185" t="s">
        <v>745</v>
      </c>
      <c r="H185" t="s">
        <v>575</v>
      </c>
      <c r="I185" t="s">
        <v>1059</v>
      </c>
      <c r="J185">
        <v>21</v>
      </c>
      <c r="K185">
        <v>24</v>
      </c>
      <c r="L185" s="1" t="s">
        <v>451</v>
      </c>
      <c r="M185" t="s">
        <v>4811</v>
      </c>
      <c r="N185" t="s">
        <v>1473</v>
      </c>
      <c r="O185">
        <v>3</v>
      </c>
      <c r="P185" t="s">
        <v>308</v>
      </c>
      <c r="Q185">
        <v>1</v>
      </c>
      <c r="R185" t="s">
        <v>13943</v>
      </c>
    </row>
    <row r="186" spans="1:18" x14ac:dyDescent="0.3">
      <c r="A186">
        <v>4</v>
      </c>
      <c r="B186" t="s">
        <v>10799</v>
      </c>
      <c r="C186" t="s">
        <v>269</v>
      </c>
      <c r="D186" t="s">
        <v>10469</v>
      </c>
      <c r="E186" t="s">
        <v>1938</v>
      </c>
      <c r="F186" t="s">
        <v>348</v>
      </c>
      <c r="G186" t="s">
        <v>489</v>
      </c>
      <c r="H186" t="s">
        <v>1827</v>
      </c>
      <c r="I186" t="s">
        <v>386</v>
      </c>
      <c r="J186">
        <v>8</v>
      </c>
      <c r="K186">
        <v>21</v>
      </c>
      <c r="L186" s="1" t="s">
        <v>348</v>
      </c>
      <c r="M186" t="s">
        <v>10470</v>
      </c>
      <c r="N186" t="s">
        <v>10471</v>
      </c>
      <c r="O186">
        <v>0</v>
      </c>
      <c r="P186" t="s">
        <v>345</v>
      </c>
      <c r="Q186">
        <v>2</v>
      </c>
      <c r="R186" t="s">
        <v>299</v>
      </c>
    </row>
    <row r="187" spans="1:18" x14ac:dyDescent="0.3">
      <c r="A187">
        <v>4</v>
      </c>
      <c r="B187" t="s">
        <v>10799</v>
      </c>
      <c r="C187" t="s">
        <v>269</v>
      </c>
      <c r="D187" t="s">
        <v>495</v>
      </c>
      <c r="E187" t="s">
        <v>8106</v>
      </c>
      <c r="F187" t="s">
        <v>348</v>
      </c>
      <c r="G187" t="s">
        <v>365</v>
      </c>
      <c r="H187" t="s">
        <v>814</v>
      </c>
      <c r="J187">
        <v>83</v>
      </c>
      <c r="K187">
        <v>24</v>
      </c>
      <c r="L187" s="1" t="s">
        <v>348</v>
      </c>
      <c r="M187" t="s">
        <v>8108</v>
      </c>
      <c r="N187" t="s">
        <v>8109</v>
      </c>
      <c r="O187">
        <v>1</v>
      </c>
      <c r="P187" t="s">
        <v>424</v>
      </c>
      <c r="Q187">
        <v>1</v>
      </c>
      <c r="R187" t="s">
        <v>299</v>
      </c>
    </row>
    <row r="188" spans="1:18" x14ac:dyDescent="0.3">
      <c r="A188">
        <v>4</v>
      </c>
      <c r="B188" t="s">
        <v>10799</v>
      </c>
      <c r="C188" t="s">
        <v>269</v>
      </c>
      <c r="D188" t="s">
        <v>2459</v>
      </c>
      <c r="E188" t="s">
        <v>2460</v>
      </c>
      <c r="F188" t="s">
        <v>451</v>
      </c>
      <c r="G188" t="s">
        <v>915</v>
      </c>
      <c r="H188" t="s">
        <v>575</v>
      </c>
      <c r="J188">
        <v>38</v>
      </c>
      <c r="K188">
        <v>23</v>
      </c>
      <c r="L188" s="1" t="s">
        <v>451</v>
      </c>
      <c r="M188" t="s">
        <v>2462</v>
      </c>
      <c r="N188" t="s">
        <v>993</v>
      </c>
      <c r="O188">
        <v>1</v>
      </c>
      <c r="P188" t="s">
        <v>360</v>
      </c>
      <c r="Q188">
        <v>2</v>
      </c>
      <c r="R188" t="s">
        <v>299</v>
      </c>
    </row>
    <row r="189" spans="1:18" x14ac:dyDescent="0.3">
      <c r="A189">
        <v>4</v>
      </c>
      <c r="B189" t="s">
        <v>10799</v>
      </c>
      <c r="C189" t="s">
        <v>269</v>
      </c>
      <c r="D189" t="s">
        <v>627</v>
      </c>
      <c r="E189" t="s">
        <v>4489</v>
      </c>
      <c r="F189" t="s">
        <v>348</v>
      </c>
      <c r="G189" t="s">
        <v>365</v>
      </c>
      <c r="H189" t="s">
        <v>362</v>
      </c>
      <c r="J189">
        <v>16</v>
      </c>
      <c r="K189">
        <v>27</v>
      </c>
      <c r="L189" s="1" t="s">
        <v>348</v>
      </c>
      <c r="M189" t="s">
        <v>4491</v>
      </c>
      <c r="N189" t="s">
        <v>4492</v>
      </c>
      <c r="O189">
        <v>4</v>
      </c>
      <c r="P189" t="s">
        <v>424</v>
      </c>
      <c r="Q189">
        <v>2</v>
      </c>
      <c r="R189" t="s">
        <v>299</v>
      </c>
    </row>
    <row r="190" spans="1:18" x14ac:dyDescent="0.3">
      <c r="A190">
        <v>4</v>
      </c>
      <c r="B190" t="s">
        <v>10799</v>
      </c>
      <c r="C190" t="s">
        <v>269</v>
      </c>
      <c r="D190" t="s">
        <v>322</v>
      </c>
      <c r="E190" t="s">
        <v>4109</v>
      </c>
      <c r="F190" t="s">
        <v>321</v>
      </c>
      <c r="G190" t="s">
        <v>352</v>
      </c>
      <c r="H190" t="s">
        <v>403</v>
      </c>
      <c r="I190" t="s">
        <v>301</v>
      </c>
      <c r="J190">
        <v>89</v>
      </c>
      <c r="K190">
        <v>23</v>
      </c>
      <c r="L190" s="1" t="s">
        <v>321</v>
      </c>
      <c r="M190" t="s">
        <v>4110</v>
      </c>
      <c r="N190" t="s">
        <v>3020</v>
      </c>
      <c r="O190">
        <v>1</v>
      </c>
      <c r="P190" t="s">
        <v>424</v>
      </c>
      <c r="Q190">
        <v>1</v>
      </c>
      <c r="R190" t="s">
        <v>1067</v>
      </c>
    </row>
    <row r="191" spans="1:18" x14ac:dyDescent="0.3">
      <c r="A191">
        <v>4</v>
      </c>
      <c r="B191" t="s">
        <v>10799</v>
      </c>
      <c r="C191" t="s">
        <v>269</v>
      </c>
      <c r="D191" t="s">
        <v>4325</v>
      </c>
      <c r="E191" t="s">
        <v>4326</v>
      </c>
      <c r="F191" t="s">
        <v>348</v>
      </c>
      <c r="G191" t="s">
        <v>536</v>
      </c>
      <c r="H191" t="s">
        <v>1230</v>
      </c>
      <c r="J191">
        <v>19</v>
      </c>
      <c r="K191">
        <v>23</v>
      </c>
      <c r="L191" s="1" t="s">
        <v>348</v>
      </c>
      <c r="M191" t="s">
        <v>4327</v>
      </c>
      <c r="N191" t="s">
        <v>4328</v>
      </c>
      <c r="O191">
        <v>0</v>
      </c>
      <c r="P191" t="s">
        <v>360</v>
      </c>
      <c r="Q191">
        <v>1</v>
      </c>
      <c r="R191" t="s">
        <v>299</v>
      </c>
    </row>
    <row r="192" spans="1:18" x14ac:dyDescent="0.3">
      <c r="A192" s="69">
        <v>4</v>
      </c>
      <c r="B192" s="69" t="s">
        <v>10799</v>
      </c>
      <c r="C192" s="69" t="s">
        <v>269</v>
      </c>
      <c r="D192" s="69" t="s">
        <v>322</v>
      </c>
      <c r="E192" s="69" t="s">
        <v>2240</v>
      </c>
      <c r="F192" s="69" t="s">
        <v>348</v>
      </c>
      <c r="G192" s="69" t="s">
        <v>1198</v>
      </c>
      <c r="H192" s="69" t="s">
        <v>347</v>
      </c>
      <c r="I192" s="69"/>
      <c r="J192" s="69">
        <v>12</v>
      </c>
      <c r="K192" s="69">
        <v>23</v>
      </c>
      <c r="L192" s="1" t="s">
        <v>348</v>
      </c>
      <c r="M192" s="69" t="s">
        <v>4332</v>
      </c>
      <c r="N192" s="69" t="s">
        <v>4333</v>
      </c>
      <c r="O192" s="69">
        <v>2</v>
      </c>
      <c r="P192" s="69" t="s">
        <v>329</v>
      </c>
      <c r="Q192" s="69">
        <v>1</v>
      </c>
      <c r="R192" s="69" t="s">
        <v>299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8DD0-B494-4982-8093-5019F37CA716}">
  <dimension ref="A1:D11"/>
  <sheetViews>
    <sheetView workbookViewId="0">
      <selection activeCell="D2" sqref="D2:D11"/>
    </sheetView>
  </sheetViews>
  <sheetFormatPr defaultRowHeight="14.4" x14ac:dyDescent="0.3"/>
  <cols>
    <col min="1" max="1" width="19.21875" bestFit="1" customWidth="1"/>
    <col min="2" max="2" width="17.88671875" bestFit="1" customWidth="1"/>
    <col min="3" max="3" width="19.21875" bestFit="1" customWidth="1"/>
    <col min="4" max="4" width="15.88671875" bestFit="1" customWidth="1"/>
  </cols>
  <sheetData>
    <row r="1" spans="1:4" x14ac:dyDescent="0.3">
      <c r="A1" t="s">
        <v>259</v>
      </c>
      <c r="B1" t="s">
        <v>10661</v>
      </c>
      <c r="C1" t="s">
        <v>1</v>
      </c>
      <c r="D1" t="s">
        <v>260</v>
      </c>
    </row>
    <row r="2" spans="1:4" x14ac:dyDescent="0.3">
      <c r="A2" t="s">
        <v>6</v>
      </c>
      <c r="C2" t="s">
        <v>14586</v>
      </c>
      <c r="D2" t="s">
        <v>261</v>
      </c>
    </row>
    <row r="3" spans="1:4" x14ac:dyDescent="0.3">
      <c r="A3" t="s">
        <v>8</v>
      </c>
      <c r="C3" t="s">
        <v>14586</v>
      </c>
      <c r="D3" t="s">
        <v>262</v>
      </c>
    </row>
    <row r="4" spans="1:4" x14ac:dyDescent="0.3">
      <c r="A4" t="s">
        <v>2</v>
      </c>
      <c r="B4" t="s">
        <v>10663</v>
      </c>
      <c r="C4" t="s">
        <v>14586</v>
      </c>
      <c r="D4" t="s">
        <v>263</v>
      </c>
    </row>
    <row r="5" spans="1:4" x14ac:dyDescent="0.3">
      <c r="A5" t="s">
        <v>11</v>
      </c>
      <c r="B5" t="s">
        <v>10664</v>
      </c>
      <c r="C5" t="s">
        <v>14586</v>
      </c>
      <c r="D5" t="s">
        <v>264</v>
      </c>
    </row>
    <row r="6" spans="1:4" x14ac:dyDescent="0.3">
      <c r="A6" t="s">
        <v>9</v>
      </c>
      <c r="C6" t="s">
        <v>14586</v>
      </c>
      <c r="D6" t="s">
        <v>265</v>
      </c>
    </row>
    <row r="7" spans="1:4" x14ac:dyDescent="0.3">
      <c r="A7" t="s">
        <v>3</v>
      </c>
      <c r="B7" t="s">
        <v>14587</v>
      </c>
      <c r="C7" t="s">
        <v>14586</v>
      </c>
      <c r="D7" t="s">
        <v>266</v>
      </c>
    </row>
    <row r="8" spans="1:4" x14ac:dyDescent="0.3">
      <c r="A8" t="s">
        <v>10</v>
      </c>
      <c r="C8" t="s">
        <v>14586</v>
      </c>
      <c r="D8" t="s">
        <v>267</v>
      </c>
    </row>
    <row r="9" spans="1:4" x14ac:dyDescent="0.3">
      <c r="A9" t="s">
        <v>7</v>
      </c>
      <c r="C9" t="s">
        <v>14586</v>
      </c>
      <c r="D9" t="s">
        <v>268</v>
      </c>
    </row>
    <row r="10" spans="1:4" x14ac:dyDescent="0.3">
      <c r="A10" t="s">
        <v>5</v>
      </c>
      <c r="C10" t="s">
        <v>14586</v>
      </c>
      <c r="D10" t="s">
        <v>269</v>
      </c>
    </row>
    <row r="11" spans="1:4" x14ac:dyDescent="0.3">
      <c r="A11" t="s">
        <v>4</v>
      </c>
      <c r="C11" t="s">
        <v>14586</v>
      </c>
      <c r="D11" t="s">
        <v>270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0BD27-371E-47D0-B326-03D0B5A72E09}">
  <sheetPr>
    <tabColor rgb="FFFFFF00"/>
  </sheetPr>
  <dimension ref="A1:AT266"/>
  <sheetViews>
    <sheetView tabSelected="1" zoomScaleNormal="100" workbookViewId="0">
      <pane ySplit="1" topLeftCell="A2" activePane="bottomLeft" state="frozen"/>
      <selection activeCell="B1" sqref="B1"/>
      <selection pane="bottomLeft" activeCell="R2" sqref="R2"/>
    </sheetView>
  </sheetViews>
  <sheetFormatPr defaultColWidth="9.109375" defaultRowHeight="14.4" outlineLevelCol="2" x14ac:dyDescent="0.3"/>
  <cols>
    <col min="1" max="1" width="17.109375" style="36" hidden="1" customWidth="1" outlineLevel="1"/>
    <col min="2" max="2" width="26.77734375" style="36" customWidth="1" collapsed="1"/>
    <col min="3" max="3" width="23.6640625" style="36" customWidth="1"/>
    <col min="4" max="4" width="14.44140625" style="36" hidden="1" customWidth="1" outlineLevel="1"/>
    <col min="5" max="5" width="15.33203125" style="36" hidden="1" customWidth="1" outlineLevel="1"/>
    <col min="6" max="6" width="11.88671875" style="36" customWidth="1" collapsed="1"/>
    <col min="7" max="7" width="10.77734375" style="36" customWidth="1"/>
    <col min="8" max="8" width="12.5546875" style="36" hidden="1" customWidth="1" outlineLevel="1"/>
    <col min="9" max="9" width="13.33203125" style="36" hidden="1" customWidth="1" outlineLevel="1"/>
    <col min="10" max="10" width="13.33203125" style="36" customWidth="1" collapsed="1"/>
    <col min="11" max="11" width="11.88671875" style="36" customWidth="1"/>
    <col min="12" max="12" width="13.21875" style="36" hidden="1" customWidth="1" outlineLevel="1"/>
    <col min="13" max="13" width="9.6640625" style="38" customWidth="1" collapsed="1"/>
    <col min="14" max="14" width="11.5546875" customWidth="1"/>
    <col min="15" max="15" width="10.77734375" style="36" customWidth="1"/>
    <col min="16" max="16" width="10" style="53" customWidth="1"/>
    <col min="17" max="17" width="7.6640625" style="36" customWidth="1" outlineLevel="1"/>
    <col min="18" max="18" width="5.21875" style="36" customWidth="1" outlineLevel="1"/>
    <col min="19" max="19" width="8.5546875" style="36" customWidth="1" outlineLevel="1"/>
    <col min="20" max="20" width="9.5546875" style="36" hidden="1" customWidth="1" outlineLevel="2"/>
    <col min="21" max="21" width="16.6640625" style="36" hidden="1" customWidth="1" outlineLevel="2"/>
    <col min="22" max="22" width="13.88671875" style="36" hidden="1" customWidth="1" outlineLevel="2"/>
    <col min="23" max="23" width="10.77734375" style="36" customWidth="1" outlineLevel="1" collapsed="1"/>
    <col min="24" max="24" width="10.21875" style="36" customWidth="1" outlineLevel="1"/>
    <col min="25" max="25" width="33.21875" style="36" customWidth="1" outlineLevel="1"/>
    <col min="26" max="26" width="29.21875" style="36" customWidth="1" outlineLevel="1"/>
    <col min="27" max="28" width="11.6640625" style="36" customWidth="1" outlineLevel="1"/>
    <col min="29" max="30" width="12.88671875" style="36" customWidth="1" outlineLevel="1"/>
    <col min="31" max="31" width="14" style="36" customWidth="1" outlineLevel="1"/>
    <col min="32" max="32" width="11.6640625" style="36" customWidth="1" outlineLevel="1"/>
    <col min="33" max="33" width="12.88671875" style="36" customWidth="1" outlineLevel="1"/>
    <col min="34" max="34" width="18.44140625" style="36" customWidth="1" outlineLevel="1"/>
    <col min="35" max="35" width="12.109375" style="36" customWidth="1" outlineLevel="1"/>
    <col min="36" max="36" width="14.44140625" style="36" customWidth="1" outlineLevel="1"/>
    <col min="37" max="39" width="9.109375" style="36"/>
    <col min="40" max="40" width="21.109375" style="36" customWidth="1"/>
    <col min="41" max="42" width="9.109375" style="36" customWidth="1"/>
    <col min="43" max="43" width="21.109375" style="36" customWidth="1"/>
    <col min="44" max="45" width="9.109375" style="36" customWidth="1"/>
    <col min="46" max="16384" width="9.109375" style="36"/>
  </cols>
  <sheetData>
    <row r="1" spans="1:46" ht="28.2" customHeight="1" x14ac:dyDescent="0.3">
      <c r="A1" s="63" t="s">
        <v>276</v>
      </c>
      <c r="B1" s="104" t="s">
        <v>10696</v>
      </c>
      <c r="C1" s="104" t="s">
        <v>10699</v>
      </c>
      <c r="D1" s="104" t="s">
        <v>16232</v>
      </c>
      <c r="E1" s="104" t="s">
        <v>16233</v>
      </c>
      <c r="F1" s="104" t="s">
        <v>10700</v>
      </c>
      <c r="G1" s="104" t="s">
        <v>10701</v>
      </c>
      <c r="H1" s="105" t="s">
        <v>11277</v>
      </c>
      <c r="I1" s="106" t="s">
        <v>11278</v>
      </c>
      <c r="J1" s="105" t="s">
        <v>11279</v>
      </c>
      <c r="K1" s="105" t="s">
        <v>11280</v>
      </c>
      <c r="L1" s="105" t="s">
        <v>11281</v>
      </c>
      <c r="M1" s="105" t="s">
        <v>16231</v>
      </c>
      <c r="N1" s="107" t="s">
        <v>11232</v>
      </c>
      <c r="O1" s="108" t="s">
        <v>11282</v>
      </c>
      <c r="P1" s="105" t="s">
        <v>10705</v>
      </c>
      <c r="Q1" s="108" t="s">
        <v>11283</v>
      </c>
      <c r="R1" s="105" t="s">
        <v>16784</v>
      </c>
      <c r="S1" s="105" t="s">
        <v>11284</v>
      </c>
      <c r="T1" s="105" t="s">
        <v>11285</v>
      </c>
      <c r="U1" s="105" t="s">
        <v>11286</v>
      </c>
      <c r="V1" s="105" t="s">
        <v>11287</v>
      </c>
      <c r="W1" s="105" t="s">
        <v>11288</v>
      </c>
      <c r="X1" s="105" t="s">
        <v>14295</v>
      </c>
      <c r="Z1" s="36" t="s">
        <v>10696</v>
      </c>
      <c r="AA1" t="s">
        <v>11289</v>
      </c>
      <c r="AB1" t="s">
        <v>11290</v>
      </c>
      <c r="AC1" t="s">
        <v>11291</v>
      </c>
      <c r="AD1" s="39" t="s">
        <v>11292</v>
      </c>
      <c r="AE1" t="s">
        <v>11293</v>
      </c>
      <c r="AF1" s="40" t="s">
        <v>11294</v>
      </c>
      <c r="AG1" s="37" t="s">
        <v>11295</v>
      </c>
      <c r="AH1" s="37" t="s">
        <v>11296</v>
      </c>
      <c r="AI1" s="63" t="s">
        <v>13927</v>
      </c>
      <c r="AJ1" s="63" t="s">
        <v>11243</v>
      </c>
      <c r="AK1" t="s">
        <v>10668</v>
      </c>
    </row>
    <row r="2" spans="1:46" x14ac:dyDescent="0.3">
      <c r="A2" s="1" t="s">
        <v>2734</v>
      </c>
      <c r="B2" s="69" t="s">
        <v>266</v>
      </c>
      <c r="C2" s="69" t="s">
        <v>2736</v>
      </c>
      <c r="D2" s="69">
        <f>_xlfn.IFNA(MATCH(RosterPlan25[[#This Row],[player_id]],CompositeRoster[sleeper_id],0),  MATCH(RosterPlan25[[#This Row],[PLAYER]],CompositeRoster[full_name],0))</f>
        <v>39</v>
      </c>
      <c r="E2" s="69">
        <f>MATCH(RosterPlan25[[#This Row],[player_id]],Draft2019[sleeper_id],0)</f>
        <v>187</v>
      </c>
      <c r="F2" s="69" t="str">
        <f>INDEX(CompositeRoster[team],RosterPlan25[[#This Row],[RosterIndex]])&amp;""</f>
        <v>LV</v>
      </c>
      <c r="G2" s="69" t="str">
        <f>INDEX(CompositeRoster[position],RosterPlan25[[#This Row],[RosterIndex]])&amp;""</f>
        <v>RB</v>
      </c>
      <c r="H2" s="36" t="str">
        <f>INDEX(CompositeRoster[source],RosterPlan25[[#This Row],[RosterIndex]])</f>
        <v>Roster</v>
      </c>
      <c r="I2" s="41">
        <f>_xlfn.IFNA(INDEX(Draft2019[PRICE],RosterPlan25[[#This Row],[DraftIndex]]),0)</f>
        <v>6</v>
      </c>
      <c r="J2" s="41" t="str">
        <f>IF(RosterPlan25[[#This Row],[SOURCE]]="Rookie","Rookie",_xlfn.IFNA(INDEX(Draft2019[Current Contract],RosterPlan25[[#This Row],[DraftIndex]]),"Undrafted"))</f>
        <v>Rookie</v>
      </c>
      <c r="K2" s="41" t="str">
        <f>IF(RosterPlan25[[#This Row],[Contract]]="Rookie","",2019+3-_xlfn.IFNA(INDEX(Draft2019[Net Keeper Count],RosterPlan25[[#This Row],[DraftIndex]]),0))</f>
        <v/>
      </c>
      <c r="L2" s="41">
        <f>ROUNDDOWN(RosterPlan25[[#This Row],[Opt $]]*IF(RosterPlan25[[#This Row],[Contract]]="Rookie",0.3,0.15),0)</f>
        <v>19</v>
      </c>
      <c r="M2" s="36">
        <f>IF(RosterPlan25[[#This Row],[SOURCE]]="Rookie",INDEX(Rookies2020[salary],MATCH(RosterPlan25[[#This Row],[PLAYER]],Rookies2020[full_name],0)),MAX(RosterPlan25[[#This Row],[Current $]]+RosterPlan25[[#This Row],[$↑ VAR]],1))</f>
        <v>25</v>
      </c>
      <c r="N2" s="37">
        <f>_xlfn.IFNA(IF(RosterPlan25[[#This Row],[POS]]="K",0,INDEX(BeerTable[Average],MATCH(TEXT(RosterPlan25[[#This Row],[player_id]],"0"),BeerTable[sleeper_id],0))),_xlfn.SWITCH(RosterPlan25[[#This Row],[POS]],"QB",-12,"RB",-8,"WR",-8,-5))</f>
        <v>5.5</v>
      </c>
      <c r="O2" s="38" t="s">
        <v>437</v>
      </c>
      <c r="P2" s="36">
        <f>_xlfn.IFNA(INDEX(Draft2019[Net Keeper Count],RosterPlan25[[#This Row],[DraftIndex]]),0)+IF(RosterPlan25[[#This Row],[KEEPER / RFA]]="K",1,0)</f>
        <v>1</v>
      </c>
      <c r="Q2" s="38"/>
      <c r="R2" s="69">
        <f>IF(RosterPlan25[[#This Row],[VAR/G]]&gt;0,ROUND($AA$29*RosterPlan25[[#This Row],[VAR/G]],0),0)+1</f>
        <v>66</v>
      </c>
      <c r="S2" s="36">
        <f>RosterPlan25[[#This Row],[Opt $]]-RosterPlan25[[#This Row],[2020 $]]</f>
        <v>41</v>
      </c>
      <c r="T2" s="36">
        <f>IF(OR(RosterPlan25[[#This Row],[SOURCE]]="Rookie",RosterPlan25[[#This Row],[POS]]="K"),0,RosterPlan25[[#This Row],[VAR/G]]+3.3)</f>
        <v>8.8000000000000007</v>
      </c>
      <c r="U2" s="36">
        <f>IF(RosterPlan25[[#This Row],[VAW/G]]&gt;0,ROUND(RosterPlan25[[#This Row],[VAW/G]]*$AA$56,0)+1,1)</f>
        <v>74</v>
      </c>
      <c r="V2" s="42">
        <f>RosterPlan25[[#This Row],[VAWG Market $]]-_xlfn.IFNA(RosterPlan25[[#This Row],[2020 $]],1)</f>
        <v>49</v>
      </c>
      <c r="W2" s="36">
        <f>IF(RosterPlan25[[#This Row],[VAR/G]]&gt;0,1+ROUND(RosterPlan25[[#This Row],[VAR/G]]*IF(RosterPlan25[[#This Row],[KEEPER / RFA]]="K",($AA$34+RosterPlan25[[#This Row],[2020 $]]-1)/($AA$25+RosterPlan25[[#This Row],[VAR/G]]),$AA$35),0),1)</f>
        <v>118</v>
      </c>
      <c r="X2" s="36">
        <f>RosterPlan25[[#This Row],[Pure Inflated $]]-RosterPlan25[[#This Row],[2020 $]]</f>
        <v>93</v>
      </c>
      <c r="Z2" t="s">
        <v>261</v>
      </c>
      <c r="AA2">
        <f>SUMIFS(RosterPlan25[[2020 $]:[2020 $]],RosterPlan25[[OWNER]:[OWNER]],"="&amp;$Z2,RosterPlan25[[KEEPER / RFA]:[KEEPER / RFA]],"K")</f>
        <v>182</v>
      </c>
      <c r="AB2" s="36">
        <f>SUMIFS(RosterPlan25[[2020 $]:[2020 $]],RosterPlan25[[OWNER]:[OWNER]],"="&amp;$Z2,RosterPlan25[[KEEPER / RFA]:[KEEPER / RFA]],"K")+
SUMIFS(RosterPlan25[[RFA $]:[RFA $]],RosterPlan25[[OWNER]:[OWNER]],"="&amp;$Z2,RosterPlan25[[KEEPER / RFA]:[KEEPER / RFA]],"RFA")</f>
        <v>182</v>
      </c>
      <c r="AC2" s="36">
        <f>COUNTIFS(RosterPlan25[OWNER],"="&amp;$Z2)</f>
        <v>31</v>
      </c>
      <c r="AD2" s="43">
        <f>COUNTIFS(RosterPlan25[OWNER],"="&amp;$Z2,RosterPlan25[KEEPER / RFA],"K")</f>
        <v>26</v>
      </c>
      <c r="AE2" s="36">
        <f>COUNTIFS(RosterPlan25[OWNER],"="&amp;$Z2,RosterPlan25[KEEPER / RFA],"RFA")</f>
        <v>1</v>
      </c>
      <c r="AF2" s="40">
        <f>AB2+24-AD2</f>
        <v>180</v>
      </c>
      <c r="AG2" s="37">
        <f>SUMIFS(RosterPlan25[[VAR/G]:[VAR/G]],RosterPlan25[[OWNER]:[OWNER]],"="&amp;$Z2,RosterPlan25[[KEEPER / RFA]:[KEEPER / RFA]],"K",RosterPlan25[[VAR/G]:[VAR/G]],"&gt;0")</f>
        <v>15.1</v>
      </c>
      <c r="AH2" s="37">
        <f>SUMIFS(RosterPlan25[[VAR/G]:[VAR/G]],RosterPlan25[[OWNER]:[OWNER]],"="&amp;$Z2,RosterPlan25[[KEEPER / RFA]:[KEEPER / RFA]],"&lt;&gt;K",RosterPlan25[[VAR/G]:[VAR/G]],"&gt;0")</f>
        <v>3.2</v>
      </c>
      <c r="AI2" s="37">
        <f t="shared" ref="AI2:AI11" si="0">(300-AF2)/$AA$35</f>
        <v>6.5819025522041725</v>
      </c>
      <c r="AJ2" s="37">
        <f>AG2+AI2</f>
        <v>21.681902552204171</v>
      </c>
      <c r="AK2" t="s">
        <v>16234</v>
      </c>
      <c r="AO2"/>
      <c r="AP2"/>
      <c r="AQ2"/>
      <c r="AR2"/>
      <c r="AS2"/>
      <c r="AT2"/>
    </row>
    <row r="3" spans="1:46" x14ac:dyDescent="0.3">
      <c r="A3" s="1" t="s">
        <v>16006</v>
      </c>
      <c r="B3" s="69" t="s">
        <v>266</v>
      </c>
      <c r="C3" s="69" t="s">
        <v>16005</v>
      </c>
      <c r="D3" s="69">
        <f>_xlfn.IFNA(MATCH(RosterPlan25[[#This Row],[player_id]],CompositeRoster[sleeper_id],0),  MATCH(RosterPlan25[[#This Row],[PLAYER]],CompositeRoster[full_name],0))</f>
        <v>53</v>
      </c>
      <c r="E3" s="69" t="e">
        <f>MATCH(RosterPlan25[[#This Row],[player_id]],Draft2019[sleeper_id],0)</f>
        <v>#N/A</v>
      </c>
      <c r="F3" s="57" t="str">
        <f>INDEX(CompositeRoster[team],RosterPlan25[[#This Row],[RosterIndex]])&amp;""</f>
        <v>KC</v>
      </c>
      <c r="G3" s="57" t="str">
        <f>INDEX(CompositeRoster[position],RosterPlan25[[#This Row],[RosterIndex]])&amp;""</f>
        <v>RB</v>
      </c>
      <c r="H3" s="57" t="str">
        <f>INDEX(CompositeRoster[source],RosterPlan25[[#This Row],[RosterIndex]])</f>
        <v>Rookie</v>
      </c>
      <c r="I3" s="58">
        <f>_xlfn.IFNA(INDEX(Draft2019[PRICE],RosterPlan25[[#This Row],[DraftIndex]]),0)</f>
        <v>0</v>
      </c>
      <c r="J3" s="58" t="str">
        <f>IF(RosterPlan25[[#This Row],[SOURCE]]="Rookie","Rookie",_xlfn.IFNA(INDEX(Draft2019[Current Contract],RosterPlan25[[#This Row],[DraftIndex]]),"Undrafted"))</f>
        <v>Rookie</v>
      </c>
      <c r="K3" s="58" t="str">
        <f>IF(RosterPlan25[[#This Row],[Contract]]="Rookie","",2019+3-_xlfn.IFNA(INDEX(Draft2019[Net Keeper Count],RosterPlan25[[#This Row],[DraftIndex]]),0))</f>
        <v/>
      </c>
      <c r="L3" s="58">
        <f>ROUNDDOWN(RosterPlan25[[#This Row],[Opt $]]*IF(RosterPlan25[[#This Row],[Contract]]="Rookie",0.3,0.15),0)</f>
        <v>19</v>
      </c>
      <c r="M3" s="59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3" s="26">
        <f>_xlfn.IFNA(IF(RosterPlan25[[#This Row],[POS]]="K",0,INDEX(BeerTable[Average],MATCH(TEXT(RosterPlan25[[#This Row],[player_id]],"0"),BeerTable[sleeper_id],0))),_xlfn.SWITCH(RosterPlan25[[#This Row],[POS]],"QB",-12,"RB",-8,"WR",-8,-5))</f>
        <v>5.37</v>
      </c>
      <c r="O3" s="38" t="s">
        <v>437</v>
      </c>
      <c r="P3" s="60">
        <f>_xlfn.IFNA(INDEX(Draft2019[Net Keeper Count],RosterPlan25[[#This Row],[DraftIndex]]),0)+IF(RosterPlan25[[#This Row],[KEEPER / RFA]]="K",1,0)</f>
        <v>1</v>
      </c>
      <c r="Q3" s="59"/>
      <c r="R3" s="57">
        <f>IF(RosterPlan25[[#This Row],[VAR/G]]&gt;0,ROUND($AA$29*RosterPlan25[[#This Row],[VAR/G]],0),0)+1</f>
        <v>65</v>
      </c>
      <c r="S3" s="57">
        <f>RosterPlan25[[#This Row],[Opt $]]-RosterPlan25[[#This Row],[2020 $]]</f>
        <v>59</v>
      </c>
      <c r="T3" s="61">
        <f>IF(OR(RosterPlan25[[#This Row],[SOURCE]]="Rookie",RosterPlan25[[#This Row],[POS]]="K"),0,RosterPlan25[[#This Row],[VAR/G]]+3.3)</f>
        <v>0</v>
      </c>
      <c r="U3" s="61">
        <f>IF(RosterPlan25[[#This Row],[VAW/G]]&gt;0,ROUND(RosterPlan25[[#This Row],[VAW/G]]*$AA$56,0)+1,1)</f>
        <v>1</v>
      </c>
      <c r="V3" s="62">
        <f>RosterPlan25[[#This Row],[VAWG Market $]]-_xlfn.IFNA(RosterPlan25[[#This Row],[2020 $]],1)</f>
        <v>-5</v>
      </c>
      <c r="W3" s="57">
        <f>IF(RosterPlan25[[#This Row],[VAR/G]]&gt;0,1+ROUND(RosterPlan25[[#This Row],[VAR/G]]*IF(RosterPlan25[[#This Row],[KEEPER / RFA]]="K",($AA$34+RosterPlan25[[#This Row],[2020 $]]-1)/($AA$25+RosterPlan25[[#This Row],[VAR/G]]),$AA$35),0),1)</f>
        <v>113</v>
      </c>
      <c r="X3" s="61">
        <f>RosterPlan25[[#This Row],[Pure Inflated $]]-RosterPlan25[[#This Row],[2020 $]]</f>
        <v>107</v>
      </c>
      <c r="Z3" t="s">
        <v>262</v>
      </c>
      <c r="AA3">
        <f>SUMIFS(RosterPlan25[[2020 $]:[2020 $]],RosterPlan25[[OWNER]:[OWNER]],"="&amp;$Z3,RosterPlan25[[KEEPER / RFA]:[KEEPER / RFA]],"K")</f>
        <v>209</v>
      </c>
      <c r="AB3" s="36">
        <f>SUMIFS(RosterPlan25[[2020 $]:[2020 $]],RosterPlan25[[OWNER]:[OWNER]],"="&amp;$Z3,RosterPlan25[[KEEPER / RFA]:[KEEPER / RFA]],"K")+
SUMIFS(RosterPlan25[[RFA $]:[RFA $]],RosterPlan25[[OWNER]:[OWNER]],"="&amp;$Z3,RosterPlan25[[KEEPER / RFA]:[KEEPER / RFA]],"RFA")</f>
        <v>209</v>
      </c>
      <c r="AC3" s="36">
        <f>COUNTIFS(RosterPlan25[OWNER],"="&amp;$Z3)</f>
        <v>26</v>
      </c>
      <c r="AD3" s="43">
        <f>COUNTIFS(RosterPlan25[OWNER],"="&amp;$Z3,RosterPlan25[KEEPER / RFA],"K")</f>
        <v>25</v>
      </c>
      <c r="AE3" s="36">
        <f>COUNTIFS(RosterPlan25[OWNER],"="&amp;$Z3,RosterPlan25[KEEPER / RFA],"RFA")</f>
        <v>1</v>
      </c>
      <c r="AF3" s="40">
        <f>AB3+24-AD3</f>
        <v>208</v>
      </c>
      <c r="AG3" s="37">
        <f>SUMIFS(RosterPlan25[[VAR/G]:[VAR/G]],RosterPlan25[[OWNER]:[OWNER]],"="&amp;$Z3,RosterPlan25[[KEEPER / RFA]:[KEEPER / RFA]],"K",RosterPlan25[[VAR/G]:[VAR/G]],"&gt;0")</f>
        <v>12.63</v>
      </c>
      <c r="AH3" s="37">
        <f>SUMIFS(RosterPlan25[[VAR/G]:[VAR/G]],RosterPlan25[[OWNER]:[OWNER]],"="&amp;$Z3,RosterPlan25[[KEEPER / RFA]:[KEEPER / RFA]],"&lt;&gt;K",RosterPlan25[[VAR/G]:[VAR/G]],"&gt;0")</f>
        <v>3.86</v>
      </c>
      <c r="AI3" s="37">
        <f t="shared" si="0"/>
        <v>5.0461252900231992</v>
      </c>
      <c r="AJ3" s="37">
        <f t="shared" ref="AJ3:AJ11" si="1">AG3+AI3</f>
        <v>17.676125290023201</v>
      </c>
      <c r="AK3"/>
      <c r="AO3"/>
      <c r="AP3"/>
      <c r="AQ3"/>
      <c r="AR3"/>
      <c r="AS3"/>
      <c r="AT3"/>
    </row>
    <row r="4" spans="1:46" x14ac:dyDescent="0.3">
      <c r="A4" s="1" t="s">
        <v>89</v>
      </c>
      <c r="B4" s="69" t="s">
        <v>266</v>
      </c>
      <c r="C4" s="69" t="s">
        <v>3023</v>
      </c>
      <c r="D4" s="69">
        <f>_xlfn.IFNA(MATCH(RosterPlan25[[#This Row],[player_id]],CompositeRoster[sleeper_id],0),  MATCH(RosterPlan25[[#This Row],[PLAYER]],CompositeRoster[full_name],0))</f>
        <v>28</v>
      </c>
      <c r="E4" s="69">
        <f>MATCH(RosterPlan25[[#This Row],[player_id]],Draft2019[sleeper_id],0)</f>
        <v>182</v>
      </c>
      <c r="F4" s="69" t="str">
        <f>INDEX(CompositeRoster[team],RosterPlan25[[#This Row],[RosterIndex]])&amp;""</f>
        <v>GB</v>
      </c>
      <c r="G4" s="69" t="str">
        <f>INDEX(CompositeRoster[position],RosterPlan25[[#This Row],[RosterIndex]])&amp;""</f>
        <v>WR</v>
      </c>
      <c r="H4" s="36" t="str">
        <f>INDEX(CompositeRoster[source],RosterPlan25[[#This Row],[RosterIndex]])</f>
        <v>Roster</v>
      </c>
      <c r="I4" s="41">
        <f>_xlfn.IFNA(INDEX(Draft2019[PRICE],RosterPlan25[[#This Row],[DraftIndex]]),0)</f>
        <v>108</v>
      </c>
      <c r="J4" s="41" t="str">
        <f>IF(RosterPlan25[[#This Row],[SOURCE]]="Rookie","Rookie",_xlfn.IFNA(INDEX(Draft2019[Current Contract],RosterPlan25[[#This Row],[DraftIndex]]),"Undrafted"))</f>
        <v>Auction</v>
      </c>
      <c r="K4" s="41">
        <f>IF(RosterPlan25[[#This Row],[Contract]]="Rookie","",2019+3-_xlfn.IFNA(INDEX(Draft2019[Net Keeper Count],RosterPlan25[[#This Row],[DraftIndex]]),0))</f>
        <v>2022</v>
      </c>
      <c r="L4" s="41">
        <f>ROUNDDOWN(RosterPlan25[[#This Row],[Opt $]]*IF(RosterPlan25[[#This Row],[Contract]]="Rookie",0.3,0.15),0)</f>
        <v>7</v>
      </c>
      <c r="M4" s="36">
        <f>IF(RosterPlan25[[#This Row],[SOURCE]]="Rookie",INDEX(Rookies2020[salary],MATCH(RosterPlan25[[#This Row],[PLAYER]],Rookies2020[full_name],0)),MAX(RosterPlan25[[#This Row],[Current $]]+RosterPlan25[[#This Row],[$↑ VAR]],1))</f>
        <v>115</v>
      </c>
      <c r="N4" s="37">
        <f>_xlfn.IFNA(IF(RosterPlan25[[#This Row],[POS]]="K",0,INDEX(BeerTable[Average],MATCH(TEXT(RosterPlan25[[#This Row],[player_id]],"0"),BeerTable[sleeper_id],0))),_xlfn.SWITCH(RosterPlan25[[#This Row],[POS]],"QB",-12,"RB",-8,"WR",-8,-5))</f>
        <v>4.16</v>
      </c>
      <c r="O4" s="38" t="s">
        <v>437</v>
      </c>
      <c r="P4" s="36">
        <f>_xlfn.IFNA(INDEX(Draft2019[Net Keeper Count],RosterPlan25[[#This Row],[DraftIndex]]),0)+IF(RosterPlan25[[#This Row],[KEEPER / RFA]]="K",1,0)</f>
        <v>1</v>
      </c>
      <c r="Q4" s="38"/>
      <c r="R4" s="69">
        <f>IF(RosterPlan25[[#This Row],[VAR/G]]&gt;0,ROUND($AA$29*RosterPlan25[[#This Row],[VAR/G]],0),0)+1</f>
        <v>50</v>
      </c>
      <c r="S4" s="36">
        <f>RosterPlan25[[#This Row],[Opt $]]-RosterPlan25[[#This Row],[2020 $]]</f>
        <v>-65</v>
      </c>
      <c r="T4" s="36">
        <f>IF(OR(RosterPlan25[[#This Row],[SOURCE]]="Rookie",RosterPlan25[[#This Row],[POS]]="K"),0,RosterPlan25[[#This Row],[VAR/G]]+3.3)</f>
        <v>7.46</v>
      </c>
      <c r="U4" s="36">
        <f>IF(RosterPlan25[[#This Row],[VAW/G]]&gt;0,ROUND(RosterPlan25[[#This Row],[VAW/G]]*$AA$56,0)+1,1)</f>
        <v>63</v>
      </c>
      <c r="V4" s="42">
        <f>RosterPlan25[[#This Row],[VAWG Market $]]-_xlfn.IFNA(RosterPlan25[[#This Row],[2020 $]],1)</f>
        <v>-52</v>
      </c>
      <c r="W4" s="36">
        <f>IF(RosterPlan25[[#This Row],[VAR/G]]&gt;0,1+ROUND(RosterPlan25[[#This Row],[VAR/G]]*IF(RosterPlan25[[#This Row],[KEEPER / RFA]]="K",($AA$34+RosterPlan25[[#This Row],[2020 $]]-1)/($AA$25+RosterPlan25[[#This Row],[VAR/G]]),$AA$35),0),1)</f>
        <v>102</v>
      </c>
      <c r="X4" s="36">
        <f>RosterPlan25[[#This Row],[Pure Inflated $]]-RosterPlan25[[#This Row],[2020 $]]</f>
        <v>-13</v>
      </c>
      <c r="Z4" t="s">
        <v>263</v>
      </c>
      <c r="AA4">
        <f>SUMIFS(RosterPlan25[[2020 $]:[2020 $]],RosterPlan25[[OWNER]:[OWNER]],"="&amp;$Z4,RosterPlan25[[KEEPER / RFA]:[KEEPER / RFA]],"K")</f>
        <v>299</v>
      </c>
      <c r="AB4" s="36">
        <f>SUMIFS(RosterPlan25[[2020 $]:[2020 $]],RosterPlan25[[OWNER]:[OWNER]],"="&amp;$Z4,RosterPlan25[[KEEPER / RFA]:[KEEPER / RFA]],"K")+
SUMIFS(RosterPlan25[[RFA $]:[RFA $]],RosterPlan25[[OWNER]:[OWNER]],"="&amp;$Z4,RosterPlan25[[KEEPER / RFA]:[KEEPER / RFA]],"RFA")</f>
        <v>299</v>
      </c>
      <c r="AC4" s="36">
        <f>COUNTIFS(RosterPlan25[OWNER],"="&amp;$Z4)</f>
        <v>24</v>
      </c>
      <c r="AD4" s="43">
        <f>COUNTIFS(RosterPlan25[OWNER],"="&amp;$Z4,RosterPlan25[KEEPER / RFA],"K")</f>
        <v>24</v>
      </c>
      <c r="AE4" s="36">
        <f>COUNTIFS(RosterPlan25[OWNER],"="&amp;$Z4,RosterPlan25[KEEPER / RFA],"RFA")</f>
        <v>0</v>
      </c>
      <c r="AF4" s="40">
        <f>AB4+24-AD4</f>
        <v>299</v>
      </c>
      <c r="AG4" s="37">
        <f>SUMIFS(RosterPlan25[[VAR/G]:[VAR/G]],RosterPlan25[[OWNER]:[OWNER]],"="&amp;$Z4,RosterPlan25[[KEEPER / RFA]:[KEEPER / RFA]],"K",RosterPlan25[[VAR/G]:[VAR/G]],"&gt;0")</f>
        <v>24.35</v>
      </c>
      <c r="AH4" s="37">
        <f>SUMIFS(RosterPlan25[[VAR/G]:[VAR/G]],RosterPlan25[[OWNER]:[OWNER]],"="&amp;$Z4,RosterPlan25[[KEEPER / RFA]:[KEEPER / RFA]],"&lt;&gt;K",RosterPlan25[[VAR/G]:[VAR/G]],"&gt;0")</f>
        <v>0</v>
      </c>
      <c r="AI4" s="37">
        <f>(300-AF4)/$AA$35</f>
        <v>5.4849187935034772E-2</v>
      </c>
      <c r="AJ4" s="37">
        <f>AG4+AI4</f>
        <v>24.404849187935035</v>
      </c>
      <c r="AK4"/>
      <c r="AO4"/>
      <c r="AP4"/>
      <c r="AQ4"/>
      <c r="AR4"/>
      <c r="AS4"/>
      <c r="AT4"/>
    </row>
    <row r="5" spans="1:46" x14ac:dyDescent="0.3">
      <c r="A5" s="1" t="s">
        <v>146</v>
      </c>
      <c r="B5" s="69" t="s">
        <v>266</v>
      </c>
      <c r="C5" s="69" t="s">
        <v>10693</v>
      </c>
      <c r="D5" s="69">
        <f>_xlfn.IFNA(MATCH(RosterPlan25[[#This Row],[player_id]],CompositeRoster[sleeper_id],0),  MATCH(RosterPlan25[[#This Row],[PLAYER]],CompositeRoster[full_name],0))</f>
        <v>31</v>
      </c>
      <c r="E5" s="69" t="e">
        <f>MATCH(RosterPlan25[[#This Row],[player_id]],Draft2019[sleeper_id],0)</f>
        <v>#N/A</v>
      </c>
      <c r="F5" s="57" t="str">
        <f>INDEX(CompositeRoster[team],RosterPlan25[[#This Row],[RosterIndex]])&amp;""</f>
        <v>MIA</v>
      </c>
      <c r="G5" s="57" t="str">
        <f>INDEX(CompositeRoster[position],RosterPlan25[[#This Row],[RosterIndex]])&amp;""</f>
        <v>WR</v>
      </c>
      <c r="H5" s="57" t="str">
        <f>INDEX(CompositeRoster[source],RosterPlan25[[#This Row],[RosterIndex]])</f>
        <v>Roster</v>
      </c>
      <c r="I5" s="58">
        <f>_xlfn.IFNA(INDEX(Draft2019[PRICE],RosterPlan25[[#This Row],[DraftIndex]]),0)</f>
        <v>0</v>
      </c>
      <c r="J5" s="58" t="str">
        <f>IF(RosterPlan25[[#This Row],[SOURCE]]="Rookie","Rookie",_xlfn.IFNA(INDEX(Draft2019[Current Contract],RosterPlan25[[#This Row],[DraftIndex]]),"Undrafted"))</f>
        <v>Undrafted</v>
      </c>
      <c r="K5" s="58">
        <f>IF(RosterPlan25[[#This Row],[Contract]]="Rookie","",2019+3-_xlfn.IFNA(INDEX(Draft2019[Net Keeper Count],RosterPlan25[[#This Row],[DraftIndex]]),0))</f>
        <v>2022</v>
      </c>
      <c r="L5" s="58">
        <f>ROUNDDOWN(RosterPlan25[[#This Row],[Opt $]]*IF(RosterPlan25[[#This Row],[Contract]]="Rookie",0.3,0.15),0)</f>
        <v>3</v>
      </c>
      <c r="M5" s="59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5" s="26">
        <f>_xlfn.IFNA(IF(RosterPlan25[[#This Row],[POS]]="K",0,INDEX(BeerTable[Average],MATCH(TEXT(RosterPlan25[[#This Row],[player_id]],"0"),BeerTable[sleeper_id],0))),_xlfn.SWITCH(RosterPlan25[[#This Row],[POS]],"QB",-12,"RB",-8,"WR",-8,-5))</f>
        <v>1.68</v>
      </c>
      <c r="O5" s="38" t="s">
        <v>437</v>
      </c>
      <c r="P5" s="60">
        <f>_xlfn.IFNA(INDEX(Draft2019[Net Keeper Count],RosterPlan25[[#This Row],[DraftIndex]]),0)+IF(RosterPlan25[[#This Row],[KEEPER / RFA]]="K",1,0)</f>
        <v>1</v>
      </c>
      <c r="Q5" s="59"/>
      <c r="R5" s="57">
        <f>IF(RosterPlan25[[#This Row],[VAR/G]]&gt;0,ROUND($AA$29*RosterPlan25[[#This Row],[VAR/G]],0),0)+1</f>
        <v>21</v>
      </c>
      <c r="S5" s="57">
        <f>RosterPlan25[[#This Row],[Opt $]]-RosterPlan25[[#This Row],[2020 $]]</f>
        <v>18</v>
      </c>
      <c r="T5" s="61">
        <f>IF(OR(RosterPlan25[[#This Row],[SOURCE]]="Rookie",RosterPlan25[[#This Row],[POS]]="K"),0,RosterPlan25[[#This Row],[VAR/G]]+3.3)</f>
        <v>4.9799999999999995</v>
      </c>
      <c r="U5" s="61">
        <f>IF(RosterPlan25[[#This Row],[VAW/G]]&gt;0,ROUND(RosterPlan25[[#This Row],[VAW/G]]*$AA$56,0)+1,1)</f>
        <v>42</v>
      </c>
      <c r="V5" s="62">
        <f>RosterPlan25[[#This Row],[VAWG Market $]]-_xlfn.IFNA(RosterPlan25[[#This Row],[2020 $]],1)</f>
        <v>39</v>
      </c>
      <c r="W5" s="57">
        <f>IF(RosterPlan25[[#This Row],[VAR/G]]&gt;0,1+ROUND(RosterPlan25[[#This Row],[VAR/G]]*IF(RosterPlan25[[#This Row],[KEEPER / RFA]]="K",($AA$34+RosterPlan25[[#This Row],[2020 $]]-1)/($AA$25+RosterPlan25[[#This Row],[VAR/G]]),$AA$35),0),1)</f>
        <v>39</v>
      </c>
      <c r="X5" s="61">
        <f>RosterPlan25[[#This Row],[Pure Inflated $]]-RosterPlan25[[#This Row],[2020 $]]</f>
        <v>36</v>
      </c>
      <c r="Z5" t="s">
        <v>264</v>
      </c>
      <c r="AA5">
        <f>SUMIFS(RosterPlan25[[2020 $]:[2020 $]],RosterPlan25[[OWNER]:[OWNER]],"="&amp;$Z5,RosterPlan25[[KEEPER / RFA]:[KEEPER / RFA]],"K")</f>
        <v>191</v>
      </c>
      <c r="AB5" s="36">
        <f>SUMIFS(RosterPlan25[[2020 $]:[2020 $]],RosterPlan25[[OWNER]:[OWNER]],"="&amp;$Z5,RosterPlan25[[KEEPER / RFA]:[KEEPER / RFA]],"K")+
SUMIFS(RosterPlan25[[RFA $]:[RFA $]],RosterPlan25[[OWNER]:[OWNER]],"="&amp;$Z5,RosterPlan25[[KEEPER / RFA]:[KEEPER / RFA]],"RFA")</f>
        <v>191</v>
      </c>
      <c r="AC5" s="36">
        <f>COUNTIFS(RosterPlan25[OWNER],"="&amp;$Z5)</f>
        <v>22</v>
      </c>
      <c r="AD5" s="43">
        <f>COUNTIFS(RosterPlan25[OWNER],"="&amp;$Z5,RosterPlan25[KEEPER / RFA],"K")</f>
        <v>21</v>
      </c>
      <c r="AE5" s="36">
        <f>COUNTIFS(RosterPlan25[OWNER],"="&amp;$Z5,RosterPlan25[KEEPER / RFA],"RFA")</f>
        <v>1</v>
      </c>
      <c r="AF5" s="40">
        <f t="shared" ref="AF5:AF11" si="2">AB5+24-AD5</f>
        <v>194</v>
      </c>
      <c r="AG5" s="37">
        <f>SUMIFS(RosterPlan25[[VAR/G]:[VAR/G]],RosterPlan25[[OWNER]:[OWNER]],"="&amp;$Z5,RosterPlan25[[KEEPER / RFA]:[KEEPER / RFA]],"K",RosterPlan25[[VAR/G]:[VAR/G]],"&gt;0")</f>
        <v>19.719999999999995</v>
      </c>
      <c r="AH5" s="37">
        <f>SUMIFS(RosterPlan25[[VAR/G]:[VAR/G]],RosterPlan25[[OWNER]:[OWNER]],"="&amp;$Z5,RosterPlan25[[KEEPER / RFA]:[KEEPER / RFA]],"&lt;&gt;K",RosterPlan25[[VAR/G]:[VAR/G]],"&gt;0")</f>
        <v>2.81</v>
      </c>
      <c r="AI5" s="37">
        <f t="shared" si="0"/>
        <v>5.8140139211136859</v>
      </c>
      <c r="AJ5" s="37">
        <f t="shared" si="1"/>
        <v>25.534013921113683</v>
      </c>
      <c r="AK5"/>
      <c r="AO5"/>
      <c r="AP5"/>
      <c r="AQ5"/>
      <c r="AR5"/>
      <c r="AS5"/>
      <c r="AT5"/>
    </row>
    <row r="6" spans="1:46" x14ac:dyDescent="0.3">
      <c r="A6" s="1" t="s">
        <v>53</v>
      </c>
      <c r="B6" s="69" t="s">
        <v>266</v>
      </c>
      <c r="C6" s="69" t="s">
        <v>2533</v>
      </c>
      <c r="D6" s="69">
        <f>_xlfn.IFNA(MATCH(RosterPlan25[[#This Row],[player_id]],CompositeRoster[sleeper_id],0),  MATCH(RosterPlan25[[#This Row],[PLAYER]],CompositeRoster[full_name],0))</f>
        <v>38</v>
      </c>
      <c r="E6" s="69">
        <f>MATCH(RosterPlan25[[#This Row],[player_id]],Draft2019[sleeper_id],0)</f>
        <v>174</v>
      </c>
      <c r="F6" s="57" t="str">
        <f>INDEX(CompositeRoster[team],RosterPlan25[[#This Row],[RosterIndex]])&amp;""</f>
        <v>BUF</v>
      </c>
      <c r="G6" s="57" t="str">
        <f>INDEX(CompositeRoster[position],RosterPlan25[[#This Row],[RosterIndex]])&amp;""</f>
        <v>QB</v>
      </c>
      <c r="H6" s="57" t="str">
        <f>INDEX(CompositeRoster[source],RosterPlan25[[#This Row],[RosterIndex]])</f>
        <v>Roster</v>
      </c>
      <c r="I6" s="58">
        <f>_xlfn.IFNA(INDEX(Draft2019[PRICE],RosterPlan25[[#This Row],[DraftIndex]]),0)</f>
        <v>2</v>
      </c>
      <c r="J6" s="58" t="str">
        <f>IF(RosterPlan25[[#This Row],[SOURCE]]="Rookie","Rookie",_xlfn.IFNA(INDEX(Draft2019[Current Contract],RosterPlan25[[#This Row],[DraftIndex]]),"Undrafted"))</f>
        <v>Rookie</v>
      </c>
      <c r="K6" s="58" t="str">
        <f>IF(RosterPlan25[[#This Row],[Contract]]="Rookie","",2019+3-_xlfn.IFNA(INDEX(Draft2019[Net Keeper Count],RosterPlan25[[#This Row],[DraftIndex]]),0))</f>
        <v/>
      </c>
      <c r="L6" s="58">
        <f>ROUNDDOWN(RosterPlan25[[#This Row],[Opt $]]*IF(RosterPlan25[[#This Row],[Contract]]="Rookie",0.3,0.15),0)</f>
        <v>4</v>
      </c>
      <c r="M6" s="57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6" s="47">
        <f>_xlfn.IFNA(IF(RosterPlan25[[#This Row],[POS]]="K",0,INDEX(BeerTable[Average],MATCH(TEXT(RosterPlan25[[#This Row],[player_id]],"0"),BeerTable[sleeper_id],0))),_xlfn.SWITCH(RosterPlan25[[#This Row],[POS]],"QB",-12,"RB",-8,"WR",-8,-5))</f>
        <v>1.21</v>
      </c>
      <c r="O6" s="38" t="s">
        <v>437</v>
      </c>
      <c r="P6" s="59">
        <f>_xlfn.IFNA(INDEX(Draft2019[Net Keeper Count],RosterPlan25[[#This Row],[DraftIndex]]),0)+IF(RosterPlan25[[#This Row],[KEEPER / RFA]]="K",1,0)</f>
        <v>2</v>
      </c>
      <c r="Q6" s="60"/>
      <c r="R6" s="57">
        <f>IF(RosterPlan25[[#This Row],[VAR/G]]&gt;0,ROUND($AA$29*RosterPlan25[[#This Row],[VAR/G]],0),0)+1</f>
        <v>15</v>
      </c>
      <c r="S6" s="57">
        <f>RosterPlan25[[#This Row],[Opt $]]-RosterPlan25[[#This Row],[2020 $]]</f>
        <v>9</v>
      </c>
      <c r="T6" s="61">
        <f>IF(OR(RosterPlan25[[#This Row],[SOURCE]]="Rookie",RosterPlan25[[#This Row],[POS]]="K"),0,RosterPlan25[[#This Row],[VAR/G]]+3.3)</f>
        <v>4.51</v>
      </c>
      <c r="U6" s="61">
        <f>IF(RosterPlan25[[#This Row],[VAW/G]]&gt;0,ROUND(RosterPlan25[[#This Row],[VAW/G]]*$AA$56,0)+1,1)</f>
        <v>38</v>
      </c>
      <c r="V6" s="62">
        <f>RosterPlan25[[#This Row],[VAWG Market $]]-_xlfn.IFNA(RosterPlan25[[#This Row],[2020 $]],1)</f>
        <v>32</v>
      </c>
      <c r="W6" s="57">
        <f>IF(RosterPlan25[[#This Row],[VAR/G]]&gt;0,1+ROUND(RosterPlan25[[#This Row],[VAR/G]]*IF(RosterPlan25[[#This Row],[KEEPER / RFA]]="K",($AA$34+RosterPlan25[[#This Row],[2020 $]]-1)/($AA$25+RosterPlan25[[#This Row],[VAR/G]]),$AA$35),0),1)</f>
        <v>29</v>
      </c>
      <c r="X6" s="57">
        <f>RosterPlan25[[#This Row],[Pure Inflated $]]-RosterPlan25[[#This Row],[2020 $]]</f>
        <v>23</v>
      </c>
      <c r="Z6" t="s">
        <v>265</v>
      </c>
      <c r="AA6">
        <f>SUMIFS(RosterPlan25[[2020 $]:[2020 $]],RosterPlan25[[OWNER]:[OWNER]],"="&amp;$Z6,RosterPlan25[[KEEPER / RFA]:[KEEPER / RFA]],"K")</f>
        <v>235</v>
      </c>
      <c r="AB6" s="36">
        <f>SUMIFS(RosterPlan25[[2020 $]:[2020 $]],RosterPlan25[[OWNER]:[OWNER]],"="&amp;$Z6,RosterPlan25[[KEEPER / RFA]:[KEEPER / RFA]],"K")+
SUMIFS(RosterPlan25[[RFA $]:[RFA $]],RosterPlan25[[OWNER]:[OWNER]],"="&amp;$Z6,RosterPlan25[[KEEPER / RFA]:[KEEPER / RFA]],"RFA")</f>
        <v>235</v>
      </c>
      <c r="AC6" s="36">
        <f>COUNTIFS(RosterPlan25[OWNER],"="&amp;$Z6)</f>
        <v>26</v>
      </c>
      <c r="AD6" s="43">
        <f>COUNTIFS(RosterPlan25[OWNER],"="&amp;$Z6,RosterPlan25[KEEPER / RFA],"K")</f>
        <v>23</v>
      </c>
      <c r="AE6" s="36">
        <f>COUNTIFS(RosterPlan25[OWNER],"="&amp;$Z6,RosterPlan25[KEEPER / RFA],"RFA")</f>
        <v>1</v>
      </c>
      <c r="AF6" s="40">
        <f t="shared" si="2"/>
        <v>236</v>
      </c>
      <c r="AG6" s="37">
        <f>SUMIFS(RosterPlan25[[VAR/G]:[VAR/G]],RosterPlan25[[OWNER]:[OWNER]],"="&amp;$Z6,RosterPlan25[[KEEPER / RFA]:[KEEPER / RFA]],"K",RosterPlan25[[VAR/G]:[VAR/G]],"&gt;0")</f>
        <v>26.37</v>
      </c>
      <c r="AH6" s="37">
        <f>SUMIFS(RosterPlan25[[VAR/G]:[VAR/G]],RosterPlan25[[OWNER]:[OWNER]],"="&amp;$Z6,RosterPlan25[[KEEPER / RFA]:[KEEPER / RFA]],"&lt;&gt;K",RosterPlan25[[VAR/G]:[VAR/G]],"&gt;0")</f>
        <v>6.1800000000000006</v>
      </c>
      <c r="AI6" s="37">
        <f t="shared" si="0"/>
        <v>3.5103480278422254</v>
      </c>
      <c r="AJ6" s="37">
        <f t="shared" si="1"/>
        <v>29.880348027842228</v>
      </c>
      <c r="AK6"/>
      <c r="AO6"/>
      <c r="AP6"/>
      <c r="AQ6"/>
      <c r="AR6"/>
      <c r="AS6"/>
      <c r="AT6"/>
    </row>
    <row r="7" spans="1:46" x14ac:dyDescent="0.3">
      <c r="A7" s="1" t="s">
        <v>138</v>
      </c>
      <c r="B7" s="69" t="s">
        <v>266</v>
      </c>
      <c r="C7" s="69" t="s">
        <v>8427</v>
      </c>
      <c r="D7" s="69">
        <f>_xlfn.IFNA(MATCH(RosterPlan25[[#This Row],[player_id]],CompositeRoster[sleeper_id],0),  MATCH(RosterPlan25[[#This Row],[PLAYER]],CompositeRoster[full_name],0))</f>
        <v>45</v>
      </c>
      <c r="E7" s="69">
        <f>MATCH(RosterPlan25[[#This Row],[player_id]],Draft2019[sleeper_id],0)</f>
        <v>183</v>
      </c>
      <c r="F7" s="57" t="str">
        <f>INDEX(CompositeRoster[team],RosterPlan25[[#This Row],[RosterIndex]])&amp;""</f>
        <v>IND</v>
      </c>
      <c r="G7" s="57" t="str">
        <f>INDEX(CompositeRoster[position],RosterPlan25[[#This Row],[RosterIndex]])&amp;""</f>
        <v>WR</v>
      </c>
      <c r="H7" s="57" t="str">
        <f>INDEX(CompositeRoster[source],RosterPlan25[[#This Row],[RosterIndex]])</f>
        <v>Roster</v>
      </c>
      <c r="I7" s="58">
        <f>_xlfn.IFNA(INDEX(Draft2019[PRICE],RosterPlan25[[#This Row],[DraftIndex]]),0)</f>
        <v>28</v>
      </c>
      <c r="J7" s="58" t="str">
        <f>IF(RosterPlan25[[#This Row],[SOURCE]]="Rookie","Rookie",_xlfn.IFNA(INDEX(Draft2019[Current Contract],RosterPlan25[[#This Row],[DraftIndex]]),"Undrafted"))</f>
        <v>Auction</v>
      </c>
      <c r="K7" s="58">
        <f>IF(RosterPlan25[[#This Row],[Contract]]="Rookie","",2019+3-_xlfn.IFNA(INDEX(Draft2019[Net Keeper Count],RosterPlan25[[#This Row],[DraftIndex]]),0))</f>
        <v>2022</v>
      </c>
      <c r="L7" s="58">
        <f>ROUNDDOWN(RosterPlan25[[#This Row],[Opt $]]*IF(RosterPlan25[[#This Row],[Contract]]="Rookie",0.3,0.15),0)</f>
        <v>2</v>
      </c>
      <c r="M7" s="59">
        <f>IF(RosterPlan25[[#This Row],[SOURCE]]="Rookie",INDEX(Rookies2020[salary],MATCH(RosterPlan25[[#This Row],[PLAYER]],Rookies2020[full_name],0)),MAX(RosterPlan25[[#This Row],[Current $]]+RosterPlan25[[#This Row],[$↑ VAR]],1))</f>
        <v>30</v>
      </c>
      <c r="N7" s="26">
        <f>_xlfn.IFNA(IF(RosterPlan25[[#This Row],[POS]]="K",0,INDEX(BeerTable[Average],MATCH(TEXT(RosterPlan25[[#This Row],[player_id]],"0"),BeerTable[sleeper_id],0))),_xlfn.SWITCH(RosterPlan25[[#This Row],[POS]],"QB",-12,"RB",-8,"WR",-8,-5))</f>
        <v>1.1000000000000001</v>
      </c>
      <c r="O7" s="38" t="s">
        <v>437</v>
      </c>
      <c r="P7" s="60">
        <f>_xlfn.IFNA(INDEX(Draft2019[Net Keeper Count],RosterPlan25[[#This Row],[DraftIndex]]),0)+IF(RosterPlan25[[#This Row],[KEEPER / RFA]]="K",1,0)</f>
        <v>1</v>
      </c>
      <c r="Q7" s="59"/>
      <c r="R7" s="57">
        <f>IF(RosterPlan25[[#This Row],[VAR/G]]&gt;0,ROUND($AA$29*RosterPlan25[[#This Row],[VAR/G]],0),0)+1</f>
        <v>14</v>
      </c>
      <c r="S7" s="57">
        <f>RosterPlan25[[#This Row],[Opt $]]-RosterPlan25[[#This Row],[2020 $]]</f>
        <v>-16</v>
      </c>
      <c r="T7" s="61">
        <f>IF(OR(RosterPlan25[[#This Row],[SOURCE]]="Rookie",RosterPlan25[[#This Row],[POS]]="K"),0,RosterPlan25[[#This Row],[VAR/G]]+3.3)</f>
        <v>4.4000000000000004</v>
      </c>
      <c r="U7" s="61">
        <f>IF(RosterPlan25[[#This Row],[VAW/G]]&gt;0,ROUND(RosterPlan25[[#This Row],[VAW/G]]*$AA$56,0)+1,1)</f>
        <v>37</v>
      </c>
      <c r="V7" s="62">
        <f>RosterPlan25[[#This Row],[VAWG Market $]]-_xlfn.IFNA(RosterPlan25[[#This Row],[2020 $]],1)</f>
        <v>7</v>
      </c>
      <c r="W7" s="57">
        <f>IF(RosterPlan25[[#This Row],[VAR/G]]&gt;0,1+ROUND(RosterPlan25[[#This Row],[VAR/G]]*IF(RosterPlan25[[#This Row],[KEEPER / RFA]]="K",($AA$34+RosterPlan25[[#This Row],[2020 $]]-1)/($AA$25+RosterPlan25[[#This Row],[VAR/G]]),$AA$35),0),1)</f>
        <v>27</v>
      </c>
      <c r="X7" s="61">
        <f>RosterPlan25[[#This Row],[Pure Inflated $]]-RosterPlan25[[#This Row],[2020 $]]</f>
        <v>-3</v>
      </c>
      <c r="Z7" t="s">
        <v>266</v>
      </c>
      <c r="AA7">
        <f>SUMIFS(RosterPlan25[[2020 $]:[2020 $]],RosterPlan25[[OWNER]:[OWNER]],"="&amp;$Z7,RosterPlan25[[KEEPER / RFA]:[KEEPER / RFA]],"K")</f>
        <v>238</v>
      </c>
      <c r="AB7" s="36">
        <f>SUMIFS(RosterPlan25[[2020 $]:[2020 $]],RosterPlan25[[OWNER]:[OWNER]],"="&amp;$Z7,RosterPlan25[[KEEPER / RFA]:[KEEPER / RFA]],"K")+
SUMIFS(RosterPlan25[[RFA $]:[RFA $]],RosterPlan25[[OWNER]:[OWNER]],"="&amp;$Z7,RosterPlan25[[KEEPER / RFA]:[KEEPER / RFA]],"RFA")</f>
        <v>238</v>
      </c>
      <c r="AC7" s="36">
        <f>COUNTIFS(RosterPlan25[OWNER],"="&amp;$Z7)</f>
        <v>30</v>
      </c>
      <c r="AD7" s="43">
        <f>COUNTIFS(RosterPlan25[OWNER],"="&amp;$Z7,RosterPlan25[KEEPER / RFA],"K")</f>
        <v>27</v>
      </c>
      <c r="AE7" s="36">
        <f>COUNTIFS(RosterPlan25[OWNER],"="&amp;$Z7,RosterPlan25[KEEPER / RFA],"RFA")</f>
        <v>0</v>
      </c>
      <c r="AF7" s="40">
        <f t="shared" si="2"/>
        <v>235</v>
      </c>
      <c r="AG7" s="37">
        <f>SUMIFS(RosterPlan25[[VAR/G]:[VAR/G]],RosterPlan25[[OWNER]:[OWNER]],"="&amp;$Z7,RosterPlan25[[KEEPER / RFA]:[KEEPER / RFA]],"K",RosterPlan25[[VAR/G]:[VAR/G]],"&gt;0")</f>
        <v>20.94</v>
      </c>
      <c r="AH7" s="37">
        <f>SUMIFS(RosterPlan25[[VAR/G]:[VAR/G]],RosterPlan25[[OWNER]:[OWNER]],"="&amp;$Z7,RosterPlan25[[KEEPER / RFA]:[KEEPER / RFA]],"&lt;&gt;K",RosterPlan25[[VAR/G]:[VAR/G]],"&gt;0")</f>
        <v>0</v>
      </c>
      <c r="AI7" s="37">
        <f t="shared" si="0"/>
        <v>3.56519721577726</v>
      </c>
      <c r="AJ7" s="37">
        <f t="shared" si="1"/>
        <v>24.505197215777262</v>
      </c>
      <c r="AK7"/>
      <c r="AO7"/>
      <c r="AP7"/>
      <c r="AQ7"/>
      <c r="AR7"/>
      <c r="AS7"/>
      <c r="AT7"/>
    </row>
    <row r="8" spans="1:46" x14ac:dyDescent="0.3">
      <c r="A8" s="1" t="s">
        <v>15046</v>
      </c>
      <c r="B8" s="69" t="s">
        <v>266</v>
      </c>
      <c r="C8" s="69" t="s">
        <v>15045</v>
      </c>
      <c r="D8" s="69">
        <f>_xlfn.IFNA(MATCH(RosterPlan25[[#This Row],[player_id]],CompositeRoster[sleeper_id],0),  MATCH(RosterPlan25[[#This Row],[PLAYER]],CompositeRoster[full_name],0))</f>
        <v>52</v>
      </c>
      <c r="E8" s="69" t="e">
        <f>MATCH(RosterPlan25[[#This Row],[player_id]],Draft2019[sleeper_id],0)</f>
        <v>#N/A</v>
      </c>
      <c r="F8" s="57" t="str">
        <f>INDEX(CompositeRoster[team],RosterPlan25[[#This Row],[RosterIndex]])&amp;""</f>
        <v>LAR</v>
      </c>
      <c r="G8" s="57" t="str">
        <f>INDEX(CompositeRoster[position],RosterPlan25[[#This Row],[RosterIndex]])&amp;""</f>
        <v>RB</v>
      </c>
      <c r="H8" s="57" t="str">
        <f>INDEX(CompositeRoster[source],RosterPlan25[[#This Row],[RosterIndex]])</f>
        <v>Rookie</v>
      </c>
      <c r="I8" s="58">
        <f>_xlfn.IFNA(INDEX(Draft2019[PRICE],RosterPlan25[[#This Row],[DraftIndex]]),0)</f>
        <v>0</v>
      </c>
      <c r="J8" s="58" t="str">
        <f>IF(RosterPlan25[[#This Row],[SOURCE]]="Rookie","Rookie",_xlfn.IFNA(INDEX(Draft2019[Current Contract],RosterPlan25[[#This Row],[DraftIndex]]),"Undrafted"))</f>
        <v>Rookie</v>
      </c>
      <c r="K8" s="58" t="str">
        <f>IF(RosterPlan25[[#This Row],[Contract]]="Rookie","",2019+3-_xlfn.IFNA(INDEX(Draft2019[Net Keeper Count],RosterPlan25[[#This Row],[DraftIndex]]),0))</f>
        <v/>
      </c>
      <c r="L8" s="58">
        <f>ROUNDDOWN(RosterPlan25[[#This Row],[Opt $]]*IF(RosterPlan25[[#This Row],[Contract]]="Rookie",0.3,0.15),0)</f>
        <v>4</v>
      </c>
      <c r="M8" s="59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8" s="26">
        <f>_xlfn.IFNA(IF(RosterPlan25[[#This Row],[POS]]="K",0,INDEX(BeerTable[Average],MATCH(TEXT(RosterPlan25[[#This Row],[player_id]],"0"),BeerTable[sleeper_id],0))),_xlfn.SWITCH(RosterPlan25[[#This Row],[POS]],"QB",-12,"RB",-8,"WR",-8,-5))</f>
        <v>1.0900000000000001</v>
      </c>
      <c r="O8" s="38" t="s">
        <v>437</v>
      </c>
      <c r="P8" s="60">
        <f>_xlfn.IFNA(INDEX(Draft2019[Net Keeper Count],RosterPlan25[[#This Row],[DraftIndex]]),0)+IF(RosterPlan25[[#This Row],[KEEPER / RFA]]="K",1,0)</f>
        <v>1</v>
      </c>
      <c r="Q8" s="59"/>
      <c r="R8" s="57">
        <f>IF(RosterPlan25[[#This Row],[VAR/G]]&gt;0,ROUND($AA$29*RosterPlan25[[#This Row],[VAR/G]],0),0)+1</f>
        <v>14</v>
      </c>
      <c r="S8" s="57">
        <f>RosterPlan25[[#This Row],[Opt $]]-RosterPlan25[[#This Row],[2020 $]]</f>
        <v>8</v>
      </c>
      <c r="T8" s="61">
        <f>IF(OR(RosterPlan25[[#This Row],[SOURCE]]="Rookie",RosterPlan25[[#This Row],[POS]]="K"),0,RosterPlan25[[#This Row],[VAR/G]]+3.3)</f>
        <v>0</v>
      </c>
      <c r="U8" s="61">
        <f>IF(RosterPlan25[[#This Row],[VAW/G]]&gt;0,ROUND(RosterPlan25[[#This Row],[VAW/G]]*$AA$56,0)+1,1)</f>
        <v>1</v>
      </c>
      <c r="V8" s="62">
        <f>RosterPlan25[[#This Row],[VAWG Market $]]-_xlfn.IFNA(RosterPlan25[[#This Row],[2020 $]],1)</f>
        <v>-5</v>
      </c>
      <c r="W8" s="57">
        <f>IF(RosterPlan25[[#This Row],[VAR/G]]&gt;0,1+ROUND(RosterPlan25[[#This Row],[VAR/G]]*IF(RosterPlan25[[#This Row],[KEEPER / RFA]]="K",($AA$34+RosterPlan25[[#This Row],[2020 $]]-1)/($AA$25+RosterPlan25[[#This Row],[VAR/G]]),$AA$35),0),1)</f>
        <v>26</v>
      </c>
      <c r="X8" s="61">
        <f>RosterPlan25[[#This Row],[Pure Inflated $]]-RosterPlan25[[#This Row],[2020 $]]</f>
        <v>20</v>
      </c>
      <c r="Z8" t="s">
        <v>267</v>
      </c>
      <c r="AA8">
        <f>SUMIFS(RosterPlan25[[2020 $]:[2020 $]],RosterPlan25[[OWNER]:[OWNER]],"="&amp;$Z8,RosterPlan25[[KEEPER / RFA]:[KEEPER / RFA]],"K")</f>
        <v>111</v>
      </c>
      <c r="AB8" s="36">
        <f>SUMIFS(RosterPlan25[[2020 $]:[2020 $]],RosterPlan25[[OWNER]:[OWNER]],"="&amp;$Z8,RosterPlan25[[KEEPER / RFA]:[KEEPER / RFA]],"K")+
SUMIFS(RosterPlan25[[RFA $]:[RFA $]],RosterPlan25[[OWNER]:[OWNER]],"="&amp;$Z8,RosterPlan25[[KEEPER / RFA]:[KEEPER / RFA]],"RFA")</f>
        <v>111</v>
      </c>
      <c r="AC8" s="36">
        <f>COUNTIFS(RosterPlan25[OWNER],"="&amp;$Z8)</f>
        <v>23</v>
      </c>
      <c r="AD8" s="43">
        <f>COUNTIFS(RosterPlan25[OWNER],"="&amp;$Z8,RosterPlan25[KEEPER / RFA],"K")</f>
        <v>17</v>
      </c>
      <c r="AE8" s="36">
        <f>COUNTIFS(RosterPlan25[OWNER],"="&amp;$Z8,RosterPlan25[KEEPER / RFA],"RFA")</f>
        <v>1</v>
      </c>
      <c r="AF8" s="40">
        <f t="shared" si="2"/>
        <v>118</v>
      </c>
      <c r="AG8" s="37">
        <f>SUMIFS(RosterPlan25[[VAR/G]:[VAR/G]],RosterPlan25[[OWNER]:[OWNER]],"="&amp;$Z8,RosterPlan25[[KEEPER / RFA]:[KEEPER / RFA]],"K",RosterPlan25[[VAR/G]:[VAR/G]],"&gt;0")</f>
        <v>12.799999999999999</v>
      </c>
      <c r="AH8" s="37">
        <f>SUMIFS(RosterPlan25[[VAR/G]:[VAR/G]],RosterPlan25[[OWNER]:[OWNER]],"="&amp;$Z8,RosterPlan25[[KEEPER / RFA]:[KEEPER / RFA]],"&lt;&gt;K",RosterPlan25[[VAR/G]:[VAR/G]],"&gt;0")</f>
        <v>6.55</v>
      </c>
      <c r="AI8" s="37">
        <f t="shared" si="0"/>
        <v>9.9825522041763275</v>
      </c>
      <c r="AJ8" s="37">
        <f t="shared" si="1"/>
        <v>22.782552204176326</v>
      </c>
      <c r="AK8"/>
      <c r="AO8"/>
      <c r="AP8"/>
      <c r="AQ8"/>
      <c r="AR8"/>
      <c r="AS8"/>
      <c r="AT8"/>
    </row>
    <row r="9" spans="1:46" x14ac:dyDescent="0.3">
      <c r="A9" s="1" t="s">
        <v>26</v>
      </c>
      <c r="B9" s="69" t="s">
        <v>266</v>
      </c>
      <c r="C9" s="69" t="s">
        <v>8795</v>
      </c>
      <c r="D9" s="69">
        <f>_xlfn.IFNA(MATCH(RosterPlan25[[#This Row],[player_id]],CompositeRoster[sleeper_id],0),  MATCH(RosterPlan25[[#This Row],[PLAYER]],CompositeRoster[full_name],0))</f>
        <v>35</v>
      </c>
      <c r="E9" s="69">
        <f>MATCH(RosterPlan25[[#This Row],[player_id]],Draft2019[sleeper_id],0)</f>
        <v>224</v>
      </c>
      <c r="F9" s="69" t="str">
        <f>INDEX(CompositeRoster[team],RosterPlan25[[#This Row],[RosterIndex]])&amp;""</f>
        <v>NO</v>
      </c>
      <c r="G9" s="69" t="str">
        <f>INDEX(CompositeRoster[position],RosterPlan25[[#This Row],[RosterIndex]])&amp;""</f>
        <v>TE</v>
      </c>
      <c r="H9" s="36" t="str">
        <f>INDEX(CompositeRoster[source],RosterPlan25[[#This Row],[RosterIndex]])</f>
        <v>Roster</v>
      </c>
      <c r="I9" s="41">
        <f>_xlfn.IFNA(INDEX(Draft2019[PRICE],RosterPlan25[[#This Row],[DraftIndex]]),0)</f>
        <v>1</v>
      </c>
      <c r="J9" s="41" t="str">
        <f>IF(RosterPlan25[[#This Row],[SOURCE]]="Rookie","Rookie",_xlfn.IFNA(INDEX(Draft2019[Current Contract],RosterPlan25[[#This Row],[DraftIndex]]),"Undrafted"))</f>
        <v>Undrafted</v>
      </c>
      <c r="K9" s="41">
        <f>IF(RosterPlan25[[#This Row],[Contract]]="Rookie","",2019+3-_xlfn.IFNA(INDEX(Draft2019[Net Keeper Count],RosterPlan25[[#This Row],[DraftIndex]]),0))</f>
        <v>2021</v>
      </c>
      <c r="L9" s="41">
        <f>ROUNDDOWN(RosterPlan25[[#This Row],[Opt $]]*IF(RosterPlan25[[#This Row],[Contract]]="Rookie",0.3,0.15),0)</f>
        <v>1</v>
      </c>
      <c r="M9" s="36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9" s="37">
        <f>_xlfn.IFNA(IF(RosterPlan25[[#This Row],[POS]]="K",0,INDEX(BeerTable[Average],MATCH(TEXT(RosterPlan25[[#This Row],[player_id]],"0"),BeerTable[sleeper_id],0))),_xlfn.SWITCH(RosterPlan25[[#This Row],[POS]],"QB",-12,"RB",-8,"WR",-8,-5))</f>
        <v>0.83</v>
      </c>
      <c r="O9" s="38" t="s">
        <v>437</v>
      </c>
      <c r="P9" s="36">
        <f>_xlfn.IFNA(INDEX(Draft2019[Net Keeper Count],RosterPlan25[[#This Row],[DraftIndex]]),0)+IF(RosterPlan25[[#This Row],[KEEPER / RFA]]="K",1,0)</f>
        <v>2</v>
      </c>
      <c r="Q9" s="38"/>
      <c r="R9" s="69">
        <f>IF(RosterPlan25[[#This Row],[VAR/G]]&gt;0,ROUND($AA$29*RosterPlan25[[#This Row],[VAR/G]],0),0)+1</f>
        <v>11</v>
      </c>
      <c r="S9" s="36">
        <f>RosterPlan25[[#This Row],[Opt $]]-RosterPlan25[[#This Row],[2020 $]]</f>
        <v>9</v>
      </c>
      <c r="T9" s="36">
        <f>IF(OR(RosterPlan25[[#This Row],[SOURCE]]="Rookie",RosterPlan25[[#This Row],[POS]]="K"),0,RosterPlan25[[#This Row],[VAR/G]]+3.3)</f>
        <v>4.13</v>
      </c>
      <c r="U9" s="36">
        <f>IF(RosterPlan25[[#This Row],[VAW/G]]&gt;0,ROUND(RosterPlan25[[#This Row],[VAW/G]]*$AA$56,0)+1,1)</f>
        <v>35</v>
      </c>
      <c r="V9" s="42">
        <f>RosterPlan25[[#This Row],[VAWG Market $]]-_xlfn.IFNA(RosterPlan25[[#This Row],[2020 $]],1)</f>
        <v>33</v>
      </c>
      <c r="W9" s="36">
        <f>IF(RosterPlan25[[#This Row],[VAR/G]]&gt;0,1+ROUND(RosterPlan25[[#This Row],[VAR/G]]*IF(RosterPlan25[[#This Row],[KEEPER / RFA]]="K",($AA$34+RosterPlan25[[#This Row],[2020 $]]-1)/($AA$25+RosterPlan25[[#This Row],[VAR/G]]),$AA$35),0),1)</f>
        <v>20</v>
      </c>
      <c r="X9" s="36">
        <f>RosterPlan25[[#This Row],[Pure Inflated $]]-RosterPlan25[[#This Row],[2020 $]]</f>
        <v>18</v>
      </c>
      <c r="Z9" t="s">
        <v>268</v>
      </c>
      <c r="AA9">
        <f>SUMIFS(RosterPlan25[[2020 $]:[2020 $]],RosterPlan25[[OWNER]:[OWNER]],"="&amp;$Z9,RosterPlan25[[KEEPER / RFA]:[KEEPER / RFA]],"K")</f>
        <v>243</v>
      </c>
      <c r="AB9" s="36">
        <f>SUMIFS(RosterPlan25[[2020 $]:[2020 $]],RosterPlan25[[OWNER]:[OWNER]],"="&amp;$Z9,RosterPlan25[[KEEPER / RFA]:[KEEPER / RFA]],"K")+
SUMIFS(RosterPlan25[[RFA $]:[RFA $]],RosterPlan25[[OWNER]:[OWNER]],"="&amp;$Z9,RosterPlan25[[KEEPER / RFA]:[KEEPER / RFA]],"RFA")</f>
        <v>243</v>
      </c>
      <c r="AC9" s="36">
        <f>COUNTIFS(RosterPlan25[OWNER],"="&amp;$Z9)</f>
        <v>26</v>
      </c>
      <c r="AD9" s="43">
        <f>COUNTIFS(RosterPlan25[OWNER],"="&amp;$Z9,RosterPlan25[KEEPER / RFA],"K")</f>
        <v>22</v>
      </c>
      <c r="AE9" s="36">
        <f>COUNTIFS(RosterPlan25[OWNER],"="&amp;$Z9,RosterPlan25[KEEPER / RFA],"RFA")</f>
        <v>0</v>
      </c>
      <c r="AF9" s="40">
        <f t="shared" si="2"/>
        <v>245</v>
      </c>
      <c r="AG9" s="37">
        <f>SUMIFS(RosterPlan25[[VAR/G]:[VAR/G]],RosterPlan25[[OWNER]:[OWNER]],"="&amp;$Z9,RosterPlan25[[KEEPER / RFA]:[KEEPER / RFA]],"K",RosterPlan25[[VAR/G]:[VAR/G]],"&gt;0")</f>
        <v>22.4</v>
      </c>
      <c r="AH9" s="37">
        <f>SUMIFS(RosterPlan25[[VAR/G]:[VAR/G]],RosterPlan25[[OWNER]:[OWNER]],"="&amp;$Z9,RosterPlan25[[KEEPER / RFA]:[KEEPER / RFA]],"&lt;&gt;K",RosterPlan25[[VAR/G]:[VAR/G]],"&gt;0")</f>
        <v>5.6000000000000005</v>
      </c>
      <c r="AI9" s="37">
        <f t="shared" si="0"/>
        <v>3.0167053364269125</v>
      </c>
      <c r="AJ9" s="37">
        <f t="shared" si="1"/>
        <v>25.416705336426912</v>
      </c>
      <c r="AK9"/>
      <c r="AO9"/>
      <c r="AP9"/>
      <c r="AQ9"/>
      <c r="AR9"/>
      <c r="AS9"/>
      <c r="AT9"/>
    </row>
    <row r="10" spans="1:46" x14ac:dyDescent="0.3">
      <c r="A10" s="1" t="s">
        <v>52</v>
      </c>
      <c r="B10" s="69" t="s">
        <v>266</v>
      </c>
      <c r="C10" s="69" t="s">
        <v>1258</v>
      </c>
      <c r="D10" s="69">
        <f>_xlfn.IFNA(MATCH(RosterPlan25[[#This Row],[player_id]],CompositeRoster[sleeper_id],0),  MATCH(RosterPlan25[[#This Row],[PLAYER]],CompositeRoster[full_name],0))</f>
        <v>43</v>
      </c>
      <c r="E10" s="69">
        <f>MATCH(RosterPlan25[[#This Row],[player_id]],Draft2019[sleeper_id],0)</f>
        <v>175</v>
      </c>
      <c r="F10" s="57" t="str">
        <f>INDEX(CompositeRoster[team],RosterPlan25[[#This Row],[RosterIndex]])&amp;""</f>
        <v>SF</v>
      </c>
      <c r="G10" s="57" t="str">
        <f>INDEX(CompositeRoster[position],RosterPlan25[[#This Row],[RosterIndex]])&amp;""</f>
        <v>K</v>
      </c>
      <c r="H10" s="57" t="str">
        <f>INDEX(CompositeRoster[source],RosterPlan25[[#This Row],[RosterIndex]])</f>
        <v>Roster</v>
      </c>
      <c r="I10" s="58">
        <f>_xlfn.IFNA(INDEX(Draft2019[PRICE],RosterPlan25[[#This Row],[DraftIndex]]),0)</f>
        <v>1</v>
      </c>
      <c r="J10" s="58" t="str">
        <f>IF(RosterPlan25[[#This Row],[SOURCE]]="Rookie","Rookie",_xlfn.IFNA(INDEX(Draft2019[Current Contract],RosterPlan25[[#This Row],[DraftIndex]]),"Undrafted"))</f>
        <v>Undrafted</v>
      </c>
      <c r="K10" s="58">
        <f>IF(RosterPlan25[[#This Row],[Contract]]="Rookie","",2019+3-_xlfn.IFNA(INDEX(Draft2019[Net Keeper Count],RosterPlan25[[#This Row],[DraftIndex]]),0))</f>
        <v>2020</v>
      </c>
      <c r="L10" s="58">
        <f>ROUNDDOWN(RosterPlan25[[#This Row],[Opt $]]*IF(RosterPlan25[[#This Row],[Contract]]="Rookie",0.3,0.15),0)</f>
        <v>0</v>
      </c>
      <c r="M10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0" s="26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10" s="38"/>
      <c r="P10" s="60">
        <f>_xlfn.IFNA(INDEX(Draft2019[Net Keeper Count],RosterPlan25[[#This Row],[DraftIndex]]),0)+IF(RosterPlan25[[#This Row],[KEEPER / RFA]]="K",1,0)</f>
        <v>2</v>
      </c>
      <c r="Q10" s="59"/>
      <c r="R10" s="57">
        <f>IF(RosterPlan25[[#This Row],[VAR/G]]&gt;0,ROUND($AA$29*RosterPlan25[[#This Row],[VAR/G]],0),0)+1</f>
        <v>1</v>
      </c>
      <c r="S10" s="57">
        <f>RosterPlan25[[#This Row],[Opt $]]-RosterPlan25[[#This Row],[2020 $]]</f>
        <v>0</v>
      </c>
      <c r="T10" s="61">
        <f>IF(OR(RosterPlan25[[#This Row],[SOURCE]]="Rookie",RosterPlan25[[#This Row],[POS]]="K"),0,RosterPlan25[[#This Row],[VAR/G]]+3.3)</f>
        <v>0</v>
      </c>
      <c r="U10" s="61">
        <f>IF(RosterPlan25[[#This Row],[VAW/G]]&gt;0,ROUND(RosterPlan25[[#This Row],[VAW/G]]*$AA$56,0)+1,1)</f>
        <v>1</v>
      </c>
      <c r="V10" s="62">
        <f>RosterPlan25[[#This Row],[VAWG Market $]]-_xlfn.IFNA(RosterPlan25[[#This Row],[2020 $]],1)</f>
        <v>0</v>
      </c>
      <c r="W10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0" s="61">
        <f>RosterPlan25[[#This Row],[Pure Inflated $]]-RosterPlan25[[#This Row],[2020 $]]</f>
        <v>0</v>
      </c>
      <c r="Z10" t="s">
        <v>269</v>
      </c>
      <c r="AA10">
        <f>SUMIFS(RosterPlan25[[2020 $]:[2020 $]],RosterPlan25[[OWNER]:[OWNER]],"="&amp;$Z10,RosterPlan25[[KEEPER / RFA]:[KEEPER / RFA]],"K")</f>
        <v>290</v>
      </c>
      <c r="AB10" s="36">
        <f>SUMIFS(RosterPlan25[[2020 $]:[2020 $]],RosterPlan25[[OWNER]:[OWNER]],"="&amp;$Z10,RosterPlan25[[KEEPER / RFA]:[KEEPER / RFA]],"K")+
SUMIFS(RosterPlan25[[RFA $]:[RFA $]],RosterPlan25[[OWNER]:[OWNER]],"="&amp;$Z10,RosterPlan25[[KEEPER / RFA]:[KEEPER / RFA]],"RFA")</f>
        <v>290</v>
      </c>
      <c r="AC10" s="36">
        <f>COUNTIFS(RosterPlan25[OWNER],"="&amp;$Z10)</f>
        <v>25</v>
      </c>
      <c r="AD10" s="43">
        <f>COUNTIFS(RosterPlan25[OWNER],"="&amp;$Z10,RosterPlan25[KEEPER / RFA],"K")</f>
        <v>25</v>
      </c>
      <c r="AE10" s="36">
        <f>COUNTIFS(RosterPlan25[OWNER],"="&amp;$Z10,RosterPlan25[KEEPER / RFA],"RFA")</f>
        <v>0</v>
      </c>
      <c r="AF10" s="40">
        <f t="shared" si="2"/>
        <v>289</v>
      </c>
      <c r="AG10" s="37">
        <f>SUMIFS(RosterPlan25[[VAR/G]:[VAR/G]],RosterPlan25[[OWNER]:[OWNER]],"="&amp;$Z10,RosterPlan25[[KEEPER / RFA]:[KEEPER / RFA]],"K",RosterPlan25[[VAR/G]:[VAR/G]],"&gt;0")</f>
        <v>22.93</v>
      </c>
      <c r="AH10" s="37">
        <f>SUMIFS(RosterPlan25[[VAR/G]:[VAR/G]],RosterPlan25[[OWNER]:[OWNER]],"="&amp;$Z10,RosterPlan25[[KEEPER / RFA]:[KEEPER / RFA]],"&lt;&gt;K",RosterPlan25[[VAR/G]:[VAR/G]],"&gt;0")</f>
        <v>0</v>
      </c>
      <c r="AI10" s="37">
        <f t="shared" si="0"/>
        <v>0.6033410672853825</v>
      </c>
      <c r="AJ10" s="37">
        <f t="shared" si="1"/>
        <v>23.533341067285381</v>
      </c>
      <c r="AK10"/>
      <c r="AO10"/>
      <c r="AP10"/>
      <c r="AQ10"/>
      <c r="AR10"/>
      <c r="AS10"/>
      <c r="AT10"/>
    </row>
    <row r="11" spans="1:46" x14ac:dyDescent="0.3">
      <c r="A11" s="1" t="s">
        <v>72</v>
      </c>
      <c r="B11" s="69" t="s">
        <v>266</v>
      </c>
      <c r="C11" s="69" t="s">
        <v>9346</v>
      </c>
      <c r="D11" s="69">
        <f>_xlfn.IFNA(MATCH(RosterPlan25[[#This Row],[player_id]],CompositeRoster[sleeper_id],0),  MATCH(RosterPlan25[[#This Row],[PLAYER]],CompositeRoster[full_name],0))</f>
        <v>36</v>
      </c>
      <c r="E11" s="69">
        <f>MATCH(RosterPlan25[[#This Row],[player_id]],Draft2019[sleeper_id],0)</f>
        <v>33</v>
      </c>
      <c r="F11" s="69" t="str">
        <f>INDEX(CompositeRoster[team],RosterPlan25[[#This Row],[RosterIndex]])&amp;""</f>
        <v>SEA</v>
      </c>
      <c r="G11" s="69" t="str">
        <f>INDEX(CompositeRoster[position],RosterPlan25[[#This Row],[RosterIndex]])&amp;""</f>
        <v>K</v>
      </c>
      <c r="H11" s="69" t="str">
        <f>INDEX(CompositeRoster[source],RosterPlan25[[#This Row],[RosterIndex]])</f>
        <v>Roster</v>
      </c>
      <c r="I11" s="41">
        <f>_xlfn.IFNA(INDEX(Draft2019[PRICE],RosterPlan25[[#This Row],[DraftIndex]]),0)</f>
        <v>1</v>
      </c>
      <c r="J11" s="41" t="str">
        <f>IF(RosterPlan25[[#This Row],[SOURCE]]="Rookie","Rookie",_xlfn.IFNA(INDEX(Draft2019[Current Contract],RosterPlan25[[#This Row],[DraftIndex]]),"Undrafted"))</f>
        <v>Undrafted</v>
      </c>
      <c r="K11" s="41">
        <f>IF(RosterPlan25[[#This Row],[Contract]]="Rookie","",2019+3-_xlfn.IFNA(INDEX(Draft2019[Net Keeper Count],RosterPlan25[[#This Row],[DraftIndex]]),0))</f>
        <v>2021</v>
      </c>
      <c r="L11" s="41">
        <f>ROUNDDOWN(RosterPlan25[[#This Row],[Opt $]]*IF(RosterPlan25[[#This Row],[Contract]]="Rookie",0.3,0.15),0)</f>
        <v>0</v>
      </c>
      <c r="M11" s="6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1" s="37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11" s="38" t="s">
        <v>437</v>
      </c>
      <c r="P11" s="36">
        <f>_xlfn.IFNA(INDEX(Draft2019[Net Keeper Count],RosterPlan25[[#This Row],[DraftIndex]]),0)+IF(RosterPlan25[[#This Row],[KEEPER / RFA]]="K",1,0)</f>
        <v>2</v>
      </c>
      <c r="Q11" s="38"/>
      <c r="R11" s="36">
        <f>IF(RosterPlan25[[#This Row],[VAR/G]]&gt;0,ROUND($AA$29*RosterPlan25[[#This Row],[VAR/G]],0),0)+1</f>
        <v>1</v>
      </c>
      <c r="S11" s="36">
        <f>RosterPlan25[[#This Row],[Opt $]]-RosterPlan25[[#This Row],[2020 $]]</f>
        <v>0</v>
      </c>
      <c r="T11" s="36">
        <f>IF(OR(RosterPlan25[[#This Row],[SOURCE]]="Rookie",RosterPlan25[[#This Row],[POS]]="K"),0,RosterPlan25[[#This Row],[VAR/G]]+3.3)</f>
        <v>0</v>
      </c>
      <c r="U11" s="36">
        <f>IF(RosterPlan25[[#This Row],[VAW/G]]&gt;0,ROUND(RosterPlan25[[#This Row],[VAW/G]]*$AA$56,0)+1,1)</f>
        <v>1</v>
      </c>
      <c r="V11" s="42">
        <f>RosterPlan25[[#This Row],[VAWG Market $]]-_xlfn.IFNA(RosterPlan25[[#This Row],[2020 $]],1)</f>
        <v>0</v>
      </c>
      <c r="W11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1" s="36">
        <f>RosterPlan25[[#This Row],[Pure Inflated $]]-RosterPlan25[[#This Row],[2020 $]]</f>
        <v>0</v>
      </c>
      <c r="Z11" t="s">
        <v>270</v>
      </c>
      <c r="AA11">
        <f>SUMIFS(RosterPlan25[[2020 $]:[2020 $]],RosterPlan25[[OWNER]:[OWNER]],"="&amp;$Z11,RosterPlan25[[KEEPER / RFA]:[KEEPER / RFA]],"K")</f>
        <v>138</v>
      </c>
      <c r="AB11" s="36">
        <f>SUMIFS(RosterPlan25[[2020 $]:[2020 $]],RosterPlan25[[OWNER]:[OWNER]],"="&amp;$Z11,RosterPlan25[[KEEPER / RFA]:[KEEPER / RFA]],"K")+
SUMIFS(RosterPlan25[[RFA $]:[RFA $]],RosterPlan25[[OWNER]:[OWNER]],"="&amp;$Z11,RosterPlan25[[KEEPER / RFA]:[KEEPER / RFA]],"RFA")</f>
        <v>138</v>
      </c>
      <c r="AC11" s="36">
        <f>COUNTIFS(RosterPlan25[OWNER],"="&amp;$Z11)</f>
        <v>32</v>
      </c>
      <c r="AD11" s="43">
        <f>COUNTIFS(RosterPlan25[OWNER],"="&amp;$Z11,RosterPlan25[KEEPER / RFA],"K")</f>
        <v>28</v>
      </c>
      <c r="AE11" s="36">
        <f>COUNTIFS(RosterPlan25[OWNER],"="&amp;$Z11,RosterPlan25[KEEPER / RFA],"RFA")</f>
        <v>1</v>
      </c>
      <c r="AF11" s="40">
        <f t="shared" si="2"/>
        <v>134</v>
      </c>
      <c r="AG11" s="37">
        <f>SUMIFS(RosterPlan25[[VAR/G]:[VAR/G]],RosterPlan25[[OWNER]:[OWNER]],"="&amp;$Z11,RosterPlan25[[KEEPER / RFA]:[KEEPER / RFA]],"K",RosterPlan25[[VAR/G]:[VAR/G]],"&gt;0")</f>
        <v>8.17</v>
      </c>
      <c r="AH11" s="37">
        <f>SUMIFS(RosterPlan25[[VAR/G]:[VAR/G]],RosterPlan25[[OWNER]:[OWNER]],"="&amp;$Z11,RosterPlan25[[KEEPER / RFA]:[KEEPER / RFA]],"&lt;&gt;K",RosterPlan25[[VAR/G]:[VAR/G]],"&gt;0")</f>
        <v>10.69</v>
      </c>
      <c r="AI11" s="37">
        <f t="shared" si="0"/>
        <v>9.1049651972157726</v>
      </c>
      <c r="AJ11" s="37">
        <f t="shared" si="1"/>
        <v>17.274965197215771</v>
      </c>
      <c r="AK11"/>
      <c r="AL11"/>
      <c r="AO11"/>
      <c r="AP11"/>
      <c r="AQ11"/>
      <c r="AR11"/>
      <c r="AS11"/>
      <c r="AT11"/>
    </row>
    <row r="12" spans="1:46" x14ac:dyDescent="0.3">
      <c r="A12" s="1" t="s">
        <v>309</v>
      </c>
      <c r="B12" s="69" t="s">
        <v>266</v>
      </c>
      <c r="C12" s="69" t="s">
        <v>315</v>
      </c>
      <c r="D12" s="69">
        <f>_xlfn.IFNA(MATCH(RosterPlan25[[#This Row],[player_id]],CompositeRoster[sleeper_id],0),  MATCH(RosterPlan25[[#This Row],[PLAYER]],CompositeRoster[full_name],0))</f>
        <v>26</v>
      </c>
      <c r="E12" s="69">
        <f>MATCH(RosterPlan25[[#This Row],[player_id]],Draft2019[sleeper_id],0)</f>
        <v>190</v>
      </c>
      <c r="F12" s="57" t="str">
        <f>INDEX(CompositeRoster[team],RosterPlan25[[#This Row],[RosterIndex]])&amp;""</f>
        <v>NYG</v>
      </c>
      <c r="G12" s="57" t="str">
        <f>INDEX(CompositeRoster[position],RosterPlan25[[#This Row],[RosterIndex]])&amp;""</f>
        <v>QB</v>
      </c>
      <c r="H12" s="57" t="str">
        <f>INDEX(CompositeRoster[source],RosterPlan25[[#This Row],[RosterIndex]])</f>
        <v>Roster</v>
      </c>
      <c r="I12" s="58">
        <f>_xlfn.IFNA(INDEX(Draft2019[PRICE],RosterPlan25[[#This Row],[DraftIndex]]),0)</f>
        <v>3</v>
      </c>
      <c r="J12" s="58" t="str">
        <f>IF(RosterPlan25[[#This Row],[SOURCE]]="Rookie","Rookie",_xlfn.IFNA(INDEX(Draft2019[Current Contract],RosterPlan25[[#This Row],[DraftIndex]]),"Undrafted"))</f>
        <v>Rookie</v>
      </c>
      <c r="K12" s="58" t="str">
        <f>IF(RosterPlan25[[#This Row],[Contract]]="Rookie","",2019+3-_xlfn.IFNA(INDEX(Draft2019[Net Keeper Count],RosterPlan25[[#This Row],[DraftIndex]]),0))</f>
        <v/>
      </c>
      <c r="L12" s="58">
        <f>ROUNDDOWN(RosterPlan25[[#This Row],[Opt $]]*IF(RosterPlan25[[#This Row],[Contract]]="Rookie",0.3,0.15),0)</f>
        <v>0</v>
      </c>
      <c r="M12" s="59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2" s="26">
        <f>_xlfn.IFNA(IF(RosterPlan25[[#This Row],[POS]]="K",0,INDEX(BeerTable[Average],MATCH(TEXT(RosterPlan25[[#This Row],[player_id]],"0"),BeerTable[sleeper_id],0))),_xlfn.SWITCH(RosterPlan25[[#This Row],[POS]],"QB",-12,"RB",-8,"WR",-8,-5))</f>
        <v>-0.28999999999999998</v>
      </c>
      <c r="O12" s="38" t="s">
        <v>437</v>
      </c>
      <c r="P12" s="60">
        <f>_xlfn.IFNA(INDEX(Draft2019[Net Keeper Count],RosterPlan25[[#This Row],[DraftIndex]]),0)+IF(RosterPlan25[[#This Row],[KEEPER / RFA]]="K",1,0)</f>
        <v>1</v>
      </c>
      <c r="Q12" s="59"/>
      <c r="R12" s="57">
        <f>IF(RosterPlan25[[#This Row],[VAR/G]]&gt;0,ROUND($AA$29*RosterPlan25[[#This Row],[VAR/G]],0),0)+1</f>
        <v>1</v>
      </c>
      <c r="S12" s="57">
        <f>RosterPlan25[[#This Row],[Opt $]]-RosterPlan25[[#This Row],[2020 $]]</f>
        <v>-2</v>
      </c>
      <c r="T12" s="61">
        <f>IF(OR(RosterPlan25[[#This Row],[SOURCE]]="Rookie",RosterPlan25[[#This Row],[POS]]="K"),0,RosterPlan25[[#This Row],[VAR/G]]+3.3)</f>
        <v>3.01</v>
      </c>
      <c r="U12" s="61">
        <f>IF(RosterPlan25[[#This Row],[VAW/G]]&gt;0,ROUND(RosterPlan25[[#This Row],[VAW/G]]*$AA$56,0)+1,1)</f>
        <v>26</v>
      </c>
      <c r="V12" s="62">
        <f>RosterPlan25[[#This Row],[VAWG Market $]]-_xlfn.IFNA(RosterPlan25[[#This Row],[2020 $]],1)</f>
        <v>23</v>
      </c>
      <c r="W12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2" s="61">
        <f>RosterPlan25[[#This Row],[Pure Inflated $]]-RosterPlan25[[#This Row],[2020 $]]</f>
        <v>-2</v>
      </c>
      <c r="AA12">
        <f>SUM(AA2:AA11)</f>
        <v>2136</v>
      </c>
      <c r="AB12">
        <f t="shared" ref="AB12:AH12" si="3">SUM(AB2:AB11)</f>
        <v>2136</v>
      </c>
      <c r="AC12"/>
      <c r="AD12" s="39">
        <f t="shared" si="3"/>
        <v>238</v>
      </c>
      <c r="AE12"/>
      <c r="AF12" s="40">
        <f t="shared" si="3"/>
        <v>2138</v>
      </c>
      <c r="AG12" s="37">
        <f t="shared" si="3"/>
        <v>185.41</v>
      </c>
      <c r="AH12" s="37">
        <f t="shared" si="3"/>
        <v>38.89</v>
      </c>
      <c r="AI12"/>
      <c r="AJ12"/>
      <c r="AK12"/>
      <c r="AO12"/>
      <c r="AP12"/>
      <c r="AQ12"/>
      <c r="AR12"/>
      <c r="AS12"/>
      <c r="AT12"/>
    </row>
    <row r="13" spans="1:46" x14ac:dyDescent="0.3">
      <c r="A13" s="1" t="s">
        <v>47</v>
      </c>
      <c r="B13" s="69" t="s">
        <v>266</v>
      </c>
      <c r="C13" s="69" t="s">
        <v>4507</v>
      </c>
      <c r="D13" s="69">
        <f>_xlfn.IFNA(MATCH(RosterPlan25[[#This Row],[player_id]],CompositeRoster[sleeper_id],0),  MATCH(RosterPlan25[[#This Row],[PLAYER]],CompositeRoster[full_name],0))</f>
        <v>46</v>
      </c>
      <c r="E13" s="69">
        <f>MATCH(RosterPlan25[[#This Row],[player_id]],Draft2019[sleeper_id],0)</f>
        <v>177</v>
      </c>
      <c r="F13" s="57" t="str">
        <f>INDEX(CompositeRoster[team],RosterPlan25[[#This Row],[RosterIndex]])&amp;""</f>
        <v>CHI</v>
      </c>
      <c r="G13" s="57" t="str">
        <f>INDEX(CompositeRoster[position],RosterPlan25[[#This Row],[RosterIndex]])&amp;""</f>
        <v>RB</v>
      </c>
      <c r="H13" s="57" t="str">
        <f>INDEX(CompositeRoster[source],RosterPlan25[[#This Row],[RosterIndex]])</f>
        <v>Roster</v>
      </c>
      <c r="I13" s="58">
        <f>_xlfn.IFNA(INDEX(Draft2019[PRICE],RosterPlan25[[#This Row],[DraftIndex]]),0)</f>
        <v>1</v>
      </c>
      <c r="J13" s="58" t="str">
        <f>IF(RosterPlan25[[#This Row],[SOURCE]]="Rookie","Rookie",_xlfn.IFNA(INDEX(Draft2019[Current Contract],RosterPlan25[[#This Row],[DraftIndex]]),"Undrafted"))</f>
        <v>Auction</v>
      </c>
      <c r="K13" s="58">
        <f>IF(RosterPlan25[[#This Row],[Contract]]="Rookie","",2019+3-_xlfn.IFNA(INDEX(Draft2019[Net Keeper Count],RosterPlan25[[#This Row],[DraftIndex]]),0))</f>
        <v>2020</v>
      </c>
      <c r="L13" s="58">
        <f>ROUNDDOWN(RosterPlan25[[#This Row],[Opt $]]*IF(RosterPlan25[[#This Row],[Contract]]="Rookie",0.3,0.15),0)</f>
        <v>0</v>
      </c>
      <c r="M13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3" s="26">
        <f>_xlfn.IFNA(IF(RosterPlan25[[#This Row],[POS]]="K",0,INDEX(BeerTable[Average],MATCH(TEXT(RosterPlan25[[#This Row],[player_id]],"0"),BeerTable[sleeper_id],0))),_xlfn.SWITCH(RosterPlan25[[#This Row],[POS]],"QB",-12,"RB",-8,"WR",-8,-5))</f>
        <v>-1.1599999999999999</v>
      </c>
      <c r="O13" s="38"/>
      <c r="P13" s="60">
        <f>_xlfn.IFNA(INDEX(Draft2019[Net Keeper Count],RosterPlan25[[#This Row],[DraftIndex]]),0)+IF(RosterPlan25[[#This Row],[KEEPER / RFA]]="K",1,0)</f>
        <v>2</v>
      </c>
      <c r="Q13" s="59"/>
      <c r="R13" s="57">
        <f>IF(RosterPlan25[[#This Row],[VAR/G]]&gt;0,ROUND($AA$29*RosterPlan25[[#This Row],[VAR/G]],0),0)+1</f>
        <v>1</v>
      </c>
      <c r="S13" s="57">
        <f>RosterPlan25[[#This Row],[Opt $]]-RosterPlan25[[#This Row],[2020 $]]</f>
        <v>0</v>
      </c>
      <c r="T13" s="61">
        <f>IF(OR(RosterPlan25[[#This Row],[SOURCE]]="Rookie",RosterPlan25[[#This Row],[POS]]="K"),0,RosterPlan25[[#This Row],[VAR/G]]+3.3)</f>
        <v>2.1399999999999997</v>
      </c>
      <c r="U13" s="61">
        <f>IF(RosterPlan25[[#This Row],[VAW/G]]&gt;0,ROUND(RosterPlan25[[#This Row],[VAW/G]]*$AA$56,0)+1,1)</f>
        <v>19</v>
      </c>
      <c r="V13" s="62">
        <f>RosterPlan25[[#This Row],[VAWG Market $]]-_xlfn.IFNA(RosterPlan25[[#This Row],[2020 $]],1)</f>
        <v>18</v>
      </c>
      <c r="W13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3" s="61">
        <f>RosterPlan25[[#This Row],[Pure Inflated $]]-RosterPlan25[[#This Row],[2020 $]]</f>
        <v>0</v>
      </c>
      <c r="AO13"/>
      <c r="AP13"/>
      <c r="AQ13"/>
      <c r="AR13"/>
      <c r="AS13"/>
      <c r="AT13"/>
    </row>
    <row r="14" spans="1:46" x14ac:dyDescent="0.3">
      <c r="A14" s="1" t="s">
        <v>44</v>
      </c>
      <c r="B14" s="69" t="s">
        <v>266</v>
      </c>
      <c r="C14" s="69" t="s">
        <v>5538</v>
      </c>
      <c r="D14" s="69">
        <f>_xlfn.IFNA(MATCH(RosterPlan25[[#This Row],[player_id]],CompositeRoster[sleeper_id],0),  MATCH(RosterPlan25[[#This Row],[PLAYER]],CompositeRoster[full_name],0))</f>
        <v>25</v>
      </c>
      <c r="E14" s="69">
        <f>MATCH(RosterPlan25[[#This Row],[player_id]],Draft2019[sleeper_id],0)</f>
        <v>176</v>
      </c>
      <c r="F14" s="69" t="str">
        <f>INDEX(CompositeRoster[team],RosterPlan25[[#This Row],[RosterIndex]])&amp;""</f>
        <v>CAR</v>
      </c>
      <c r="G14" s="69" t="str">
        <f>INDEX(CompositeRoster[position],RosterPlan25[[#This Row],[RosterIndex]])&amp;""</f>
        <v>WR</v>
      </c>
      <c r="H14" s="36" t="str">
        <f>INDEX(CompositeRoster[source],RosterPlan25[[#This Row],[RosterIndex]])</f>
        <v>Roster</v>
      </c>
      <c r="I14" s="41">
        <f>_xlfn.IFNA(INDEX(Draft2019[PRICE],RosterPlan25[[#This Row],[DraftIndex]]),0)</f>
        <v>1</v>
      </c>
      <c r="J14" s="41" t="str">
        <f>IF(RosterPlan25[[#This Row],[SOURCE]]="Rookie","Rookie",_xlfn.IFNA(INDEX(Draft2019[Current Contract],RosterPlan25[[#This Row],[DraftIndex]]),"Undrafted"))</f>
        <v>Undrafted</v>
      </c>
      <c r="K14" s="41">
        <f>IF(RosterPlan25[[#This Row],[Contract]]="Rookie","",2019+3-_xlfn.IFNA(INDEX(Draft2019[Net Keeper Count],RosterPlan25[[#This Row],[DraftIndex]]),0))</f>
        <v>2021</v>
      </c>
      <c r="L14" s="41">
        <f>ROUNDDOWN(RosterPlan25[[#This Row],[Opt $]]*IF(RosterPlan25[[#This Row],[Contract]]="Rookie",0.3,0.15),0)</f>
        <v>0</v>
      </c>
      <c r="M14" s="36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4" s="37">
        <f>_xlfn.IFNA(IF(RosterPlan25[[#This Row],[POS]]="K",0,INDEX(BeerTable[Average],MATCH(TEXT(RosterPlan25[[#This Row],[player_id]],"0"),BeerTable[sleeper_id],0))),_xlfn.SWITCH(RosterPlan25[[#This Row],[POS]],"QB",-12,"RB",-8,"WR",-8,-5))</f>
        <v>-1.27</v>
      </c>
      <c r="O14" s="38" t="s">
        <v>437</v>
      </c>
      <c r="P14" s="36">
        <f>_xlfn.IFNA(INDEX(Draft2019[Net Keeper Count],RosterPlan25[[#This Row],[DraftIndex]]),0)+IF(RosterPlan25[[#This Row],[KEEPER / RFA]]="K",1,0)</f>
        <v>2</v>
      </c>
      <c r="Q14" s="38"/>
      <c r="R14" s="69">
        <f>IF(RosterPlan25[[#This Row],[VAR/G]]&gt;0,ROUND($AA$29*RosterPlan25[[#This Row],[VAR/G]],0),0)+1</f>
        <v>1</v>
      </c>
      <c r="S14" s="36">
        <f>RosterPlan25[[#This Row],[Opt $]]-RosterPlan25[[#This Row],[2020 $]]</f>
        <v>0</v>
      </c>
      <c r="T14" s="36">
        <f>IF(OR(RosterPlan25[[#This Row],[SOURCE]]="Rookie",RosterPlan25[[#This Row],[POS]]="K"),0,RosterPlan25[[#This Row],[VAR/G]]+3.3)</f>
        <v>2.0299999999999998</v>
      </c>
      <c r="U14" s="36">
        <f>IF(RosterPlan25[[#This Row],[VAW/G]]&gt;0,ROUND(RosterPlan25[[#This Row],[VAW/G]]*$AA$56,0)+1,1)</f>
        <v>18</v>
      </c>
      <c r="V14" s="42">
        <f>RosterPlan25[[#This Row],[VAWG Market $]]-_xlfn.IFNA(RosterPlan25[[#This Row],[2020 $]],1)</f>
        <v>17</v>
      </c>
      <c r="W14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4" s="36">
        <f>RosterPlan25[[#This Row],[Pure Inflated $]]-RosterPlan25[[#This Row],[2020 $]]</f>
        <v>0</v>
      </c>
      <c r="AO14"/>
      <c r="AP14"/>
      <c r="AQ14"/>
      <c r="AR14"/>
      <c r="AS14"/>
      <c r="AT14"/>
    </row>
    <row r="15" spans="1:46" x14ac:dyDescent="0.3">
      <c r="A15" s="1" t="s">
        <v>212</v>
      </c>
      <c r="B15" s="69" t="s">
        <v>266</v>
      </c>
      <c r="C15" s="69" t="s">
        <v>7559</v>
      </c>
      <c r="D15" s="69">
        <f>_xlfn.IFNA(MATCH(RosterPlan25[[#This Row],[player_id]],CompositeRoster[sleeper_id],0),  MATCH(RosterPlan25[[#This Row],[PLAYER]],CompositeRoster[full_name],0))</f>
        <v>30</v>
      </c>
      <c r="E15" s="69" t="e">
        <f>MATCH(RosterPlan25[[#This Row],[player_id]],Draft2019[sleeper_id],0)</f>
        <v>#N/A</v>
      </c>
      <c r="F15" s="57" t="str">
        <f>INDEX(CompositeRoster[team],RosterPlan25[[#This Row],[RosterIndex]])&amp;""</f>
        <v>PHI</v>
      </c>
      <c r="G15" s="57" t="str">
        <f>INDEX(CompositeRoster[position],RosterPlan25[[#This Row],[RosterIndex]])&amp;""</f>
        <v>WR</v>
      </c>
      <c r="H15" s="57" t="str">
        <f>INDEX(CompositeRoster[source],RosterPlan25[[#This Row],[RosterIndex]])</f>
        <v>Roster</v>
      </c>
      <c r="I15" s="58">
        <f>_xlfn.IFNA(INDEX(Draft2019[PRICE],RosterPlan25[[#This Row],[DraftIndex]]),0)</f>
        <v>0</v>
      </c>
      <c r="J15" s="58" t="str">
        <f>IF(RosterPlan25[[#This Row],[SOURCE]]="Rookie","Rookie",_xlfn.IFNA(INDEX(Draft2019[Current Contract],RosterPlan25[[#This Row],[DraftIndex]]),"Undrafted"))</f>
        <v>Undrafted</v>
      </c>
      <c r="K15" s="58">
        <f>IF(RosterPlan25[[#This Row],[Contract]]="Rookie","",2019+3-_xlfn.IFNA(INDEX(Draft2019[Net Keeper Count],RosterPlan25[[#This Row],[DraftIndex]]),0))</f>
        <v>2022</v>
      </c>
      <c r="L15" s="58">
        <f>ROUNDDOWN(RosterPlan25[[#This Row],[Opt $]]*IF(RosterPlan25[[#This Row],[Contract]]="Rookie",0.3,0.15),0)</f>
        <v>0</v>
      </c>
      <c r="M15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5" s="26">
        <f>_xlfn.IFNA(IF(RosterPlan25[[#This Row],[POS]]="K",0,INDEX(BeerTable[Average],MATCH(TEXT(RosterPlan25[[#This Row],[player_id]],"0"),BeerTable[sleeper_id],0))),_xlfn.SWITCH(RosterPlan25[[#This Row],[POS]],"QB",-12,"RB",-8,"WR",-8,-5))</f>
        <v>-1.49</v>
      </c>
      <c r="O15" s="38" t="s">
        <v>437</v>
      </c>
      <c r="P15" s="60">
        <f>_xlfn.IFNA(INDEX(Draft2019[Net Keeper Count],RosterPlan25[[#This Row],[DraftIndex]]),0)+IF(RosterPlan25[[#This Row],[KEEPER / RFA]]="K",1,0)</f>
        <v>1</v>
      </c>
      <c r="Q15" s="59"/>
      <c r="R15" s="57">
        <f>IF(RosterPlan25[[#This Row],[VAR/G]]&gt;0,ROUND($AA$29*RosterPlan25[[#This Row],[VAR/G]],0),0)+1</f>
        <v>1</v>
      </c>
      <c r="S15" s="57">
        <f>RosterPlan25[[#This Row],[Opt $]]-RosterPlan25[[#This Row],[2020 $]]</f>
        <v>0</v>
      </c>
      <c r="T15" s="61">
        <f>IF(OR(RosterPlan25[[#This Row],[SOURCE]]="Rookie",RosterPlan25[[#This Row],[POS]]="K"),0,RosterPlan25[[#This Row],[VAR/G]]+3.3)</f>
        <v>1.8099999999999998</v>
      </c>
      <c r="U15" s="61">
        <f>IF(RosterPlan25[[#This Row],[VAW/G]]&gt;0,ROUND(RosterPlan25[[#This Row],[VAW/G]]*$AA$56,0)+1,1)</f>
        <v>16</v>
      </c>
      <c r="V15" s="62">
        <f>RosterPlan25[[#This Row],[VAWG Market $]]-_xlfn.IFNA(RosterPlan25[[#This Row],[2020 $]],1)</f>
        <v>15</v>
      </c>
      <c r="W15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5" s="61">
        <f>RosterPlan25[[#This Row],[Pure Inflated $]]-RosterPlan25[[#This Row],[2020 $]]</f>
        <v>0</v>
      </c>
      <c r="AO15"/>
      <c r="AP15"/>
      <c r="AQ15"/>
      <c r="AR15"/>
      <c r="AS15"/>
      <c r="AT15"/>
    </row>
    <row r="16" spans="1:46" x14ac:dyDescent="0.3">
      <c r="A16" s="1" t="s">
        <v>55</v>
      </c>
      <c r="B16" s="69" t="s">
        <v>266</v>
      </c>
      <c r="C16" s="69" t="s">
        <v>3335</v>
      </c>
      <c r="D16" s="69">
        <f>_xlfn.IFNA(MATCH(RosterPlan25[[#This Row],[player_id]],CompositeRoster[sleeper_id],0),  MATCH(RosterPlan25[[#This Row],[PLAYER]],CompositeRoster[full_name],0))</f>
        <v>34</v>
      </c>
      <c r="E16" s="69">
        <f>MATCH(RosterPlan25[[#This Row],[player_id]],Draft2019[sleeper_id],0)</f>
        <v>180</v>
      </c>
      <c r="F16" s="69" t="str">
        <f>INDEX(CompositeRoster[team],RosterPlan25[[#This Row],[RosterIndex]])&amp;""</f>
        <v>CAR</v>
      </c>
      <c r="G16" s="69" t="str">
        <f>INDEX(CompositeRoster[position],RosterPlan25[[#This Row],[RosterIndex]])&amp;""</f>
        <v>TE</v>
      </c>
      <c r="H16" s="36" t="str">
        <f>INDEX(CompositeRoster[source],RosterPlan25[[#This Row],[RosterIndex]])</f>
        <v>Roster</v>
      </c>
      <c r="I16" s="41">
        <f>_xlfn.IFNA(INDEX(Draft2019[PRICE],RosterPlan25[[#This Row],[DraftIndex]]),0)</f>
        <v>1</v>
      </c>
      <c r="J16" s="41" t="str">
        <f>IF(RosterPlan25[[#This Row],[SOURCE]]="Rookie","Rookie",_xlfn.IFNA(INDEX(Draft2019[Current Contract],RosterPlan25[[#This Row],[DraftIndex]]),"Undrafted"))</f>
        <v>Rookie</v>
      </c>
      <c r="K16" s="41" t="str">
        <f>IF(RosterPlan25[[#This Row],[Contract]]="Rookie","",2019+3-_xlfn.IFNA(INDEX(Draft2019[Net Keeper Count],RosterPlan25[[#This Row],[DraftIndex]]),0))</f>
        <v/>
      </c>
      <c r="L16" s="41">
        <f>ROUNDDOWN(RosterPlan25[[#This Row],[Opt $]]*IF(RosterPlan25[[#This Row],[Contract]]="Rookie",0.3,0.15),0)</f>
        <v>0</v>
      </c>
      <c r="M16" s="36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6" s="47">
        <f>_xlfn.IFNA(IF(RosterPlan25[[#This Row],[POS]]="K",0,INDEX(BeerTable[Average],MATCH(TEXT(RosterPlan25[[#This Row],[player_id]],"0"),BeerTable[sleeper_id],0))),_xlfn.SWITCH(RosterPlan25[[#This Row],[POS]],"QB",-12,"RB",-8,"WR",-8,-5))</f>
        <v>-1.8</v>
      </c>
      <c r="O16" s="38" t="s">
        <v>437</v>
      </c>
      <c r="P16" s="69">
        <f>_xlfn.IFNA(INDEX(Draft2019[Net Keeper Count],RosterPlan25[[#This Row],[DraftIndex]]),0)+IF(RosterPlan25[[#This Row],[KEEPER / RFA]]="K",1,0)</f>
        <v>2</v>
      </c>
      <c r="Q16" s="38"/>
      <c r="R16" s="48">
        <f>IF(RosterPlan25[[#This Row],[VAR/G]]&gt;0,ROUND($AA$29*RosterPlan25[[#This Row],[VAR/G]],0),0)+1</f>
        <v>1</v>
      </c>
      <c r="S16" s="36">
        <f>RosterPlan25[[#This Row],[Opt $]]-RosterPlan25[[#This Row],[2020 $]]</f>
        <v>0</v>
      </c>
      <c r="T16" s="69">
        <f>IF(OR(RosterPlan25[[#This Row],[SOURCE]]="Rookie",RosterPlan25[[#This Row],[POS]]="K"),0,RosterPlan25[[#This Row],[VAR/G]]+3.3)</f>
        <v>1.4999999999999998</v>
      </c>
      <c r="U16" s="69">
        <f>IF(RosterPlan25[[#This Row],[VAW/G]]&gt;0,ROUND(RosterPlan25[[#This Row],[VAW/G]]*$AA$56,0)+1,1)</f>
        <v>13</v>
      </c>
      <c r="V16" s="49">
        <f>RosterPlan25[[#This Row],[VAWG Market $]]-_xlfn.IFNA(RosterPlan25[[#This Row],[2020 $]],1)</f>
        <v>12</v>
      </c>
      <c r="W16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6" s="36">
        <f>RosterPlan25[[#This Row],[Pure Inflated $]]-RosterPlan25[[#This Row],[2020 $]]</f>
        <v>0</v>
      </c>
      <c r="AK16" s="37"/>
      <c r="AL16" s="37"/>
      <c r="AM16" s="37"/>
      <c r="AO16"/>
      <c r="AP16"/>
      <c r="AQ16"/>
      <c r="AR16"/>
      <c r="AS16"/>
      <c r="AT16"/>
    </row>
    <row r="17" spans="1:46" x14ac:dyDescent="0.3">
      <c r="A17" s="1" t="s">
        <v>3427</v>
      </c>
      <c r="B17" s="69" t="s">
        <v>266</v>
      </c>
      <c r="C17" s="69" t="s">
        <v>3428</v>
      </c>
      <c r="D17" s="69">
        <f>_xlfn.IFNA(MATCH(RosterPlan25[[#This Row],[player_id]],CompositeRoster[sleeper_id],0),  MATCH(RosterPlan25[[#This Row],[PLAYER]],CompositeRoster[full_name],0))</f>
        <v>29</v>
      </c>
      <c r="E17" s="69" t="e">
        <f>MATCH(RosterPlan25[[#This Row],[player_id]],Draft2019[sleeper_id],0)</f>
        <v>#N/A</v>
      </c>
      <c r="F17" s="57" t="str">
        <f>INDEX(CompositeRoster[team],RosterPlan25[[#This Row],[RosterIndex]])&amp;""</f>
        <v>BUF</v>
      </c>
      <c r="G17" s="57" t="str">
        <f>INDEX(CompositeRoster[position],RosterPlan25[[#This Row],[RosterIndex]])&amp;""</f>
        <v>TE</v>
      </c>
      <c r="H17" s="57" t="str">
        <f>INDEX(CompositeRoster[source],RosterPlan25[[#This Row],[RosterIndex]])</f>
        <v>Roster</v>
      </c>
      <c r="I17" s="58">
        <f>_xlfn.IFNA(INDEX(Draft2019[PRICE],RosterPlan25[[#This Row],[DraftIndex]]),0)</f>
        <v>0</v>
      </c>
      <c r="J17" s="58" t="str">
        <f>IF(RosterPlan25[[#This Row],[SOURCE]]="Rookie","Rookie",_xlfn.IFNA(INDEX(Draft2019[Current Contract],RosterPlan25[[#This Row],[DraftIndex]]),"Undrafted"))</f>
        <v>Undrafted</v>
      </c>
      <c r="K17" s="58">
        <f>IF(RosterPlan25[[#This Row],[Contract]]="Rookie","",2019+3-_xlfn.IFNA(INDEX(Draft2019[Net Keeper Count],RosterPlan25[[#This Row],[DraftIndex]]),0))</f>
        <v>2022</v>
      </c>
      <c r="L17" s="58">
        <f>ROUNDDOWN(RosterPlan25[[#This Row],[Opt $]]*IF(RosterPlan25[[#This Row],[Contract]]="Rookie",0.3,0.15),0)</f>
        <v>0</v>
      </c>
      <c r="M17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7" s="26">
        <f>_xlfn.IFNA(IF(RosterPlan25[[#This Row],[POS]]="K",0,INDEX(BeerTable[Average],MATCH(TEXT(RosterPlan25[[#This Row],[player_id]],"0"),BeerTable[sleeper_id],0))),_xlfn.SWITCH(RosterPlan25[[#This Row],[POS]],"QB",-12,"RB",-8,"WR",-8,-5))</f>
        <v>-1.97</v>
      </c>
      <c r="O17" s="38" t="s">
        <v>437</v>
      </c>
      <c r="P17" s="60">
        <f>_xlfn.IFNA(INDEX(Draft2019[Net Keeper Count],RosterPlan25[[#This Row],[DraftIndex]]),0)+IF(RosterPlan25[[#This Row],[KEEPER / RFA]]="K",1,0)</f>
        <v>1</v>
      </c>
      <c r="Q17" s="59"/>
      <c r="R17" s="57">
        <f>IF(RosterPlan25[[#This Row],[VAR/G]]&gt;0,ROUND($AA$29*RosterPlan25[[#This Row],[VAR/G]],0),0)+1</f>
        <v>1</v>
      </c>
      <c r="S17" s="57">
        <f>RosterPlan25[[#This Row],[Opt $]]-RosterPlan25[[#This Row],[2020 $]]</f>
        <v>0</v>
      </c>
      <c r="T17" s="61">
        <f>IF(OR(RosterPlan25[[#This Row],[SOURCE]]="Rookie",RosterPlan25[[#This Row],[POS]]="K"),0,RosterPlan25[[#This Row],[VAR/G]]+3.3)</f>
        <v>1.3299999999999998</v>
      </c>
      <c r="U17" s="61">
        <f>IF(RosterPlan25[[#This Row],[VAW/G]]&gt;0,ROUND(RosterPlan25[[#This Row],[VAW/G]]*$AA$56,0)+1,1)</f>
        <v>12</v>
      </c>
      <c r="V17" s="62">
        <f>RosterPlan25[[#This Row],[VAWG Market $]]-_xlfn.IFNA(RosterPlan25[[#This Row],[2020 $]],1)</f>
        <v>11</v>
      </c>
      <c r="W17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7" s="61">
        <f>RosterPlan25[[#This Row],[Pure Inflated $]]-RosterPlan25[[#This Row],[2020 $]]</f>
        <v>0</v>
      </c>
      <c r="AO17"/>
      <c r="AP17"/>
      <c r="AQ17"/>
      <c r="AR17"/>
      <c r="AS17"/>
      <c r="AT17"/>
    </row>
    <row r="18" spans="1:46" x14ac:dyDescent="0.3">
      <c r="A18" s="1" t="s">
        <v>193</v>
      </c>
      <c r="B18" s="69" t="s">
        <v>266</v>
      </c>
      <c r="C18" s="69" t="s">
        <v>4864</v>
      </c>
      <c r="D18" s="69">
        <f>_xlfn.IFNA(MATCH(RosterPlan25[[#This Row],[player_id]],CompositeRoster[sleeper_id],0),  MATCH(RosterPlan25[[#This Row],[PLAYER]],CompositeRoster[full_name],0))</f>
        <v>37</v>
      </c>
      <c r="E18" s="69">
        <f>MATCH(RosterPlan25[[#This Row],[player_id]],Draft2019[sleeper_id],0)</f>
        <v>185</v>
      </c>
      <c r="F18" s="69" t="str">
        <f>INDEX(CompositeRoster[team],RosterPlan25[[#This Row],[RosterIndex]])&amp;""</f>
        <v>SF</v>
      </c>
      <c r="G18" s="69" t="str">
        <f>INDEX(CompositeRoster[position],RosterPlan25[[#This Row],[RosterIndex]])&amp;""</f>
        <v>QB</v>
      </c>
      <c r="H18" s="36" t="str">
        <f>INDEX(CompositeRoster[source],RosterPlan25[[#This Row],[RosterIndex]])</f>
        <v>Roster</v>
      </c>
      <c r="I18" s="41">
        <f>_xlfn.IFNA(INDEX(Draft2019[PRICE],RosterPlan25[[#This Row],[DraftIndex]]),0)</f>
        <v>1</v>
      </c>
      <c r="J18" s="41" t="str">
        <f>IF(RosterPlan25[[#This Row],[SOURCE]]="Rookie","Rookie",_xlfn.IFNA(INDEX(Draft2019[Current Contract],RosterPlan25[[#This Row],[DraftIndex]]),"Undrafted"))</f>
        <v>Auction</v>
      </c>
      <c r="K18" s="41">
        <f>IF(RosterPlan25[[#This Row],[Contract]]="Rookie","",2019+3-_xlfn.IFNA(INDEX(Draft2019[Net Keeper Count],RosterPlan25[[#This Row],[DraftIndex]]),0))</f>
        <v>2022</v>
      </c>
      <c r="L18" s="41">
        <f>ROUNDDOWN(RosterPlan25[[#This Row],[Opt $]]*IF(RosterPlan25[[#This Row],[Contract]]="Rookie",0.3,0.15),0)</f>
        <v>0</v>
      </c>
      <c r="M18" s="36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8" s="47">
        <f>_xlfn.IFNA(IF(RosterPlan25[[#This Row],[POS]]="K",0,INDEX(BeerTable[Average],MATCH(TEXT(RosterPlan25[[#This Row],[player_id]],"0"),BeerTable[sleeper_id],0))),_xlfn.SWITCH(RosterPlan25[[#This Row],[POS]],"QB",-12,"RB",-8,"WR",-8,-5))</f>
        <v>-2.0299999999999998</v>
      </c>
      <c r="O18" s="38" t="s">
        <v>437</v>
      </c>
      <c r="P18" s="69">
        <f>_xlfn.IFNA(INDEX(Draft2019[Net Keeper Count],RosterPlan25[[#This Row],[DraftIndex]]),0)+IF(RosterPlan25[[#This Row],[KEEPER / RFA]]="K",1,0)</f>
        <v>1</v>
      </c>
      <c r="Q18" s="38"/>
      <c r="R18" s="48">
        <f>IF(RosterPlan25[[#This Row],[VAR/G]]&gt;0,ROUND($AA$29*RosterPlan25[[#This Row],[VAR/G]],0),0)+1</f>
        <v>1</v>
      </c>
      <c r="S18" s="36">
        <f>RosterPlan25[[#This Row],[Opt $]]-RosterPlan25[[#This Row],[2020 $]]</f>
        <v>0</v>
      </c>
      <c r="T18" s="69">
        <f>IF(OR(RosterPlan25[[#This Row],[SOURCE]]="Rookie",RosterPlan25[[#This Row],[POS]]="K"),0,RosterPlan25[[#This Row],[VAR/G]]+3.3)</f>
        <v>1.27</v>
      </c>
      <c r="U18" s="69">
        <f>IF(RosterPlan25[[#This Row],[VAW/G]]&gt;0,ROUND(RosterPlan25[[#This Row],[VAW/G]]*$AA$56,0)+1,1)</f>
        <v>11</v>
      </c>
      <c r="V18" s="49">
        <f>RosterPlan25[[#This Row],[VAWG Market $]]-_xlfn.IFNA(RosterPlan25[[#This Row],[2020 $]],1)</f>
        <v>10</v>
      </c>
      <c r="W18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8" s="36">
        <f>RosterPlan25[[#This Row],[Pure Inflated $]]-RosterPlan25[[#This Row],[2020 $]]</f>
        <v>0</v>
      </c>
      <c r="AO18"/>
      <c r="AP18"/>
      <c r="AQ18"/>
      <c r="AR18"/>
      <c r="AS18"/>
      <c r="AT18"/>
    </row>
    <row r="19" spans="1:46" x14ac:dyDescent="0.3">
      <c r="A19" s="1" t="s">
        <v>16027</v>
      </c>
      <c r="B19" s="69" t="s">
        <v>266</v>
      </c>
      <c r="C19" s="69" t="s">
        <v>16026</v>
      </c>
      <c r="D19" s="69">
        <f>_xlfn.IFNA(MATCH(RosterPlan25[[#This Row],[player_id]],CompositeRoster[sleeper_id],0),  MATCH(RosterPlan25[[#This Row],[PLAYER]],CompositeRoster[full_name],0))</f>
        <v>54</v>
      </c>
      <c r="E19" s="69" t="e">
        <f>MATCH(RosterPlan25[[#This Row],[player_id]],Draft2019[sleeper_id],0)</f>
        <v>#N/A</v>
      </c>
      <c r="F19" s="57" t="str">
        <f>INDEX(CompositeRoster[team],RosterPlan25[[#This Row],[RosterIndex]])&amp;""</f>
        <v>IND</v>
      </c>
      <c r="G19" s="57" t="str">
        <f>INDEX(CompositeRoster[position],RosterPlan25[[#This Row],[RosterIndex]])&amp;""</f>
        <v>WR</v>
      </c>
      <c r="H19" s="57" t="str">
        <f>INDEX(CompositeRoster[source],RosterPlan25[[#This Row],[RosterIndex]])</f>
        <v>Rookie</v>
      </c>
      <c r="I19" s="58">
        <f>_xlfn.IFNA(INDEX(Draft2019[PRICE],RosterPlan25[[#This Row],[DraftIndex]]),0)</f>
        <v>0</v>
      </c>
      <c r="J19" s="58" t="str">
        <f>IF(RosterPlan25[[#This Row],[SOURCE]]="Rookie","Rookie",_xlfn.IFNA(INDEX(Draft2019[Current Contract],RosterPlan25[[#This Row],[DraftIndex]]),"Undrafted"))</f>
        <v>Rookie</v>
      </c>
      <c r="K19" s="58" t="str">
        <f>IF(RosterPlan25[[#This Row],[Contract]]="Rookie","",2019+3-_xlfn.IFNA(INDEX(Draft2019[Net Keeper Count],RosterPlan25[[#This Row],[DraftIndex]]),0))</f>
        <v/>
      </c>
      <c r="L19" s="58">
        <f>ROUNDDOWN(RosterPlan25[[#This Row],[Opt $]]*IF(RosterPlan25[[#This Row],[Contract]]="Rookie",0.3,0.15),0)</f>
        <v>0</v>
      </c>
      <c r="M19" s="59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9" s="26">
        <f>_xlfn.IFNA(IF(RosterPlan25[[#This Row],[POS]]="K",0,INDEX(BeerTable[Average],MATCH(TEXT(RosterPlan25[[#This Row],[player_id]],"0"),BeerTable[sleeper_id],0))),_xlfn.SWITCH(RosterPlan25[[#This Row],[POS]],"QB",-12,"RB",-8,"WR",-8,-5))</f>
        <v>-2.16</v>
      </c>
      <c r="O19" s="38" t="s">
        <v>437</v>
      </c>
      <c r="P19" s="60">
        <f>_xlfn.IFNA(INDEX(Draft2019[Net Keeper Count],RosterPlan25[[#This Row],[DraftIndex]]),0)+IF(RosterPlan25[[#This Row],[KEEPER / RFA]]="K",1,0)</f>
        <v>1</v>
      </c>
      <c r="Q19" s="59"/>
      <c r="R19" s="57">
        <f>IF(RosterPlan25[[#This Row],[VAR/G]]&gt;0,ROUND($AA$29*RosterPlan25[[#This Row],[VAR/G]],0),0)+1</f>
        <v>1</v>
      </c>
      <c r="S19" s="57">
        <f>RosterPlan25[[#This Row],[Opt $]]-RosterPlan25[[#This Row],[2020 $]]</f>
        <v>-3</v>
      </c>
      <c r="T19" s="61">
        <f>IF(OR(RosterPlan25[[#This Row],[SOURCE]]="Rookie",RosterPlan25[[#This Row],[POS]]="K"),0,RosterPlan25[[#This Row],[VAR/G]]+3.3)</f>
        <v>0</v>
      </c>
      <c r="U19" s="61">
        <f>IF(RosterPlan25[[#This Row],[VAW/G]]&gt;0,ROUND(RosterPlan25[[#This Row],[VAW/G]]*$AA$56,0)+1,1)</f>
        <v>1</v>
      </c>
      <c r="V19" s="62">
        <f>RosterPlan25[[#This Row],[VAWG Market $]]-_xlfn.IFNA(RosterPlan25[[#This Row],[2020 $]],1)</f>
        <v>-3</v>
      </c>
      <c r="W19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9" s="61">
        <f>RosterPlan25[[#This Row],[Pure Inflated $]]-RosterPlan25[[#This Row],[2020 $]]</f>
        <v>-3</v>
      </c>
      <c r="AF19" s="44"/>
      <c r="AO19"/>
      <c r="AP19"/>
      <c r="AQ19"/>
      <c r="AR19"/>
      <c r="AS19"/>
      <c r="AT19"/>
    </row>
    <row r="20" spans="1:46" x14ac:dyDescent="0.3">
      <c r="A20" s="1" t="s">
        <v>46</v>
      </c>
      <c r="B20" s="69" t="s">
        <v>266</v>
      </c>
      <c r="C20" s="69" t="s">
        <v>8040</v>
      </c>
      <c r="D20" s="69">
        <f>_xlfn.IFNA(MATCH(RosterPlan25[[#This Row],[player_id]],CompositeRoster[sleeper_id],0),  MATCH(RosterPlan25[[#This Row],[PLAYER]],CompositeRoster[full_name],0))</f>
        <v>32</v>
      </c>
      <c r="E20" s="69">
        <f>MATCH(RosterPlan25[[#This Row],[player_id]],Draft2019[sleeper_id],0)</f>
        <v>173</v>
      </c>
      <c r="F20" s="69" t="str">
        <f>INDEX(CompositeRoster[team],RosterPlan25[[#This Row],[RosterIndex]])&amp;""</f>
        <v>JAX</v>
      </c>
      <c r="G20" s="69" t="str">
        <f>INDEX(CompositeRoster[position],RosterPlan25[[#This Row],[RosterIndex]])&amp;""</f>
        <v>WR</v>
      </c>
      <c r="H20" s="69" t="str">
        <f>INDEX(CompositeRoster[source],RosterPlan25[[#This Row],[RosterIndex]])</f>
        <v>Roster</v>
      </c>
      <c r="I20" s="41">
        <f>_xlfn.IFNA(INDEX(Draft2019[PRICE],RosterPlan25[[#This Row],[DraftIndex]]),0)</f>
        <v>3</v>
      </c>
      <c r="J20" s="41" t="str">
        <f>IF(RosterPlan25[[#This Row],[SOURCE]]="Rookie","Rookie",_xlfn.IFNA(INDEX(Draft2019[Current Contract],RosterPlan25[[#This Row],[DraftIndex]]),"Undrafted"))</f>
        <v>Rookie</v>
      </c>
      <c r="K20" s="41" t="str">
        <f>IF(RosterPlan25[[#This Row],[Contract]]="Rookie","",2019+3-_xlfn.IFNA(INDEX(Draft2019[Net Keeper Count],RosterPlan25[[#This Row],[DraftIndex]]),0))</f>
        <v/>
      </c>
      <c r="L20" s="41">
        <f>ROUNDDOWN(RosterPlan25[[#This Row],[Opt $]]*IF(RosterPlan25[[#This Row],[Contract]]="Rookie",0.3,0.15),0)</f>
        <v>0</v>
      </c>
      <c r="M20" s="69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0" s="37">
        <f>_xlfn.IFNA(IF(RosterPlan25[[#This Row],[POS]]="K",0,INDEX(BeerTable[Average],MATCH(TEXT(RosterPlan25[[#This Row],[player_id]],"0"),BeerTable[sleeper_id],0))),_xlfn.SWITCH(RosterPlan25[[#This Row],[POS]],"QB",-12,"RB",-8,"WR",-8,-5))</f>
        <v>-2.37</v>
      </c>
      <c r="O20" s="38" t="s">
        <v>437</v>
      </c>
      <c r="P20" s="69">
        <f>_xlfn.IFNA(INDEX(Draft2019[Net Keeper Count],RosterPlan25[[#This Row],[DraftIndex]]),0)+IF(RosterPlan25[[#This Row],[KEEPER / RFA]]="K",1,0)</f>
        <v>3</v>
      </c>
      <c r="Q20" s="38"/>
      <c r="R20" s="36">
        <f>IF(RosterPlan25[[#This Row],[VAR/G]]&gt;0,ROUND($AA$29*RosterPlan25[[#This Row],[VAR/G]],0),0)+1</f>
        <v>1</v>
      </c>
      <c r="S20" s="36">
        <f>RosterPlan25[[#This Row],[Opt $]]-RosterPlan25[[#This Row],[2020 $]]</f>
        <v>-2</v>
      </c>
      <c r="T20" s="36">
        <f>IF(OR(RosterPlan25[[#This Row],[SOURCE]]="Rookie",RosterPlan25[[#This Row],[POS]]="K"),0,RosterPlan25[[#This Row],[VAR/G]]+3.3)</f>
        <v>0.92999999999999972</v>
      </c>
      <c r="U20" s="36">
        <f>IF(RosterPlan25[[#This Row],[VAW/G]]&gt;0,ROUND(RosterPlan25[[#This Row],[VAW/G]]*$AA$56,0)+1,1)</f>
        <v>9</v>
      </c>
      <c r="V20" s="42">
        <f>RosterPlan25[[#This Row],[VAWG Market $]]-_xlfn.IFNA(RosterPlan25[[#This Row],[2020 $]],1)</f>
        <v>6</v>
      </c>
      <c r="W20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0" s="36">
        <f>RosterPlan25[[#This Row],[Pure Inflated $]]-RosterPlan25[[#This Row],[2020 $]]</f>
        <v>-2</v>
      </c>
      <c r="AO20"/>
      <c r="AP20"/>
      <c r="AQ20"/>
      <c r="AR20"/>
      <c r="AS20"/>
      <c r="AT20"/>
    </row>
    <row r="21" spans="1:46" x14ac:dyDescent="0.3">
      <c r="A21" s="1" t="s">
        <v>1943</v>
      </c>
      <c r="B21" s="69" t="s">
        <v>266</v>
      </c>
      <c r="C21" s="69" t="s">
        <v>1946</v>
      </c>
      <c r="D21" s="69">
        <f>_xlfn.IFNA(MATCH(RosterPlan25[[#This Row],[player_id]],CompositeRoster[sleeper_id],0),  MATCH(RosterPlan25[[#This Row],[PLAYER]],CompositeRoster[full_name],0))</f>
        <v>41</v>
      </c>
      <c r="E21" s="69">
        <f>MATCH(RosterPlan25[[#This Row],[player_id]],Draft2019[sleeper_id],0)</f>
        <v>188</v>
      </c>
      <c r="F21" s="69" t="str">
        <f>INDEX(CompositeRoster[team],RosterPlan25[[#This Row],[RosterIndex]])&amp;""</f>
        <v>IND</v>
      </c>
      <c r="G21" s="69" t="str">
        <f>INDEX(CompositeRoster[position],RosterPlan25[[#This Row],[RosterIndex]])&amp;""</f>
        <v>WR</v>
      </c>
      <c r="H21" s="36" t="str">
        <f>INDEX(CompositeRoster[source],RosterPlan25[[#This Row],[RosterIndex]])</f>
        <v>Roster</v>
      </c>
      <c r="I21" s="41">
        <f>_xlfn.IFNA(INDEX(Draft2019[PRICE],RosterPlan25[[#This Row],[DraftIndex]]),0)</f>
        <v>5</v>
      </c>
      <c r="J21" s="41" t="str">
        <f>IF(RosterPlan25[[#This Row],[SOURCE]]="Rookie","Rookie",_xlfn.IFNA(INDEX(Draft2019[Current Contract],RosterPlan25[[#This Row],[DraftIndex]]),"Undrafted"))</f>
        <v>Rookie</v>
      </c>
      <c r="K21" s="41" t="str">
        <f>IF(RosterPlan25[[#This Row],[Contract]]="Rookie","",2019+3-_xlfn.IFNA(INDEX(Draft2019[Net Keeper Count],RosterPlan25[[#This Row],[DraftIndex]]),0))</f>
        <v/>
      </c>
      <c r="L21" s="41">
        <f>ROUNDDOWN(RosterPlan25[[#This Row],[Opt $]]*IF(RosterPlan25[[#This Row],[Contract]]="Rookie",0.3,0.15),0)</f>
        <v>0</v>
      </c>
      <c r="M21" s="36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21" s="37">
        <f>_xlfn.IFNA(IF(RosterPlan25[[#This Row],[POS]]="K",0,INDEX(BeerTable[Average],MATCH(TEXT(RosterPlan25[[#This Row],[player_id]],"0"),BeerTable[sleeper_id],0))),_xlfn.SWITCH(RosterPlan25[[#This Row],[POS]],"QB",-12,"RB",-8,"WR",-8,-5))</f>
        <v>-2.61</v>
      </c>
      <c r="O21" s="38" t="s">
        <v>437</v>
      </c>
      <c r="P21" s="36">
        <f>_xlfn.IFNA(INDEX(Draft2019[Net Keeper Count],RosterPlan25[[#This Row],[DraftIndex]]),0)+IF(RosterPlan25[[#This Row],[KEEPER / RFA]]="K",1,0)</f>
        <v>1</v>
      </c>
      <c r="Q21" s="38"/>
      <c r="R21" s="69">
        <f>IF(RosterPlan25[[#This Row],[VAR/G]]&gt;0,ROUND($AA$29*RosterPlan25[[#This Row],[VAR/G]],0),0)+1</f>
        <v>1</v>
      </c>
      <c r="S21" s="36">
        <f>RosterPlan25[[#This Row],[Opt $]]-RosterPlan25[[#This Row],[2020 $]]</f>
        <v>-4</v>
      </c>
      <c r="T21" s="36">
        <f>IF(OR(RosterPlan25[[#This Row],[SOURCE]]="Rookie",RosterPlan25[[#This Row],[POS]]="K"),0,RosterPlan25[[#This Row],[VAR/G]]+3.3)</f>
        <v>0.69</v>
      </c>
      <c r="U21" s="36">
        <f>IF(RosterPlan25[[#This Row],[VAW/G]]&gt;0,ROUND(RosterPlan25[[#This Row],[VAW/G]]*$AA$56,0)+1,1)</f>
        <v>7</v>
      </c>
      <c r="V21" s="42">
        <f>RosterPlan25[[#This Row],[VAWG Market $]]-_xlfn.IFNA(RosterPlan25[[#This Row],[2020 $]],1)</f>
        <v>2</v>
      </c>
      <c r="W21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1" s="36">
        <f>RosterPlan25[[#This Row],[Pure Inflated $]]-RosterPlan25[[#This Row],[2020 $]]</f>
        <v>-4</v>
      </c>
      <c r="Z21" t="s">
        <v>11297</v>
      </c>
      <c r="AA21" s="37">
        <f>SUMIFS(BeerTable[Average],BeerTable[Average],"&gt;0")</f>
        <v>232.68999999999997</v>
      </c>
      <c r="AB21" s="37"/>
      <c r="AO21"/>
      <c r="AP21"/>
      <c r="AQ21"/>
      <c r="AR21"/>
      <c r="AS21"/>
      <c r="AT21"/>
    </row>
    <row r="22" spans="1:46" x14ac:dyDescent="0.3">
      <c r="A22" s="1" t="s">
        <v>2596</v>
      </c>
      <c r="B22" s="69" t="s">
        <v>266</v>
      </c>
      <c r="C22" s="69" t="s">
        <v>2600</v>
      </c>
      <c r="D22" s="69">
        <f>_xlfn.IFNA(MATCH(RosterPlan25[[#This Row],[player_id]],CompositeRoster[sleeper_id],0),  MATCH(RosterPlan25[[#This Row],[PLAYER]],CompositeRoster[full_name],0))</f>
        <v>48</v>
      </c>
      <c r="E22" s="69" t="e">
        <f>MATCH(RosterPlan25[[#This Row],[player_id]],Draft2019[sleeper_id],0)</f>
        <v>#N/A</v>
      </c>
      <c r="F22" s="57" t="str">
        <f>INDEX(CompositeRoster[team],RosterPlan25[[#This Row],[RosterIndex]])&amp;""</f>
        <v>CAR</v>
      </c>
      <c r="G22" s="57" t="str">
        <f>INDEX(CompositeRoster[position],RosterPlan25[[#This Row],[RosterIndex]])&amp;""</f>
        <v>QB</v>
      </c>
      <c r="H22" s="57" t="str">
        <f>INDEX(CompositeRoster[source],RosterPlan25[[#This Row],[RosterIndex]])</f>
        <v>Roster</v>
      </c>
      <c r="I22" s="58">
        <f>_xlfn.IFNA(INDEX(Draft2019[PRICE],RosterPlan25[[#This Row],[DraftIndex]]),0)</f>
        <v>0</v>
      </c>
      <c r="J22" s="58" t="str">
        <f>IF(RosterPlan25[[#This Row],[SOURCE]]="Rookie","Rookie",_xlfn.IFNA(INDEX(Draft2019[Current Contract],RosterPlan25[[#This Row],[DraftIndex]]),"Undrafted"))</f>
        <v>Undrafted</v>
      </c>
      <c r="K22" s="58">
        <f>IF(RosterPlan25[[#This Row],[Contract]]="Rookie","",2019+3-_xlfn.IFNA(INDEX(Draft2019[Net Keeper Count],RosterPlan25[[#This Row],[DraftIndex]]),0))</f>
        <v>2022</v>
      </c>
      <c r="L22" s="58">
        <f>ROUNDDOWN(RosterPlan25[[#This Row],[Opt $]]*IF(RosterPlan25[[#This Row],[Contract]]="Rookie",0.3,0.15),0)</f>
        <v>0</v>
      </c>
      <c r="M22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2" s="26">
        <f>_xlfn.IFNA(IF(RosterPlan25[[#This Row],[POS]]="K",0,INDEX(BeerTable[Average],MATCH(TEXT(RosterPlan25[[#This Row],[player_id]],"0"),BeerTable[sleeper_id],0))),_xlfn.SWITCH(RosterPlan25[[#This Row],[POS]],"QB",-12,"RB",-8,"WR",-8,-5))</f>
        <v>-2.9</v>
      </c>
      <c r="O22" s="38" t="s">
        <v>437</v>
      </c>
      <c r="P22" s="60">
        <f>_xlfn.IFNA(INDEX(Draft2019[Net Keeper Count],RosterPlan25[[#This Row],[DraftIndex]]),0)+IF(RosterPlan25[[#This Row],[KEEPER / RFA]]="K",1,0)</f>
        <v>1</v>
      </c>
      <c r="Q22" s="59"/>
      <c r="R22" s="57">
        <f>IF(RosterPlan25[[#This Row],[VAR/G]]&gt;0,ROUND($AA$29*RosterPlan25[[#This Row],[VAR/G]],0),0)+1</f>
        <v>1</v>
      </c>
      <c r="S22" s="57">
        <f>RosterPlan25[[#This Row],[Opt $]]-RosterPlan25[[#This Row],[2020 $]]</f>
        <v>0</v>
      </c>
      <c r="T22" s="61">
        <f>IF(OR(RosterPlan25[[#This Row],[SOURCE]]="Rookie",RosterPlan25[[#This Row],[POS]]="K"),0,RosterPlan25[[#This Row],[VAR/G]]+3.3)</f>
        <v>0.39999999999999991</v>
      </c>
      <c r="U22" s="61">
        <f>IF(RosterPlan25[[#This Row],[VAW/G]]&gt;0,ROUND(RosterPlan25[[#This Row],[VAW/G]]*$AA$56,0)+1,1)</f>
        <v>4</v>
      </c>
      <c r="V22" s="62">
        <f>RosterPlan25[[#This Row],[VAWG Market $]]-_xlfn.IFNA(RosterPlan25[[#This Row],[2020 $]],1)</f>
        <v>3</v>
      </c>
      <c r="W22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2" s="61">
        <f>RosterPlan25[[#This Row],[Pure Inflated $]]-RosterPlan25[[#This Row],[2020 $]]</f>
        <v>0</v>
      </c>
      <c r="Z22" t="s">
        <v>11298</v>
      </c>
      <c r="AA22" s="45">
        <f>AG12</f>
        <v>185.41</v>
      </c>
      <c r="AB22" s="37"/>
      <c r="AO22"/>
      <c r="AP22"/>
      <c r="AQ22"/>
      <c r="AR22"/>
      <c r="AS22"/>
      <c r="AT22"/>
    </row>
    <row r="23" spans="1:46" x14ac:dyDescent="0.3">
      <c r="A23" s="1" t="s">
        <v>14656</v>
      </c>
      <c r="B23" s="69" t="s">
        <v>266</v>
      </c>
      <c r="C23" s="69" t="s">
        <v>14655</v>
      </c>
      <c r="D23" s="69">
        <f>_xlfn.IFNA(MATCH(RosterPlan25[[#This Row],[player_id]],CompositeRoster[sleeper_id],0),  MATCH(RosterPlan25[[#This Row],[PLAYER]],CompositeRoster[full_name],0))</f>
        <v>51</v>
      </c>
      <c r="E23" s="69" t="e">
        <f>MATCH(RosterPlan25[[#This Row],[player_id]],Draft2019[sleeper_id],0)</f>
        <v>#N/A</v>
      </c>
      <c r="F23" s="57" t="str">
        <f>INDEX(CompositeRoster[team],RosterPlan25[[#This Row],[RosterIndex]])&amp;""</f>
        <v>WAS</v>
      </c>
      <c r="G23" s="57" t="str">
        <f>INDEX(CompositeRoster[position],RosterPlan25[[#This Row],[RosterIndex]])&amp;""</f>
        <v>WR</v>
      </c>
      <c r="H23" s="57" t="str">
        <f>INDEX(CompositeRoster[source],RosterPlan25[[#This Row],[RosterIndex]])</f>
        <v>Rookie</v>
      </c>
      <c r="I23" s="58">
        <f>_xlfn.IFNA(INDEX(Draft2019[PRICE],RosterPlan25[[#This Row],[DraftIndex]]),0)</f>
        <v>0</v>
      </c>
      <c r="J23" s="58" t="str">
        <f>IF(RosterPlan25[[#This Row],[SOURCE]]="Rookie","Rookie",_xlfn.IFNA(INDEX(Draft2019[Current Contract],RosterPlan25[[#This Row],[DraftIndex]]),"Undrafted"))</f>
        <v>Rookie</v>
      </c>
      <c r="K23" s="58" t="str">
        <f>IF(RosterPlan25[[#This Row],[Contract]]="Rookie","",2019+3-_xlfn.IFNA(INDEX(Draft2019[Net Keeper Count],RosterPlan25[[#This Row],[DraftIndex]]),0))</f>
        <v/>
      </c>
      <c r="L23" s="58">
        <f>ROUNDDOWN(RosterPlan25[[#This Row],[Opt $]]*IF(RosterPlan25[[#This Row],[Contract]]="Rookie",0.3,0.15),0)</f>
        <v>0</v>
      </c>
      <c r="M23" s="59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3" s="26">
        <f>_xlfn.IFNA(IF(RosterPlan25[[#This Row],[POS]]="K",0,INDEX(BeerTable[Average],MATCH(TEXT(RosterPlan25[[#This Row],[player_id]],"0"),BeerTable[sleeper_id],0))),_xlfn.SWITCH(RosterPlan25[[#This Row],[POS]],"QB",-12,"RB",-8,"WR",-8,-5))</f>
        <v>-4.3499999999999996</v>
      </c>
      <c r="O23" s="38" t="s">
        <v>437</v>
      </c>
      <c r="P23" s="60">
        <f>_xlfn.IFNA(INDEX(Draft2019[Net Keeper Count],RosterPlan25[[#This Row],[DraftIndex]]),0)+IF(RosterPlan25[[#This Row],[KEEPER / RFA]]="K",1,0)</f>
        <v>1</v>
      </c>
      <c r="Q23" s="59"/>
      <c r="R23" s="57">
        <f>IF(RosterPlan25[[#This Row],[VAR/G]]&gt;0,ROUND($AA$29*RosterPlan25[[#This Row],[VAR/G]],0),0)+1</f>
        <v>1</v>
      </c>
      <c r="S23" s="57">
        <f>RosterPlan25[[#This Row],[Opt $]]-RosterPlan25[[#This Row],[2020 $]]</f>
        <v>-2</v>
      </c>
      <c r="T23" s="61">
        <f>IF(OR(RosterPlan25[[#This Row],[SOURCE]]="Rookie",RosterPlan25[[#This Row],[POS]]="K"),0,RosterPlan25[[#This Row],[VAR/G]]+3.3)</f>
        <v>0</v>
      </c>
      <c r="U23" s="61">
        <f>IF(RosterPlan25[[#This Row],[VAW/G]]&gt;0,ROUND(RosterPlan25[[#This Row],[VAW/G]]*$AA$56,0)+1,1)</f>
        <v>1</v>
      </c>
      <c r="V23" s="62">
        <f>RosterPlan25[[#This Row],[VAWG Market $]]-_xlfn.IFNA(RosterPlan25[[#This Row],[2020 $]],1)</f>
        <v>-2</v>
      </c>
      <c r="W23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3" s="61">
        <f>RosterPlan25[[#This Row],[Pure Inflated $]]-RosterPlan25[[#This Row],[2020 $]]</f>
        <v>-2</v>
      </c>
      <c r="Z23" t="s">
        <v>11299</v>
      </c>
      <c r="AA23" s="37">
        <f>AA21-AA22</f>
        <v>47.279999999999973</v>
      </c>
      <c r="AB23" s="37"/>
      <c r="AO23"/>
      <c r="AP23"/>
      <c r="AQ23"/>
      <c r="AR23"/>
      <c r="AS23"/>
      <c r="AT23"/>
    </row>
    <row r="24" spans="1:46" x14ac:dyDescent="0.3">
      <c r="A24" s="1" t="s">
        <v>15028</v>
      </c>
      <c r="B24" s="69" t="s">
        <v>266</v>
      </c>
      <c r="C24" s="69" t="s">
        <v>15027</v>
      </c>
      <c r="D24" s="69">
        <f>_xlfn.IFNA(MATCH(RosterPlan25[[#This Row],[player_id]],CompositeRoster[sleeper_id],0),  MATCH(RosterPlan25[[#This Row],[PLAYER]],CompositeRoster[full_name],0))</f>
        <v>50</v>
      </c>
      <c r="E24" s="69" t="e">
        <f>MATCH(RosterPlan25[[#This Row],[player_id]],Draft2019[sleeper_id],0)</f>
        <v>#N/A</v>
      </c>
      <c r="F24" s="57" t="str">
        <f>INDEX(CompositeRoster[team],RosterPlan25[[#This Row],[RosterIndex]])&amp;""</f>
        <v>PIT</v>
      </c>
      <c r="G24" s="57" t="str">
        <f>INDEX(CompositeRoster[position],RosterPlan25[[#This Row],[RosterIndex]])&amp;""</f>
        <v>RB</v>
      </c>
      <c r="H24" s="57" t="str">
        <f>INDEX(CompositeRoster[source],RosterPlan25[[#This Row],[RosterIndex]])</f>
        <v>Rookie</v>
      </c>
      <c r="I24" s="58">
        <f>_xlfn.IFNA(INDEX(Draft2019[PRICE],RosterPlan25[[#This Row],[DraftIndex]]),0)</f>
        <v>0</v>
      </c>
      <c r="J24" s="58" t="str">
        <f>IF(RosterPlan25[[#This Row],[SOURCE]]="Rookie","Rookie",_xlfn.IFNA(INDEX(Draft2019[Current Contract],RosterPlan25[[#This Row],[DraftIndex]]),"Undrafted"))</f>
        <v>Rookie</v>
      </c>
      <c r="K24" s="58" t="str">
        <f>IF(RosterPlan25[[#This Row],[Contract]]="Rookie","",2019+3-_xlfn.IFNA(INDEX(Draft2019[Net Keeper Count],RosterPlan25[[#This Row],[DraftIndex]]),0))</f>
        <v/>
      </c>
      <c r="L24" s="58">
        <f>ROUNDDOWN(RosterPlan25[[#This Row],[Opt $]]*IF(RosterPlan25[[#This Row],[Contract]]="Rookie",0.3,0.15),0)</f>
        <v>0</v>
      </c>
      <c r="M24" s="59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4" s="26">
        <f>_xlfn.IFNA(IF(RosterPlan25[[#This Row],[POS]]="K",0,INDEX(BeerTable[Average],MATCH(TEXT(RosterPlan25[[#This Row],[player_id]],"0"),BeerTable[sleeper_id],0))),_xlfn.SWITCH(RosterPlan25[[#This Row],[POS]],"QB",-12,"RB",-8,"WR",-8,-5))</f>
        <v>-4.37</v>
      </c>
      <c r="O24" s="38" t="s">
        <v>437</v>
      </c>
      <c r="P24" s="60">
        <f>_xlfn.IFNA(INDEX(Draft2019[Net Keeper Count],RosterPlan25[[#This Row],[DraftIndex]]),0)+IF(RosterPlan25[[#This Row],[KEEPER / RFA]]="K",1,0)</f>
        <v>1</v>
      </c>
      <c r="Q24" s="59"/>
      <c r="R24" s="57">
        <f>IF(RosterPlan25[[#This Row],[VAR/G]]&gt;0,ROUND($AA$29*RosterPlan25[[#This Row],[VAR/G]],0),0)+1</f>
        <v>1</v>
      </c>
      <c r="S24" s="57">
        <f>RosterPlan25[[#This Row],[Opt $]]-RosterPlan25[[#This Row],[2020 $]]</f>
        <v>-2</v>
      </c>
      <c r="T24" s="61">
        <f>IF(OR(RosterPlan25[[#This Row],[SOURCE]]="Rookie",RosterPlan25[[#This Row],[POS]]="K"),0,RosterPlan25[[#This Row],[VAR/G]]+3.3)</f>
        <v>0</v>
      </c>
      <c r="U24" s="61">
        <f>IF(RosterPlan25[[#This Row],[VAW/G]]&gt;0,ROUND(RosterPlan25[[#This Row],[VAW/G]]*$AA$56,0)+1,1)</f>
        <v>1</v>
      </c>
      <c r="V24" s="62">
        <f>RosterPlan25[[#This Row],[VAWG Market $]]-_xlfn.IFNA(RosterPlan25[[#This Row],[2020 $]],1)</f>
        <v>-2</v>
      </c>
      <c r="W24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4" s="61">
        <f>RosterPlan25[[#This Row],[Pure Inflated $]]-RosterPlan25[[#This Row],[2020 $]]</f>
        <v>-2</v>
      </c>
      <c r="Z24" t="s">
        <v>11300</v>
      </c>
      <c r="AA24" s="37">
        <f>SUMIFS(BeerTable[Average],BeerTable[Average],"&gt;0",BeerTable[years_exp],"0")</f>
        <v>11.05</v>
      </c>
      <c r="AB24" s="25"/>
      <c r="AO24"/>
      <c r="AP24"/>
      <c r="AQ24"/>
      <c r="AR24"/>
      <c r="AS24"/>
      <c r="AT24"/>
    </row>
    <row r="25" spans="1:46" x14ac:dyDescent="0.3">
      <c r="A25" s="1" t="s">
        <v>14754</v>
      </c>
      <c r="B25" s="69" t="s">
        <v>266</v>
      </c>
      <c r="C25" s="69" t="s">
        <v>14753</v>
      </c>
      <c r="D25" s="69">
        <f>_xlfn.IFNA(MATCH(RosterPlan25[[#This Row],[player_id]],CompositeRoster[sleeper_id],0),  MATCH(RosterPlan25[[#This Row],[PLAYER]],CompositeRoster[full_name],0))</f>
        <v>49</v>
      </c>
      <c r="E25" s="69" t="e">
        <f>MATCH(RosterPlan25[[#This Row],[player_id]],Draft2019[sleeper_id],0)</f>
        <v>#N/A</v>
      </c>
      <c r="F25" s="57" t="str">
        <f>INDEX(CompositeRoster[team],RosterPlan25[[#This Row],[RosterIndex]])&amp;""</f>
        <v>NO</v>
      </c>
      <c r="G25" s="57" t="str">
        <f>INDEX(CompositeRoster[position],RosterPlan25[[#This Row],[RosterIndex]])&amp;""</f>
        <v>TE</v>
      </c>
      <c r="H25" s="57" t="str">
        <f>INDEX(CompositeRoster[source],RosterPlan25[[#This Row],[RosterIndex]])</f>
        <v>Rookie</v>
      </c>
      <c r="I25" s="58">
        <f>_xlfn.IFNA(INDEX(Draft2019[PRICE],RosterPlan25[[#This Row],[DraftIndex]]),0)</f>
        <v>0</v>
      </c>
      <c r="J25" s="58" t="str">
        <f>IF(RosterPlan25[[#This Row],[SOURCE]]="Rookie","Rookie",_xlfn.IFNA(INDEX(Draft2019[Current Contract],RosterPlan25[[#This Row],[DraftIndex]]),"Undrafted"))</f>
        <v>Rookie</v>
      </c>
      <c r="K25" s="58" t="str">
        <f>IF(RosterPlan25[[#This Row],[Contract]]="Rookie","",2019+3-_xlfn.IFNA(INDEX(Draft2019[Net Keeper Count],RosterPlan25[[#This Row],[DraftIndex]]),0))</f>
        <v/>
      </c>
      <c r="L25" s="58">
        <f>ROUNDDOWN(RosterPlan25[[#This Row],[Opt $]]*IF(RosterPlan25[[#This Row],[Contract]]="Rookie",0.3,0.15),0)</f>
        <v>0</v>
      </c>
      <c r="M25" s="59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25" s="26">
        <f>_xlfn.IFNA(IF(RosterPlan25[[#This Row],[POS]]="K",0,INDEX(BeerTable[Average],MATCH(TEXT(RosterPlan25[[#This Row],[player_id]],"0"),BeerTable[sleeper_id],0))),_xlfn.SWITCH(RosterPlan25[[#This Row],[POS]],"QB",-12,"RB",-8,"WR",-8,-5))</f>
        <v>-4.57</v>
      </c>
      <c r="O25" s="38" t="s">
        <v>437</v>
      </c>
      <c r="P25" s="60">
        <f>_xlfn.IFNA(INDEX(Draft2019[Net Keeper Count],RosterPlan25[[#This Row],[DraftIndex]]),0)+IF(RosterPlan25[[#This Row],[KEEPER / RFA]]="K",1,0)</f>
        <v>1</v>
      </c>
      <c r="Q25" s="59"/>
      <c r="R25" s="57">
        <f>IF(RosterPlan25[[#This Row],[VAR/G]]&gt;0,ROUND($AA$29*RosterPlan25[[#This Row],[VAR/G]],0),0)+1</f>
        <v>1</v>
      </c>
      <c r="S25" s="57">
        <f>RosterPlan25[[#This Row],[Opt $]]-RosterPlan25[[#This Row],[2020 $]]</f>
        <v>-1</v>
      </c>
      <c r="T25" s="61">
        <f>IF(OR(RosterPlan25[[#This Row],[SOURCE]]="Rookie",RosterPlan25[[#This Row],[POS]]="K"),0,RosterPlan25[[#This Row],[VAR/G]]+3.3)</f>
        <v>0</v>
      </c>
      <c r="U25" s="61">
        <f>IF(RosterPlan25[[#This Row],[VAW/G]]&gt;0,ROUND(RosterPlan25[[#This Row],[VAW/G]]*$AA$56,0)+1,1)</f>
        <v>1</v>
      </c>
      <c r="V25" s="62">
        <f>RosterPlan25[[#This Row],[VAWG Market $]]-_xlfn.IFNA(RosterPlan25[[#This Row],[2020 $]],1)</f>
        <v>-1</v>
      </c>
      <c r="W25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5" s="61">
        <f>RosterPlan25[[#This Row],[Pure Inflated $]]-RosterPlan25[[#This Row],[2020 $]]</f>
        <v>-1</v>
      </c>
      <c r="Z25" t="s">
        <v>11301</v>
      </c>
      <c r="AA25" s="45">
        <f>AA23-AA24</f>
        <v>36.229999999999976</v>
      </c>
      <c r="AB25" s="25"/>
      <c r="AO25"/>
      <c r="AP25"/>
      <c r="AQ25"/>
      <c r="AR25"/>
      <c r="AS25"/>
      <c r="AT25"/>
    </row>
    <row r="26" spans="1:46" x14ac:dyDescent="0.3">
      <c r="A26" s="1" t="s">
        <v>57</v>
      </c>
      <c r="B26" s="69" t="s">
        <v>266</v>
      </c>
      <c r="C26" s="69" t="s">
        <v>8000</v>
      </c>
      <c r="D26" s="69">
        <f>_xlfn.IFNA(MATCH(RosterPlan25[[#This Row],[player_id]],CompositeRoster[sleeper_id],0),  MATCH(RosterPlan25[[#This Row],[PLAYER]],CompositeRoster[full_name],0))</f>
        <v>44</v>
      </c>
      <c r="E26" s="69">
        <f>MATCH(RosterPlan25[[#This Row],[player_id]],Draft2019[sleeper_id],0)</f>
        <v>170</v>
      </c>
      <c r="F26" s="57" t="str">
        <f>INDEX(CompositeRoster[team],RosterPlan25[[#This Row],[RosterIndex]])&amp;""</f>
        <v>DEN</v>
      </c>
      <c r="G26" s="57" t="str">
        <f>INDEX(CompositeRoster[position],RosterPlan25[[#This Row],[RosterIndex]])&amp;""</f>
        <v>RB</v>
      </c>
      <c r="H26" s="57" t="str">
        <f>INDEX(CompositeRoster[source],RosterPlan25[[#This Row],[RosterIndex]])</f>
        <v>Roster</v>
      </c>
      <c r="I26" s="58">
        <f>_xlfn.IFNA(INDEX(Draft2019[PRICE],RosterPlan25[[#This Row],[DraftIndex]]),0)</f>
        <v>5</v>
      </c>
      <c r="J26" s="58" t="str">
        <f>IF(RosterPlan25[[#This Row],[SOURCE]]="Rookie","Rookie",_xlfn.IFNA(INDEX(Draft2019[Current Contract],RosterPlan25[[#This Row],[DraftIndex]]),"Undrafted"))</f>
        <v>Rookie</v>
      </c>
      <c r="K26" s="58" t="str">
        <f>IF(RosterPlan25[[#This Row],[Contract]]="Rookie","",2019+3-_xlfn.IFNA(INDEX(Draft2019[Net Keeper Count],RosterPlan25[[#This Row],[DraftIndex]]),0))</f>
        <v/>
      </c>
      <c r="L26" s="58">
        <f>ROUNDDOWN(RosterPlan25[[#This Row],[Opt $]]*IF(RosterPlan25[[#This Row],[Contract]]="Rookie",0.3,0.15),0)</f>
        <v>0</v>
      </c>
      <c r="M26" s="59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26" s="26">
        <f>_xlfn.IFNA(IF(RosterPlan25[[#This Row],[POS]]="K",0,INDEX(BeerTable[Average],MATCH(TEXT(RosterPlan25[[#This Row],[player_id]],"0"),BeerTable[sleeper_id],0))),_xlfn.SWITCH(RosterPlan25[[#This Row],[POS]],"QB",-12,"RB",-8,"WR",-8,-5))</f>
        <v>-5.07</v>
      </c>
      <c r="O26" s="38" t="s">
        <v>437</v>
      </c>
      <c r="P26" s="60">
        <f>_xlfn.IFNA(INDEX(Draft2019[Net Keeper Count],RosterPlan25[[#This Row],[DraftIndex]]),0)+IF(RosterPlan25[[#This Row],[KEEPER / RFA]]="K",1,0)</f>
        <v>2</v>
      </c>
      <c r="Q26" s="59"/>
      <c r="R26" s="57">
        <f>IF(RosterPlan25[[#This Row],[VAR/G]]&gt;0,ROUND($AA$29*RosterPlan25[[#This Row],[VAR/G]],0),0)+1</f>
        <v>1</v>
      </c>
      <c r="S26" s="57">
        <f>RosterPlan25[[#This Row],[Opt $]]-RosterPlan25[[#This Row],[2020 $]]</f>
        <v>-4</v>
      </c>
      <c r="T26" s="61">
        <f>IF(OR(RosterPlan25[[#This Row],[SOURCE]]="Rookie",RosterPlan25[[#This Row],[POS]]="K"),0,RosterPlan25[[#This Row],[VAR/G]]+3.3)</f>
        <v>-1.7700000000000005</v>
      </c>
      <c r="U26" s="61">
        <f>IF(RosterPlan25[[#This Row],[VAW/G]]&gt;0,ROUND(RosterPlan25[[#This Row],[VAW/G]]*$AA$56,0)+1,1)</f>
        <v>1</v>
      </c>
      <c r="V26" s="62">
        <f>RosterPlan25[[#This Row],[VAWG Market $]]-_xlfn.IFNA(RosterPlan25[[#This Row],[2020 $]],1)</f>
        <v>-4</v>
      </c>
      <c r="W26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6" s="61">
        <f>RosterPlan25[[#This Row],[Pure Inflated $]]-RosterPlan25[[#This Row],[2020 $]]</f>
        <v>-4</v>
      </c>
      <c r="Z26" t="s">
        <v>11302</v>
      </c>
      <c r="AA26" s="25">
        <v>3000</v>
      </c>
      <c r="AB26" s="46"/>
      <c r="AO26"/>
      <c r="AP26"/>
      <c r="AQ26"/>
      <c r="AR26"/>
      <c r="AS26"/>
      <c r="AT26"/>
    </row>
    <row r="27" spans="1:46" x14ac:dyDescent="0.3">
      <c r="A27" s="1" t="s">
        <v>883</v>
      </c>
      <c r="B27" s="69" t="s">
        <v>266</v>
      </c>
      <c r="C27" s="69" t="s">
        <v>886</v>
      </c>
      <c r="D27" s="69">
        <f>_xlfn.IFNA(MATCH(RosterPlan25[[#This Row],[player_id]],CompositeRoster[sleeper_id],0),  MATCH(RosterPlan25[[#This Row],[PLAYER]],CompositeRoster[full_name],0))</f>
        <v>42</v>
      </c>
      <c r="E27" s="69" t="e">
        <f>MATCH(RosterPlan25[[#This Row],[player_id]],Draft2019[sleeper_id],0)</f>
        <v>#N/A</v>
      </c>
      <c r="F27" s="57" t="str">
        <f>INDEX(CompositeRoster[team],RosterPlan25[[#This Row],[RosterIndex]])&amp;""</f>
        <v>MIA</v>
      </c>
      <c r="G27" s="57" t="str">
        <f>INDEX(CompositeRoster[position],RosterPlan25[[#This Row],[RosterIndex]])&amp;""</f>
        <v>RB</v>
      </c>
      <c r="H27" s="57" t="str">
        <f>INDEX(CompositeRoster[source],RosterPlan25[[#This Row],[RosterIndex]])</f>
        <v>Roster</v>
      </c>
      <c r="I27" s="58">
        <f>_xlfn.IFNA(INDEX(Draft2019[PRICE],RosterPlan25[[#This Row],[DraftIndex]]),0)</f>
        <v>0</v>
      </c>
      <c r="J27" s="58" t="str">
        <f>IF(RosterPlan25[[#This Row],[SOURCE]]="Rookie","Rookie",_xlfn.IFNA(INDEX(Draft2019[Current Contract],RosterPlan25[[#This Row],[DraftIndex]]),"Undrafted"))</f>
        <v>Undrafted</v>
      </c>
      <c r="K27" s="58">
        <f>IF(RosterPlan25[[#This Row],[Contract]]="Rookie","",2019+3-_xlfn.IFNA(INDEX(Draft2019[Net Keeper Count],RosterPlan25[[#This Row],[DraftIndex]]),0))</f>
        <v>2022</v>
      </c>
      <c r="L27" s="58">
        <f>ROUNDDOWN(RosterPlan25[[#This Row],[Opt $]]*IF(RosterPlan25[[#This Row],[Contract]]="Rookie",0.3,0.15),0)</f>
        <v>0</v>
      </c>
      <c r="M27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7" s="26">
        <f>_xlfn.IFNA(IF(RosterPlan25[[#This Row],[POS]]="K",0,INDEX(BeerTable[Average],MATCH(TEXT(RosterPlan25[[#This Row],[player_id]],"0"),BeerTable[sleeper_id],0))),_xlfn.SWITCH(RosterPlan25[[#This Row],[POS]],"QB",-12,"RB",-8,"WR",-8,-5))</f>
        <v>-5.2</v>
      </c>
      <c r="O27" s="38" t="s">
        <v>437</v>
      </c>
      <c r="P27" s="60">
        <f>_xlfn.IFNA(INDEX(Draft2019[Net Keeper Count],RosterPlan25[[#This Row],[DraftIndex]]),0)+IF(RosterPlan25[[#This Row],[KEEPER / RFA]]="K",1,0)</f>
        <v>1</v>
      </c>
      <c r="Q27" s="59"/>
      <c r="R27" s="57">
        <f>IF(RosterPlan25[[#This Row],[VAR/G]]&gt;0,ROUND($AA$29*RosterPlan25[[#This Row],[VAR/G]],0),0)+1</f>
        <v>1</v>
      </c>
      <c r="S27" s="57">
        <f>RosterPlan25[[#This Row],[Opt $]]-RosterPlan25[[#This Row],[2020 $]]</f>
        <v>0</v>
      </c>
      <c r="T27" s="61">
        <f>IF(OR(RosterPlan25[[#This Row],[SOURCE]]="Rookie",RosterPlan25[[#This Row],[POS]]="K"),0,RosterPlan25[[#This Row],[VAR/G]]+3.3)</f>
        <v>-1.9000000000000004</v>
      </c>
      <c r="U27" s="61">
        <f>IF(RosterPlan25[[#This Row],[VAW/G]]&gt;0,ROUND(RosterPlan25[[#This Row],[VAW/G]]*$AA$56,0)+1,1)</f>
        <v>1</v>
      </c>
      <c r="V27" s="62">
        <f>RosterPlan25[[#This Row],[VAWG Market $]]-_xlfn.IFNA(RosterPlan25[[#This Row],[2020 $]],1)</f>
        <v>0</v>
      </c>
      <c r="W27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7" s="61">
        <f>RosterPlan25[[#This Row],[Pure Inflated $]]-RosterPlan25[[#This Row],[2020 $]]</f>
        <v>0</v>
      </c>
      <c r="Z27" t="s">
        <v>11303</v>
      </c>
      <c r="AA27" s="25">
        <f>AA12</f>
        <v>2136</v>
      </c>
      <c r="AB27" s="46"/>
      <c r="AO27"/>
      <c r="AP27"/>
      <c r="AQ27"/>
      <c r="AR27"/>
      <c r="AS27"/>
      <c r="AT27"/>
    </row>
    <row r="28" spans="1:46" x14ac:dyDescent="0.3">
      <c r="A28" s="1" t="s">
        <v>7347</v>
      </c>
      <c r="B28" s="69" t="s">
        <v>266</v>
      </c>
      <c r="C28" s="69" t="s">
        <v>7348</v>
      </c>
      <c r="D28" s="69">
        <f>_xlfn.IFNA(MATCH(RosterPlan25[[#This Row],[player_id]],CompositeRoster[sleeper_id],0),  MATCH(RosterPlan25[[#This Row],[PLAYER]],CompositeRoster[full_name],0))</f>
        <v>40</v>
      </c>
      <c r="E28" s="69">
        <f>MATCH(RosterPlan25[[#This Row],[player_id]],Draft2019[sleeper_id],0)</f>
        <v>189</v>
      </c>
      <c r="F28" s="69" t="str">
        <f>INDEX(CompositeRoster[team],RosterPlan25[[#This Row],[RosterIndex]])&amp;""</f>
        <v>BAL</v>
      </c>
      <c r="G28" s="69" t="str">
        <f>INDEX(CompositeRoster[position],RosterPlan25[[#This Row],[RosterIndex]])&amp;""</f>
        <v>RB</v>
      </c>
      <c r="H28" s="36" t="str">
        <f>INDEX(CompositeRoster[source],RosterPlan25[[#This Row],[RosterIndex]])</f>
        <v>Roster</v>
      </c>
      <c r="I28" s="41">
        <f>_xlfn.IFNA(INDEX(Draft2019[PRICE],RosterPlan25[[#This Row],[DraftIndex]]),0)</f>
        <v>4</v>
      </c>
      <c r="J28" s="41" t="str">
        <f>IF(RosterPlan25[[#This Row],[SOURCE]]="Rookie","Rookie",_xlfn.IFNA(INDEX(Draft2019[Current Contract],RosterPlan25[[#This Row],[DraftIndex]]),"Undrafted"))</f>
        <v>Rookie</v>
      </c>
      <c r="K28" s="41" t="str">
        <f>IF(RosterPlan25[[#This Row],[Contract]]="Rookie","",2019+3-_xlfn.IFNA(INDEX(Draft2019[Net Keeper Count],RosterPlan25[[#This Row],[DraftIndex]]),0))</f>
        <v/>
      </c>
      <c r="L28" s="41">
        <f>ROUNDDOWN(RosterPlan25[[#This Row],[Opt $]]*IF(RosterPlan25[[#This Row],[Contract]]="Rookie",0.3,0.15),0)</f>
        <v>0</v>
      </c>
      <c r="M28" s="36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28" s="47">
        <f>_xlfn.IFNA(IF(RosterPlan25[[#This Row],[POS]]="K",0,INDEX(BeerTable[Average],MATCH(TEXT(RosterPlan25[[#This Row],[player_id]],"0"),BeerTable[sleeper_id],0))),_xlfn.SWITCH(RosterPlan25[[#This Row],[POS]],"QB",-12,"RB",-8,"WR",-8,-5))</f>
        <v>-5.24</v>
      </c>
      <c r="O28" s="38" t="s">
        <v>437</v>
      </c>
      <c r="P28" s="69">
        <f>_xlfn.IFNA(INDEX(Draft2019[Net Keeper Count],RosterPlan25[[#This Row],[DraftIndex]]),0)+IF(RosterPlan25[[#This Row],[KEEPER / RFA]]="K",1,0)</f>
        <v>1</v>
      </c>
      <c r="Q28" s="38"/>
      <c r="R28" s="48">
        <f>IF(RosterPlan25[[#This Row],[VAR/G]]&gt;0,ROUND($AA$29*RosterPlan25[[#This Row],[VAR/G]],0),0)+1</f>
        <v>1</v>
      </c>
      <c r="S28" s="36">
        <f>RosterPlan25[[#This Row],[Opt $]]-RosterPlan25[[#This Row],[2020 $]]</f>
        <v>-3</v>
      </c>
      <c r="T28" s="69">
        <f>IF(OR(RosterPlan25[[#This Row],[SOURCE]]="Rookie",RosterPlan25[[#This Row],[POS]]="K"),0,RosterPlan25[[#This Row],[VAR/G]]+3.3)</f>
        <v>-1.9400000000000004</v>
      </c>
      <c r="U28" s="69">
        <f>IF(RosterPlan25[[#This Row],[VAW/G]]&gt;0,ROUND(RosterPlan25[[#This Row],[VAW/G]]*$AA$56,0)+1,1)</f>
        <v>1</v>
      </c>
      <c r="V28" s="49">
        <f>RosterPlan25[[#This Row],[VAWG Market $]]-_xlfn.IFNA(RosterPlan25[[#This Row],[2020 $]],1)</f>
        <v>-3</v>
      </c>
      <c r="W28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8" s="36">
        <f>RosterPlan25[[#This Row],[Pure Inflated $]]-RosterPlan25[[#This Row],[2020 $]]</f>
        <v>-3</v>
      </c>
      <c r="Z28" t="s">
        <v>11304</v>
      </c>
      <c r="AA28" s="50">
        <f>((AA22+AA24)*AA29)+AD12</f>
        <v>2568.2660191671325</v>
      </c>
      <c r="AO28"/>
      <c r="AP28"/>
      <c r="AQ28"/>
      <c r="AR28"/>
      <c r="AS28"/>
      <c r="AT28"/>
    </row>
    <row r="29" spans="1:46" x14ac:dyDescent="0.3">
      <c r="A29" s="1" t="s">
        <v>54</v>
      </c>
      <c r="B29" s="69" t="s">
        <v>266</v>
      </c>
      <c r="C29" s="69" t="s">
        <v>8542</v>
      </c>
      <c r="D29" s="69">
        <f>_xlfn.IFNA(MATCH(RosterPlan25[[#This Row],[player_id]],CompositeRoster[sleeper_id],0),  MATCH(RosterPlan25[[#This Row],[PLAYER]],CompositeRoster[full_name],0))</f>
        <v>27</v>
      </c>
      <c r="E29" s="69">
        <f>MATCH(RosterPlan25[[#This Row],[player_id]],Draft2019[sleeper_id],0)</f>
        <v>171</v>
      </c>
      <c r="F29" s="57" t="str">
        <f>INDEX(CompositeRoster[team],RosterPlan25[[#This Row],[RosterIndex]])&amp;""</f>
        <v>SF</v>
      </c>
      <c r="G29" s="57" t="str">
        <f>INDEX(CompositeRoster[position],RosterPlan25[[#This Row],[RosterIndex]])&amp;""</f>
        <v>WR</v>
      </c>
      <c r="H29" s="57" t="str">
        <f>INDEX(CompositeRoster[source],RosterPlan25[[#This Row],[RosterIndex]])</f>
        <v>Roster</v>
      </c>
      <c r="I29" s="58">
        <f>_xlfn.IFNA(INDEX(Draft2019[PRICE],RosterPlan25[[#This Row],[DraftIndex]]),0)</f>
        <v>4</v>
      </c>
      <c r="J29" s="58" t="str">
        <f>IF(RosterPlan25[[#This Row],[SOURCE]]="Rookie","Rookie",_xlfn.IFNA(INDEX(Draft2019[Current Contract],RosterPlan25[[#This Row],[DraftIndex]]),"Undrafted"))</f>
        <v>Rookie</v>
      </c>
      <c r="K29" s="58" t="str">
        <f>IF(RosterPlan25[[#This Row],[Contract]]="Rookie","",2019+3-_xlfn.IFNA(INDEX(Draft2019[Net Keeper Count],RosterPlan25[[#This Row],[DraftIndex]]),0))</f>
        <v/>
      </c>
      <c r="L29" s="58">
        <f>ROUNDDOWN(RosterPlan25[[#This Row],[Opt $]]*IF(RosterPlan25[[#This Row],[Contract]]="Rookie",0.3,0.15),0)</f>
        <v>0</v>
      </c>
      <c r="M29" s="59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29" s="26">
        <f>_xlfn.IFNA(IF(RosterPlan25[[#This Row],[POS]]="K",0,INDEX(BeerTable[Average],MATCH(TEXT(RosterPlan25[[#This Row],[player_id]],"0"),BeerTable[sleeper_id],0))),_xlfn.SWITCH(RosterPlan25[[#This Row],[POS]],"QB",-12,"RB",-8,"WR",-8,-5))</f>
        <v>-5.51</v>
      </c>
      <c r="O29" s="38" t="s">
        <v>437</v>
      </c>
      <c r="P29" s="60">
        <f>_xlfn.IFNA(INDEX(Draft2019[Net Keeper Count],RosterPlan25[[#This Row],[DraftIndex]]),0)+IF(RosterPlan25[[#This Row],[KEEPER / RFA]]="K",1,0)</f>
        <v>2</v>
      </c>
      <c r="Q29" s="59"/>
      <c r="R29" s="57">
        <f>IF(RosterPlan25[[#This Row],[VAR/G]]&gt;0,ROUND($AA$29*RosterPlan25[[#This Row],[VAR/G]],0),0)+1</f>
        <v>1</v>
      </c>
      <c r="S29" s="57">
        <f>RosterPlan25[[#This Row],[Opt $]]-RosterPlan25[[#This Row],[2020 $]]</f>
        <v>-3</v>
      </c>
      <c r="T29" s="61">
        <f>IF(OR(RosterPlan25[[#This Row],[SOURCE]]="Rookie",RosterPlan25[[#This Row],[POS]]="K"),0,RosterPlan25[[#This Row],[VAR/G]]+3.3)</f>
        <v>-2.21</v>
      </c>
      <c r="U29" s="61">
        <f>IF(RosterPlan25[[#This Row],[VAW/G]]&gt;0,ROUND(RosterPlan25[[#This Row],[VAW/G]]*$AA$56,0)+1,1)</f>
        <v>1</v>
      </c>
      <c r="V29" s="62">
        <f>RosterPlan25[[#This Row],[VAWG Market $]]-_xlfn.IFNA(RosterPlan25[[#This Row],[2020 $]],1)</f>
        <v>-3</v>
      </c>
      <c r="W29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9" s="61">
        <f>RosterPlan25[[#This Row],[Pure Inflated $]]-RosterPlan25[[#This Row],[2020 $]]</f>
        <v>-3</v>
      </c>
      <c r="Z29" t="s">
        <v>11241</v>
      </c>
      <c r="AA29" s="51">
        <f>($AA$26-240)/$AA$21</f>
        <v>11.86127465726933</v>
      </c>
      <c r="AO29"/>
      <c r="AP29"/>
      <c r="AQ29"/>
      <c r="AR29"/>
      <c r="AS29"/>
      <c r="AT29"/>
    </row>
    <row r="30" spans="1:46" x14ac:dyDescent="0.3">
      <c r="A30" s="1" t="s">
        <v>215</v>
      </c>
      <c r="B30" s="69" t="s">
        <v>266</v>
      </c>
      <c r="C30" s="69" t="s">
        <v>9319</v>
      </c>
      <c r="D30" s="69">
        <f>_xlfn.IFNA(MATCH(RosterPlan25[[#This Row],[player_id]],CompositeRoster[sleeper_id],0),  MATCH(RosterPlan25[[#This Row],[PLAYER]],CompositeRoster[full_name],0))</f>
        <v>33</v>
      </c>
      <c r="E30" s="69">
        <f>MATCH(RosterPlan25[[#This Row],[player_id]],Draft2019[sleeper_id],0)</f>
        <v>78</v>
      </c>
      <c r="F30" s="69" t="str">
        <f>INDEX(CompositeRoster[team],RosterPlan25[[#This Row],[RosterIndex]])&amp;""</f>
        <v>GB</v>
      </c>
      <c r="G30" s="69" t="str">
        <f>INDEX(CompositeRoster[position],RosterPlan25[[#This Row],[RosterIndex]])&amp;""</f>
        <v>WR</v>
      </c>
      <c r="H30" s="36" t="str">
        <f>INDEX(CompositeRoster[source],RosterPlan25[[#This Row],[RosterIndex]])</f>
        <v>Roster</v>
      </c>
      <c r="I30" s="41">
        <f>_xlfn.IFNA(INDEX(Draft2019[PRICE],RosterPlan25[[#This Row],[DraftIndex]]),0)</f>
        <v>2</v>
      </c>
      <c r="J30" s="41" t="str">
        <f>IF(RosterPlan25[[#This Row],[SOURCE]]="Rookie","Rookie",_xlfn.IFNA(INDEX(Draft2019[Current Contract],RosterPlan25[[#This Row],[DraftIndex]]),"Undrafted"))</f>
        <v>Auction</v>
      </c>
      <c r="K30" s="41">
        <f>IF(RosterPlan25[[#This Row],[Contract]]="Rookie","",2019+3-_xlfn.IFNA(INDEX(Draft2019[Net Keeper Count],RosterPlan25[[#This Row],[DraftIndex]]),0))</f>
        <v>2020</v>
      </c>
      <c r="L30" s="41">
        <f>ROUNDDOWN(RosterPlan25[[#This Row],[Opt $]]*IF(RosterPlan25[[#This Row],[Contract]]="Rookie",0.3,0.15),0)</f>
        <v>0</v>
      </c>
      <c r="M30" s="36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30" s="47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30" s="38"/>
      <c r="P30" s="69">
        <f>_xlfn.IFNA(INDEX(Draft2019[Net Keeper Count],RosterPlan25[[#This Row],[DraftIndex]]),0)+IF(RosterPlan25[[#This Row],[KEEPER / RFA]]="K",1,0)</f>
        <v>2</v>
      </c>
      <c r="Q30" s="38"/>
      <c r="R30" s="48">
        <f>IF(RosterPlan25[[#This Row],[VAR/G]]&gt;0,ROUND($AA$29*RosterPlan25[[#This Row],[VAR/G]],0),0)+1</f>
        <v>1</v>
      </c>
      <c r="S30" s="36">
        <f>RosterPlan25[[#This Row],[Opt $]]-RosterPlan25[[#This Row],[2020 $]]</f>
        <v>-1</v>
      </c>
      <c r="T30" s="69">
        <f>IF(OR(RosterPlan25[[#This Row],[SOURCE]]="Rookie",RosterPlan25[[#This Row],[POS]]="K"),0,RosterPlan25[[#This Row],[VAR/G]]+3.3)</f>
        <v>-4.7</v>
      </c>
      <c r="U30" s="69">
        <f>IF(RosterPlan25[[#This Row],[VAW/G]]&gt;0,ROUND(RosterPlan25[[#This Row],[VAW/G]]*$AA$56,0)+1,1)</f>
        <v>1</v>
      </c>
      <c r="V30" s="49">
        <f>RosterPlan25[[#This Row],[VAWG Market $]]-_xlfn.IFNA(RosterPlan25[[#This Row],[2020 $]],1)</f>
        <v>-1</v>
      </c>
      <c r="W30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0" s="36">
        <f>RosterPlan25[[#This Row],[Pure Inflated $]]-RosterPlan25[[#This Row],[2020 $]]</f>
        <v>-1</v>
      </c>
      <c r="Z30" t="s">
        <v>11305</v>
      </c>
      <c r="AA30" s="51">
        <f>($AA$12-$AD$12)/(AG12+AA24)</f>
        <v>9.6609996945943184</v>
      </c>
      <c r="AO30"/>
      <c r="AP30"/>
      <c r="AQ30"/>
      <c r="AR30"/>
      <c r="AS30"/>
      <c r="AT30"/>
    </row>
    <row r="31" spans="1:46" x14ac:dyDescent="0.3">
      <c r="A31" s="1" t="s">
        <v>226</v>
      </c>
      <c r="B31" s="69" t="s">
        <v>266</v>
      </c>
      <c r="C31" s="69" t="s">
        <v>9055</v>
      </c>
      <c r="D31" s="69">
        <f>_xlfn.IFNA(MATCH(RosterPlan25[[#This Row],[player_id]],CompositeRoster[sleeper_id],0),  MATCH(RosterPlan25[[#This Row],[PLAYER]],CompositeRoster[full_name],0))</f>
        <v>47</v>
      </c>
      <c r="E31" s="69" t="e">
        <f>MATCH(RosterPlan25[[#This Row],[player_id]],Draft2019[sleeper_id],0)</f>
        <v>#N/A</v>
      </c>
      <c r="F31" s="57" t="str">
        <f>INDEX(CompositeRoster[team],RosterPlan25[[#This Row],[RosterIndex]])&amp;""</f>
        <v>NO</v>
      </c>
      <c r="G31" s="57" t="str">
        <f>INDEX(CompositeRoster[position],RosterPlan25[[#This Row],[RosterIndex]])&amp;""</f>
        <v>QB</v>
      </c>
      <c r="H31" s="57" t="str">
        <f>INDEX(CompositeRoster[source],RosterPlan25[[#This Row],[RosterIndex]])</f>
        <v>Roster</v>
      </c>
      <c r="I31" s="58">
        <f>_xlfn.IFNA(INDEX(Draft2019[PRICE],RosterPlan25[[#This Row],[DraftIndex]]),0)</f>
        <v>0</v>
      </c>
      <c r="J31" s="58" t="str">
        <f>IF(RosterPlan25[[#This Row],[SOURCE]]="Rookie","Rookie",_xlfn.IFNA(INDEX(Draft2019[Current Contract],RosterPlan25[[#This Row],[DraftIndex]]),"Undrafted"))</f>
        <v>Undrafted</v>
      </c>
      <c r="K31" s="58">
        <f>IF(RosterPlan25[[#This Row],[Contract]]="Rookie","",2019+3-_xlfn.IFNA(INDEX(Draft2019[Net Keeper Count],RosterPlan25[[#This Row],[DraftIndex]]),0))</f>
        <v>2022</v>
      </c>
      <c r="L31" s="58">
        <f>ROUNDDOWN(RosterPlan25[[#This Row],[Opt $]]*IF(RosterPlan25[[#This Row],[Contract]]="Rookie",0.3,0.15),0)</f>
        <v>0</v>
      </c>
      <c r="M31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31" s="26">
        <f>_xlfn.IFNA(IF(RosterPlan25[[#This Row],[POS]]="K",0,INDEX(BeerTable[Average],MATCH(TEXT(RosterPlan25[[#This Row],[player_id]],"0"),BeerTable[sleeper_id],0))),_xlfn.SWITCH(RosterPlan25[[#This Row],[POS]],"QB",-12,"RB",-8,"WR",-8,-5))</f>
        <v>-13.76</v>
      </c>
      <c r="O31" s="38" t="s">
        <v>437</v>
      </c>
      <c r="P31" s="60">
        <f>_xlfn.IFNA(INDEX(Draft2019[Net Keeper Count],RosterPlan25[[#This Row],[DraftIndex]]),0)+IF(RosterPlan25[[#This Row],[KEEPER / RFA]]="K",1,0)</f>
        <v>1</v>
      </c>
      <c r="Q31" s="59"/>
      <c r="R31" s="57">
        <f>IF(RosterPlan25[[#This Row],[VAR/G]]&gt;0,ROUND($AA$29*RosterPlan25[[#This Row],[VAR/G]],0),0)+1</f>
        <v>1</v>
      </c>
      <c r="S31" s="57">
        <f>RosterPlan25[[#This Row],[Opt $]]-RosterPlan25[[#This Row],[2020 $]]</f>
        <v>0</v>
      </c>
      <c r="T31" s="61">
        <f>IF(OR(RosterPlan25[[#This Row],[SOURCE]]="Rookie",RosterPlan25[[#This Row],[POS]]="K"),0,RosterPlan25[[#This Row],[VAR/G]]+3.3)</f>
        <v>-10.46</v>
      </c>
      <c r="U31" s="61">
        <f>IF(RosterPlan25[[#This Row],[VAW/G]]&gt;0,ROUND(RosterPlan25[[#This Row],[VAW/G]]*$AA$56,0)+1,1)</f>
        <v>1</v>
      </c>
      <c r="V31" s="62">
        <f>RosterPlan25[[#This Row],[VAWG Market $]]-_xlfn.IFNA(RosterPlan25[[#This Row],[2020 $]],1)</f>
        <v>0</v>
      </c>
      <c r="W31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1" s="61">
        <f>RosterPlan25[[#This Row],[Pure Inflated $]]-RosterPlan25[[#This Row],[2020 $]]</f>
        <v>0</v>
      </c>
      <c r="Z31"/>
      <c r="AB31" s="25"/>
      <c r="AO31"/>
      <c r="AP31"/>
      <c r="AQ31"/>
      <c r="AR31"/>
      <c r="AS31"/>
      <c r="AT31"/>
    </row>
    <row r="32" spans="1:46" x14ac:dyDescent="0.3">
      <c r="A32" s="1" t="s">
        <v>197</v>
      </c>
      <c r="B32" s="69" t="s">
        <v>265</v>
      </c>
      <c r="C32" s="69" t="s">
        <v>7584</v>
      </c>
      <c r="D32" s="69">
        <f>_xlfn.IFNA(MATCH(RosterPlan25[[#This Row],[player_id]],CompositeRoster[sleeper_id],0),  MATCH(RosterPlan25[[#This Row],[PLAYER]],CompositeRoster[full_name],0))</f>
        <v>202</v>
      </c>
      <c r="E32" s="69">
        <f>MATCH(RosterPlan25[[#This Row],[player_id]],Draft2019[sleeper_id],0)</f>
        <v>123</v>
      </c>
      <c r="F32" s="57" t="str">
        <f>INDEX(CompositeRoster[team],RosterPlan25[[#This Row],[RosterIndex]])&amp;""</f>
        <v>TEN</v>
      </c>
      <c r="G32" s="57" t="str">
        <f>INDEX(CompositeRoster[position],RosterPlan25[[#This Row],[RosterIndex]])&amp;""</f>
        <v>RB</v>
      </c>
      <c r="H32" s="57" t="str">
        <f>INDEX(CompositeRoster[source],RosterPlan25[[#This Row],[RosterIndex]])</f>
        <v>Roster</v>
      </c>
      <c r="I32" s="58">
        <f>_xlfn.IFNA(INDEX(Draft2019[PRICE],RosterPlan25[[#This Row],[DraftIndex]]),0)</f>
        <v>33</v>
      </c>
      <c r="J32" s="58" t="str">
        <f>IF(RosterPlan25[[#This Row],[SOURCE]]="Rookie","Rookie",_xlfn.IFNA(INDEX(Draft2019[Current Contract],RosterPlan25[[#This Row],[DraftIndex]]),"Undrafted"))</f>
        <v>Rookie</v>
      </c>
      <c r="K32" s="58" t="str">
        <f>IF(RosterPlan25[[#This Row],[Contract]]="Rookie","",2019+3-_xlfn.IFNA(INDEX(Draft2019[Net Keeper Count],RosterPlan25[[#This Row],[DraftIndex]]),0))</f>
        <v/>
      </c>
      <c r="L32" s="58">
        <f>ROUNDDOWN(RosterPlan25[[#This Row],[Opt $]]*IF(RosterPlan25[[#This Row],[Contract]]="Rookie",0.3,0.15),0)</f>
        <v>27</v>
      </c>
      <c r="M32" s="59">
        <f>IF(RosterPlan25[[#This Row],[SOURCE]]="Rookie",INDEX(Rookies2020[salary],MATCH(RosterPlan25[[#This Row],[PLAYER]],Rookies2020[full_name],0)),MAX(RosterPlan25[[#This Row],[Current $]]+RosterPlan25[[#This Row],[$↑ VAR]],1))</f>
        <v>60</v>
      </c>
      <c r="N32" s="26">
        <f>_xlfn.IFNA(IF(RosterPlan25[[#This Row],[POS]]="K",0,INDEX(BeerTable[Average],MATCH(TEXT(RosterPlan25[[#This Row],[player_id]],"0"),BeerTable[sleeper_id],0))),_xlfn.SWITCH(RosterPlan25[[#This Row],[POS]],"QB",-12,"RB",-8,"WR",-8,-5))</f>
        <v>7.64</v>
      </c>
      <c r="O32" s="38" t="s">
        <v>437</v>
      </c>
      <c r="P32" s="60">
        <f>_xlfn.IFNA(INDEX(Draft2019[Net Keeper Count],RosterPlan25[[#This Row],[DraftIndex]]),0)+IF(RosterPlan25[[#This Row],[KEEPER / RFA]]="K",1,0)</f>
        <v>4</v>
      </c>
      <c r="Q32" s="59"/>
      <c r="R32" s="57">
        <f>IF(RosterPlan25[[#This Row],[VAR/G]]&gt;0,ROUND($AA$29*RosterPlan25[[#This Row],[VAR/G]],0),0)+1</f>
        <v>92</v>
      </c>
      <c r="S32" s="57">
        <f>RosterPlan25[[#This Row],[Opt $]]-RosterPlan25[[#This Row],[2020 $]]</f>
        <v>32</v>
      </c>
      <c r="T32" s="61">
        <f>IF(OR(RosterPlan25[[#This Row],[SOURCE]]="Rookie",RosterPlan25[[#This Row],[POS]]="K"),0,RosterPlan25[[#This Row],[VAR/G]]+3.3)</f>
        <v>10.94</v>
      </c>
      <c r="U32" s="61">
        <f>IF(RosterPlan25[[#This Row],[VAW/G]]&gt;0,ROUND(RosterPlan25[[#This Row],[VAW/G]]*$AA$56,0)+1,1)</f>
        <v>91</v>
      </c>
      <c r="V32" s="62">
        <f>RosterPlan25[[#This Row],[VAWG Market $]]-_xlfn.IFNA(RosterPlan25[[#This Row],[2020 $]],1)</f>
        <v>31</v>
      </c>
      <c r="W32" s="57">
        <f>IF(RosterPlan25[[#This Row],[VAR/G]]&gt;0,1+ROUND(RosterPlan25[[#This Row],[VAR/G]]*IF(RosterPlan25[[#This Row],[KEEPER / RFA]]="K",($AA$34+RosterPlan25[[#This Row],[2020 $]]-1)/($AA$25+RosterPlan25[[#This Row],[VAR/G]]),$AA$35),0),1)</f>
        <v>161</v>
      </c>
      <c r="X32" s="61">
        <f>RosterPlan25[[#This Row],[Pure Inflated $]]-RosterPlan25[[#This Row],[2020 $]]</f>
        <v>101</v>
      </c>
      <c r="Z32"/>
      <c r="AB32" s="52"/>
      <c r="AO32"/>
      <c r="AP32"/>
      <c r="AQ32"/>
      <c r="AR32"/>
      <c r="AS32"/>
      <c r="AT32"/>
    </row>
    <row r="33" spans="1:46" x14ac:dyDescent="0.3">
      <c r="A33" s="1" t="s">
        <v>203</v>
      </c>
      <c r="B33" s="69" t="s">
        <v>265</v>
      </c>
      <c r="C33" s="69" t="s">
        <v>5093</v>
      </c>
      <c r="D33" s="69">
        <f>_xlfn.IFNA(MATCH(RosterPlan25[[#This Row],[player_id]],CompositeRoster[sleeper_id],0),  MATCH(RosterPlan25[[#This Row],[PLAYER]],CompositeRoster[full_name],0))</f>
        <v>210</v>
      </c>
      <c r="E33" s="69">
        <f>MATCH(RosterPlan25[[#This Row],[player_id]],Draft2019[sleeper_id],0)</f>
        <v>130</v>
      </c>
      <c r="F33" s="57" t="str">
        <f>INDEX(CompositeRoster[team],RosterPlan25[[#This Row],[RosterIndex]])&amp;""</f>
        <v>BAL</v>
      </c>
      <c r="G33" s="57" t="str">
        <f>INDEX(CompositeRoster[position],RosterPlan25[[#This Row],[RosterIndex]])&amp;""</f>
        <v>QB</v>
      </c>
      <c r="H33" s="57" t="str">
        <f>INDEX(CompositeRoster[source],RosterPlan25[[#This Row],[RosterIndex]])</f>
        <v>Roster</v>
      </c>
      <c r="I33" s="58">
        <f>_xlfn.IFNA(INDEX(Draft2019[PRICE],RosterPlan25[[#This Row],[DraftIndex]]),0)</f>
        <v>3</v>
      </c>
      <c r="J33" s="58" t="str">
        <f>IF(RosterPlan25[[#This Row],[SOURCE]]="Rookie","Rookie",_xlfn.IFNA(INDEX(Draft2019[Current Contract],RosterPlan25[[#This Row],[DraftIndex]]),"Undrafted"))</f>
        <v>Rookie</v>
      </c>
      <c r="K33" s="58" t="str">
        <f>IF(RosterPlan25[[#This Row],[Contract]]="Rookie","",2019+3-_xlfn.IFNA(INDEX(Draft2019[Net Keeper Count],RosterPlan25[[#This Row],[DraftIndex]]),0))</f>
        <v/>
      </c>
      <c r="L33" s="58">
        <f>ROUNDDOWN(RosterPlan25[[#This Row],[Opt $]]*IF(RosterPlan25[[#This Row],[Contract]]="Rookie",0.3,0.15),0)</f>
        <v>20</v>
      </c>
      <c r="M33" s="57">
        <f>IF(RosterPlan25[[#This Row],[SOURCE]]="Rookie",INDEX(Rookies2020[salary],MATCH(RosterPlan25[[#This Row],[PLAYER]],Rookies2020[full_name],0)),MAX(RosterPlan25[[#This Row],[Current $]]+RosterPlan25[[#This Row],[$↑ VAR]],1))</f>
        <v>23</v>
      </c>
      <c r="N33" s="47">
        <f>_xlfn.IFNA(IF(RosterPlan25[[#This Row],[POS]]="K",0,INDEX(BeerTable[Average],MATCH(TEXT(RosterPlan25[[#This Row],[player_id]],"0"),BeerTable[sleeper_id],0))),_xlfn.SWITCH(RosterPlan25[[#This Row],[POS]],"QB",-12,"RB",-8,"WR",-8,-5))</f>
        <v>5.65</v>
      </c>
      <c r="O33" s="38" t="s">
        <v>437</v>
      </c>
      <c r="P33" s="59">
        <f>_xlfn.IFNA(INDEX(Draft2019[Net Keeper Count],RosterPlan25[[#This Row],[DraftIndex]]),0)+IF(RosterPlan25[[#This Row],[KEEPER / RFA]]="K",1,0)</f>
        <v>2</v>
      </c>
      <c r="Q33" s="60"/>
      <c r="R33" s="57">
        <f>IF(RosterPlan25[[#This Row],[VAR/G]]&gt;0,ROUND($AA$29*RosterPlan25[[#This Row],[VAR/G]],0),0)+1</f>
        <v>68</v>
      </c>
      <c r="S33" s="57">
        <f>RosterPlan25[[#This Row],[Opt $]]-RosterPlan25[[#This Row],[2020 $]]</f>
        <v>45</v>
      </c>
      <c r="T33" s="61">
        <f>IF(OR(RosterPlan25[[#This Row],[SOURCE]]="Rookie",RosterPlan25[[#This Row],[POS]]="K"),0,RosterPlan25[[#This Row],[VAR/G]]+3.3)</f>
        <v>8.9499999999999993</v>
      </c>
      <c r="U33" s="61">
        <f>IF(RosterPlan25[[#This Row],[VAW/G]]&gt;0,ROUND(RosterPlan25[[#This Row],[VAW/G]]*$AA$56,0)+1,1)</f>
        <v>75</v>
      </c>
      <c r="V33" s="62">
        <f>RosterPlan25[[#This Row],[VAWG Market $]]-_xlfn.IFNA(RosterPlan25[[#This Row],[2020 $]],1)</f>
        <v>52</v>
      </c>
      <c r="W33" s="57">
        <f>IF(RosterPlan25[[#This Row],[VAR/G]]&gt;0,1+ROUND(RosterPlan25[[#This Row],[VAR/G]]*IF(RosterPlan25[[#This Row],[KEEPER / RFA]]="K",($AA$34+RosterPlan25[[#This Row],[2020 $]]-1)/($AA$25+RosterPlan25[[#This Row],[VAR/G]]),$AA$35),0),1)</f>
        <v>120</v>
      </c>
      <c r="X33" s="57">
        <f>RosterPlan25[[#This Row],[Pure Inflated $]]-RosterPlan25[[#This Row],[2020 $]]</f>
        <v>97</v>
      </c>
      <c r="Z33" t="s">
        <v>11306</v>
      </c>
      <c r="AA33" s="36">
        <f>MAX(240-$AD$12,0)</f>
        <v>2</v>
      </c>
      <c r="AB33" s="53"/>
      <c r="AO33"/>
      <c r="AP33"/>
      <c r="AQ33"/>
      <c r="AR33"/>
      <c r="AS33"/>
      <c r="AT33"/>
    </row>
    <row r="34" spans="1:46" x14ac:dyDescent="0.3">
      <c r="A34" s="1" t="s">
        <v>167</v>
      </c>
      <c r="B34" s="69" t="s">
        <v>265</v>
      </c>
      <c r="C34" s="69" t="s">
        <v>3223</v>
      </c>
      <c r="D34" s="69">
        <f>_xlfn.IFNA(MATCH(RosterPlan25[[#This Row],[player_id]],CompositeRoster[sleeper_id],0),  MATCH(RosterPlan25[[#This Row],[PLAYER]],CompositeRoster[full_name],0))</f>
        <v>209</v>
      </c>
      <c r="E34" s="69">
        <f>MATCH(RosterPlan25[[#This Row],[player_id]],Draft2019[sleeper_id],0)</f>
        <v>231</v>
      </c>
      <c r="F34" s="57" t="str">
        <f>INDEX(CompositeRoster[team],RosterPlan25[[#This Row],[RosterIndex]])&amp;""</f>
        <v>ARI</v>
      </c>
      <c r="G34" s="57" t="str">
        <f>INDEX(CompositeRoster[position],RosterPlan25[[#This Row],[RosterIndex]])&amp;""</f>
        <v>RB</v>
      </c>
      <c r="H34" s="57" t="str">
        <f>INDEX(CompositeRoster[source],RosterPlan25[[#This Row],[RosterIndex]])</f>
        <v>Roster</v>
      </c>
      <c r="I34" s="58">
        <f>_xlfn.IFNA(INDEX(Draft2019[PRICE],RosterPlan25[[#This Row],[DraftIndex]]),0)</f>
        <v>10</v>
      </c>
      <c r="J34" s="58" t="str">
        <f>IF(RosterPlan25[[#This Row],[SOURCE]]="Rookie","Rookie",_xlfn.IFNA(INDEX(Draft2019[Current Contract],RosterPlan25[[#This Row],[DraftIndex]]),"Undrafted"))</f>
        <v>Auction</v>
      </c>
      <c r="K34" s="58">
        <f>IF(RosterPlan25[[#This Row],[Contract]]="Rookie","",2019+3-_xlfn.IFNA(INDEX(Draft2019[Net Keeper Count],RosterPlan25[[#This Row],[DraftIndex]]),0))</f>
        <v>2022</v>
      </c>
      <c r="L34" s="58">
        <f>ROUNDDOWN(RosterPlan25[[#This Row],[Opt $]]*IF(RosterPlan25[[#This Row],[Contract]]="Rookie",0.3,0.15),0)</f>
        <v>8</v>
      </c>
      <c r="M34" s="59">
        <f>IF(RosterPlan25[[#This Row],[SOURCE]]="Rookie",INDEX(Rookies2020[salary],MATCH(RosterPlan25[[#This Row],[PLAYER]],Rookies2020[full_name],0)),MAX(RosterPlan25[[#This Row],[Current $]]+RosterPlan25[[#This Row],[$↑ VAR]],1))</f>
        <v>18</v>
      </c>
      <c r="N34" s="26">
        <f>_xlfn.IFNA(IF(RosterPlan25[[#This Row],[POS]]="K",0,INDEX(BeerTable[Average],MATCH(TEXT(RosterPlan25[[#This Row],[player_id]],"0"),BeerTable[sleeper_id],0))),_xlfn.SWITCH(RosterPlan25[[#This Row],[POS]],"QB",-12,"RB",-8,"WR",-8,-5))</f>
        <v>4.87</v>
      </c>
      <c r="O34" s="38" t="s">
        <v>437</v>
      </c>
      <c r="P34" s="60">
        <f>_xlfn.IFNA(INDEX(Draft2019[Net Keeper Count],RosterPlan25[[#This Row],[DraftIndex]]),0)+IF(RosterPlan25[[#This Row],[KEEPER / RFA]]="K",1,0)</f>
        <v>1</v>
      </c>
      <c r="Q34" s="59"/>
      <c r="R34" s="57">
        <f>IF(RosterPlan25[[#This Row],[VAR/G]]&gt;0,ROUND($AA$29*RosterPlan25[[#This Row],[VAR/G]],0),0)+1</f>
        <v>59</v>
      </c>
      <c r="S34" s="57">
        <f>RosterPlan25[[#This Row],[Opt $]]-RosterPlan25[[#This Row],[2020 $]]</f>
        <v>41</v>
      </c>
      <c r="T34" s="61">
        <f>IF(OR(RosterPlan25[[#This Row],[SOURCE]]="Rookie",RosterPlan25[[#This Row],[POS]]="K"),0,RosterPlan25[[#This Row],[VAR/G]]+3.3)</f>
        <v>8.17</v>
      </c>
      <c r="U34" s="61">
        <f>IF(RosterPlan25[[#This Row],[VAW/G]]&gt;0,ROUND(RosterPlan25[[#This Row],[VAW/G]]*$AA$56,0)+1,1)</f>
        <v>68</v>
      </c>
      <c r="V34" s="62">
        <f>RosterPlan25[[#This Row],[VAWG Market $]]-_xlfn.IFNA(RosterPlan25[[#This Row],[2020 $]],1)</f>
        <v>50</v>
      </c>
      <c r="W34" s="57">
        <f>IF(RosterPlan25[[#This Row],[VAR/G]]&gt;0,1+ROUND(RosterPlan25[[#This Row],[VAR/G]]*IF(RosterPlan25[[#This Row],[KEEPER / RFA]]="K",($AA$34+RosterPlan25[[#This Row],[2020 $]]-1)/($AA$25+RosterPlan25[[#This Row],[VAR/G]]),$AA$35),0),1)</f>
        <v>105</v>
      </c>
      <c r="X34" s="61">
        <f>RosterPlan25[[#This Row],[Pure Inflated $]]-RosterPlan25[[#This Row],[2020 $]]</f>
        <v>87</v>
      </c>
      <c r="Z34" t="s">
        <v>11239</v>
      </c>
      <c r="AA34" s="25">
        <f>AA26-AA12-AA33</f>
        <v>862</v>
      </c>
      <c r="AO34"/>
      <c r="AP34"/>
      <c r="AQ34"/>
      <c r="AR34"/>
      <c r="AS34"/>
      <c r="AT34"/>
    </row>
    <row r="35" spans="1:46" x14ac:dyDescent="0.3">
      <c r="A35" s="1" t="s">
        <v>48</v>
      </c>
      <c r="B35" s="69" t="s">
        <v>265</v>
      </c>
      <c r="C35" s="69" t="s">
        <v>7890</v>
      </c>
      <c r="D35" s="69">
        <f>_xlfn.IFNA(MATCH(RosterPlan25[[#This Row],[player_id]],CompositeRoster[sleeper_id],0),  MATCH(RosterPlan25[[#This Row],[PLAYER]],CompositeRoster[full_name],0))</f>
        <v>204</v>
      </c>
      <c r="E35" s="69">
        <f>MATCH(RosterPlan25[[#This Row],[player_id]],Draft2019[sleeper_id],0)</f>
        <v>169</v>
      </c>
      <c r="F35" s="57" t="str">
        <f>INDEX(CompositeRoster[team],RosterPlan25[[#This Row],[RosterIndex]])&amp;""</f>
        <v>SF</v>
      </c>
      <c r="G35" s="57" t="str">
        <f>INDEX(CompositeRoster[position],RosterPlan25[[#This Row],[RosterIndex]])&amp;""</f>
        <v>TE</v>
      </c>
      <c r="H35" s="57" t="str">
        <f>INDEX(CompositeRoster[source],RosterPlan25[[#This Row],[RosterIndex]])</f>
        <v>Roster</v>
      </c>
      <c r="I35" s="58">
        <f>_xlfn.IFNA(INDEX(Draft2019[PRICE],RosterPlan25[[#This Row],[DraftIndex]]),0)</f>
        <v>7</v>
      </c>
      <c r="J35" s="58" t="str">
        <f>IF(RosterPlan25[[#This Row],[SOURCE]]="Rookie","Rookie",_xlfn.IFNA(INDEX(Draft2019[Current Contract],RosterPlan25[[#This Row],[DraftIndex]]),"Undrafted"))</f>
        <v>Undrafted</v>
      </c>
      <c r="K35" s="58">
        <f>IF(RosterPlan25[[#This Row],[Contract]]="Rookie","",2019+3-_xlfn.IFNA(INDEX(Draft2019[Net Keeper Count],RosterPlan25[[#This Row],[DraftIndex]]),0))</f>
        <v>2020</v>
      </c>
      <c r="L35" s="58">
        <f>ROUNDDOWN(RosterPlan25[[#This Row],[Opt $]]*IF(RosterPlan25[[#This Row],[Contract]]="Rookie",0.3,0.15),0)</f>
        <v>6</v>
      </c>
      <c r="M35" s="59">
        <f>IF(RosterPlan25[[#This Row],[SOURCE]]="Rookie",INDEX(Rookies2020[salary],MATCH(RosterPlan25[[#This Row],[PLAYER]],Rookies2020[full_name],0)),MAX(RosterPlan25[[#This Row],[Current $]]+RosterPlan25[[#This Row],[$↑ VAR]],1))</f>
        <v>13</v>
      </c>
      <c r="N35" s="26">
        <f>_xlfn.IFNA(IF(RosterPlan25[[#This Row],[POS]]="K",0,INDEX(BeerTable[Average],MATCH(TEXT(RosterPlan25[[#This Row],[player_id]],"0"),BeerTable[sleeper_id],0))),_xlfn.SWITCH(RosterPlan25[[#This Row],[POS]],"QB",-12,"RB",-8,"WR",-8,-5))</f>
        <v>3.58</v>
      </c>
      <c r="O35" s="38" t="s">
        <v>11246</v>
      </c>
      <c r="P35" s="60">
        <f>_xlfn.IFNA(INDEX(Draft2019[Net Keeper Count],RosterPlan25[[#This Row],[DraftIndex]]),0)+IF(RosterPlan25[[#This Row],[KEEPER / RFA]]="K",1,0)</f>
        <v>2</v>
      </c>
      <c r="Q35" s="59"/>
      <c r="R35" s="57">
        <f>IF(RosterPlan25[[#This Row],[VAR/G]]&gt;0,ROUND($AA$29*RosterPlan25[[#This Row],[VAR/G]],0),0)+1</f>
        <v>43</v>
      </c>
      <c r="S35" s="57">
        <f>RosterPlan25[[#This Row],[Opt $]]-RosterPlan25[[#This Row],[2020 $]]</f>
        <v>30</v>
      </c>
      <c r="T35" s="61">
        <f>IF(OR(RosterPlan25[[#This Row],[SOURCE]]="Rookie",RosterPlan25[[#This Row],[POS]]="K"),0,RosterPlan25[[#This Row],[VAR/G]]+3.3)</f>
        <v>6.88</v>
      </c>
      <c r="U35" s="61">
        <f>IF(RosterPlan25[[#This Row],[VAW/G]]&gt;0,ROUND(RosterPlan25[[#This Row],[VAW/G]]*$AA$56,0)+1,1)</f>
        <v>58</v>
      </c>
      <c r="V35" s="62">
        <f>RosterPlan25[[#This Row],[VAWG Market $]]-_xlfn.IFNA(RosterPlan25[[#This Row],[2020 $]],1)</f>
        <v>45</v>
      </c>
      <c r="W35" s="57">
        <f>IF(RosterPlan25[[#This Row],[VAR/G]]&gt;0,1+ROUND(RosterPlan25[[#This Row],[VAR/G]]*IF(RosterPlan25[[#This Row],[KEEPER / RFA]]="K",($AA$34+RosterPlan25[[#This Row],[2020 $]]-1)/($AA$25+RosterPlan25[[#This Row],[VAR/G]]),$AA$35),0),1)</f>
        <v>66</v>
      </c>
      <c r="X35" s="61">
        <f>RosterPlan25[[#This Row],[Pure Inflated $]]-RosterPlan25[[#This Row],[2020 $]]</f>
        <v>53</v>
      </c>
      <c r="Z35" t="s">
        <v>11240</v>
      </c>
      <c r="AA35" s="30">
        <f>AA34/AA23</f>
        <v>18.23181049069375</v>
      </c>
      <c r="AO35"/>
      <c r="AP35"/>
      <c r="AQ35"/>
      <c r="AR35"/>
      <c r="AS35"/>
      <c r="AT35"/>
    </row>
    <row r="36" spans="1:46" x14ac:dyDescent="0.3">
      <c r="A36" s="1" t="s">
        <v>92</v>
      </c>
      <c r="B36" s="69" t="s">
        <v>265</v>
      </c>
      <c r="C36" s="69" t="s">
        <v>8423</v>
      </c>
      <c r="D36" s="69">
        <f>_xlfn.IFNA(MATCH(RosterPlan25[[#This Row],[player_id]],CompositeRoster[sleeper_id],0),  MATCH(RosterPlan25[[#This Row],[PLAYER]],CompositeRoster[full_name],0))</f>
        <v>213</v>
      </c>
      <c r="E36" s="69" t="e">
        <f>MATCH(RosterPlan25[[#This Row],[player_id]],Draft2019[sleeper_id],0)</f>
        <v>#N/A</v>
      </c>
      <c r="F36" s="57" t="str">
        <f>INDEX(CompositeRoster[team],RosterPlan25[[#This Row],[RosterIndex]])&amp;""</f>
        <v>SF</v>
      </c>
      <c r="G36" s="57" t="str">
        <f>INDEX(CompositeRoster[position],RosterPlan25[[#This Row],[RosterIndex]])&amp;""</f>
        <v>RB</v>
      </c>
      <c r="H36" s="57" t="str">
        <f>INDEX(CompositeRoster[source],RosterPlan25[[#This Row],[RosterIndex]])</f>
        <v>Roster</v>
      </c>
      <c r="I36" s="58">
        <f>_xlfn.IFNA(INDEX(Draft2019[PRICE],RosterPlan25[[#This Row],[DraftIndex]]),0)</f>
        <v>0</v>
      </c>
      <c r="J36" s="58" t="str">
        <f>IF(RosterPlan25[[#This Row],[SOURCE]]="Rookie","Rookie",_xlfn.IFNA(INDEX(Draft2019[Current Contract],RosterPlan25[[#This Row],[DraftIndex]]),"Undrafted"))</f>
        <v>Undrafted</v>
      </c>
      <c r="K36" s="58">
        <f>IF(RosterPlan25[[#This Row],[Contract]]="Rookie","",2019+3-_xlfn.IFNA(INDEX(Draft2019[Net Keeper Count],RosterPlan25[[#This Row],[DraftIndex]]),0))</f>
        <v>2022</v>
      </c>
      <c r="L36" s="58">
        <f>ROUNDDOWN(RosterPlan25[[#This Row],[Opt $]]*IF(RosterPlan25[[#This Row],[Contract]]="Rookie",0.3,0.15),0)</f>
        <v>4</v>
      </c>
      <c r="M36" s="59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36" s="26">
        <f>_xlfn.IFNA(IF(RosterPlan25[[#This Row],[POS]]="K",0,INDEX(BeerTable[Average],MATCH(TEXT(RosterPlan25[[#This Row],[player_id]],"0"),BeerTable[sleeper_id],0))),_xlfn.SWITCH(RosterPlan25[[#This Row],[POS]],"QB",-12,"RB",-8,"WR",-8,-5))</f>
        <v>2.42</v>
      </c>
      <c r="O36" s="38" t="s">
        <v>437</v>
      </c>
      <c r="P36" s="60">
        <f>_xlfn.IFNA(INDEX(Draft2019[Net Keeper Count],RosterPlan25[[#This Row],[DraftIndex]]),0)+IF(RosterPlan25[[#This Row],[KEEPER / RFA]]="K",1,0)</f>
        <v>1</v>
      </c>
      <c r="Q36" s="59"/>
      <c r="R36" s="57">
        <f>IF(RosterPlan25[[#This Row],[VAR/G]]&gt;0,ROUND($AA$29*RosterPlan25[[#This Row],[VAR/G]],0),0)+1</f>
        <v>30</v>
      </c>
      <c r="S36" s="57">
        <f>RosterPlan25[[#This Row],[Opt $]]-RosterPlan25[[#This Row],[2020 $]]</f>
        <v>26</v>
      </c>
      <c r="T36" s="61">
        <f>IF(OR(RosterPlan25[[#This Row],[SOURCE]]="Rookie",RosterPlan25[[#This Row],[POS]]="K"),0,RosterPlan25[[#This Row],[VAR/G]]+3.3)</f>
        <v>5.72</v>
      </c>
      <c r="U36" s="61">
        <f>IF(RosterPlan25[[#This Row],[VAW/G]]&gt;0,ROUND(RosterPlan25[[#This Row],[VAW/G]]*$AA$56,0)+1,1)</f>
        <v>48</v>
      </c>
      <c r="V36" s="62">
        <f>RosterPlan25[[#This Row],[VAWG Market $]]-_xlfn.IFNA(RosterPlan25[[#This Row],[2020 $]],1)</f>
        <v>44</v>
      </c>
      <c r="W36" s="57">
        <f>IF(RosterPlan25[[#This Row],[VAR/G]]&gt;0,1+ROUND(RosterPlan25[[#This Row],[VAR/G]]*IF(RosterPlan25[[#This Row],[KEEPER / RFA]]="K",($AA$34+RosterPlan25[[#This Row],[2020 $]]-1)/($AA$25+RosterPlan25[[#This Row],[VAR/G]]),$AA$35),0),1)</f>
        <v>55</v>
      </c>
      <c r="X36" s="61">
        <f>RosterPlan25[[#This Row],[Pure Inflated $]]-RosterPlan25[[#This Row],[2020 $]]</f>
        <v>51</v>
      </c>
      <c r="Z36" t="s">
        <v>11307</v>
      </c>
      <c r="AA36" s="54">
        <f>(AA35-AA29)/AA29</f>
        <v>0.5370869503911333</v>
      </c>
      <c r="AO36"/>
      <c r="AP36"/>
      <c r="AQ36"/>
      <c r="AR36"/>
      <c r="AS36"/>
      <c r="AT36"/>
    </row>
    <row r="37" spans="1:46" x14ac:dyDescent="0.3">
      <c r="A37" s="1" t="s">
        <v>195</v>
      </c>
      <c r="B37" s="69" t="s">
        <v>265</v>
      </c>
      <c r="C37" s="69" t="s">
        <v>4094</v>
      </c>
      <c r="D37" s="69">
        <f>_xlfn.IFNA(MATCH(RosterPlan25[[#This Row],[player_id]],CompositeRoster[sleeper_id],0),  MATCH(RosterPlan25[[#This Row],[PLAYER]],CompositeRoster[full_name],0))</f>
        <v>197</v>
      </c>
      <c r="E37" s="69">
        <f>MATCH(RosterPlan25[[#This Row],[player_id]],Draft2019[sleeper_id],0)</f>
        <v>131</v>
      </c>
      <c r="F37" s="57" t="str">
        <f>INDEX(CompositeRoster[team],RosterPlan25[[#This Row],[RosterIndex]])&amp;""</f>
        <v>DAL</v>
      </c>
      <c r="G37" s="57" t="str">
        <f>INDEX(CompositeRoster[position],RosterPlan25[[#This Row],[RosterIndex]])&amp;""</f>
        <v>WR</v>
      </c>
      <c r="H37" s="57" t="str">
        <f>INDEX(CompositeRoster[source],RosterPlan25[[#This Row],[RosterIndex]])</f>
        <v>Roster</v>
      </c>
      <c r="I37" s="58">
        <f>_xlfn.IFNA(INDEX(Draft2019[PRICE],RosterPlan25[[#This Row],[DraftIndex]]),0)</f>
        <v>51</v>
      </c>
      <c r="J37" s="58" t="str">
        <f>IF(RosterPlan25[[#This Row],[SOURCE]]="Rookie","Rookie",_xlfn.IFNA(INDEX(Draft2019[Current Contract],RosterPlan25[[#This Row],[DraftIndex]]),"Undrafted"))</f>
        <v>Auction</v>
      </c>
      <c r="K37" s="58">
        <f>IF(RosterPlan25[[#This Row],[Contract]]="Rookie","",2019+3-_xlfn.IFNA(INDEX(Draft2019[Net Keeper Count],RosterPlan25[[#This Row],[DraftIndex]]),0))</f>
        <v>2022</v>
      </c>
      <c r="L37" s="58">
        <f>ROUNDDOWN(RosterPlan25[[#This Row],[Opt $]]*IF(RosterPlan25[[#This Row],[Contract]]="Rookie",0.3,0.15),0)</f>
        <v>4</v>
      </c>
      <c r="M37" s="57">
        <f>IF(RosterPlan25[[#This Row],[SOURCE]]="Rookie",INDEX(Rookies2020[salary],MATCH(RosterPlan25[[#This Row],[PLAYER]],Rookies2020[full_name],0)),MAX(RosterPlan25[[#This Row],[Current $]]+RosterPlan25[[#This Row],[$↑ VAR]],1))</f>
        <v>55</v>
      </c>
      <c r="N37" s="47">
        <f>_xlfn.IFNA(IF(RosterPlan25[[#This Row],[POS]]="K",0,INDEX(BeerTable[Average],MATCH(TEXT(RosterPlan25[[#This Row],[player_id]],"0"),BeerTable[sleeper_id],0))),_xlfn.SWITCH(RosterPlan25[[#This Row],[POS]],"QB",-12,"RB",-8,"WR",-8,-5))</f>
        <v>2.2999999999999998</v>
      </c>
      <c r="O37" s="38" t="s">
        <v>437</v>
      </c>
      <c r="P37" s="59">
        <f>_xlfn.IFNA(INDEX(Draft2019[Net Keeper Count],RosterPlan25[[#This Row],[DraftIndex]]),0)+IF(RosterPlan25[[#This Row],[KEEPER / RFA]]="K",1,0)</f>
        <v>1</v>
      </c>
      <c r="Q37" s="60"/>
      <c r="R37" s="57">
        <f>IF(RosterPlan25[[#This Row],[VAR/G]]&gt;0,ROUND($AA$29*RosterPlan25[[#This Row],[VAR/G]],0),0)+1</f>
        <v>28</v>
      </c>
      <c r="S37" s="57">
        <f>RosterPlan25[[#This Row],[Opt $]]-RosterPlan25[[#This Row],[2020 $]]</f>
        <v>-27</v>
      </c>
      <c r="T37" s="61">
        <f>IF(OR(RosterPlan25[[#This Row],[SOURCE]]="Rookie",RosterPlan25[[#This Row],[POS]]="K"),0,RosterPlan25[[#This Row],[VAR/G]]+3.3)</f>
        <v>5.6</v>
      </c>
      <c r="U37" s="61">
        <f>IF(RosterPlan25[[#This Row],[VAW/G]]&gt;0,ROUND(RosterPlan25[[#This Row],[VAW/G]]*$AA$56,0)+1,1)</f>
        <v>47</v>
      </c>
      <c r="V37" s="62">
        <f>RosterPlan25[[#This Row],[VAWG Market $]]-_xlfn.IFNA(RosterPlan25[[#This Row],[2020 $]],1)</f>
        <v>-8</v>
      </c>
      <c r="W37" s="57">
        <f>IF(RosterPlan25[[#This Row],[VAR/G]]&gt;0,1+ROUND(RosterPlan25[[#This Row],[VAR/G]]*IF(RosterPlan25[[#This Row],[KEEPER / RFA]]="K",($AA$34+RosterPlan25[[#This Row],[2020 $]]-1)/($AA$25+RosterPlan25[[#This Row],[VAR/G]]),$AA$35),0),1)</f>
        <v>56</v>
      </c>
      <c r="X37" s="57">
        <f>RosterPlan25[[#This Row],[Pure Inflated $]]-RosterPlan25[[#This Row],[2020 $]]</f>
        <v>1</v>
      </c>
      <c r="AC37"/>
      <c r="AD37"/>
      <c r="AO37"/>
      <c r="AP37"/>
      <c r="AQ37"/>
      <c r="AR37"/>
      <c r="AS37"/>
      <c r="AT37"/>
    </row>
    <row r="38" spans="1:46" x14ac:dyDescent="0.3">
      <c r="A38" s="1" t="s">
        <v>118</v>
      </c>
      <c r="B38" s="69" t="s">
        <v>265</v>
      </c>
      <c r="C38" s="69" t="s">
        <v>7000</v>
      </c>
      <c r="D38" s="69">
        <f>_xlfn.IFNA(MATCH(RosterPlan25[[#This Row],[player_id]],CompositeRoster[sleeper_id],0),  MATCH(RosterPlan25[[#This Row],[PLAYER]],CompositeRoster[full_name],0))</f>
        <v>195</v>
      </c>
      <c r="E38" s="69">
        <f>MATCH(RosterPlan25[[#This Row],[player_id]],Draft2019[sleeper_id],0)</f>
        <v>65</v>
      </c>
      <c r="F38" s="69" t="str">
        <f>INDEX(CompositeRoster[team],RosterPlan25[[#This Row],[RosterIndex]])&amp;""</f>
        <v>MIN</v>
      </c>
      <c r="G38" s="69" t="str">
        <f>INDEX(CompositeRoster[position],RosterPlan25[[#This Row],[RosterIndex]])&amp;""</f>
        <v>WR</v>
      </c>
      <c r="H38" s="36" t="str">
        <f>INDEX(CompositeRoster[source],RosterPlan25[[#This Row],[RosterIndex]])</f>
        <v>Roster</v>
      </c>
      <c r="I38" s="41">
        <f>_xlfn.IFNA(INDEX(Draft2019[PRICE],RosterPlan25[[#This Row],[DraftIndex]]),0)</f>
        <v>69</v>
      </c>
      <c r="J38" s="41" t="str">
        <f>IF(RosterPlan25[[#This Row],[SOURCE]]="Rookie","Rookie",_xlfn.IFNA(INDEX(Draft2019[Current Contract],RosterPlan25[[#This Row],[DraftIndex]]),"Undrafted"))</f>
        <v>Auction</v>
      </c>
      <c r="K38" s="41">
        <f>IF(RosterPlan25[[#This Row],[Contract]]="Rookie","",2019+3-_xlfn.IFNA(INDEX(Draft2019[Net Keeper Count],RosterPlan25[[#This Row],[DraftIndex]]),0))</f>
        <v>2022</v>
      </c>
      <c r="L38" s="41">
        <f>ROUNDDOWN(RosterPlan25[[#This Row],[Opt $]]*IF(RosterPlan25[[#This Row],[Contract]]="Rookie",0.3,0.15),0)</f>
        <v>4</v>
      </c>
      <c r="M38" s="36">
        <f>IF(RosterPlan25[[#This Row],[SOURCE]]="Rookie",INDEX(Rookies2020[salary],MATCH(RosterPlan25[[#This Row],[PLAYER]],Rookies2020[full_name],0)),MAX(RosterPlan25[[#This Row],[Current $]]+RosterPlan25[[#This Row],[$↑ VAR]],1))</f>
        <v>73</v>
      </c>
      <c r="N38" s="37">
        <f>_xlfn.IFNA(IF(RosterPlan25[[#This Row],[POS]]="K",0,INDEX(BeerTable[Average],MATCH(TEXT(RosterPlan25[[#This Row],[player_id]],"0"),BeerTable[sleeper_id],0))),_xlfn.SWITCH(RosterPlan25[[#This Row],[POS]],"QB",-12,"RB",-8,"WR",-8,-5))</f>
        <v>2.2000000000000002</v>
      </c>
      <c r="O38" s="38"/>
      <c r="P38" s="36">
        <f>_xlfn.IFNA(INDEX(Draft2019[Net Keeper Count],RosterPlan25[[#This Row],[DraftIndex]]),0)+IF(RosterPlan25[[#This Row],[KEEPER / RFA]]="K",1,0)</f>
        <v>0</v>
      </c>
      <c r="Q38" s="38"/>
      <c r="R38" s="69">
        <f>IF(RosterPlan25[[#This Row],[VAR/G]]&gt;0,ROUND($AA$29*RosterPlan25[[#This Row],[VAR/G]],0),0)+1</f>
        <v>27</v>
      </c>
      <c r="S38" s="36">
        <f>RosterPlan25[[#This Row],[Opt $]]-RosterPlan25[[#This Row],[2020 $]]</f>
        <v>-46</v>
      </c>
      <c r="T38" s="36">
        <f>IF(OR(RosterPlan25[[#This Row],[SOURCE]]="Rookie",RosterPlan25[[#This Row],[POS]]="K"),0,RosterPlan25[[#This Row],[VAR/G]]+3.3)</f>
        <v>5.5</v>
      </c>
      <c r="U38" s="36">
        <f>IF(RosterPlan25[[#This Row],[VAW/G]]&gt;0,ROUND(RosterPlan25[[#This Row],[VAW/G]]*$AA$56,0)+1,1)</f>
        <v>46</v>
      </c>
      <c r="V38" s="42">
        <f>RosterPlan25[[#This Row],[VAWG Market $]]-_xlfn.IFNA(RosterPlan25[[#This Row],[2020 $]],1)</f>
        <v>-27</v>
      </c>
      <c r="W38" s="36">
        <f>IF(RosterPlan25[[#This Row],[VAR/G]]&gt;0,1+ROUND(RosterPlan25[[#This Row],[VAR/G]]*IF(RosterPlan25[[#This Row],[KEEPER / RFA]]="K",($AA$34+RosterPlan25[[#This Row],[2020 $]]-1)/($AA$25+RosterPlan25[[#This Row],[VAR/G]]),$AA$35),0),1)</f>
        <v>41</v>
      </c>
      <c r="X38" s="36">
        <f>RosterPlan25[[#This Row],[Pure Inflated $]]-RosterPlan25[[#This Row],[2020 $]]</f>
        <v>-32</v>
      </c>
      <c r="AC38"/>
      <c r="AD38"/>
      <c r="AO38"/>
      <c r="AP38"/>
      <c r="AQ38"/>
      <c r="AR38"/>
      <c r="AS38"/>
      <c r="AT38"/>
    </row>
    <row r="39" spans="1:46" x14ac:dyDescent="0.3">
      <c r="A39" s="1" t="s">
        <v>144</v>
      </c>
      <c r="B39" s="69" t="s">
        <v>265</v>
      </c>
      <c r="C39" s="69" t="s">
        <v>15997</v>
      </c>
      <c r="D39" s="69">
        <f>_xlfn.IFNA(MATCH(RosterPlan25[[#This Row],[player_id]],CompositeRoster[sleeper_id],0),  MATCH(RosterPlan25[[#This Row],[PLAYER]],CompositeRoster[full_name],0))</f>
        <v>196</v>
      </c>
      <c r="E39" s="69">
        <f>MATCH(RosterPlan25[[#This Row],[player_id]],Draft2019[sleeper_id],0)</f>
        <v>134</v>
      </c>
      <c r="F39" s="69" t="str">
        <f>INDEX(CompositeRoster[team],RosterPlan25[[#This Row],[RosterIndex]])&amp;""</f>
        <v>CHI</v>
      </c>
      <c r="G39" s="69" t="str">
        <f>INDEX(CompositeRoster[position],RosterPlan25[[#This Row],[RosterIndex]])&amp;""</f>
        <v>WR</v>
      </c>
      <c r="H39" s="69" t="str">
        <f>INDEX(CompositeRoster[source],RosterPlan25[[#This Row],[RosterIndex]])</f>
        <v>Roster</v>
      </c>
      <c r="I39" s="41">
        <f>_xlfn.IFNA(INDEX(Draft2019[PRICE],RosterPlan25[[#This Row],[DraftIndex]]),0)</f>
        <v>31</v>
      </c>
      <c r="J39" s="41" t="str">
        <f>IF(RosterPlan25[[#This Row],[SOURCE]]="Rookie","Rookie",_xlfn.IFNA(INDEX(Draft2019[Current Contract],RosterPlan25[[#This Row],[DraftIndex]]),"Undrafted"))</f>
        <v>Auction</v>
      </c>
      <c r="K39" s="41">
        <f>IF(RosterPlan25[[#This Row],[Contract]]="Rookie","",2019+3-_xlfn.IFNA(INDEX(Draft2019[Net Keeper Count],RosterPlan25[[#This Row],[DraftIndex]]),0))</f>
        <v>2022</v>
      </c>
      <c r="L39" s="41">
        <f>ROUNDDOWN(RosterPlan25[[#This Row],[Opt $]]*IF(RosterPlan25[[#This Row],[Contract]]="Rookie",0.3,0.15),0)</f>
        <v>3</v>
      </c>
      <c r="M39" s="69">
        <f>IF(RosterPlan25[[#This Row],[SOURCE]]="Rookie",INDEX(Rookies2020[salary],MATCH(RosterPlan25[[#This Row],[PLAYER]],Rookies2020[full_name],0)),MAX(RosterPlan25[[#This Row],[Current $]]+RosterPlan25[[#This Row],[$↑ VAR]],1))</f>
        <v>34</v>
      </c>
      <c r="N39" s="37">
        <f>_xlfn.IFNA(IF(RosterPlan25[[#This Row],[POS]]="K",0,INDEX(BeerTable[Average],MATCH(TEXT(RosterPlan25[[#This Row],[player_id]],"0"),BeerTable[sleeper_id],0))),_xlfn.SWITCH(RosterPlan25[[#This Row],[POS]],"QB",-12,"RB",-8,"WR",-8,-5))</f>
        <v>2.08</v>
      </c>
      <c r="O39" s="38" t="s">
        <v>437</v>
      </c>
      <c r="P39" s="69">
        <f>_xlfn.IFNA(INDEX(Draft2019[Net Keeper Count],RosterPlan25[[#This Row],[DraftIndex]]),0)+IF(RosterPlan25[[#This Row],[KEEPER / RFA]]="K",1,0)</f>
        <v>1</v>
      </c>
      <c r="Q39" s="38"/>
      <c r="R39" s="36">
        <f>IF(RosterPlan25[[#This Row],[VAR/G]]&gt;0,ROUND($AA$29*RosterPlan25[[#This Row],[VAR/G]],0),0)+1</f>
        <v>26</v>
      </c>
      <c r="S39" s="36">
        <f>RosterPlan25[[#This Row],[Opt $]]-RosterPlan25[[#This Row],[2020 $]]</f>
        <v>-8</v>
      </c>
      <c r="T39" s="36">
        <f>IF(OR(RosterPlan25[[#This Row],[SOURCE]]="Rookie",RosterPlan25[[#This Row],[POS]]="K"),0,RosterPlan25[[#This Row],[VAR/G]]+3.3)</f>
        <v>5.38</v>
      </c>
      <c r="U39" s="36">
        <f>IF(RosterPlan25[[#This Row],[VAW/G]]&gt;0,ROUND(RosterPlan25[[#This Row],[VAW/G]]*$AA$56,0)+1,1)</f>
        <v>45</v>
      </c>
      <c r="V39" s="42">
        <f>RosterPlan25[[#This Row],[VAWG Market $]]-_xlfn.IFNA(RosterPlan25[[#This Row],[2020 $]],1)</f>
        <v>11</v>
      </c>
      <c r="W39" s="36">
        <f>IF(RosterPlan25[[#This Row],[VAR/G]]&gt;0,1+ROUND(RosterPlan25[[#This Row],[VAR/G]]*IF(RosterPlan25[[#This Row],[KEEPER / RFA]]="K",($AA$34+RosterPlan25[[#This Row],[2020 $]]-1)/($AA$25+RosterPlan25[[#This Row],[VAR/G]]),$AA$35),0),1)</f>
        <v>50</v>
      </c>
      <c r="X39" s="36">
        <f>RosterPlan25[[#This Row],[Pure Inflated $]]-RosterPlan25[[#This Row],[2020 $]]</f>
        <v>16</v>
      </c>
      <c r="AC39"/>
      <c r="AD39"/>
      <c r="AO39"/>
      <c r="AP39"/>
      <c r="AQ39"/>
      <c r="AR39"/>
      <c r="AS39"/>
      <c r="AT39"/>
    </row>
    <row r="40" spans="1:46" x14ac:dyDescent="0.3">
      <c r="A40" s="1" t="s">
        <v>7432</v>
      </c>
      <c r="B40" s="69" t="s">
        <v>265</v>
      </c>
      <c r="C40" s="69" t="s">
        <v>13935</v>
      </c>
      <c r="D40" s="69">
        <f>_xlfn.IFNA(MATCH(RosterPlan25[[#This Row],[player_id]],CompositeRoster[sleeper_id],0),  MATCH(RosterPlan25[[#This Row],[PLAYER]],CompositeRoster[full_name],0))</f>
        <v>200</v>
      </c>
      <c r="E40" s="69">
        <f>MATCH(RosterPlan25[[#This Row],[player_id]],Draft2019[sleeper_id],0)</f>
        <v>136</v>
      </c>
      <c r="F40" s="57" t="str">
        <f>INDEX(CompositeRoster[team],RosterPlan25[[#This Row],[RosterIndex]])&amp;""</f>
        <v>SEA</v>
      </c>
      <c r="G40" s="57" t="str">
        <f>INDEX(CompositeRoster[position],RosterPlan25[[#This Row],[RosterIndex]])&amp;""</f>
        <v>WR</v>
      </c>
      <c r="H40" s="57" t="str">
        <f>INDEX(CompositeRoster[source],RosterPlan25[[#This Row],[RosterIndex]])</f>
        <v>Roster</v>
      </c>
      <c r="I40" s="58">
        <f>_xlfn.IFNA(INDEX(Draft2019[PRICE],RosterPlan25[[#This Row],[DraftIndex]]),0)</f>
        <v>6</v>
      </c>
      <c r="J40" s="58" t="str">
        <f>IF(RosterPlan25[[#This Row],[SOURCE]]="Rookie","Rookie",_xlfn.IFNA(INDEX(Draft2019[Current Contract],RosterPlan25[[#This Row],[DraftIndex]]),"Undrafted"))</f>
        <v>Rookie</v>
      </c>
      <c r="K40" s="58" t="str">
        <f>IF(RosterPlan25[[#This Row],[Contract]]="Rookie","",2019+3-_xlfn.IFNA(INDEX(Draft2019[Net Keeper Count],RosterPlan25[[#This Row],[DraftIndex]]),0))</f>
        <v/>
      </c>
      <c r="L40" s="58">
        <f>ROUNDDOWN(RosterPlan25[[#This Row],[Opt $]]*IF(RosterPlan25[[#This Row],[Contract]]="Rookie",0.3,0.15),0)</f>
        <v>5</v>
      </c>
      <c r="M40" s="59">
        <f>IF(RosterPlan25[[#This Row],[SOURCE]]="Rookie",INDEX(Rookies2020[salary],MATCH(RosterPlan25[[#This Row],[PLAYER]],Rookies2020[full_name],0)),MAX(RosterPlan25[[#This Row],[Current $]]+RosterPlan25[[#This Row],[$↑ VAR]],1))</f>
        <v>11</v>
      </c>
      <c r="N40" s="26">
        <f>_xlfn.IFNA(IF(RosterPlan25[[#This Row],[POS]]="K",0,INDEX(BeerTable[Average],MATCH(TEXT(RosterPlan25[[#This Row],[player_id]],"0"),BeerTable[sleeper_id],0))),_xlfn.SWITCH(RosterPlan25[[#This Row],[POS]],"QB",-12,"RB",-8,"WR",-8,-5))</f>
        <v>1.41</v>
      </c>
      <c r="O40" s="38" t="s">
        <v>437</v>
      </c>
      <c r="P40" s="60">
        <f>_xlfn.IFNA(INDEX(Draft2019[Net Keeper Count],RosterPlan25[[#This Row],[DraftIndex]]),0)+IF(RosterPlan25[[#This Row],[KEEPER / RFA]]="K",1,0)</f>
        <v>1</v>
      </c>
      <c r="Q40" s="59"/>
      <c r="R40" s="57">
        <f>IF(RosterPlan25[[#This Row],[VAR/G]]&gt;0,ROUND($AA$29*RosterPlan25[[#This Row],[VAR/G]],0),0)+1</f>
        <v>18</v>
      </c>
      <c r="S40" s="57">
        <f>RosterPlan25[[#This Row],[Opt $]]-RosterPlan25[[#This Row],[2020 $]]</f>
        <v>7</v>
      </c>
      <c r="T40" s="61">
        <f>IF(OR(RosterPlan25[[#This Row],[SOURCE]]="Rookie",RosterPlan25[[#This Row],[POS]]="K"),0,RosterPlan25[[#This Row],[VAR/G]]+3.3)</f>
        <v>4.71</v>
      </c>
      <c r="U40" s="61">
        <f>IF(RosterPlan25[[#This Row],[VAW/G]]&gt;0,ROUND(RosterPlan25[[#This Row],[VAW/G]]*$AA$56,0)+1,1)</f>
        <v>40</v>
      </c>
      <c r="V40" s="62">
        <f>RosterPlan25[[#This Row],[VAWG Market $]]-_xlfn.IFNA(RosterPlan25[[#This Row],[2020 $]],1)</f>
        <v>29</v>
      </c>
      <c r="W40" s="57">
        <f>IF(RosterPlan25[[#This Row],[VAR/G]]&gt;0,1+ROUND(RosterPlan25[[#This Row],[VAR/G]]*IF(RosterPlan25[[#This Row],[KEEPER / RFA]]="K",($AA$34+RosterPlan25[[#This Row],[2020 $]]-1)/($AA$25+RosterPlan25[[#This Row],[VAR/G]]),$AA$35),0),1)</f>
        <v>34</v>
      </c>
      <c r="X40" s="61">
        <f>RosterPlan25[[#This Row],[Pure Inflated $]]-RosterPlan25[[#This Row],[2020 $]]</f>
        <v>23</v>
      </c>
      <c r="Z40"/>
      <c r="AA40"/>
      <c r="AC40"/>
      <c r="AD40"/>
      <c r="AO40"/>
      <c r="AP40"/>
      <c r="AQ40"/>
      <c r="AR40"/>
      <c r="AS40"/>
      <c r="AT40"/>
    </row>
    <row r="41" spans="1:46" x14ac:dyDescent="0.3">
      <c r="A41" s="1" t="s">
        <v>186</v>
      </c>
      <c r="B41" s="69" t="s">
        <v>265</v>
      </c>
      <c r="C41" s="69" t="s">
        <v>10928</v>
      </c>
      <c r="D41" s="69">
        <f>_xlfn.IFNA(MATCH(RosterPlan25[[#This Row],[player_id]],CompositeRoster[sleeper_id],0),  MATCH(RosterPlan25[[#This Row],[PLAYER]],CompositeRoster[full_name],0))</f>
        <v>211</v>
      </c>
      <c r="E41" s="69">
        <f>MATCH(RosterPlan25[[#This Row],[player_id]],Draft2019[sleeper_id],0)</f>
        <v>125</v>
      </c>
      <c r="F41" s="57" t="str">
        <f>INDEX(CompositeRoster[team],RosterPlan25[[#This Row],[RosterIndex]])&amp;""</f>
        <v>DET</v>
      </c>
      <c r="G41" s="57" t="str">
        <f>INDEX(CompositeRoster[position],RosterPlan25[[#This Row],[RosterIndex]])&amp;""</f>
        <v>WR</v>
      </c>
      <c r="H41" s="57" t="str">
        <f>INDEX(CompositeRoster[source],RosterPlan25[[#This Row],[RosterIndex]])</f>
        <v>Roster</v>
      </c>
      <c r="I41" s="58">
        <f>_xlfn.IFNA(INDEX(Draft2019[PRICE],RosterPlan25[[#This Row],[DraftIndex]]),0)</f>
        <v>9</v>
      </c>
      <c r="J41" s="58" t="str">
        <f>IF(RosterPlan25[[#This Row],[SOURCE]]="Rookie","Rookie",_xlfn.IFNA(INDEX(Draft2019[Current Contract],RosterPlan25[[#This Row],[DraftIndex]]),"Undrafted"))</f>
        <v>Auction</v>
      </c>
      <c r="K41" s="58">
        <f>IF(RosterPlan25[[#This Row],[Contract]]="Rookie","",2019+3-_xlfn.IFNA(INDEX(Draft2019[Net Keeper Count],RosterPlan25[[#This Row],[DraftIndex]]),0))</f>
        <v>2020</v>
      </c>
      <c r="L41" s="58">
        <f>ROUNDDOWN(RosterPlan25[[#This Row],[Opt $]]*IF(RosterPlan25[[#This Row],[Contract]]="Rookie",0.3,0.15),0)</f>
        <v>0</v>
      </c>
      <c r="M41" s="57">
        <f>IF(RosterPlan25[[#This Row],[SOURCE]]="Rookie",INDEX(Rookies2020[salary],MATCH(RosterPlan25[[#This Row],[PLAYER]],Rookies2020[full_name],0)),MAX(RosterPlan25[[#This Row],[Current $]]+RosterPlan25[[#This Row],[$↑ VAR]],1))</f>
        <v>9</v>
      </c>
      <c r="N41" s="47">
        <f>_xlfn.IFNA(IF(RosterPlan25[[#This Row],[POS]]="K",0,INDEX(BeerTable[Average],MATCH(TEXT(RosterPlan25[[#This Row],[player_id]],"0"),BeerTable[sleeper_id],0))),_xlfn.SWITCH(RosterPlan25[[#This Row],[POS]],"QB",-12,"RB",-8,"WR",-8,-5))</f>
        <v>0.4</v>
      </c>
      <c r="O41" s="38"/>
      <c r="P41" s="59">
        <f>_xlfn.IFNA(INDEX(Draft2019[Net Keeper Count],RosterPlan25[[#This Row],[DraftIndex]]),0)+IF(RosterPlan25[[#This Row],[KEEPER / RFA]]="K",1,0)</f>
        <v>2</v>
      </c>
      <c r="Q41" s="60"/>
      <c r="R41" s="57">
        <f>IF(RosterPlan25[[#This Row],[VAR/G]]&gt;0,ROUND($AA$29*RosterPlan25[[#This Row],[VAR/G]],0),0)+1</f>
        <v>6</v>
      </c>
      <c r="S41" s="57">
        <f>RosterPlan25[[#This Row],[Opt $]]-RosterPlan25[[#This Row],[2020 $]]</f>
        <v>-3</v>
      </c>
      <c r="T41" s="61">
        <f>IF(OR(RosterPlan25[[#This Row],[SOURCE]]="Rookie",RosterPlan25[[#This Row],[POS]]="K"),0,RosterPlan25[[#This Row],[VAR/G]]+3.3)</f>
        <v>3.6999999999999997</v>
      </c>
      <c r="U41" s="61">
        <f>IF(RosterPlan25[[#This Row],[VAW/G]]&gt;0,ROUND(RosterPlan25[[#This Row],[VAW/G]]*$AA$56,0)+1,1)</f>
        <v>32</v>
      </c>
      <c r="V41" s="62">
        <f>RosterPlan25[[#This Row],[VAWG Market $]]-_xlfn.IFNA(RosterPlan25[[#This Row],[2020 $]],1)</f>
        <v>23</v>
      </c>
      <c r="W41" s="57">
        <f>IF(RosterPlan25[[#This Row],[VAR/G]]&gt;0,1+ROUND(RosterPlan25[[#This Row],[VAR/G]]*IF(RosterPlan25[[#This Row],[KEEPER / RFA]]="K",($AA$34+RosterPlan25[[#This Row],[2020 $]]-1)/($AA$25+RosterPlan25[[#This Row],[VAR/G]]),$AA$35),0),1)</f>
        <v>8</v>
      </c>
      <c r="X41" s="57">
        <f>RosterPlan25[[#This Row],[Pure Inflated $]]-RosterPlan25[[#This Row],[2020 $]]</f>
        <v>-1</v>
      </c>
      <c r="Z41"/>
      <c r="AA41"/>
      <c r="AC41"/>
      <c r="AD41"/>
      <c r="AO41"/>
      <c r="AP41"/>
      <c r="AQ41"/>
      <c r="AR41"/>
      <c r="AS41"/>
      <c r="AT41"/>
    </row>
    <row r="42" spans="1:46" x14ac:dyDescent="0.3">
      <c r="A42" s="1" t="s">
        <v>1211</v>
      </c>
      <c r="B42" s="69" t="s">
        <v>265</v>
      </c>
      <c r="C42" s="69" t="s">
        <v>1215</v>
      </c>
      <c r="D42" s="69">
        <f>_xlfn.IFNA(MATCH(RosterPlan25[[#This Row],[player_id]],CompositeRoster[sleeper_id],0),  MATCH(RosterPlan25[[#This Row],[PLAYER]],CompositeRoster[full_name],0))</f>
        <v>217</v>
      </c>
      <c r="E42" s="69" t="e">
        <f>MATCH(RosterPlan25[[#This Row],[player_id]],Draft2019[sleeper_id],0)</f>
        <v>#N/A</v>
      </c>
      <c r="F42" s="69" t="str">
        <f>INDEX(CompositeRoster[team],RosterPlan25[[#This Row],[RosterIndex]])&amp;""</f>
        <v>ATL</v>
      </c>
      <c r="G42" s="69" t="str">
        <f>INDEX(CompositeRoster[position],RosterPlan25[[#This Row],[RosterIndex]])&amp;""</f>
        <v>K</v>
      </c>
      <c r="H42" s="69" t="str">
        <f>INDEX(CompositeRoster[source],RosterPlan25[[#This Row],[RosterIndex]])</f>
        <v>Roster</v>
      </c>
      <c r="I42" s="41">
        <f>_xlfn.IFNA(INDEX(Draft2019[PRICE],RosterPlan25[[#This Row],[DraftIndex]]),0)</f>
        <v>0</v>
      </c>
      <c r="J42" s="41" t="str">
        <f>IF(RosterPlan25[[#This Row],[SOURCE]]="Rookie","Rookie",_xlfn.IFNA(INDEX(Draft2019[Current Contract],RosterPlan25[[#This Row],[DraftIndex]]),"Undrafted"))</f>
        <v>Undrafted</v>
      </c>
      <c r="K42" s="41">
        <f>IF(RosterPlan25[[#This Row],[Contract]]="Rookie","",2019+3-_xlfn.IFNA(INDEX(Draft2019[Net Keeper Count],RosterPlan25[[#This Row],[DraftIndex]]),0))</f>
        <v>2022</v>
      </c>
      <c r="L42" s="41">
        <f>ROUNDDOWN(RosterPlan25[[#This Row],[Opt $]]*IF(RosterPlan25[[#This Row],[Contract]]="Rookie",0.3,0.15),0)</f>
        <v>0</v>
      </c>
      <c r="M42" s="6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42" s="37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42" s="38" t="s">
        <v>437</v>
      </c>
      <c r="P42" s="69">
        <f>_xlfn.IFNA(INDEX(Draft2019[Net Keeper Count],RosterPlan25[[#This Row],[DraftIndex]]),0)+IF(RosterPlan25[[#This Row],[KEEPER / RFA]]="K",1,0)</f>
        <v>1</v>
      </c>
      <c r="Q42" s="38"/>
      <c r="R42" s="36">
        <f>IF(RosterPlan25[[#This Row],[VAR/G]]&gt;0,ROUND($AA$29*RosterPlan25[[#This Row],[VAR/G]],0),0)+1</f>
        <v>1</v>
      </c>
      <c r="S42" s="36">
        <f>RosterPlan25[[#This Row],[Opt $]]-RosterPlan25[[#This Row],[2020 $]]</f>
        <v>0</v>
      </c>
      <c r="T42" s="36">
        <f>IF(OR(RosterPlan25[[#This Row],[SOURCE]]="Rookie",RosterPlan25[[#This Row],[POS]]="K"),0,RosterPlan25[[#This Row],[VAR/G]]+3.3)</f>
        <v>0</v>
      </c>
      <c r="U42" s="36">
        <f>IF(RosterPlan25[[#This Row],[VAW/G]]&gt;0,ROUND(RosterPlan25[[#This Row],[VAW/G]]*$AA$56,0)+1,1)</f>
        <v>1</v>
      </c>
      <c r="V42" s="42">
        <f>RosterPlan25[[#This Row],[VAWG Market $]]-_xlfn.IFNA(RosterPlan25[[#This Row],[2020 $]],1)</f>
        <v>0</v>
      </c>
      <c r="W42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42" s="36">
        <f>RosterPlan25[[#This Row],[Pure Inflated $]]-RosterPlan25[[#This Row],[2020 $]]</f>
        <v>0</v>
      </c>
      <c r="Z42"/>
      <c r="AA42"/>
      <c r="AC42"/>
      <c r="AD42"/>
      <c r="AO42"/>
      <c r="AP42"/>
      <c r="AQ42"/>
      <c r="AR42"/>
      <c r="AS42"/>
      <c r="AT42"/>
    </row>
    <row r="43" spans="1:46" x14ac:dyDescent="0.3">
      <c r="A43" s="1" t="s">
        <v>14834</v>
      </c>
      <c r="B43" s="69" t="s">
        <v>265</v>
      </c>
      <c r="C43" s="69" t="s">
        <v>14833</v>
      </c>
      <c r="D43" s="69">
        <f>_xlfn.IFNA(MATCH(RosterPlan25[[#This Row],[player_id]],CompositeRoster[sleeper_id],0),  MATCH(RosterPlan25[[#This Row],[PLAYER]],CompositeRoster[full_name],0))</f>
        <v>219</v>
      </c>
      <c r="E43" s="69" t="e">
        <f>MATCH(RosterPlan25[[#This Row],[player_id]],Draft2019[sleeper_id],0)</f>
        <v>#N/A</v>
      </c>
      <c r="F43" s="57" t="str">
        <f>INDEX(CompositeRoster[team],RosterPlan25[[#This Row],[RosterIndex]])&amp;""</f>
        <v>LV</v>
      </c>
      <c r="G43" s="57" t="str">
        <f>INDEX(CompositeRoster[position],RosterPlan25[[#This Row],[RosterIndex]])&amp;""</f>
        <v>WR</v>
      </c>
      <c r="H43" s="57" t="str">
        <f>INDEX(CompositeRoster[source],RosterPlan25[[#This Row],[RosterIndex]])</f>
        <v>Rookie</v>
      </c>
      <c r="I43" s="58">
        <f>_xlfn.IFNA(INDEX(Draft2019[PRICE],RosterPlan25[[#This Row],[DraftIndex]]),0)</f>
        <v>0</v>
      </c>
      <c r="J43" s="58" t="str">
        <f>IF(RosterPlan25[[#This Row],[SOURCE]]="Rookie","Rookie",_xlfn.IFNA(INDEX(Draft2019[Current Contract],RosterPlan25[[#This Row],[DraftIndex]]),"Undrafted"))</f>
        <v>Rookie</v>
      </c>
      <c r="K43" s="58" t="str">
        <f>IF(RosterPlan25[[#This Row],[Contract]]="Rookie","",2019+3-_xlfn.IFNA(INDEX(Draft2019[Net Keeper Count],RosterPlan25[[#This Row],[DraftIndex]]),0))</f>
        <v/>
      </c>
      <c r="L43" s="58">
        <f>ROUNDDOWN(RosterPlan25[[#This Row],[Opt $]]*IF(RosterPlan25[[#This Row],[Contract]]="Rookie",0.3,0.15),0)</f>
        <v>0</v>
      </c>
      <c r="M43" s="59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43" s="26">
        <f>_xlfn.IFNA(IF(RosterPlan25[[#This Row],[POS]]="K",0,INDEX(BeerTable[Average],MATCH(TEXT(RosterPlan25[[#This Row],[player_id]],"0"),BeerTable[sleeper_id],0))),_xlfn.SWITCH(RosterPlan25[[#This Row],[POS]],"QB",-12,"RB",-8,"WR",-8,-5))</f>
        <v>-1.52</v>
      </c>
      <c r="O43" s="38" t="s">
        <v>437</v>
      </c>
      <c r="P43" s="60">
        <f>_xlfn.IFNA(INDEX(Draft2019[Net Keeper Count],RosterPlan25[[#This Row],[DraftIndex]]),0)+IF(RosterPlan25[[#This Row],[KEEPER / RFA]]="K",1,0)</f>
        <v>1</v>
      </c>
      <c r="Q43" s="59"/>
      <c r="R43" s="57">
        <f>IF(RosterPlan25[[#This Row],[VAR/G]]&gt;0,ROUND($AA$29*RosterPlan25[[#This Row],[VAR/G]],0),0)+1</f>
        <v>1</v>
      </c>
      <c r="S43" s="57">
        <f>RosterPlan25[[#This Row],[Opt $]]-RosterPlan25[[#This Row],[2020 $]]</f>
        <v>-4</v>
      </c>
      <c r="T43" s="61">
        <f>IF(OR(RosterPlan25[[#This Row],[SOURCE]]="Rookie",RosterPlan25[[#This Row],[POS]]="K"),0,RosterPlan25[[#This Row],[VAR/G]]+3.3)</f>
        <v>0</v>
      </c>
      <c r="U43" s="61">
        <f>IF(RosterPlan25[[#This Row],[VAW/G]]&gt;0,ROUND(RosterPlan25[[#This Row],[VAW/G]]*$AA$56,0)+1,1)</f>
        <v>1</v>
      </c>
      <c r="V43" s="62">
        <f>RosterPlan25[[#This Row],[VAWG Market $]]-_xlfn.IFNA(RosterPlan25[[#This Row],[2020 $]],1)</f>
        <v>-4</v>
      </c>
      <c r="W43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43" s="61">
        <f>RosterPlan25[[#This Row],[Pure Inflated $]]-RosterPlan25[[#This Row],[2020 $]]</f>
        <v>-4</v>
      </c>
      <c r="Z43"/>
      <c r="AA43"/>
      <c r="AC43"/>
      <c r="AD43"/>
      <c r="AO43"/>
      <c r="AP43"/>
      <c r="AQ43"/>
      <c r="AR43"/>
      <c r="AS43"/>
      <c r="AT43"/>
    </row>
    <row r="44" spans="1:46" x14ac:dyDescent="0.3">
      <c r="A44" s="1" t="s">
        <v>9841</v>
      </c>
      <c r="B44" s="69" t="s">
        <v>265</v>
      </c>
      <c r="C44" s="69" t="s">
        <v>15937</v>
      </c>
      <c r="D44" s="69">
        <f>_xlfn.IFNA(MATCH(RosterPlan25[[#This Row],[player_id]],CompositeRoster[sleeper_id],0),  MATCH(RosterPlan25[[#This Row],[PLAYER]],CompositeRoster[full_name],0))</f>
        <v>203</v>
      </c>
      <c r="E44" s="69">
        <f>MATCH(RosterPlan25[[#This Row],[player_id]],Draft2019[sleeper_id],0)</f>
        <v>144</v>
      </c>
      <c r="F44" s="57" t="str">
        <f>INDEX(CompositeRoster[team],RosterPlan25[[#This Row],[RosterIndex]])&amp;""</f>
        <v>JAX</v>
      </c>
      <c r="G44" s="57" t="str">
        <f>INDEX(CompositeRoster[position],RosterPlan25[[#This Row],[RosterIndex]])&amp;""</f>
        <v>QB</v>
      </c>
      <c r="H44" s="57" t="str">
        <f>INDEX(CompositeRoster[source],RosterPlan25[[#This Row],[RosterIndex]])</f>
        <v>Roster</v>
      </c>
      <c r="I44" s="58">
        <f>_xlfn.IFNA(INDEX(Draft2019[PRICE],RosterPlan25[[#This Row],[DraftIndex]]),0)</f>
        <v>1</v>
      </c>
      <c r="J44" s="58" t="str">
        <f>IF(RosterPlan25[[#This Row],[SOURCE]]="Rookie","Rookie",_xlfn.IFNA(INDEX(Draft2019[Current Contract],RosterPlan25[[#This Row],[DraftIndex]]),"Undrafted"))</f>
        <v>Rookie</v>
      </c>
      <c r="K44" s="58" t="str">
        <f>IF(RosterPlan25[[#This Row],[Contract]]="Rookie","",2019+3-_xlfn.IFNA(INDEX(Draft2019[Net Keeper Count],RosterPlan25[[#This Row],[DraftIndex]]),0))</f>
        <v/>
      </c>
      <c r="L44" s="58">
        <f>ROUNDDOWN(RosterPlan25[[#This Row],[Opt $]]*IF(RosterPlan25[[#This Row],[Contract]]="Rookie",0.3,0.15),0)</f>
        <v>0</v>
      </c>
      <c r="M44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44" s="26">
        <f>_xlfn.IFNA(IF(RosterPlan25[[#This Row],[POS]]="K",0,INDEX(BeerTable[Average],MATCH(TEXT(RosterPlan25[[#This Row],[player_id]],"0"),BeerTable[sleeper_id],0))),_xlfn.SWITCH(RosterPlan25[[#This Row],[POS]],"QB",-12,"RB",-8,"WR",-8,-5))</f>
        <v>-1.54</v>
      </c>
      <c r="O44" s="38" t="s">
        <v>437</v>
      </c>
      <c r="P44" s="60">
        <f>_xlfn.IFNA(INDEX(Draft2019[Net Keeper Count],RosterPlan25[[#This Row],[DraftIndex]]),0)+IF(RosterPlan25[[#This Row],[KEEPER / RFA]]="K",1,0)</f>
        <v>1</v>
      </c>
      <c r="Q44" s="59"/>
      <c r="R44" s="57">
        <f>IF(RosterPlan25[[#This Row],[VAR/G]]&gt;0,ROUND($AA$29*RosterPlan25[[#This Row],[VAR/G]],0),0)+1</f>
        <v>1</v>
      </c>
      <c r="S44" s="57">
        <f>RosterPlan25[[#This Row],[Opt $]]-RosterPlan25[[#This Row],[2020 $]]</f>
        <v>0</v>
      </c>
      <c r="T44" s="61">
        <f>IF(OR(RosterPlan25[[#This Row],[SOURCE]]="Rookie",RosterPlan25[[#This Row],[POS]]="K"),0,RosterPlan25[[#This Row],[VAR/G]]+3.3)</f>
        <v>1.7599999999999998</v>
      </c>
      <c r="U44" s="61">
        <f>IF(RosterPlan25[[#This Row],[VAW/G]]&gt;0,ROUND(RosterPlan25[[#This Row],[VAW/G]]*$AA$56,0)+1,1)</f>
        <v>16</v>
      </c>
      <c r="V44" s="62">
        <f>RosterPlan25[[#This Row],[VAWG Market $]]-_xlfn.IFNA(RosterPlan25[[#This Row],[2020 $]],1)</f>
        <v>15</v>
      </c>
      <c r="W44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44" s="61">
        <f>RosterPlan25[[#This Row],[Pure Inflated $]]-RosterPlan25[[#This Row],[2020 $]]</f>
        <v>0</v>
      </c>
      <c r="Z44"/>
      <c r="AA44"/>
      <c r="AC44"/>
      <c r="AD44"/>
      <c r="AO44"/>
      <c r="AP44"/>
      <c r="AQ44"/>
      <c r="AR44"/>
      <c r="AS44"/>
      <c r="AT44"/>
    </row>
    <row r="45" spans="1:46" x14ac:dyDescent="0.3">
      <c r="A45" s="1" t="s">
        <v>957</v>
      </c>
      <c r="B45" s="69" t="s">
        <v>265</v>
      </c>
      <c r="C45" s="69" t="s">
        <v>962</v>
      </c>
      <c r="D45" s="69">
        <f>_xlfn.IFNA(MATCH(RosterPlan25[[#This Row],[player_id]],CompositeRoster[sleeper_id],0),  MATCH(RosterPlan25[[#This Row],[PLAYER]],CompositeRoster[full_name],0))</f>
        <v>205</v>
      </c>
      <c r="E45" s="69">
        <f>MATCH(RosterPlan25[[#This Row],[player_id]],Draft2019[sleeper_id],0)</f>
        <v>184</v>
      </c>
      <c r="F45" s="57" t="str">
        <f>INDEX(CompositeRoster[team],RosterPlan25[[#This Row],[RosterIndex]])&amp;""</f>
        <v>SEA</v>
      </c>
      <c r="G45" s="57" t="str">
        <f>INDEX(CompositeRoster[position],RosterPlan25[[#This Row],[RosterIndex]])&amp;""</f>
        <v>TE</v>
      </c>
      <c r="H45" s="57" t="str">
        <f>INDEX(CompositeRoster[source],RosterPlan25[[#This Row],[RosterIndex]])</f>
        <v>Roster</v>
      </c>
      <c r="I45" s="58">
        <f>_xlfn.IFNA(INDEX(Draft2019[PRICE],RosterPlan25[[#This Row],[DraftIndex]]),0)</f>
        <v>1</v>
      </c>
      <c r="J45" s="58" t="str">
        <f>IF(RosterPlan25[[#This Row],[SOURCE]]="Rookie","Rookie",_xlfn.IFNA(INDEX(Draft2019[Current Contract],RosterPlan25[[#This Row],[DraftIndex]]),"Undrafted"))</f>
        <v>Auction</v>
      </c>
      <c r="K45" s="58">
        <f>IF(RosterPlan25[[#This Row],[Contract]]="Rookie","",2019+3-_xlfn.IFNA(INDEX(Draft2019[Net Keeper Count],RosterPlan25[[#This Row],[DraftIndex]]),0))</f>
        <v>2022</v>
      </c>
      <c r="L45" s="58">
        <f>ROUNDDOWN(RosterPlan25[[#This Row],[Opt $]]*IF(RosterPlan25[[#This Row],[Contract]]="Rookie",0.3,0.15),0)</f>
        <v>0</v>
      </c>
      <c r="M45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45" s="26">
        <f>_xlfn.IFNA(IF(RosterPlan25[[#This Row],[POS]]="K",0,INDEX(BeerTable[Average],MATCH(TEXT(RosterPlan25[[#This Row],[player_id]],"0"),BeerTable[sleeper_id],0))),_xlfn.SWITCH(RosterPlan25[[#This Row],[POS]],"QB",-12,"RB",-8,"WR",-8,-5))</f>
        <v>-1.59</v>
      </c>
      <c r="O45" s="38" t="s">
        <v>437</v>
      </c>
      <c r="P45" s="60">
        <f>_xlfn.IFNA(INDEX(Draft2019[Net Keeper Count],RosterPlan25[[#This Row],[DraftIndex]]),0)+IF(RosterPlan25[[#This Row],[KEEPER / RFA]]="K",1,0)</f>
        <v>1</v>
      </c>
      <c r="Q45" s="59"/>
      <c r="R45" s="57">
        <f>IF(RosterPlan25[[#This Row],[VAR/G]]&gt;0,ROUND($AA$29*RosterPlan25[[#This Row],[VAR/G]],0),0)+1</f>
        <v>1</v>
      </c>
      <c r="S45" s="57">
        <f>RosterPlan25[[#This Row],[Opt $]]-RosterPlan25[[#This Row],[2020 $]]</f>
        <v>0</v>
      </c>
      <c r="T45" s="61">
        <f>IF(OR(RosterPlan25[[#This Row],[SOURCE]]="Rookie",RosterPlan25[[#This Row],[POS]]="K"),0,RosterPlan25[[#This Row],[VAR/G]]+3.3)</f>
        <v>1.7099999999999997</v>
      </c>
      <c r="U45" s="61">
        <f>IF(RosterPlan25[[#This Row],[VAW/G]]&gt;0,ROUND(RosterPlan25[[#This Row],[VAW/G]]*$AA$56,0)+1,1)</f>
        <v>15</v>
      </c>
      <c r="V45" s="62">
        <f>RosterPlan25[[#This Row],[VAWG Market $]]-_xlfn.IFNA(RosterPlan25[[#This Row],[2020 $]],1)</f>
        <v>14</v>
      </c>
      <c r="W45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45" s="61">
        <f>RosterPlan25[[#This Row],[Pure Inflated $]]-RosterPlan25[[#This Row],[2020 $]]</f>
        <v>0</v>
      </c>
      <c r="Z45"/>
      <c r="AA45"/>
      <c r="AC45"/>
      <c r="AD45"/>
      <c r="AO45"/>
      <c r="AP45"/>
      <c r="AQ45"/>
      <c r="AR45"/>
      <c r="AS45"/>
      <c r="AT45"/>
    </row>
    <row r="46" spans="1:46" x14ac:dyDescent="0.3">
      <c r="A46" s="1" t="s">
        <v>6717</v>
      </c>
      <c r="B46" s="69" t="s">
        <v>265</v>
      </c>
      <c r="C46" s="69" t="s">
        <v>6720</v>
      </c>
      <c r="D46" s="69">
        <f>_xlfn.IFNA(MATCH(RosterPlan25[[#This Row],[player_id]],CompositeRoster[sleeper_id],0),  MATCH(RosterPlan25[[#This Row],[PLAYER]],CompositeRoster[full_name],0))</f>
        <v>206</v>
      </c>
      <c r="E46" s="69">
        <f>MATCH(RosterPlan25[[#This Row],[player_id]],Draft2019[sleeper_id],0)</f>
        <v>138</v>
      </c>
      <c r="F46" s="57" t="str">
        <f>INDEX(CompositeRoster[team],RosterPlan25[[#This Row],[RosterIndex]])&amp;""</f>
        <v>MIN</v>
      </c>
      <c r="G46" s="57" t="str">
        <f>INDEX(CompositeRoster[position],RosterPlan25[[#This Row],[RosterIndex]])&amp;""</f>
        <v>TE</v>
      </c>
      <c r="H46" s="57" t="str">
        <f>INDEX(CompositeRoster[source],RosterPlan25[[#This Row],[RosterIndex]])</f>
        <v>Roster</v>
      </c>
      <c r="I46" s="58">
        <f>_xlfn.IFNA(INDEX(Draft2019[PRICE],RosterPlan25[[#This Row],[DraftIndex]]),0)</f>
        <v>3</v>
      </c>
      <c r="J46" s="58" t="str">
        <f>IF(RosterPlan25[[#This Row],[SOURCE]]="Rookie","Rookie",_xlfn.IFNA(INDEX(Draft2019[Current Contract],RosterPlan25[[#This Row],[DraftIndex]]),"Undrafted"))</f>
        <v>Rookie</v>
      </c>
      <c r="K46" s="58" t="str">
        <f>IF(RosterPlan25[[#This Row],[Contract]]="Rookie","",2019+3-_xlfn.IFNA(INDEX(Draft2019[Net Keeper Count],RosterPlan25[[#This Row],[DraftIndex]]),0))</f>
        <v/>
      </c>
      <c r="L46" s="58">
        <f>ROUNDDOWN(RosterPlan25[[#This Row],[Opt $]]*IF(RosterPlan25[[#This Row],[Contract]]="Rookie",0.3,0.15),0)</f>
        <v>0</v>
      </c>
      <c r="M46" s="59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46" s="26">
        <f>_xlfn.IFNA(IF(RosterPlan25[[#This Row],[POS]]="K",0,INDEX(BeerTable[Average],MATCH(TEXT(RosterPlan25[[#This Row],[player_id]],"0"),BeerTable[sleeper_id],0))),_xlfn.SWITCH(RosterPlan25[[#This Row],[POS]],"QB",-12,"RB",-8,"WR",-8,-5))</f>
        <v>-1.81</v>
      </c>
      <c r="O46" s="38" t="s">
        <v>437</v>
      </c>
      <c r="P46" s="60">
        <f>_xlfn.IFNA(INDEX(Draft2019[Net Keeper Count],RosterPlan25[[#This Row],[DraftIndex]]),0)+IF(RosterPlan25[[#This Row],[KEEPER / RFA]]="K",1,0)</f>
        <v>1</v>
      </c>
      <c r="Q46" s="59"/>
      <c r="R46" s="57">
        <f>IF(RosterPlan25[[#This Row],[VAR/G]]&gt;0,ROUND($AA$29*RosterPlan25[[#This Row],[VAR/G]],0),0)+1</f>
        <v>1</v>
      </c>
      <c r="S46" s="57">
        <f>RosterPlan25[[#This Row],[Opt $]]-RosterPlan25[[#This Row],[2020 $]]</f>
        <v>-2</v>
      </c>
      <c r="T46" s="61">
        <f>IF(OR(RosterPlan25[[#This Row],[SOURCE]]="Rookie",RosterPlan25[[#This Row],[POS]]="K"),0,RosterPlan25[[#This Row],[VAR/G]]+3.3)</f>
        <v>1.4899999999999998</v>
      </c>
      <c r="U46" s="61">
        <f>IF(RosterPlan25[[#This Row],[VAW/G]]&gt;0,ROUND(RosterPlan25[[#This Row],[VAW/G]]*$AA$56,0)+1,1)</f>
        <v>13</v>
      </c>
      <c r="V46" s="62">
        <f>RosterPlan25[[#This Row],[VAWG Market $]]-_xlfn.IFNA(RosterPlan25[[#This Row],[2020 $]],1)</f>
        <v>10</v>
      </c>
      <c r="W46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46" s="61">
        <f>RosterPlan25[[#This Row],[Pure Inflated $]]-RosterPlan25[[#This Row],[2020 $]]</f>
        <v>-2</v>
      </c>
      <c r="Z46"/>
      <c r="AC46"/>
      <c r="AD46"/>
      <c r="AO46"/>
      <c r="AP46"/>
      <c r="AQ46"/>
      <c r="AR46"/>
      <c r="AS46"/>
      <c r="AT46"/>
    </row>
    <row r="47" spans="1:46" x14ac:dyDescent="0.3">
      <c r="A47" s="1" t="s">
        <v>124</v>
      </c>
      <c r="B47" s="69" t="s">
        <v>265</v>
      </c>
      <c r="C47" s="69" t="s">
        <v>5734</v>
      </c>
      <c r="D47" s="69">
        <f>_xlfn.IFNA(MATCH(RosterPlan25[[#This Row],[player_id]],CompositeRoster[sleeper_id],0),  MATCH(RosterPlan25[[#This Row],[PLAYER]],CompositeRoster[full_name],0))</f>
        <v>216</v>
      </c>
      <c r="E47" s="69" t="e">
        <f>MATCH(RosterPlan25[[#This Row],[player_id]],Draft2019[sleeper_id],0)</f>
        <v>#N/A</v>
      </c>
      <c r="F47" s="57" t="str">
        <f>INDEX(CompositeRoster[team],RosterPlan25[[#This Row],[RosterIndex]])&amp;""</f>
        <v>LV</v>
      </c>
      <c r="G47" s="57" t="str">
        <f>INDEX(CompositeRoster[position],RosterPlan25[[#This Row],[RosterIndex]])&amp;""</f>
        <v>WR</v>
      </c>
      <c r="H47" s="57" t="str">
        <f>INDEX(CompositeRoster[source],RosterPlan25[[#This Row],[RosterIndex]])</f>
        <v>Roster</v>
      </c>
      <c r="I47" s="58">
        <f>_xlfn.IFNA(INDEX(Draft2019[PRICE],RosterPlan25[[#This Row],[DraftIndex]]),0)</f>
        <v>0</v>
      </c>
      <c r="J47" s="58" t="str">
        <f>IF(RosterPlan25[[#This Row],[SOURCE]]="Rookie","Rookie",_xlfn.IFNA(INDEX(Draft2019[Current Contract],RosterPlan25[[#This Row],[DraftIndex]]),"Undrafted"))</f>
        <v>Undrafted</v>
      </c>
      <c r="K47" s="58">
        <f>IF(RosterPlan25[[#This Row],[Contract]]="Rookie","",2019+3-_xlfn.IFNA(INDEX(Draft2019[Net Keeper Count],RosterPlan25[[#This Row],[DraftIndex]]),0))</f>
        <v>2022</v>
      </c>
      <c r="L47" s="58">
        <f>ROUNDDOWN(RosterPlan25[[#This Row],[Opt $]]*IF(RosterPlan25[[#This Row],[Contract]]="Rookie",0.3,0.15),0)</f>
        <v>0</v>
      </c>
      <c r="M47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47" s="26">
        <f>_xlfn.IFNA(IF(RosterPlan25[[#This Row],[POS]]="K",0,INDEX(BeerTable[Average],MATCH(TEXT(RosterPlan25[[#This Row],[player_id]],"0"),BeerTable[sleeper_id],0))),_xlfn.SWITCH(RosterPlan25[[#This Row],[POS]],"QB",-12,"RB",-8,"WR",-8,-5))</f>
        <v>-2.19</v>
      </c>
      <c r="O47" s="38" t="s">
        <v>437</v>
      </c>
      <c r="P47" s="60">
        <f>_xlfn.IFNA(INDEX(Draft2019[Net Keeper Count],RosterPlan25[[#This Row],[DraftIndex]]),0)+IF(RosterPlan25[[#This Row],[KEEPER / RFA]]="K",1,0)</f>
        <v>1</v>
      </c>
      <c r="Q47" s="59"/>
      <c r="R47" s="57">
        <f>IF(RosterPlan25[[#This Row],[VAR/G]]&gt;0,ROUND($AA$29*RosterPlan25[[#This Row],[VAR/G]],0),0)+1</f>
        <v>1</v>
      </c>
      <c r="S47" s="57">
        <f>RosterPlan25[[#This Row],[Opt $]]-RosterPlan25[[#This Row],[2020 $]]</f>
        <v>0</v>
      </c>
      <c r="T47" s="61">
        <f>IF(OR(RosterPlan25[[#This Row],[SOURCE]]="Rookie",RosterPlan25[[#This Row],[POS]]="K"),0,RosterPlan25[[#This Row],[VAR/G]]+3.3)</f>
        <v>1.1099999999999999</v>
      </c>
      <c r="U47" s="61">
        <f>IF(RosterPlan25[[#This Row],[VAW/G]]&gt;0,ROUND(RosterPlan25[[#This Row],[VAW/G]]*$AA$56,0)+1,1)</f>
        <v>10</v>
      </c>
      <c r="V47" s="62">
        <f>RosterPlan25[[#This Row],[VAWG Market $]]-_xlfn.IFNA(RosterPlan25[[#This Row],[2020 $]],1)</f>
        <v>9</v>
      </c>
      <c r="W47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47" s="61">
        <f>RosterPlan25[[#This Row],[Pure Inflated $]]-RosterPlan25[[#This Row],[2020 $]]</f>
        <v>0</v>
      </c>
      <c r="AC47"/>
      <c r="AD47"/>
      <c r="AO47"/>
      <c r="AP47"/>
      <c r="AQ47"/>
      <c r="AR47"/>
      <c r="AS47"/>
      <c r="AT47"/>
    </row>
    <row r="48" spans="1:46" x14ac:dyDescent="0.3">
      <c r="A48" s="1" t="s">
        <v>188</v>
      </c>
      <c r="B48" s="69" t="s">
        <v>265</v>
      </c>
      <c r="C48" s="69" t="s">
        <v>8018</v>
      </c>
      <c r="D48" s="69">
        <f>_xlfn.IFNA(MATCH(RosterPlan25[[#This Row],[player_id]],CompositeRoster[sleeper_id],0),  MATCH(RosterPlan25[[#This Row],[PLAYER]],CompositeRoster[full_name],0))</f>
        <v>199</v>
      </c>
      <c r="E48" s="69">
        <f>MATCH(RosterPlan25[[#This Row],[player_id]],Draft2019[sleeper_id],0)</f>
        <v>129</v>
      </c>
      <c r="F48" s="57" t="str">
        <f>INDEX(CompositeRoster[team],RosterPlan25[[#This Row],[RosterIndex]])&amp;""</f>
        <v>BUF</v>
      </c>
      <c r="G48" s="57" t="str">
        <f>INDEX(CompositeRoster[position],RosterPlan25[[#This Row],[RosterIndex]])&amp;""</f>
        <v>WR</v>
      </c>
      <c r="H48" s="57" t="str">
        <f>INDEX(CompositeRoster[source],RosterPlan25[[#This Row],[RosterIndex]])</f>
        <v>Roster</v>
      </c>
      <c r="I48" s="58">
        <f>_xlfn.IFNA(INDEX(Draft2019[PRICE],RosterPlan25[[#This Row],[DraftIndex]]),0)</f>
        <v>1</v>
      </c>
      <c r="J48" s="58" t="str">
        <f>IF(RosterPlan25[[#This Row],[SOURCE]]="Rookie","Rookie",_xlfn.IFNA(INDEX(Draft2019[Current Contract],RosterPlan25[[#This Row],[DraftIndex]]),"Undrafted"))</f>
        <v>Undrafted</v>
      </c>
      <c r="K48" s="58">
        <f>IF(RosterPlan25[[#This Row],[Contract]]="Rookie","",2019+3-_xlfn.IFNA(INDEX(Draft2019[Net Keeper Count],RosterPlan25[[#This Row],[DraftIndex]]),0))</f>
        <v>2021</v>
      </c>
      <c r="L48" s="58">
        <f>ROUNDDOWN(RosterPlan25[[#This Row],[Opt $]]*IF(RosterPlan25[[#This Row],[Contract]]="Rookie",0.3,0.15),0)</f>
        <v>0</v>
      </c>
      <c r="M48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48" s="26">
        <f>_xlfn.IFNA(IF(RosterPlan25[[#This Row],[POS]]="K",0,INDEX(BeerTable[Average],MATCH(TEXT(RosterPlan25[[#This Row],[player_id]],"0"),BeerTable[sleeper_id],0))),_xlfn.SWITCH(RosterPlan25[[#This Row],[POS]],"QB",-12,"RB",-8,"WR",-8,-5))</f>
        <v>-2.5499999999999998</v>
      </c>
      <c r="O48" s="38" t="s">
        <v>437</v>
      </c>
      <c r="P48" s="60">
        <f>_xlfn.IFNA(INDEX(Draft2019[Net Keeper Count],RosterPlan25[[#This Row],[DraftIndex]]),0)+IF(RosterPlan25[[#This Row],[KEEPER / RFA]]="K",1,0)</f>
        <v>2</v>
      </c>
      <c r="Q48" s="59"/>
      <c r="R48" s="57">
        <f>IF(RosterPlan25[[#This Row],[VAR/G]]&gt;0,ROUND($AA$29*RosterPlan25[[#This Row],[VAR/G]],0),0)+1</f>
        <v>1</v>
      </c>
      <c r="S48" s="57">
        <f>RosterPlan25[[#This Row],[Opt $]]-RosterPlan25[[#This Row],[2020 $]]</f>
        <v>0</v>
      </c>
      <c r="T48" s="61">
        <f>IF(OR(RosterPlan25[[#This Row],[SOURCE]]="Rookie",RosterPlan25[[#This Row],[POS]]="K"),0,RosterPlan25[[#This Row],[VAR/G]]+3.3)</f>
        <v>0.75</v>
      </c>
      <c r="U48" s="61">
        <f>IF(RosterPlan25[[#This Row],[VAW/G]]&gt;0,ROUND(RosterPlan25[[#This Row],[VAW/G]]*$AA$56,0)+1,1)</f>
        <v>7</v>
      </c>
      <c r="V48" s="62">
        <f>RosterPlan25[[#This Row],[VAWG Market $]]-_xlfn.IFNA(RosterPlan25[[#This Row],[2020 $]],1)</f>
        <v>6</v>
      </c>
      <c r="W48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48" s="61">
        <f>RosterPlan25[[#This Row],[Pure Inflated $]]-RosterPlan25[[#This Row],[2020 $]]</f>
        <v>0</v>
      </c>
      <c r="Z48" t="s">
        <v>11294</v>
      </c>
      <c r="AA48" s="55">
        <f>AA50+240-AA51</f>
        <v>2138</v>
      </c>
      <c r="AO48"/>
      <c r="AP48"/>
      <c r="AQ48"/>
      <c r="AR48"/>
      <c r="AS48"/>
      <c r="AT48"/>
    </row>
    <row r="49" spans="1:46" x14ac:dyDescent="0.3">
      <c r="A49" s="1" t="s">
        <v>1248</v>
      </c>
      <c r="B49" s="69" t="s">
        <v>265</v>
      </c>
      <c r="C49" s="69" t="s">
        <v>1251</v>
      </c>
      <c r="D49" s="69">
        <f>_xlfn.IFNA(MATCH(RosterPlan25[[#This Row],[player_id]],CompositeRoster[sleeper_id],0),  MATCH(RosterPlan25[[#This Row],[PLAYER]],CompositeRoster[full_name],0))</f>
        <v>215</v>
      </c>
      <c r="E49" s="69">
        <f>MATCH(RosterPlan25[[#This Row],[player_id]],Draft2019[sleeper_id],0)</f>
        <v>139</v>
      </c>
      <c r="F49" s="57" t="str">
        <f>INDEX(CompositeRoster[team],RosterPlan25[[#This Row],[RosterIndex]])&amp;""</f>
        <v>DAL</v>
      </c>
      <c r="G49" s="57" t="str">
        <f>INDEX(CompositeRoster[position],RosterPlan25[[#This Row],[RosterIndex]])&amp;""</f>
        <v>RB</v>
      </c>
      <c r="H49" s="57" t="str">
        <f>INDEX(CompositeRoster[source],RosterPlan25[[#This Row],[RosterIndex]])</f>
        <v>Roster</v>
      </c>
      <c r="I49" s="58">
        <f>_xlfn.IFNA(INDEX(Draft2019[PRICE],RosterPlan25[[#This Row],[DraftIndex]]),0)</f>
        <v>2</v>
      </c>
      <c r="J49" s="58" t="str">
        <f>IF(RosterPlan25[[#This Row],[SOURCE]]="Rookie","Rookie",_xlfn.IFNA(INDEX(Draft2019[Current Contract],RosterPlan25[[#This Row],[DraftIndex]]),"Undrafted"))</f>
        <v>Rookie</v>
      </c>
      <c r="K49" s="58" t="str">
        <f>IF(RosterPlan25[[#This Row],[Contract]]="Rookie","",2019+3-_xlfn.IFNA(INDEX(Draft2019[Net Keeper Count],RosterPlan25[[#This Row],[DraftIndex]]),0))</f>
        <v/>
      </c>
      <c r="L49" s="58">
        <f>ROUNDDOWN(RosterPlan25[[#This Row],[Opt $]]*IF(RosterPlan25[[#This Row],[Contract]]="Rookie",0.3,0.15),0)</f>
        <v>0</v>
      </c>
      <c r="M49" s="59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49" s="26">
        <f>_xlfn.IFNA(IF(RosterPlan25[[#This Row],[POS]]="K",0,INDEX(BeerTable[Average],MATCH(TEXT(RosterPlan25[[#This Row],[player_id]],"0"),BeerTable[sleeper_id],0))),_xlfn.SWITCH(RosterPlan25[[#This Row],[POS]],"QB",-12,"RB",-8,"WR",-8,-5))</f>
        <v>-2.82</v>
      </c>
      <c r="O49" s="38" t="s">
        <v>437</v>
      </c>
      <c r="P49" s="60">
        <f>_xlfn.IFNA(INDEX(Draft2019[Net Keeper Count],RosterPlan25[[#This Row],[DraftIndex]]),0)+IF(RosterPlan25[[#This Row],[KEEPER / RFA]]="K",1,0)</f>
        <v>1</v>
      </c>
      <c r="Q49" s="59"/>
      <c r="R49" s="57">
        <f>IF(RosterPlan25[[#This Row],[VAR/G]]&gt;0,ROUND($AA$29*RosterPlan25[[#This Row],[VAR/G]],0),0)+1</f>
        <v>1</v>
      </c>
      <c r="S49" s="57">
        <f>RosterPlan25[[#This Row],[Opt $]]-RosterPlan25[[#This Row],[2020 $]]</f>
        <v>-1</v>
      </c>
      <c r="T49" s="61">
        <f>IF(OR(RosterPlan25[[#This Row],[SOURCE]]="Rookie",RosterPlan25[[#This Row],[POS]]="K"),0,RosterPlan25[[#This Row],[VAR/G]]+3.3)</f>
        <v>0.48</v>
      </c>
      <c r="U49" s="61">
        <f>IF(RosterPlan25[[#This Row],[VAW/G]]&gt;0,ROUND(RosterPlan25[[#This Row],[VAW/G]]*$AA$56,0)+1,1)</f>
        <v>5</v>
      </c>
      <c r="V49" s="62">
        <f>RosterPlan25[[#This Row],[VAWG Market $]]-_xlfn.IFNA(RosterPlan25[[#This Row],[2020 $]],1)</f>
        <v>3</v>
      </c>
      <c r="W49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49" s="61">
        <f>RosterPlan25[[#This Row],[Pure Inflated $]]-RosterPlan25[[#This Row],[2020 $]]</f>
        <v>-1</v>
      </c>
      <c r="Z49" t="s">
        <v>11308</v>
      </c>
      <c r="AA49" s="26">
        <f>SUMIFS(RosterPlan25[VAR/G],RosterPlan25[KEEPER / RFA],"K",RosterPlan25[VAR/G],"&gt;0")</f>
        <v>185.40999999999997</v>
      </c>
      <c r="AO49"/>
      <c r="AP49"/>
      <c r="AQ49"/>
      <c r="AR49"/>
      <c r="AS49"/>
      <c r="AT49"/>
    </row>
    <row r="50" spans="1:46" x14ac:dyDescent="0.3">
      <c r="A50" s="1" t="s">
        <v>105</v>
      </c>
      <c r="B50" s="69" t="s">
        <v>265</v>
      </c>
      <c r="C50" s="69" t="s">
        <v>6678</v>
      </c>
      <c r="D50" s="69">
        <f>_xlfn.IFNA(MATCH(RosterPlan25[[#This Row],[player_id]],CompositeRoster[sleeper_id],0),  MATCH(RosterPlan25[[#This Row],[PLAYER]],CompositeRoster[full_name],0))</f>
        <v>207</v>
      </c>
      <c r="E50" s="69" t="e">
        <f>MATCH(RosterPlan25[[#This Row],[player_id]],Draft2019[sleeper_id],0)</f>
        <v>#N/A</v>
      </c>
      <c r="F50" s="69" t="str">
        <f>INDEX(CompositeRoster[team],RosterPlan25[[#This Row],[RosterIndex]])&amp;""</f>
        <v>HOU</v>
      </c>
      <c r="G50" s="69" t="str">
        <f>INDEX(CompositeRoster[position],RosterPlan25[[#This Row],[RosterIndex]])&amp;""</f>
        <v>TE</v>
      </c>
      <c r="H50" s="36" t="str">
        <f>INDEX(CompositeRoster[source],RosterPlan25[[#This Row],[RosterIndex]])</f>
        <v>Roster</v>
      </c>
      <c r="I50" s="41">
        <f>_xlfn.IFNA(INDEX(Draft2019[PRICE],RosterPlan25[[#This Row],[DraftIndex]]),0)</f>
        <v>0</v>
      </c>
      <c r="J50" s="41" t="str">
        <f>IF(RosterPlan25[[#This Row],[SOURCE]]="Rookie","Rookie",_xlfn.IFNA(INDEX(Draft2019[Current Contract],RosterPlan25[[#This Row],[DraftIndex]]),"Undrafted"))</f>
        <v>Undrafted</v>
      </c>
      <c r="K50" s="41">
        <f>IF(RosterPlan25[[#This Row],[Contract]]="Rookie","",2019+3-_xlfn.IFNA(INDEX(Draft2019[Net Keeper Count],RosterPlan25[[#This Row],[DraftIndex]]),0))</f>
        <v>2022</v>
      </c>
      <c r="L50" s="41">
        <f>ROUNDDOWN(RosterPlan25[[#This Row],[Opt $]]*IF(RosterPlan25[[#This Row],[Contract]]="Rookie",0.3,0.15),0)</f>
        <v>0</v>
      </c>
      <c r="M50" s="36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50" s="37">
        <f>_xlfn.IFNA(IF(RosterPlan25[[#This Row],[POS]]="K",0,INDEX(BeerTable[Average],MATCH(TEXT(RosterPlan25[[#This Row],[player_id]],"0"),BeerTable[sleeper_id],0))),_xlfn.SWITCH(RosterPlan25[[#This Row],[POS]],"QB",-12,"RB",-8,"WR",-8,-5))</f>
        <v>-3.03</v>
      </c>
      <c r="O50" s="38" t="s">
        <v>437</v>
      </c>
      <c r="P50" s="36">
        <f>_xlfn.IFNA(INDEX(Draft2019[Net Keeper Count],RosterPlan25[[#This Row],[DraftIndex]]),0)+IF(RosterPlan25[[#This Row],[KEEPER / RFA]]="K",1,0)</f>
        <v>1</v>
      </c>
      <c r="Q50" s="38"/>
      <c r="R50" s="69">
        <f>IF(RosterPlan25[[#This Row],[VAR/G]]&gt;0,ROUND($AA$29*RosterPlan25[[#This Row],[VAR/G]],0),0)+1</f>
        <v>1</v>
      </c>
      <c r="S50" s="36">
        <f>RosterPlan25[[#This Row],[Opt $]]-RosterPlan25[[#This Row],[2020 $]]</f>
        <v>0</v>
      </c>
      <c r="T50" s="36">
        <f>IF(OR(RosterPlan25[[#This Row],[SOURCE]]="Rookie",RosterPlan25[[#This Row],[POS]]="K"),0,RosterPlan25[[#This Row],[VAR/G]]+3.3)</f>
        <v>0.27</v>
      </c>
      <c r="U50" s="36">
        <f>IF(RosterPlan25[[#This Row],[VAW/G]]&gt;0,ROUND(RosterPlan25[[#This Row],[VAW/G]]*$AA$56,0)+1,1)</f>
        <v>3</v>
      </c>
      <c r="V50" s="42">
        <f>RosterPlan25[[#This Row],[VAWG Market $]]-_xlfn.IFNA(RosterPlan25[[#This Row],[2020 $]],1)</f>
        <v>2</v>
      </c>
      <c r="W50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50" s="36">
        <f>RosterPlan25[[#This Row],[Pure Inflated $]]-RosterPlan25[[#This Row],[2020 $]]</f>
        <v>0</v>
      </c>
      <c r="Z50" t="s">
        <v>11303</v>
      </c>
      <c r="AA50" s="56">
        <f>SUMIFS(RosterPlan25[2020 $],RosterPlan25[KEEPER / RFA],"K")</f>
        <v>2136</v>
      </c>
      <c r="AO50"/>
      <c r="AP50"/>
      <c r="AQ50"/>
      <c r="AR50"/>
      <c r="AS50"/>
      <c r="AT50"/>
    </row>
    <row r="51" spans="1:46" x14ac:dyDescent="0.3">
      <c r="A51" s="1" t="s">
        <v>7572</v>
      </c>
      <c r="B51" s="69" t="s">
        <v>265</v>
      </c>
      <c r="C51" s="69" t="s">
        <v>7575</v>
      </c>
      <c r="D51" s="69">
        <f>_xlfn.IFNA(MATCH(RosterPlan25[[#This Row],[player_id]],CompositeRoster[sleeper_id],0),  MATCH(RosterPlan25[[#This Row],[PLAYER]],CompositeRoster[full_name],0))</f>
        <v>214</v>
      </c>
      <c r="E51" s="69" t="e">
        <f>MATCH(RosterPlan25[[#This Row],[player_id]],Draft2019[sleeper_id],0)</f>
        <v>#N/A</v>
      </c>
      <c r="F51" s="57" t="str">
        <f>INDEX(CompositeRoster[team],RosterPlan25[[#This Row],[RosterIndex]])&amp;""</f>
        <v>ATL</v>
      </c>
      <c r="G51" s="57" t="str">
        <f>INDEX(CompositeRoster[position],RosterPlan25[[#This Row],[RosterIndex]])&amp;""</f>
        <v>WR</v>
      </c>
      <c r="H51" s="57" t="str">
        <f>INDEX(CompositeRoster[source],RosterPlan25[[#This Row],[RosterIndex]])</f>
        <v>Roster</v>
      </c>
      <c r="I51" s="58">
        <f>_xlfn.IFNA(INDEX(Draft2019[PRICE],RosterPlan25[[#This Row],[DraftIndex]]),0)</f>
        <v>0</v>
      </c>
      <c r="J51" s="58" t="str">
        <f>IF(RosterPlan25[[#This Row],[SOURCE]]="Rookie","Rookie",_xlfn.IFNA(INDEX(Draft2019[Current Contract],RosterPlan25[[#This Row],[DraftIndex]]),"Undrafted"))</f>
        <v>Undrafted</v>
      </c>
      <c r="K51" s="58">
        <f>IF(RosterPlan25[[#This Row],[Contract]]="Rookie","",2019+3-_xlfn.IFNA(INDEX(Draft2019[Net Keeper Count],RosterPlan25[[#This Row],[DraftIndex]]),0))</f>
        <v>2022</v>
      </c>
      <c r="L51" s="58">
        <f>ROUNDDOWN(RosterPlan25[[#This Row],[Opt $]]*IF(RosterPlan25[[#This Row],[Contract]]="Rookie",0.3,0.15),0)</f>
        <v>0</v>
      </c>
      <c r="M51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51" s="26">
        <f>_xlfn.IFNA(IF(RosterPlan25[[#This Row],[POS]]="K",0,INDEX(BeerTable[Average],MATCH(TEXT(RosterPlan25[[#This Row],[player_id]],"0"),BeerTable[sleeper_id],0))),_xlfn.SWITCH(RosterPlan25[[#This Row],[POS]],"QB",-12,"RB",-8,"WR",-8,-5))</f>
        <v>-3.48</v>
      </c>
      <c r="O51" s="38" t="s">
        <v>437</v>
      </c>
      <c r="P51" s="60">
        <f>_xlfn.IFNA(INDEX(Draft2019[Net Keeper Count],RosterPlan25[[#This Row],[DraftIndex]]),0)+IF(RosterPlan25[[#This Row],[KEEPER / RFA]]="K",1,0)</f>
        <v>1</v>
      </c>
      <c r="Q51" s="59"/>
      <c r="R51" s="57">
        <f>IF(RosterPlan25[[#This Row],[VAR/G]]&gt;0,ROUND($AA$29*RosterPlan25[[#This Row],[VAR/G]],0),0)+1</f>
        <v>1</v>
      </c>
      <c r="S51" s="57">
        <f>RosterPlan25[[#This Row],[Opt $]]-RosterPlan25[[#This Row],[2020 $]]</f>
        <v>0</v>
      </c>
      <c r="T51" s="61">
        <f>IF(OR(RosterPlan25[[#This Row],[SOURCE]]="Rookie",RosterPlan25[[#This Row],[POS]]="K"),0,RosterPlan25[[#This Row],[VAR/G]]+3.3)</f>
        <v>-0.18000000000000016</v>
      </c>
      <c r="U51" s="61">
        <f>IF(RosterPlan25[[#This Row],[VAW/G]]&gt;0,ROUND(RosterPlan25[[#This Row],[VAW/G]]*$AA$56,0)+1,1)</f>
        <v>1</v>
      </c>
      <c r="V51" s="62">
        <f>RosterPlan25[[#This Row],[VAWG Market $]]-_xlfn.IFNA(RosterPlan25[[#This Row],[2020 $]],1)</f>
        <v>0</v>
      </c>
      <c r="W51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51" s="61">
        <f>RosterPlan25[[#This Row],[Pure Inflated $]]-RosterPlan25[[#This Row],[2020 $]]</f>
        <v>0</v>
      </c>
      <c r="Z51" t="s">
        <v>11309</v>
      </c>
      <c r="AA51">
        <f>COUNTIFS(RosterPlan25[KEEPER / RFA],"K")</f>
        <v>238</v>
      </c>
      <c r="AO51"/>
      <c r="AP51"/>
      <c r="AQ51"/>
      <c r="AR51"/>
      <c r="AS51"/>
      <c r="AT51"/>
    </row>
    <row r="52" spans="1:46" x14ac:dyDescent="0.3">
      <c r="A52" s="1" t="s">
        <v>5400</v>
      </c>
      <c r="B52" s="69" t="s">
        <v>265</v>
      </c>
      <c r="C52" s="69" t="s">
        <v>5401</v>
      </c>
      <c r="D52" s="69">
        <f>_xlfn.IFNA(MATCH(RosterPlan25[[#This Row],[player_id]],CompositeRoster[sleeper_id],0),  MATCH(RosterPlan25[[#This Row],[PLAYER]],CompositeRoster[full_name],0))</f>
        <v>201</v>
      </c>
      <c r="E52" s="69">
        <f>MATCH(RosterPlan25[[#This Row],[player_id]],Draft2019[sleeper_id],0)</f>
        <v>137</v>
      </c>
      <c r="F52" s="57" t="str">
        <f>INDEX(CompositeRoster[team],RosterPlan25[[#This Row],[RosterIndex]])&amp;""</f>
        <v>NE</v>
      </c>
      <c r="G52" s="57" t="str">
        <f>INDEX(CompositeRoster[position],RosterPlan25[[#This Row],[RosterIndex]])&amp;""</f>
        <v>RB</v>
      </c>
      <c r="H52" s="57" t="str">
        <f>INDEX(CompositeRoster[source],RosterPlan25[[#This Row],[RosterIndex]])</f>
        <v>Roster</v>
      </c>
      <c r="I52" s="58">
        <f>_xlfn.IFNA(INDEX(Draft2019[PRICE],RosterPlan25[[#This Row],[DraftIndex]]),0)</f>
        <v>4</v>
      </c>
      <c r="J52" s="58" t="str">
        <f>IF(RosterPlan25[[#This Row],[SOURCE]]="Rookie","Rookie",_xlfn.IFNA(INDEX(Draft2019[Current Contract],RosterPlan25[[#This Row],[DraftIndex]]),"Undrafted"))</f>
        <v>Rookie</v>
      </c>
      <c r="K52" s="58" t="str">
        <f>IF(RosterPlan25[[#This Row],[Contract]]="Rookie","",2019+3-_xlfn.IFNA(INDEX(Draft2019[Net Keeper Count],RosterPlan25[[#This Row],[DraftIndex]]),0))</f>
        <v/>
      </c>
      <c r="L52" s="58">
        <f>ROUNDDOWN(RosterPlan25[[#This Row],[Opt $]]*IF(RosterPlan25[[#This Row],[Contract]]="Rookie",0.3,0.15),0)</f>
        <v>0</v>
      </c>
      <c r="M52" s="59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52" s="26">
        <f>_xlfn.IFNA(IF(RosterPlan25[[#This Row],[POS]]="K",0,INDEX(BeerTable[Average],MATCH(TEXT(RosterPlan25[[#This Row],[player_id]],"0"),BeerTable[sleeper_id],0))),_xlfn.SWITCH(RosterPlan25[[#This Row],[POS]],"QB",-12,"RB",-8,"WR",-8,-5))</f>
        <v>-4.01</v>
      </c>
      <c r="O52" s="38" t="s">
        <v>437</v>
      </c>
      <c r="P52" s="60">
        <f>_xlfn.IFNA(INDEX(Draft2019[Net Keeper Count],RosterPlan25[[#This Row],[DraftIndex]]),0)+IF(RosterPlan25[[#This Row],[KEEPER / RFA]]="K",1,0)</f>
        <v>1</v>
      </c>
      <c r="Q52" s="59"/>
      <c r="R52" s="57">
        <f>IF(RosterPlan25[[#This Row],[VAR/G]]&gt;0,ROUND($AA$29*RosterPlan25[[#This Row],[VAR/G]],0),0)+1</f>
        <v>1</v>
      </c>
      <c r="S52" s="57">
        <f>RosterPlan25[[#This Row],[Opt $]]-RosterPlan25[[#This Row],[2020 $]]</f>
        <v>-3</v>
      </c>
      <c r="T52" s="61">
        <f>IF(OR(RosterPlan25[[#This Row],[SOURCE]]="Rookie",RosterPlan25[[#This Row],[POS]]="K"),0,RosterPlan25[[#This Row],[VAR/G]]+3.3)</f>
        <v>-0.71</v>
      </c>
      <c r="U52" s="61">
        <f>IF(RosterPlan25[[#This Row],[VAW/G]]&gt;0,ROUND(RosterPlan25[[#This Row],[VAW/G]]*$AA$56,0)+1,1)</f>
        <v>1</v>
      </c>
      <c r="V52" s="62">
        <f>RosterPlan25[[#This Row],[VAWG Market $]]-_xlfn.IFNA(RosterPlan25[[#This Row],[2020 $]],1)</f>
        <v>-3</v>
      </c>
      <c r="W52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52" s="61">
        <f>RosterPlan25[[#This Row],[Pure Inflated $]]-RosterPlan25[[#This Row],[2020 $]]</f>
        <v>-3</v>
      </c>
      <c r="Z52" t="s">
        <v>11310</v>
      </c>
      <c r="AA52" s="26">
        <f>SUMIFS(RosterPlan25[VAR/G],RosterPlan25[KEEPER / RFA],"&lt;&gt;K",RosterPlan25[VAR/G],"&gt;0")</f>
        <v>38.890000000000008</v>
      </c>
      <c r="AO52"/>
      <c r="AP52"/>
      <c r="AQ52"/>
      <c r="AR52"/>
      <c r="AS52"/>
      <c r="AT52"/>
    </row>
    <row r="53" spans="1:46" x14ac:dyDescent="0.3">
      <c r="A53" s="1" t="s">
        <v>15080</v>
      </c>
      <c r="B53" s="69" t="s">
        <v>265</v>
      </c>
      <c r="C53" s="69" t="s">
        <v>15079</v>
      </c>
      <c r="D53" s="69">
        <f>_xlfn.IFNA(MATCH(RosterPlan25[[#This Row],[player_id]],CompositeRoster[sleeper_id],0),  MATCH(RosterPlan25[[#This Row],[PLAYER]],CompositeRoster[full_name],0))</f>
        <v>218</v>
      </c>
      <c r="E53" s="69" t="e">
        <f>MATCH(RosterPlan25[[#This Row],[player_id]],Draft2019[sleeper_id],0)</f>
        <v>#N/A</v>
      </c>
      <c r="F53" s="69" t="str">
        <f>INDEX(CompositeRoster[team],RosterPlan25[[#This Row],[RosterIndex]])&amp;""</f>
        <v>PIT</v>
      </c>
      <c r="G53" s="69" t="str">
        <f>INDEX(CompositeRoster[position],RosterPlan25[[#This Row],[RosterIndex]])&amp;""</f>
        <v>WR</v>
      </c>
      <c r="H53" s="36" t="str">
        <f>INDEX(CompositeRoster[source],RosterPlan25[[#This Row],[RosterIndex]])</f>
        <v>Rookie</v>
      </c>
      <c r="I53" s="41">
        <f>_xlfn.IFNA(INDEX(Draft2019[PRICE],RosterPlan25[[#This Row],[DraftIndex]]),0)</f>
        <v>0</v>
      </c>
      <c r="J53" s="41" t="str">
        <f>IF(RosterPlan25[[#This Row],[SOURCE]]="Rookie","Rookie",_xlfn.IFNA(INDEX(Draft2019[Current Contract],RosterPlan25[[#This Row],[DraftIndex]]),"Undrafted"))</f>
        <v>Rookie</v>
      </c>
      <c r="K53" s="41" t="str">
        <f>IF(RosterPlan25[[#This Row],[Contract]]="Rookie","",2019+3-_xlfn.IFNA(INDEX(Draft2019[Net Keeper Count],RosterPlan25[[#This Row],[DraftIndex]]),0))</f>
        <v/>
      </c>
      <c r="L53" s="41">
        <f>ROUNDDOWN(RosterPlan25[[#This Row],[Opt $]]*IF(RosterPlan25[[#This Row],[Contract]]="Rookie",0.3,0.15),0)</f>
        <v>0</v>
      </c>
      <c r="M53" s="36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53" s="47">
        <f>_xlfn.IFNA(IF(RosterPlan25[[#This Row],[POS]]="K",0,INDEX(BeerTable[Average],MATCH(TEXT(RosterPlan25[[#This Row],[player_id]],"0"),BeerTable[sleeper_id],0))),_xlfn.SWITCH(RosterPlan25[[#This Row],[POS]],"QB",-12,"RB",-8,"WR",-8,-5))</f>
        <v>-4.4800000000000004</v>
      </c>
      <c r="O53" s="38" t="s">
        <v>437</v>
      </c>
      <c r="P53" s="69">
        <f>_xlfn.IFNA(INDEX(Draft2019[Net Keeper Count],RosterPlan25[[#This Row],[DraftIndex]]),0)+IF(RosterPlan25[[#This Row],[KEEPER / RFA]]="K",1,0)</f>
        <v>1</v>
      </c>
      <c r="Q53" s="38"/>
      <c r="R53" s="48">
        <f>IF(RosterPlan25[[#This Row],[VAR/G]]&gt;0,ROUND($AA$29*RosterPlan25[[#This Row],[VAR/G]],0),0)+1</f>
        <v>1</v>
      </c>
      <c r="S53" s="36">
        <f>RosterPlan25[[#This Row],[Opt $]]-RosterPlan25[[#This Row],[2020 $]]</f>
        <v>-2</v>
      </c>
      <c r="T53" s="69">
        <f>IF(OR(RosterPlan25[[#This Row],[SOURCE]]="Rookie",RosterPlan25[[#This Row],[POS]]="K"),0,RosterPlan25[[#This Row],[VAR/G]]+3.3)</f>
        <v>0</v>
      </c>
      <c r="U53" s="69">
        <f>IF(RosterPlan25[[#This Row],[VAW/G]]&gt;0,ROUND(RosterPlan25[[#This Row],[VAW/G]]*$AA$56,0)+1,1)</f>
        <v>1</v>
      </c>
      <c r="V53" s="49">
        <f>RosterPlan25[[#This Row],[VAWG Market $]]-_xlfn.IFNA(RosterPlan25[[#This Row],[2020 $]],1)</f>
        <v>-2</v>
      </c>
      <c r="W53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53" s="36">
        <f>RosterPlan25[[#This Row],[Pure Inflated $]]-RosterPlan25[[#This Row],[2020 $]]</f>
        <v>-2</v>
      </c>
      <c r="Z53" t="s">
        <v>11311</v>
      </c>
      <c r="AA53" s="55">
        <f>3000-AA48</f>
        <v>862</v>
      </c>
      <c r="AO53"/>
      <c r="AP53"/>
      <c r="AQ53"/>
      <c r="AR53"/>
      <c r="AS53"/>
      <c r="AT53"/>
    </row>
    <row r="54" spans="1:46" x14ac:dyDescent="0.3">
      <c r="A54" s="1" t="s">
        <v>2453</v>
      </c>
      <c r="B54" s="69" t="s">
        <v>265</v>
      </c>
      <c r="C54" s="69" t="s">
        <v>2456</v>
      </c>
      <c r="D54" s="69">
        <f>_xlfn.IFNA(MATCH(RosterPlan25[[#This Row],[player_id]],CompositeRoster[sleeper_id],0),  MATCH(RosterPlan25[[#This Row],[PLAYER]],CompositeRoster[full_name],0))</f>
        <v>212</v>
      </c>
      <c r="E54" s="69">
        <f>MATCH(RosterPlan25[[#This Row],[player_id]],Draft2019[sleeper_id],0)</f>
        <v>142</v>
      </c>
      <c r="F54" s="57" t="str">
        <f>INDEX(CompositeRoster[team],RosterPlan25[[#This Row],[RosterIndex]])&amp;""</f>
        <v>MIA</v>
      </c>
      <c r="G54" s="57" t="str">
        <f>INDEX(CompositeRoster[position],RosterPlan25[[#This Row],[RosterIndex]])&amp;""</f>
        <v>RB</v>
      </c>
      <c r="H54" s="57" t="str">
        <f>INDEX(CompositeRoster[source],RosterPlan25[[#This Row],[RosterIndex]])</f>
        <v>Roster</v>
      </c>
      <c r="I54" s="58">
        <f>_xlfn.IFNA(INDEX(Draft2019[PRICE],RosterPlan25[[#This Row],[DraftIndex]]),0)</f>
        <v>1</v>
      </c>
      <c r="J54" s="58" t="str">
        <f>IF(RosterPlan25[[#This Row],[SOURCE]]="Rookie","Rookie",_xlfn.IFNA(INDEX(Draft2019[Current Contract],RosterPlan25[[#This Row],[DraftIndex]]),"Undrafted"))</f>
        <v>Rookie</v>
      </c>
      <c r="K54" s="58" t="str">
        <f>IF(RosterPlan25[[#This Row],[Contract]]="Rookie","",2019+3-_xlfn.IFNA(INDEX(Draft2019[Net Keeper Count],RosterPlan25[[#This Row],[DraftIndex]]),0))</f>
        <v/>
      </c>
      <c r="L54" s="58">
        <f>ROUNDDOWN(RosterPlan25[[#This Row],[Opt $]]*IF(RosterPlan25[[#This Row],[Contract]]="Rookie",0.3,0.15),0)</f>
        <v>0</v>
      </c>
      <c r="M54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54" s="26">
        <f>_xlfn.IFNA(IF(RosterPlan25[[#This Row],[POS]]="K",0,INDEX(BeerTable[Average],MATCH(TEXT(RosterPlan25[[#This Row],[player_id]],"0"),BeerTable[sleeper_id],0))),_xlfn.SWITCH(RosterPlan25[[#This Row],[POS]],"QB",-12,"RB",-8,"WR",-8,-5))</f>
        <v>-5.13</v>
      </c>
      <c r="O54" s="38" t="s">
        <v>437</v>
      </c>
      <c r="P54" s="60">
        <f>_xlfn.IFNA(INDEX(Draft2019[Net Keeper Count],RosterPlan25[[#This Row],[DraftIndex]]),0)+IF(RosterPlan25[[#This Row],[KEEPER / RFA]]="K",1,0)</f>
        <v>1</v>
      </c>
      <c r="Q54" s="59"/>
      <c r="R54" s="57">
        <f>IF(RosterPlan25[[#This Row],[VAR/G]]&gt;0,ROUND($AA$29*RosterPlan25[[#This Row],[VAR/G]],0),0)+1</f>
        <v>1</v>
      </c>
      <c r="S54" s="57">
        <f>RosterPlan25[[#This Row],[Opt $]]-RosterPlan25[[#This Row],[2020 $]]</f>
        <v>0</v>
      </c>
      <c r="T54" s="61">
        <f>IF(OR(RosterPlan25[[#This Row],[SOURCE]]="Rookie",RosterPlan25[[#This Row],[POS]]="K"),0,RosterPlan25[[#This Row],[VAR/G]]+3.3)</f>
        <v>-1.83</v>
      </c>
      <c r="U54" s="61">
        <f>IF(RosterPlan25[[#This Row],[VAW/G]]&gt;0,ROUND(RosterPlan25[[#This Row],[VAW/G]]*$AA$56,0)+1,1)</f>
        <v>1</v>
      </c>
      <c r="V54" s="62">
        <f>RosterPlan25[[#This Row],[VAWG Market $]]-_xlfn.IFNA(RosterPlan25[[#This Row],[2020 $]],1)</f>
        <v>0</v>
      </c>
      <c r="W54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54" s="61">
        <f>RosterPlan25[[#This Row],[Pure Inflated $]]-RosterPlan25[[#This Row],[2020 $]]</f>
        <v>0</v>
      </c>
      <c r="Z54" t="s">
        <v>11240</v>
      </c>
      <c r="AA54" s="32">
        <f>AA53/AA52</f>
        <v>22.165080997685777</v>
      </c>
      <c r="AO54"/>
      <c r="AP54"/>
      <c r="AQ54"/>
      <c r="AR54"/>
      <c r="AS54"/>
      <c r="AT54"/>
    </row>
    <row r="55" spans="1:46" x14ac:dyDescent="0.3">
      <c r="A55" s="1" t="s">
        <v>16055</v>
      </c>
      <c r="B55" s="69" t="s">
        <v>265</v>
      </c>
      <c r="C55" s="69" t="s">
        <v>16054</v>
      </c>
      <c r="D55" s="69">
        <f>_xlfn.IFNA(MATCH(RosterPlan25[[#This Row],[player_id]],CompositeRoster[sleeper_id],0),  MATCH(RosterPlan25[[#This Row],[PLAYER]],CompositeRoster[full_name],0))</f>
        <v>220</v>
      </c>
      <c r="E55" s="69" t="e">
        <f>MATCH(RosterPlan25[[#This Row],[player_id]],Draft2019[sleeper_id],0)</f>
        <v>#N/A</v>
      </c>
      <c r="F55" s="69" t="str">
        <f>INDEX(CompositeRoster[team],RosterPlan25[[#This Row],[RosterIndex]])&amp;""</f>
        <v>DET</v>
      </c>
      <c r="G55" s="69" t="str">
        <f>INDEX(CompositeRoster[position],RosterPlan25[[#This Row],[RosterIndex]])&amp;""</f>
        <v>RB</v>
      </c>
      <c r="H55" s="69" t="str">
        <f>INDEX(CompositeRoster[source],RosterPlan25[[#This Row],[RosterIndex]])</f>
        <v>Rookie</v>
      </c>
      <c r="I55" s="41">
        <f>_xlfn.IFNA(INDEX(Draft2019[PRICE],RosterPlan25[[#This Row],[DraftIndex]]),0)</f>
        <v>0</v>
      </c>
      <c r="J55" s="41" t="str">
        <f>IF(RosterPlan25[[#This Row],[SOURCE]]="Rookie","Rookie",_xlfn.IFNA(INDEX(Draft2019[Current Contract],RosterPlan25[[#This Row],[DraftIndex]]),"Undrafted"))</f>
        <v>Rookie</v>
      </c>
      <c r="K55" s="41" t="str">
        <f>IF(RosterPlan25[[#This Row],[Contract]]="Rookie","",2019+3-_xlfn.IFNA(INDEX(Draft2019[Net Keeper Count],RosterPlan25[[#This Row],[DraftIndex]]),0))</f>
        <v/>
      </c>
      <c r="L55" s="41">
        <f>ROUNDDOWN(RosterPlan25[[#This Row],[Opt $]]*IF(RosterPlan25[[#This Row],[Contract]]="Rookie",0.3,0.15),0)</f>
        <v>0</v>
      </c>
      <c r="M55" s="36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55" s="47">
        <f>_xlfn.IFNA(IF(RosterPlan25[[#This Row],[POS]]="K",0,INDEX(BeerTable[Average],MATCH(TEXT(RosterPlan25[[#This Row],[player_id]],"0"),BeerTable[sleeper_id],0))),_xlfn.SWITCH(RosterPlan25[[#This Row],[POS]],"QB",-12,"RB",-8,"WR",-8,-5))</f>
        <v>-6.09</v>
      </c>
      <c r="O55" s="38" t="s">
        <v>437</v>
      </c>
      <c r="P55" s="69">
        <f>_xlfn.IFNA(INDEX(Draft2019[Net Keeper Count],RosterPlan25[[#This Row],[DraftIndex]]),0)+IF(RosterPlan25[[#This Row],[KEEPER / RFA]]="K",1,0)</f>
        <v>1</v>
      </c>
      <c r="Q55" s="38"/>
      <c r="R55" s="48">
        <f>IF(RosterPlan25[[#This Row],[VAR/G]]&gt;0,ROUND($AA$29*RosterPlan25[[#This Row],[VAR/G]],0),0)+1</f>
        <v>1</v>
      </c>
      <c r="S55" s="36">
        <f>RosterPlan25[[#This Row],[Opt $]]-RosterPlan25[[#This Row],[2020 $]]</f>
        <v>-1</v>
      </c>
      <c r="T55" s="69">
        <f>IF(OR(RosterPlan25[[#This Row],[SOURCE]]="Rookie",RosterPlan25[[#This Row],[POS]]="K"),0,RosterPlan25[[#This Row],[VAR/G]]+3.3)</f>
        <v>0</v>
      </c>
      <c r="U55" s="69">
        <f>IF(RosterPlan25[[#This Row],[VAW/G]]&gt;0,ROUND(RosterPlan25[[#This Row],[VAW/G]]*$AA$56,0)+1,1)</f>
        <v>1</v>
      </c>
      <c r="V55" s="49">
        <f>RosterPlan25[[#This Row],[VAWG Market $]]-_xlfn.IFNA(RosterPlan25[[#This Row],[2020 $]],1)</f>
        <v>-1</v>
      </c>
      <c r="W55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55" s="36">
        <f>RosterPlan25[[#This Row],[Pure Inflated $]]-RosterPlan25[[#This Row],[2020 $]]</f>
        <v>-1</v>
      </c>
      <c r="Z55" t="s">
        <v>11312</v>
      </c>
      <c r="AA55" s="26">
        <f>SUMIFS(RosterPlan25[VAW/G],RosterPlan25[KEEPER / RFA],"&lt;&gt;K",RosterPlan25[VAW/G],"&gt;0")</f>
        <v>104.43999999999998</v>
      </c>
      <c r="AO55"/>
      <c r="AP55"/>
      <c r="AQ55"/>
      <c r="AR55"/>
      <c r="AS55"/>
      <c r="AT55"/>
    </row>
    <row r="56" spans="1:46" x14ac:dyDescent="0.3">
      <c r="A56" s="1" t="s">
        <v>204</v>
      </c>
      <c r="B56" s="69" t="s">
        <v>265</v>
      </c>
      <c r="C56" s="69" t="s">
        <v>3727</v>
      </c>
      <c r="D56" s="69">
        <f>_xlfn.IFNA(MATCH(RosterPlan25[[#This Row],[player_id]],CompositeRoster[sleeper_id],0),  MATCH(RosterPlan25[[#This Row],[PLAYER]],CompositeRoster[full_name],0))</f>
        <v>208</v>
      </c>
      <c r="E56" s="69">
        <f>MATCH(RosterPlan25[[#This Row],[player_id]],Draft2019[sleeper_id],0)</f>
        <v>126</v>
      </c>
      <c r="F56" s="69" t="str">
        <f>INDEX(CompositeRoster[team],RosterPlan25[[#This Row],[RosterIndex]])&amp;""</f>
        <v>HOU</v>
      </c>
      <c r="G56" s="69" t="str">
        <f>INDEX(CompositeRoster[position],RosterPlan25[[#This Row],[RosterIndex]])&amp;""</f>
        <v>WR</v>
      </c>
      <c r="H56" s="69" t="str">
        <f>INDEX(CompositeRoster[source],RosterPlan25[[#This Row],[RosterIndex]])</f>
        <v>Roster</v>
      </c>
      <c r="I56" s="41">
        <f>_xlfn.IFNA(INDEX(Draft2019[PRICE],RosterPlan25[[#This Row],[DraftIndex]]),0)</f>
        <v>2</v>
      </c>
      <c r="J56" s="41" t="str">
        <f>IF(RosterPlan25[[#This Row],[SOURCE]]="Rookie","Rookie",_xlfn.IFNA(INDEX(Draft2019[Current Contract],RosterPlan25[[#This Row],[DraftIndex]]),"Undrafted"))</f>
        <v>Rookie</v>
      </c>
      <c r="K56" s="41" t="str">
        <f>IF(RosterPlan25[[#This Row],[Contract]]="Rookie","",2019+3-_xlfn.IFNA(INDEX(Draft2019[Net Keeper Count],RosterPlan25[[#This Row],[DraftIndex]]),0))</f>
        <v/>
      </c>
      <c r="L56" s="41">
        <f>ROUNDDOWN(RosterPlan25[[#This Row],[Opt $]]*IF(RosterPlan25[[#This Row],[Contract]]="Rookie",0.3,0.15),0)</f>
        <v>0</v>
      </c>
      <c r="M56" s="69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56" s="37">
        <f>_xlfn.IFNA(IF(RosterPlan25[[#This Row],[POS]]="K",0,INDEX(BeerTable[Average],MATCH(TEXT(RosterPlan25[[#This Row],[player_id]],"0"),BeerTable[sleeper_id],0))),_xlfn.SWITCH(RosterPlan25[[#This Row],[POS]],"QB",-12,"RB",-8,"WR",-8,-5))</f>
        <v>-6.23</v>
      </c>
      <c r="O56" s="38" t="s">
        <v>437</v>
      </c>
      <c r="P56" s="69">
        <f>_xlfn.IFNA(INDEX(Draft2019[Net Keeper Count],RosterPlan25[[#This Row],[DraftIndex]]),0)+IF(RosterPlan25[[#This Row],[KEEPER / RFA]]="K",1,0)</f>
        <v>2</v>
      </c>
      <c r="Q56" s="38"/>
      <c r="R56" s="36">
        <f>IF(RosterPlan25[[#This Row],[VAR/G]]&gt;0,ROUND($AA$29*RosterPlan25[[#This Row],[VAR/G]],0),0)+1</f>
        <v>1</v>
      </c>
      <c r="S56" s="36">
        <f>RosterPlan25[[#This Row],[Opt $]]-RosterPlan25[[#This Row],[2020 $]]</f>
        <v>-1</v>
      </c>
      <c r="T56" s="36">
        <f>IF(OR(RosterPlan25[[#This Row],[SOURCE]]="Rookie",RosterPlan25[[#This Row],[POS]]="K"),0,RosterPlan25[[#This Row],[VAR/G]]+3.3)</f>
        <v>-2.9300000000000006</v>
      </c>
      <c r="U56" s="36">
        <f>IF(RosterPlan25[[#This Row],[VAW/G]]&gt;0,ROUND(RosterPlan25[[#This Row],[VAW/G]]*$AA$56,0)+1,1)</f>
        <v>1</v>
      </c>
      <c r="V56" s="42">
        <f>RosterPlan25[[#This Row],[VAWG Market $]]-_xlfn.IFNA(RosterPlan25[[#This Row],[2020 $]],1)</f>
        <v>-1</v>
      </c>
      <c r="W56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56" s="36">
        <f>RosterPlan25[[#This Row],[Pure Inflated $]]-RosterPlan25[[#This Row],[2020 $]]</f>
        <v>-1</v>
      </c>
      <c r="Z56" t="s">
        <v>11313</v>
      </c>
      <c r="AA56" s="32">
        <f>AA53/AA55</f>
        <v>8.2535427039448503</v>
      </c>
      <c r="AO56"/>
      <c r="AP56"/>
      <c r="AQ56"/>
      <c r="AR56"/>
      <c r="AS56"/>
      <c r="AT56"/>
    </row>
    <row r="57" spans="1:46" x14ac:dyDescent="0.3">
      <c r="A57" s="1" t="s">
        <v>2629</v>
      </c>
      <c r="B57" s="69" t="s">
        <v>265</v>
      </c>
      <c r="C57" s="69" t="s">
        <v>2633</v>
      </c>
      <c r="D57" s="69">
        <f>_xlfn.IFNA(MATCH(RosterPlan25[[#This Row],[player_id]],CompositeRoster[sleeper_id],0),  MATCH(RosterPlan25[[#This Row],[PLAYER]],CompositeRoster[full_name],0))</f>
        <v>198</v>
      </c>
      <c r="E57" s="69" t="e">
        <f>MATCH(RosterPlan25[[#This Row],[player_id]],Draft2019[sleeper_id],0)</f>
        <v>#N/A</v>
      </c>
      <c r="F57" s="69" t="str">
        <f>INDEX(CompositeRoster[team],RosterPlan25[[#This Row],[RosterIndex]])&amp;""</f>
        <v>DET</v>
      </c>
      <c r="G57" s="69" t="str">
        <f>INDEX(CompositeRoster[position],RosterPlan25[[#This Row],[RosterIndex]])&amp;""</f>
        <v>RB</v>
      </c>
      <c r="H57" s="69" t="str">
        <f>INDEX(CompositeRoster[source],RosterPlan25[[#This Row],[RosterIndex]])</f>
        <v>Roster</v>
      </c>
      <c r="I57" s="41">
        <f>_xlfn.IFNA(INDEX(Draft2019[PRICE],RosterPlan25[[#This Row],[DraftIndex]]),0)</f>
        <v>0</v>
      </c>
      <c r="J57" s="41" t="str">
        <f>IF(RosterPlan25[[#This Row],[SOURCE]]="Rookie","Rookie",_xlfn.IFNA(INDEX(Draft2019[Current Contract],RosterPlan25[[#This Row],[DraftIndex]]),"Undrafted"))</f>
        <v>Undrafted</v>
      </c>
      <c r="K57" s="41">
        <f>IF(RosterPlan25[[#This Row],[Contract]]="Rookie","",2019+3-_xlfn.IFNA(INDEX(Draft2019[Net Keeper Count],RosterPlan25[[#This Row],[DraftIndex]]),0))</f>
        <v>2022</v>
      </c>
      <c r="L57" s="41">
        <f>ROUNDDOWN(RosterPlan25[[#This Row],[Opt $]]*IF(RosterPlan25[[#This Row],[Contract]]="Rookie",0.3,0.15),0)</f>
        <v>0</v>
      </c>
      <c r="M57" s="6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57" s="37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57" s="38" t="s">
        <v>437</v>
      </c>
      <c r="P57" s="69">
        <f>_xlfn.IFNA(INDEX(Draft2019[Net Keeper Count],RosterPlan25[[#This Row],[DraftIndex]]),0)+IF(RosterPlan25[[#This Row],[KEEPER / RFA]]="K",1,0)</f>
        <v>1</v>
      </c>
      <c r="Q57" s="38"/>
      <c r="R57" s="36">
        <f>IF(RosterPlan25[[#This Row],[VAR/G]]&gt;0,ROUND($AA$29*RosterPlan25[[#This Row],[VAR/G]],0),0)+1</f>
        <v>1</v>
      </c>
      <c r="S57" s="36">
        <f>RosterPlan25[[#This Row],[Opt $]]-RosterPlan25[[#This Row],[2020 $]]</f>
        <v>0</v>
      </c>
      <c r="T57" s="36">
        <f>IF(OR(RosterPlan25[[#This Row],[SOURCE]]="Rookie",RosterPlan25[[#This Row],[POS]]="K"),0,RosterPlan25[[#This Row],[VAR/G]]+3.3)</f>
        <v>-4.7</v>
      </c>
      <c r="U57" s="36">
        <f>IF(RosterPlan25[[#This Row],[VAW/G]]&gt;0,ROUND(RosterPlan25[[#This Row],[VAW/G]]*$AA$56,0)+1,1)</f>
        <v>1</v>
      </c>
      <c r="V57" s="42">
        <f>RosterPlan25[[#This Row],[VAWG Market $]]-_xlfn.IFNA(RosterPlan25[[#This Row],[2020 $]],1)</f>
        <v>0</v>
      </c>
      <c r="W57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57" s="36">
        <f>RosterPlan25[[#This Row],[Pure Inflated $]]-RosterPlan25[[#This Row],[2020 $]]</f>
        <v>0</v>
      </c>
      <c r="Z57"/>
      <c r="AA57"/>
      <c r="AO57"/>
      <c r="AP57"/>
      <c r="AQ57"/>
      <c r="AR57"/>
      <c r="AS57"/>
      <c r="AT57"/>
    </row>
    <row r="58" spans="1:46" x14ac:dyDescent="0.3">
      <c r="A58" s="1" t="s">
        <v>77</v>
      </c>
      <c r="B58" s="69" t="s">
        <v>270</v>
      </c>
      <c r="C58" s="69" t="s">
        <v>4182</v>
      </c>
      <c r="D58" s="69">
        <f>_xlfn.IFNA(MATCH(RosterPlan25[[#This Row],[player_id]],CompositeRoster[sleeper_id],0),  MATCH(RosterPlan25[[#This Row],[PLAYER]],CompositeRoster[full_name],0))</f>
        <v>55</v>
      </c>
      <c r="E58" s="69">
        <f>MATCH(RosterPlan25[[#This Row],[player_id]],Draft2019[sleeper_id],0)</f>
        <v>27</v>
      </c>
      <c r="F58" s="69" t="str">
        <f>INDEX(CompositeRoster[team],RosterPlan25[[#This Row],[RosterIndex]])&amp;""</f>
        <v>GB</v>
      </c>
      <c r="G58" s="69" t="str">
        <f>INDEX(CompositeRoster[position],RosterPlan25[[#This Row],[RosterIndex]])&amp;""</f>
        <v>RB</v>
      </c>
      <c r="H58" s="36" t="str">
        <f>INDEX(CompositeRoster[source],RosterPlan25[[#This Row],[RosterIndex]])</f>
        <v>Roster</v>
      </c>
      <c r="I58" s="41">
        <f>_xlfn.IFNA(INDEX(Draft2019[PRICE],RosterPlan25[[#This Row],[DraftIndex]]),0)</f>
        <v>9</v>
      </c>
      <c r="J58" s="41" t="str">
        <f>IF(RosterPlan25[[#This Row],[SOURCE]]="Rookie","Rookie",_xlfn.IFNA(INDEX(Draft2019[Current Contract],RosterPlan25[[#This Row],[DraftIndex]]),"Undrafted"))</f>
        <v>Auction</v>
      </c>
      <c r="K58" s="41">
        <f>IF(RosterPlan25[[#This Row],[Contract]]="Rookie","",2019+3-_xlfn.IFNA(INDEX(Draft2019[Net Keeper Count],RosterPlan25[[#This Row],[DraftIndex]]),0))</f>
        <v>2020</v>
      </c>
      <c r="L58" s="41">
        <f>ROUNDDOWN(RosterPlan25[[#This Row],[Opt $]]*IF(RosterPlan25[[#This Row],[Contract]]="Rookie",0.3,0.15),0)</f>
        <v>9</v>
      </c>
      <c r="M58" s="36">
        <f>IF(RosterPlan25[[#This Row],[SOURCE]]="Rookie",INDEX(Rookies2020[salary],MATCH(RosterPlan25[[#This Row],[PLAYER]],Rookies2020[full_name],0)),MAX(RosterPlan25[[#This Row],[Current $]]+RosterPlan25[[#This Row],[$↑ VAR]],1))</f>
        <v>18</v>
      </c>
      <c r="N58" s="37">
        <f>_xlfn.IFNA(IF(RosterPlan25[[#This Row],[POS]]="K",0,INDEX(BeerTable[Average],MATCH(TEXT(RosterPlan25[[#This Row],[player_id]],"0"),BeerTable[sleeper_id],0))),_xlfn.SWITCH(RosterPlan25[[#This Row],[POS]],"QB",-12,"RB",-8,"WR",-8,-5))</f>
        <v>5.44</v>
      </c>
      <c r="O58" s="38" t="s">
        <v>11246</v>
      </c>
      <c r="P58" s="36">
        <f>_xlfn.IFNA(INDEX(Draft2019[Net Keeper Count],RosterPlan25[[#This Row],[DraftIndex]]),0)+IF(RosterPlan25[[#This Row],[KEEPER / RFA]]="K",1,0)</f>
        <v>2</v>
      </c>
      <c r="Q58" s="38"/>
      <c r="R58" s="69">
        <f>IF(RosterPlan25[[#This Row],[VAR/G]]&gt;0,ROUND($AA$29*RosterPlan25[[#This Row],[VAR/G]],0),0)+1</f>
        <v>66</v>
      </c>
      <c r="S58" s="36">
        <f>RosterPlan25[[#This Row],[Opt $]]-RosterPlan25[[#This Row],[2020 $]]</f>
        <v>48</v>
      </c>
      <c r="T58" s="36">
        <f>IF(OR(RosterPlan25[[#This Row],[SOURCE]]="Rookie",RosterPlan25[[#This Row],[POS]]="K"),0,RosterPlan25[[#This Row],[VAR/G]]+3.3)</f>
        <v>8.74</v>
      </c>
      <c r="U58" s="36">
        <f>IF(RosterPlan25[[#This Row],[VAW/G]]&gt;0,ROUND(RosterPlan25[[#This Row],[VAW/G]]*$AA$56,0)+1,1)</f>
        <v>73</v>
      </c>
      <c r="V58" s="42">
        <f>RosterPlan25[[#This Row],[VAWG Market $]]-_xlfn.IFNA(RosterPlan25[[#This Row],[2020 $]],1)</f>
        <v>55</v>
      </c>
      <c r="W58" s="36">
        <f>IF(RosterPlan25[[#This Row],[VAR/G]]&gt;0,1+ROUND(RosterPlan25[[#This Row],[VAR/G]]*IF(RosterPlan25[[#This Row],[KEEPER / RFA]]="K",($AA$34+RosterPlan25[[#This Row],[2020 $]]-1)/($AA$25+RosterPlan25[[#This Row],[VAR/G]]),$AA$35),0),1)</f>
        <v>100</v>
      </c>
      <c r="X58" s="36">
        <f>RosterPlan25[[#This Row],[Pure Inflated $]]-RosterPlan25[[#This Row],[2020 $]]</f>
        <v>82</v>
      </c>
      <c r="Z58"/>
      <c r="AA58"/>
      <c r="AO58"/>
      <c r="AP58"/>
      <c r="AQ58"/>
      <c r="AR58"/>
      <c r="AS58"/>
      <c r="AT58"/>
    </row>
    <row r="59" spans="1:46" x14ac:dyDescent="0.3">
      <c r="A59" s="1" t="s">
        <v>91</v>
      </c>
      <c r="B59" s="69" t="s">
        <v>270</v>
      </c>
      <c r="C59" s="69" t="s">
        <v>10943</v>
      </c>
      <c r="D59" s="69">
        <f>_xlfn.IFNA(MATCH(RosterPlan25[[#This Row],[player_id]],CompositeRoster[sleeper_id],0),  MATCH(RosterPlan25[[#This Row],[PLAYER]],CompositeRoster[full_name],0))</f>
        <v>76</v>
      </c>
      <c r="E59" s="69">
        <f>MATCH(RosterPlan25[[#This Row],[player_id]],Draft2019[sleeper_id],0)</f>
        <v>36</v>
      </c>
      <c r="F59" s="57" t="str">
        <f>INDEX(CompositeRoster[team],RosterPlan25[[#This Row],[RosterIndex]])&amp;""</f>
        <v>ATL</v>
      </c>
      <c r="G59" s="57" t="str">
        <f>INDEX(CompositeRoster[position],RosterPlan25[[#This Row],[RosterIndex]])&amp;""</f>
        <v>RB</v>
      </c>
      <c r="H59" s="57" t="str">
        <f>INDEX(CompositeRoster[source],RosterPlan25[[#This Row],[RosterIndex]])</f>
        <v>Roster</v>
      </c>
      <c r="I59" s="58">
        <f>_xlfn.IFNA(INDEX(Draft2019[PRICE],RosterPlan25[[#This Row],[DraftIndex]]),0)</f>
        <v>85</v>
      </c>
      <c r="J59" s="58" t="str">
        <f>IF(RosterPlan25[[#This Row],[SOURCE]]="Rookie","Rookie",_xlfn.IFNA(INDEX(Draft2019[Current Contract],RosterPlan25[[#This Row],[DraftIndex]]),"Undrafted"))</f>
        <v>Auction</v>
      </c>
      <c r="K59" s="58">
        <f>IF(RosterPlan25[[#This Row],[Contract]]="Rookie","",2019+3-_xlfn.IFNA(INDEX(Draft2019[Net Keeper Count],RosterPlan25[[#This Row],[DraftIndex]]),0))</f>
        <v>2022</v>
      </c>
      <c r="L59" s="58">
        <f>ROUNDDOWN(RosterPlan25[[#This Row],[Opt $]]*IF(RosterPlan25[[#This Row],[Contract]]="Rookie",0.3,0.15),0)</f>
        <v>6</v>
      </c>
      <c r="M59" s="57">
        <f>IF(RosterPlan25[[#This Row],[SOURCE]]="Rookie",INDEX(Rookies2020[salary],MATCH(RosterPlan25[[#This Row],[PLAYER]],Rookies2020[full_name],0)),MAX(RosterPlan25[[#This Row],[Current $]]+RosterPlan25[[#This Row],[$↑ VAR]],1))</f>
        <v>91</v>
      </c>
      <c r="N59" s="47">
        <f>_xlfn.IFNA(IF(RosterPlan25[[#This Row],[POS]]="K",0,INDEX(BeerTable[Average],MATCH(TEXT(RosterPlan25[[#This Row],[player_id]],"0"),BeerTable[sleeper_id],0))),_xlfn.SWITCH(RosterPlan25[[#This Row],[POS]],"QB",-12,"RB",-8,"WR",-8,-5))</f>
        <v>3.32</v>
      </c>
      <c r="O59" s="38"/>
      <c r="P59" s="59">
        <f>_xlfn.IFNA(INDEX(Draft2019[Net Keeper Count],RosterPlan25[[#This Row],[DraftIndex]]),0)+IF(RosterPlan25[[#This Row],[KEEPER / RFA]]="K",1,0)</f>
        <v>0</v>
      </c>
      <c r="Q59" s="60"/>
      <c r="R59" s="57">
        <f>IF(RosterPlan25[[#This Row],[VAR/G]]&gt;0,ROUND($AA$29*RosterPlan25[[#This Row],[VAR/G]],0),0)+1</f>
        <v>40</v>
      </c>
      <c r="S59" s="57">
        <f>RosterPlan25[[#This Row],[Opt $]]-RosterPlan25[[#This Row],[2020 $]]</f>
        <v>-51</v>
      </c>
      <c r="T59" s="61">
        <f>IF(OR(RosterPlan25[[#This Row],[SOURCE]]="Rookie",RosterPlan25[[#This Row],[POS]]="K"),0,RosterPlan25[[#This Row],[VAR/G]]+3.3)</f>
        <v>6.6199999999999992</v>
      </c>
      <c r="U59" s="61">
        <f>IF(RosterPlan25[[#This Row],[VAW/G]]&gt;0,ROUND(RosterPlan25[[#This Row],[VAW/G]]*$AA$56,0)+1,1)</f>
        <v>56</v>
      </c>
      <c r="V59" s="62">
        <f>RosterPlan25[[#This Row],[VAWG Market $]]-_xlfn.IFNA(RosterPlan25[[#This Row],[2020 $]],1)</f>
        <v>-35</v>
      </c>
      <c r="W59" s="57">
        <f>IF(RosterPlan25[[#This Row],[VAR/G]]&gt;0,1+ROUND(RosterPlan25[[#This Row],[VAR/G]]*IF(RosterPlan25[[#This Row],[KEEPER / RFA]]="K",($AA$34+RosterPlan25[[#This Row],[2020 $]]-1)/($AA$25+RosterPlan25[[#This Row],[VAR/G]]),$AA$35),0),1)</f>
        <v>62</v>
      </c>
      <c r="X59" s="57">
        <f>RosterPlan25[[#This Row],[Pure Inflated $]]-RosterPlan25[[#This Row],[2020 $]]</f>
        <v>-29</v>
      </c>
      <c r="Z59"/>
      <c r="AA59"/>
      <c r="AO59"/>
      <c r="AP59"/>
      <c r="AQ59"/>
      <c r="AR59"/>
      <c r="AS59"/>
      <c r="AT59"/>
    </row>
    <row r="60" spans="1:46" x14ac:dyDescent="0.3">
      <c r="A60" s="1" t="s">
        <v>9613</v>
      </c>
      <c r="B60" s="69" t="s">
        <v>270</v>
      </c>
      <c r="C60" s="69" t="s">
        <v>9614</v>
      </c>
      <c r="D60" s="69">
        <f>_xlfn.IFNA(MATCH(RosterPlan25[[#This Row],[player_id]],CompositeRoster[sleeper_id],0),  MATCH(RosterPlan25[[#This Row],[PLAYER]],CompositeRoster[full_name],0))</f>
        <v>60</v>
      </c>
      <c r="E60" s="69">
        <f>MATCH(RosterPlan25[[#This Row],[player_id]],Draft2019[sleeper_id],0)</f>
        <v>43</v>
      </c>
      <c r="F60" s="69" t="str">
        <f>INDEX(CompositeRoster[team],RosterPlan25[[#This Row],[RosterIndex]])&amp;""</f>
        <v>CHI</v>
      </c>
      <c r="G60" s="69" t="str">
        <f>INDEX(CompositeRoster[position],RosterPlan25[[#This Row],[RosterIndex]])&amp;""</f>
        <v>RB</v>
      </c>
      <c r="H60" s="36" t="str">
        <f>INDEX(CompositeRoster[source],RosterPlan25[[#This Row],[RosterIndex]])</f>
        <v>Roster</v>
      </c>
      <c r="I60" s="41">
        <f>_xlfn.IFNA(INDEX(Draft2019[PRICE],RosterPlan25[[#This Row],[DraftIndex]]),0)</f>
        <v>6</v>
      </c>
      <c r="J60" s="41" t="str">
        <f>IF(RosterPlan25[[#This Row],[SOURCE]]="Rookie","Rookie",_xlfn.IFNA(INDEX(Draft2019[Current Contract],RosterPlan25[[#This Row],[DraftIndex]]),"Undrafted"))</f>
        <v>Rookie</v>
      </c>
      <c r="K60" s="41" t="str">
        <f>IF(RosterPlan25[[#This Row],[Contract]]="Rookie","",2019+3-_xlfn.IFNA(INDEX(Draft2019[Net Keeper Count],RosterPlan25[[#This Row],[DraftIndex]]),0))</f>
        <v/>
      </c>
      <c r="L60" s="41">
        <f>ROUNDDOWN(RosterPlan25[[#This Row],[Opt $]]*IF(RosterPlan25[[#This Row],[Contract]]="Rookie",0.3,0.15),0)</f>
        <v>10</v>
      </c>
      <c r="M60" s="36">
        <f>IF(RosterPlan25[[#This Row],[SOURCE]]="Rookie",INDEX(Rookies2020[salary],MATCH(RosterPlan25[[#This Row],[PLAYER]],Rookies2020[full_name],0)),MAX(RosterPlan25[[#This Row],[Current $]]+RosterPlan25[[#This Row],[$↑ VAR]],1))</f>
        <v>16</v>
      </c>
      <c r="N60" s="37">
        <f>_xlfn.IFNA(IF(RosterPlan25[[#This Row],[POS]]="K",0,INDEX(BeerTable[Average],MATCH(TEXT(RosterPlan25[[#This Row],[player_id]],"0"),BeerTable[sleeper_id],0))),_xlfn.SWITCH(RosterPlan25[[#This Row],[POS]],"QB",-12,"RB",-8,"WR",-8,-5))</f>
        <v>2.78</v>
      </c>
      <c r="O60" s="38" t="s">
        <v>437</v>
      </c>
      <c r="P60" s="36">
        <f>_xlfn.IFNA(INDEX(Draft2019[Net Keeper Count],RosterPlan25[[#This Row],[DraftIndex]]),0)+IF(RosterPlan25[[#This Row],[KEEPER / RFA]]="K",1,0)</f>
        <v>1</v>
      </c>
      <c r="Q60" s="38"/>
      <c r="R60" s="69">
        <f>IF(RosterPlan25[[#This Row],[VAR/G]]&gt;0,ROUND($AA$29*RosterPlan25[[#This Row],[VAR/G]],0),0)+1</f>
        <v>34</v>
      </c>
      <c r="S60" s="36">
        <f>RosterPlan25[[#This Row],[Opt $]]-RosterPlan25[[#This Row],[2020 $]]</f>
        <v>18</v>
      </c>
      <c r="T60" s="36">
        <f>IF(OR(RosterPlan25[[#This Row],[SOURCE]]="Rookie",RosterPlan25[[#This Row],[POS]]="K"),0,RosterPlan25[[#This Row],[VAR/G]]+3.3)</f>
        <v>6.08</v>
      </c>
      <c r="U60" s="36">
        <f>IF(RosterPlan25[[#This Row],[VAW/G]]&gt;0,ROUND(RosterPlan25[[#This Row],[VAW/G]]*$AA$56,0)+1,1)</f>
        <v>51</v>
      </c>
      <c r="V60" s="42">
        <f>RosterPlan25[[#This Row],[VAWG Market $]]-_xlfn.IFNA(RosterPlan25[[#This Row],[2020 $]],1)</f>
        <v>35</v>
      </c>
      <c r="W60" s="36">
        <f>IF(RosterPlan25[[#This Row],[VAR/G]]&gt;0,1+ROUND(RosterPlan25[[#This Row],[VAR/G]]*IF(RosterPlan25[[#This Row],[KEEPER / RFA]]="K",($AA$34+RosterPlan25[[#This Row],[2020 $]]-1)/($AA$25+RosterPlan25[[#This Row],[VAR/G]]),$AA$35),0),1)</f>
        <v>63</v>
      </c>
      <c r="X60" s="36">
        <f>RosterPlan25[[#This Row],[Pure Inflated $]]-RosterPlan25[[#This Row],[2020 $]]</f>
        <v>47</v>
      </c>
      <c r="AO60"/>
      <c r="AP60"/>
      <c r="AQ60"/>
      <c r="AR60"/>
      <c r="AS60"/>
      <c r="AT60"/>
    </row>
    <row r="61" spans="1:46" x14ac:dyDescent="0.3">
      <c r="A61" s="1" t="s">
        <v>74</v>
      </c>
      <c r="B61" s="69" t="s">
        <v>270</v>
      </c>
      <c r="C61" s="69" t="s">
        <v>5674</v>
      </c>
      <c r="D61" s="69">
        <f>_xlfn.IFNA(MATCH(RosterPlan25[[#This Row],[player_id]],CompositeRoster[sleeper_id],0),  MATCH(RosterPlan25[[#This Row],[PLAYER]],CompositeRoster[full_name],0))</f>
        <v>62</v>
      </c>
      <c r="E61" s="69">
        <f>MATCH(RosterPlan25[[#This Row],[player_id]],Draft2019[sleeper_id],0)</f>
        <v>26</v>
      </c>
      <c r="F61" s="69" t="str">
        <f>INDEX(CompositeRoster[team],RosterPlan25[[#This Row],[RosterIndex]])&amp;""</f>
        <v>HOU</v>
      </c>
      <c r="G61" s="69" t="str">
        <f>INDEX(CompositeRoster[position],RosterPlan25[[#This Row],[RosterIndex]])&amp;""</f>
        <v>QB</v>
      </c>
      <c r="H61" s="69" t="str">
        <f>INDEX(CompositeRoster[source],RosterPlan25[[#This Row],[RosterIndex]])</f>
        <v>Roster</v>
      </c>
      <c r="I61" s="41">
        <f>_xlfn.IFNA(INDEX(Draft2019[PRICE],RosterPlan25[[#This Row],[DraftIndex]]),0)</f>
        <v>12</v>
      </c>
      <c r="J61" s="41" t="str">
        <f>IF(RosterPlan25[[#This Row],[SOURCE]]="Rookie","Rookie",_xlfn.IFNA(INDEX(Draft2019[Current Contract],RosterPlan25[[#This Row],[DraftIndex]]),"Undrafted"))</f>
        <v>Rookie</v>
      </c>
      <c r="K61" s="41" t="str">
        <f>IF(RosterPlan25[[#This Row],[Contract]]="Rookie","",2019+3-_xlfn.IFNA(INDEX(Draft2019[Net Keeper Count],RosterPlan25[[#This Row],[DraftIndex]]),0))</f>
        <v/>
      </c>
      <c r="L61" s="41">
        <f>ROUNDDOWN(RosterPlan25[[#This Row],[Opt $]]*IF(RosterPlan25[[#This Row],[Contract]]="Rookie",0.3,0.15),0)</f>
        <v>9</v>
      </c>
      <c r="M61" s="69">
        <f>IF(RosterPlan25[[#This Row],[SOURCE]]="Rookie",INDEX(Rookies2020[salary],MATCH(RosterPlan25[[#This Row],[PLAYER]],Rookies2020[full_name],0)),MAX(RosterPlan25[[#This Row],[Current $]]+RosterPlan25[[#This Row],[$↑ VAR]],1))</f>
        <v>21</v>
      </c>
      <c r="N61" s="37">
        <f>_xlfn.IFNA(IF(RosterPlan25[[#This Row],[POS]]="K",0,INDEX(BeerTable[Average],MATCH(TEXT(RosterPlan25[[#This Row],[player_id]],"0"),BeerTable[sleeper_id],0))),_xlfn.SWITCH(RosterPlan25[[#This Row],[POS]],"QB",-12,"RB",-8,"WR",-8,-5))</f>
        <v>2.5099999999999998</v>
      </c>
      <c r="O61" s="38" t="s">
        <v>437</v>
      </c>
      <c r="P61" s="69">
        <f>_xlfn.IFNA(INDEX(Draft2019[Net Keeper Count],RosterPlan25[[#This Row],[DraftIndex]]),0)+IF(RosterPlan25[[#This Row],[KEEPER / RFA]]="K",1,0)</f>
        <v>3</v>
      </c>
      <c r="Q61" s="38"/>
      <c r="R61" s="36">
        <f>IF(RosterPlan25[[#This Row],[VAR/G]]&gt;0,ROUND($AA$29*RosterPlan25[[#This Row],[VAR/G]],0),0)+1</f>
        <v>31</v>
      </c>
      <c r="S61" s="36">
        <f>RosterPlan25[[#This Row],[Opt $]]-RosterPlan25[[#This Row],[2020 $]]</f>
        <v>10</v>
      </c>
      <c r="T61" s="36">
        <f>IF(OR(RosterPlan25[[#This Row],[SOURCE]]="Rookie",RosterPlan25[[#This Row],[POS]]="K"),0,RosterPlan25[[#This Row],[VAR/G]]+3.3)</f>
        <v>5.81</v>
      </c>
      <c r="U61" s="36">
        <f>IF(RosterPlan25[[#This Row],[VAW/G]]&gt;0,ROUND(RosterPlan25[[#This Row],[VAW/G]]*$AA$56,0)+1,1)</f>
        <v>49</v>
      </c>
      <c r="V61" s="42">
        <f>RosterPlan25[[#This Row],[VAWG Market $]]-_xlfn.IFNA(RosterPlan25[[#This Row],[2020 $]],1)</f>
        <v>28</v>
      </c>
      <c r="W61" s="36">
        <f>IF(RosterPlan25[[#This Row],[VAR/G]]&gt;0,1+ROUND(RosterPlan25[[#This Row],[VAR/G]]*IF(RosterPlan25[[#This Row],[KEEPER / RFA]]="K",($AA$34+RosterPlan25[[#This Row],[2020 $]]-1)/($AA$25+RosterPlan25[[#This Row],[VAR/G]]),$AA$35),0),1)</f>
        <v>58</v>
      </c>
      <c r="X61" s="36">
        <f>RosterPlan25[[#This Row],[Pure Inflated $]]-RosterPlan25[[#This Row],[2020 $]]</f>
        <v>37</v>
      </c>
      <c r="AO61"/>
      <c r="AP61"/>
      <c r="AQ61"/>
      <c r="AR61"/>
      <c r="AS61"/>
      <c r="AT61"/>
    </row>
    <row r="62" spans="1:46" x14ac:dyDescent="0.3">
      <c r="A62" s="1" t="s">
        <v>17</v>
      </c>
      <c r="B62" s="69" t="s">
        <v>270</v>
      </c>
      <c r="C62" s="69" t="s">
        <v>10687</v>
      </c>
      <c r="D62" s="69">
        <f>_xlfn.IFNA(MATCH(RosterPlan25[[#This Row],[player_id]],CompositeRoster[sleeper_id],0),  MATCH(RosterPlan25[[#This Row],[PLAYER]],CompositeRoster[full_name],0))</f>
        <v>74</v>
      </c>
      <c r="E62" s="69">
        <f>MATCH(RosterPlan25[[#This Row],[player_id]],Draft2019[sleeper_id],0)</f>
        <v>37</v>
      </c>
      <c r="F62" s="69" t="str">
        <f>INDEX(CompositeRoster[team],RosterPlan25[[#This Row],[RosterIndex]])&amp;""</f>
        <v>CLE</v>
      </c>
      <c r="G62" s="69" t="str">
        <f>INDEX(CompositeRoster[position],RosterPlan25[[#This Row],[RosterIndex]])&amp;""</f>
        <v>WR</v>
      </c>
      <c r="H62" s="69" t="str">
        <f>INDEX(CompositeRoster[source],RosterPlan25[[#This Row],[RosterIndex]])</f>
        <v>Roster</v>
      </c>
      <c r="I62" s="41">
        <f>_xlfn.IFNA(INDEX(Draft2019[PRICE],RosterPlan25[[#This Row],[DraftIndex]]),0)</f>
        <v>101</v>
      </c>
      <c r="J62" s="41" t="str">
        <f>IF(RosterPlan25[[#This Row],[SOURCE]]="Rookie","Rookie",_xlfn.IFNA(INDEX(Draft2019[Current Contract],RosterPlan25[[#This Row],[DraftIndex]]),"Undrafted"))</f>
        <v>Auction</v>
      </c>
      <c r="K62" s="41">
        <f>IF(RosterPlan25[[#This Row],[Contract]]="Rookie","",2019+3-_xlfn.IFNA(INDEX(Draft2019[Net Keeper Count],RosterPlan25[[#This Row],[DraftIndex]]),0))</f>
        <v>2022</v>
      </c>
      <c r="L62" s="41">
        <f>ROUNDDOWN(RosterPlan25[[#This Row],[Opt $]]*IF(RosterPlan25[[#This Row],[Contract]]="Rookie",0.3,0.15),0)</f>
        <v>3</v>
      </c>
      <c r="M62" s="69">
        <f>IF(RosterPlan25[[#This Row],[SOURCE]]="Rookie",INDEX(Rookies2020[salary],MATCH(RosterPlan25[[#This Row],[PLAYER]],Rookies2020[full_name],0)),MAX(RosterPlan25[[#This Row],[Current $]]+RosterPlan25[[#This Row],[$↑ VAR]],1))</f>
        <v>104</v>
      </c>
      <c r="N62" s="37">
        <f>_xlfn.IFNA(IF(RosterPlan25[[#This Row],[POS]]="K",0,INDEX(BeerTable[Average],MATCH(TEXT(RosterPlan25[[#This Row],[player_id]],"0"),BeerTable[sleeper_id],0))),_xlfn.SWITCH(RosterPlan25[[#This Row],[POS]],"QB",-12,"RB",-8,"WR",-8,-5))</f>
        <v>1.93</v>
      </c>
      <c r="O62" s="38"/>
      <c r="P62" s="69">
        <f>_xlfn.IFNA(INDEX(Draft2019[Net Keeper Count],RosterPlan25[[#This Row],[DraftIndex]]),0)+IF(RosterPlan25[[#This Row],[KEEPER / RFA]]="K",1,0)</f>
        <v>0</v>
      </c>
      <c r="Q62" s="38"/>
      <c r="R62" s="36">
        <f>IF(RosterPlan25[[#This Row],[VAR/G]]&gt;0,ROUND($AA$29*RosterPlan25[[#This Row],[VAR/G]],0),0)+1</f>
        <v>24</v>
      </c>
      <c r="S62" s="36">
        <f>RosterPlan25[[#This Row],[Opt $]]-RosterPlan25[[#This Row],[2020 $]]</f>
        <v>-80</v>
      </c>
      <c r="T62" s="36">
        <f>IF(OR(RosterPlan25[[#This Row],[SOURCE]]="Rookie",RosterPlan25[[#This Row],[POS]]="K"),0,RosterPlan25[[#This Row],[VAR/G]]+3.3)</f>
        <v>5.2299999999999995</v>
      </c>
      <c r="U62" s="36">
        <f>IF(RosterPlan25[[#This Row],[VAW/G]]&gt;0,ROUND(RosterPlan25[[#This Row],[VAW/G]]*$AA$56,0)+1,1)</f>
        <v>44</v>
      </c>
      <c r="V62" s="42">
        <f>RosterPlan25[[#This Row],[VAWG Market $]]-_xlfn.IFNA(RosterPlan25[[#This Row],[2020 $]],1)</f>
        <v>-60</v>
      </c>
      <c r="W62" s="36">
        <f>IF(RosterPlan25[[#This Row],[VAR/G]]&gt;0,1+ROUND(RosterPlan25[[#This Row],[VAR/G]]*IF(RosterPlan25[[#This Row],[KEEPER / RFA]]="K",($AA$34+RosterPlan25[[#This Row],[2020 $]]-1)/($AA$25+RosterPlan25[[#This Row],[VAR/G]]),$AA$35),0),1)</f>
        <v>36</v>
      </c>
      <c r="X62" s="36">
        <f>RosterPlan25[[#This Row],[Pure Inflated $]]-RosterPlan25[[#This Row],[2020 $]]</f>
        <v>-68</v>
      </c>
      <c r="AO62"/>
      <c r="AP62"/>
      <c r="AQ62"/>
      <c r="AR62"/>
      <c r="AS62"/>
      <c r="AT62"/>
    </row>
    <row r="63" spans="1:46" x14ac:dyDescent="0.3">
      <c r="A63" s="1" t="s">
        <v>27</v>
      </c>
      <c r="B63" s="69" t="s">
        <v>270</v>
      </c>
      <c r="C63" s="69" t="s">
        <v>10058</v>
      </c>
      <c r="D63" s="69">
        <f>_xlfn.IFNA(MATCH(RosterPlan25[[#This Row],[player_id]],CompositeRoster[sleeper_id],0),  MATCH(RosterPlan25[[#This Row],[PLAYER]],CompositeRoster[full_name],0))</f>
        <v>69</v>
      </c>
      <c r="E63" s="69">
        <f>MATCH(RosterPlan25[[#This Row],[player_id]],Draft2019[sleeper_id],0)</f>
        <v>218</v>
      </c>
      <c r="F63" s="57" t="str">
        <f>INDEX(CompositeRoster[team],RosterPlan25[[#This Row],[RosterIndex]])&amp;""</f>
        <v>PIT</v>
      </c>
      <c r="G63" s="57" t="str">
        <f>INDEX(CompositeRoster[position],RosterPlan25[[#This Row],[RosterIndex]])&amp;""</f>
        <v>WR</v>
      </c>
      <c r="H63" s="57" t="str">
        <f>INDEX(CompositeRoster[source],RosterPlan25[[#This Row],[RosterIndex]])</f>
        <v>Roster</v>
      </c>
      <c r="I63" s="58">
        <f>_xlfn.IFNA(INDEX(Draft2019[PRICE],RosterPlan25[[#This Row],[DraftIndex]]),0)</f>
        <v>23</v>
      </c>
      <c r="J63" s="58" t="str">
        <f>IF(RosterPlan25[[#This Row],[SOURCE]]="Rookie","Rookie",_xlfn.IFNA(INDEX(Draft2019[Current Contract],RosterPlan25[[#This Row],[DraftIndex]]),"Undrafted"))</f>
        <v>Rookie</v>
      </c>
      <c r="K63" s="58" t="str">
        <f>IF(RosterPlan25[[#This Row],[Contract]]="Rookie","",2019+3-_xlfn.IFNA(INDEX(Draft2019[Net Keeper Count],RosterPlan25[[#This Row],[DraftIndex]]),0))</f>
        <v/>
      </c>
      <c r="L63" s="58">
        <f>ROUNDDOWN(RosterPlan25[[#This Row],[Opt $]]*IF(RosterPlan25[[#This Row],[Contract]]="Rookie",0.3,0.15),0)</f>
        <v>6</v>
      </c>
      <c r="M63" s="59">
        <f>IF(RosterPlan25[[#This Row],[SOURCE]]="Rookie",INDEX(Rookies2020[salary],MATCH(RosterPlan25[[#This Row],[PLAYER]],Rookies2020[full_name],0)),MAX(RosterPlan25[[#This Row],[Current $]]+RosterPlan25[[#This Row],[$↑ VAR]],1))</f>
        <v>29</v>
      </c>
      <c r="N63" s="26">
        <f>_xlfn.IFNA(IF(RosterPlan25[[#This Row],[POS]]="K",0,INDEX(BeerTable[Average],MATCH(TEXT(RosterPlan25[[#This Row],[player_id]],"0"),BeerTable[sleeper_id],0))),_xlfn.SWITCH(RosterPlan25[[#This Row],[POS]],"QB",-12,"RB",-8,"WR",-8,-5))</f>
        <v>1.65</v>
      </c>
      <c r="O63" s="38" t="s">
        <v>437</v>
      </c>
      <c r="P63" s="60">
        <f>_xlfn.IFNA(INDEX(Draft2019[Net Keeper Count],RosterPlan25[[#This Row],[DraftIndex]]),0)+IF(RosterPlan25[[#This Row],[KEEPER / RFA]]="K",1,0)</f>
        <v>3</v>
      </c>
      <c r="Q63" s="59"/>
      <c r="R63" s="57">
        <f>IF(RosterPlan25[[#This Row],[VAR/G]]&gt;0,ROUND($AA$29*RosterPlan25[[#This Row],[VAR/G]],0),0)+1</f>
        <v>21</v>
      </c>
      <c r="S63" s="57">
        <f>RosterPlan25[[#This Row],[Opt $]]-RosterPlan25[[#This Row],[2020 $]]</f>
        <v>-8</v>
      </c>
      <c r="T63" s="61">
        <f>IF(OR(RosterPlan25[[#This Row],[SOURCE]]="Rookie",RosterPlan25[[#This Row],[POS]]="K"),0,RosterPlan25[[#This Row],[VAR/G]]+3.3)</f>
        <v>4.9499999999999993</v>
      </c>
      <c r="U63" s="61">
        <f>IF(RosterPlan25[[#This Row],[VAW/G]]&gt;0,ROUND(RosterPlan25[[#This Row],[VAW/G]]*$AA$56,0)+1,1)</f>
        <v>42</v>
      </c>
      <c r="V63" s="62">
        <f>RosterPlan25[[#This Row],[VAWG Market $]]-_xlfn.IFNA(RosterPlan25[[#This Row],[2020 $]],1)</f>
        <v>13</v>
      </c>
      <c r="W63" s="57">
        <f>IF(RosterPlan25[[#This Row],[VAR/G]]&gt;0,1+ROUND(RosterPlan25[[#This Row],[VAR/G]]*IF(RosterPlan25[[#This Row],[KEEPER / RFA]]="K",($AA$34+RosterPlan25[[#This Row],[2020 $]]-1)/($AA$25+RosterPlan25[[#This Row],[VAR/G]]),$AA$35),0),1)</f>
        <v>40</v>
      </c>
      <c r="X63" s="61">
        <f>RosterPlan25[[#This Row],[Pure Inflated $]]-RosterPlan25[[#This Row],[2020 $]]</f>
        <v>11</v>
      </c>
      <c r="AO63"/>
      <c r="AP63"/>
      <c r="AQ63"/>
      <c r="AR63"/>
      <c r="AS63"/>
      <c r="AT63"/>
    </row>
    <row r="64" spans="1:46" x14ac:dyDescent="0.3">
      <c r="A64" s="1" t="s">
        <v>141</v>
      </c>
      <c r="B64" s="69" t="s">
        <v>270</v>
      </c>
      <c r="C64" s="69" t="s">
        <v>7159</v>
      </c>
      <c r="D64" s="69">
        <f>_xlfn.IFNA(MATCH(RosterPlan25[[#This Row],[player_id]],CompositeRoster[sleeper_id],0),  MATCH(RosterPlan25[[#This Row],[PLAYER]],CompositeRoster[full_name],0))</f>
        <v>67</v>
      </c>
      <c r="E64" s="69">
        <f>MATCH(RosterPlan25[[#This Row],[player_id]],Draft2019[sleeper_id],0)</f>
        <v>39</v>
      </c>
      <c r="F64" s="57" t="str">
        <f>INDEX(CompositeRoster[team],RosterPlan25[[#This Row],[RosterIndex]])&amp;""</f>
        <v>CLE</v>
      </c>
      <c r="G64" s="57" t="str">
        <f>INDEX(CompositeRoster[position],RosterPlan25[[#This Row],[RosterIndex]])&amp;""</f>
        <v>WR</v>
      </c>
      <c r="H64" s="57" t="str">
        <f>INDEX(CompositeRoster[source],RosterPlan25[[#This Row],[RosterIndex]])</f>
        <v>Roster</v>
      </c>
      <c r="I64" s="58">
        <f>_xlfn.IFNA(INDEX(Draft2019[PRICE],RosterPlan25[[#This Row],[DraftIndex]]),0)</f>
        <v>1</v>
      </c>
      <c r="J64" s="58" t="str">
        <f>IF(RosterPlan25[[#This Row],[SOURCE]]="Rookie","Rookie",_xlfn.IFNA(INDEX(Draft2019[Current Contract],RosterPlan25[[#This Row],[DraftIndex]]),"Undrafted"))</f>
        <v>Auction</v>
      </c>
      <c r="K64" s="58">
        <f>IF(RosterPlan25[[#This Row],[Contract]]="Rookie","",2019+3-_xlfn.IFNA(INDEX(Draft2019[Net Keeper Count],RosterPlan25[[#This Row],[DraftIndex]]),0))</f>
        <v>2022</v>
      </c>
      <c r="L64" s="58">
        <f>ROUNDDOWN(RosterPlan25[[#This Row],[Opt $]]*IF(RosterPlan25[[#This Row],[Contract]]="Rookie",0.3,0.15),0)</f>
        <v>1</v>
      </c>
      <c r="M64" s="57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64" s="47">
        <f>_xlfn.IFNA(IF(RosterPlan25[[#This Row],[POS]]="K",0,INDEX(BeerTable[Average],MATCH(TEXT(RosterPlan25[[#This Row],[player_id]],"0"),BeerTable[sleeper_id],0))),_xlfn.SWITCH(RosterPlan25[[#This Row],[POS]],"QB",-12,"RB",-8,"WR",-8,-5))</f>
        <v>0.66</v>
      </c>
      <c r="O64" s="38" t="s">
        <v>437</v>
      </c>
      <c r="P64" s="59">
        <f>_xlfn.IFNA(INDEX(Draft2019[Net Keeper Count],RosterPlan25[[#This Row],[DraftIndex]]),0)+IF(RosterPlan25[[#This Row],[KEEPER / RFA]]="K",1,0)</f>
        <v>1</v>
      </c>
      <c r="Q64" s="60"/>
      <c r="R64" s="57">
        <f>IF(RosterPlan25[[#This Row],[VAR/G]]&gt;0,ROUND($AA$29*RosterPlan25[[#This Row],[VAR/G]],0),0)+1</f>
        <v>9</v>
      </c>
      <c r="S64" s="57">
        <f>RosterPlan25[[#This Row],[Opt $]]-RosterPlan25[[#This Row],[2020 $]]</f>
        <v>7</v>
      </c>
      <c r="T64" s="61">
        <f>IF(OR(RosterPlan25[[#This Row],[SOURCE]]="Rookie",RosterPlan25[[#This Row],[POS]]="K"),0,RosterPlan25[[#This Row],[VAR/G]]+3.3)</f>
        <v>3.96</v>
      </c>
      <c r="U64" s="61">
        <f>IF(RosterPlan25[[#This Row],[VAW/G]]&gt;0,ROUND(RosterPlan25[[#This Row],[VAW/G]]*$AA$56,0)+1,1)</f>
        <v>34</v>
      </c>
      <c r="V64" s="62">
        <f>RosterPlan25[[#This Row],[VAWG Market $]]-_xlfn.IFNA(RosterPlan25[[#This Row],[2020 $]],1)</f>
        <v>32</v>
      </c>
      <c r="W64" s="57">
        <f>IF(RosterPlan25[[#This Row],[VAR/G]]&gt;0,1+ROUND(RosterPlan25[[#This Row],[VAR/G]]*IF(RosterPlan25[[#This Row],[KEEPER / RFA]]="K",($AA$34+RosterPlan25[[#This Row],[2020 $]]-1)/($AA$25+RosterPlan25[[#This Row],[VAR/G]]),$AA$35),0),1)</f>
        <v>16</v>
      </c>
      <c r="X64" s="57">
        <f>RosterPlan25[[#This Row],[Pure Inflated $]]-RosterPlan25[[#This Row],[2020 $]]</f>
        <v>14</v>
      </c>
      <c r="AO64"/>
      <c r="AP64"/>
      <c r="AQ64"/>
      <c r="AR64"/>
      <c r="AS64"/>
      <c r="AT64"/>
    </row>
    <row r="65" spans="1:46" x14ac:dyDescent="0.3">
      <c r="A65" s="1" t="s">
        <v>64</v>
      </c>
      <c r="B65" s="69" t="s">
        <v>270</v>
      </c>
      <c r="C65" s="69" t="s">
        <v>9806</v>
      </c>
      <c r="D65" s="69">
        <f>_xlfn.IFNA(MATCH(RosterPlan25[[#This Row],[player_id]],CompositeRoster[sleeper_id],0),  MATCH(RosterPlan25[[#This Row],[PLAYER]],CompositeRoster[full_name],0))</f>
        <v>77</v>
      </c>
      <c r="E65" s="69">
        <f>MATCH(RosterPlan25[[#This Row],[player_id]],Draft2019[sleeper_id],0)</f>
        <v>41</v>
      </c>
      <c r="F65" s="69" t="str">
        <f>INDEX(CompositeRoster[team],RosterPlan25[[#This Row],[RosterIndex]])&amp;""</f>
        <v>TB</v>
      </c>
      <c r="G65" s="69" t="str">
        <f>INDEX(CompositeRoster[position],RosterPlan25[[#This Row],[RosterIndex]])&amp;""</f>
        <v>QB</v>
      </c>
      <c r="H65" s="36" t="str">
        <f>INDEX(CompositeRoster[source],RosterPlan25[[#This Row],[RosterIndex]])</f>
        <v>Roster</v>
      </c>
      <c r="I65" s="41">
        <f>_xlfn.IFNA(INDEX(Draft2019[PRICE],RosterPlan25[[#This Row],[DraftIndex]]),0)</f>
        <v>1</v>
      </c>
      <c r="J65" s="41" t="str">
        <f>IF(RosterPlan25[[#This Row],[SOURCE]]="Rookie","Rookie",_xlfn.IFNA(INDEX(Draft2019[Current Contract],RosterPlan25[[#This Row],[DraftIndex]]),"Undrafted"))</f>
        <v>Auction</v>
      </c>
      <c r="K65" s="41">
        <f>IF(RosterPlan25[[#This Row],[Contract]]="Rookie","",2019+3-_xlfn.IFNA(INDEX(Draft2019[Net Keeper Count],RosterPlan25[[#This Row],[DraftIndex]]),0))</f>
        <v>2022</v>
      </c>
      <c r="L65" s="41">
        <f>ROUNDDOWN(RosterPlan25[[#This Row],[Opt $]]*IF(RosterPlan25[[#This Row],[Contract]]="Rookie",0.3,0.15),0)</f>
        <v>1</v>
      </c>
      <c r="M65" s="36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65" s="37">
        <f>_xlfn.IFNA(IF(RosterPlan25[[#This Row],[POS]]="K",0,INDEX(BeerTable[Average],MATCH(TEXT(RosterPlan25[[#This Row],[player_id]],"0"),BeerTable[sleeper_id],0))),_xlfn.SWITCH(RosterPlan25[[#This Row],[POS]],"QB",-12,"RB",-8,"WR",-8,-5))</f>
        <v>0.56999999999999995</v>
      </c>
      <c r="O65" s="38" t="s">
        <v>437</v>
      </c>
      <c r="P65" s="36">
        <f>_xlfn.IFNA(INDEX(Draft2019[Net Keeper Count],RosterPlan25[[#This Row],[DraftIndex]]),0)+IF(RosterPlan25[[#This Row],[KEEPER / RFA]]="K",1,0)</f>
        <v>1</v>
      </c>
      <c r="Q65" s="38"/>
      <c r="R65" s="69">
        <f>IF(RosterPlan25[[#This Row],[VAR/G]]&gt;0,ROUND($AA$29*RosterPlan25[[#This Row],[VAR/G]],0),0)+1</f>
        <v>8</v>
      </c>
      <c r="S65" s="36">
        <f>RosterPlan25[[#This Row],[Opt $]]-RosterPlan25[[#This Row],[2020 $]]</f>
        <v>6</v>
      </c>
      <c r="T65" s="36">
        <f>IF(OR(RosterPlan25[[#This Row],[SOURCE]]="Rookie",RosterPlan25[[#This Row],[POS]]="K"),0,RosterPlan25[[#This Row],[VAR/G]]+3.3)</f>
        <v>3.8699999999999997</v>
      </c>
      <c r="U65" s="36">
        <f>IF(RosterPlan25[[#This Row],[VAW/G]]&gt;0,ROUND(RosterPlan25[[#This Row],[VAW/G]]*$AA$56,0)+1,1)</f>
        <v>33</v>
      </c>
      <c r="V65" s="42">
        <f>RosterPlan25[[#This Row],[VAWG Market $]]-_xlfn.IFNA(RosterPlan25[[#This Row],[2020 $]],1)</f>
        <v>31</v>
      </c>
      <c r="W65" s="36">
        <f>IF(RosterPlan25[[#This Row],[VAR/G]]&gt;0,1+ROUND(RosterPlan25[[#This Row],[VAR/G]]*IF(RosterPlan25[[#This Row],[KEEPER / RFA]]="K",($AA$34+RosterPlan25[[#This Row],[2020 $]]-1)/($AA$25+RosterPlan25[[#This Row],[VAR/G]]),$AA$35),0),1)</f>
        <v>14</v>
      </c>
      <c r="X65" s="36">
        <f>RosterPlan25[[#This Row],[Pure Inflated $]]-RosterPlan25[[#This Row],[2020 $]]</f>
        <v>12</v>
      </c>
      <c r="AO65"/>
      <c r="AP65"/>
      <c r="AQ65"/>
      <c r="AR65"/>
      <c r="AS65"/>
      <c r="AT65"/>
    </row>
    <row r="66" spans="1:46" x14ac:dyDescent="0.3">
      <c r="A66" s="1" t="s">
        <v>4451</v>
      </c>
      <c r="B66" s="69" t="s">
        <v>270</v>
      </c>
      <c r="C66" s="69" t="s">
        <v>4452</v>
      </c>
      <c r="D66" s="69">
        <f>_xlfn.IFNA(MATCH(RosterPlan25[[#This Row],[player_id]],CompositeRoster[sleeper_id],0),  MATCH(RosterPlan25[[#This Row],[PLAYER]],CompositeRoster[full_name],0))</f>
        <v>58</v>
      </c>
      <c r="E66" s="69" t="e">
        <f>MATCH(RosterPlan25[[#This Row],[player_id]],Draft2019[sleeper_id],0)</f>
        <v>#N/A</v>
      </c>
      <c r="F66" s="69" t="str">
        <f>INDEX(CompositeRoster[team],RosterPlan25[[#This Row],[RosterIndex]])&amp;""</f>
        <v>IND</v>
      </c>
      <c r="G66" s="69" t="str">
        <f>INDEX(CompositeRoster[position],RosterPlan25[[#This Row],[RosterIndex]])&amp;""</f>
        <v>K</v>
      </c>
      <c r="H66" s="69" t="str">
        <f>INDEX(CompositeRoster[source],RosterPlan25[[#This Row],[RosterIndex]])</f>
        <v>Roster</v>
      </c>
      <c r="I66" s="41">
        <f>_xlfn.IFNA(INDEX(Draft2019[PRICE],RosterPlan25[[#This Row],[DraftIndex]]),0)</f>
        <v>0</v>
      </c>
      <c r="J66" s="41" t="str">
        <f>IF(RosterPlan25[[#This Row],[SOURCE]]="Rookie","Rookie",_xlfn.IFNA(INDEX(Draft2019[Current Contract],RosterPlan25[[#This Row],[DraftIndex]]),"Undrafted"))</f>
        <v>Undrafted</v>
      </c>
      <c r="K66" s="41">
        <f>IF(RosterPlan25[[#This Row],[Contract]]="Rookie","",2019+3-_xlfn.IFNA(INDEX(Draft2019[Net Keeper Count],RosterPlan25[[#This Row],[DraftIndex]]),0))</f>
        <v>2022</v>
      </c>
      <c r="L66" s="41">
        <f>ROUNDDOWN(RosterPlan25[[#This Row],[Opt $]]*IF(RosterPlan25[[#This Row],[Contract]]="Rookie",0.3,0.15),0)</f>
        <v>0</v>
      </c>
      <c r="M66" s="6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66" s="37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66" s="38" t="s">
        <v>437</v>
      </c>
      <c r="P66" s="69">
        <f>_xlfn.IFNA(INDEX(Draft2019[Net Keeper Count],RosterPlan25[[#This Row],[DraftIndex]]),0)+IF(RosterPlan25[[#This Row],[KEEPER / RFA]]="K",1,0)</f>
        <v>1</v>
      </c>
      <c r="Q66" s="38"/>
      <c r="R66" s="36">
        <f>IF(RosterPlan25[[#This Row],[VAR/G]]&gt;0,ROUND($AA$29*RosterPlan25[[#This Row],[VAR/G]],0),0)+1</f>
        <v>1</v>
      </c>
      <c r="S66" s="36">
        <f>RosterPlan25[[#This Row],[Opt $]]-RosterPlan25[[#This Row],[2020 $]]</f>
        <v>0</v>
      </c>
      <c r="T66" s="36">
        <f>IF(OR(RosterPlan25[[#This Row],[SOURCE]]="Rookie",RosterPlan25[[#This Row],[POS]]="K"),0,RosterPlan25[[#This Row],[VAR/G]]+3.3)</f>
        <v>0</v>
      </c>
      <c r="U66" s="36">
        <f>IF(RosterPlan25[[#This Row],[VAW/G]]&gt;0,ROUND(RosterPlan25[[#This Row],[VAW/G]]*$AA$56,0)+1,1)</f>
        <v>1</v>
      </c>
      <c r="V66" s="42">
        <f>RosterPlan25[[#This Row],[VAWG Market $]]-_xlfn.IFNA(RosterPlan25[[#This Row],[2020 $]],1)</f>
        <v>0</v>
      </c>
      <c r="W66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66" s="36">
        <f>RosterPlan25[[#This Row],[Pure Inflated $]]-RosterPlan25[[#This Row],[2020 $]]</f>
        <v>0</v>
      </c>
      <c r="AO66"/>
      <c r="AP66"/>
      <c r="AQ66"/>
      <c r="AR66"/>
      <c r="AS66"/>
      <c r="AT66"/>
    </row>
    <row r="67" spans="1:46" x14ac:dyDescent="0.3">
      <c r="A67" s="1" t="s">
        <v>110</v>
      </c>
      <c r="B67" s="69" t="s">
        <v>270</v>
      </c>
      <c r="C67" s="69" t="s">
        <v>6517</v>
      </c>
      <c r="D67" s="69">
        <f>_xlfn.IFNA(MATCH(RosterPlan25[[#This Row],[player_id]],CompositeRoster[sleeper_id],0),  MATCH(RosterPlan25[[#This Row],[PLAYER]],CompositeRoster[full_name],0))</f>
        <v>72</v>
      </c>
      <c r="E67" s="69" t="e">
        <f>MATCH(RosterPlan25[[#This Row],[player_id]],Draft2019[sleeper_id],0)</f>
        <v>#N/A</v>
      </c>
      <c r="F67" s="69" t="str">
        <f>INDEX(CompositeRoster[team],RosterPlan25[[#This Row],[RosterIndex]])&amp;""</f>
        <v>GB</v>
      </c>
      <c r="G67" s="69" t="str">
        <f>INDEX(CompositeRoster[position],RosterPlan25[[#This Row],[RosterIndex]])&amp;""</f>
        <v>K</v>
      </c>
      <c r="H67" s="36" t="str">
        <f>INDEX(CompositeRoster[source],RosterPlan25[[#This Row],[RosterIndex]])</f>
        <v>Roster</v>
      </c>
      <c r="I67" s="41">
        <f>_xlfn.IFNA(INDEX(Draft2019[PRICE],RosterPlan25[[#This Row],[DraftIndex]]),0)</f>
        <v>0</v>
      </c>
      <c r="J67" s="41" t="str">
        <f>IF(RosterPlan25[[#This Row],[SOURCE]]="Rookie","Rookie",_xlfn.IFNA(INDEX(Draft2019[Current Contract],RosterPlan25[[#This Row],[DraftIndex]]),"Undrafted"))</f>
        <v>Undrafted</v>
      </c>
      <c r="K67" s="41">
        <f>IF(RosterPlan25[[#This Row],[Contract]]="Rookie","",2019+3-_xlfn.IFNA(INDEX(Draft2019[Net Keeper Count],RosterPlan25[[#This Row],[DraftIndex]]),0))</f>
        <v>2022</v>
      </c>
      <c r="L67" s="41">
        <f>ROUNDDOWN(RosterPlan25[[#This Row],[Opt $]]*IF(RosterPlan25[[#This Row],[Contract]]="Rookie",0.3,0.15),0)</f>
        <v>0</v>
      </c>
      <c r="M67" s="36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67" s="37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67" s="38" t="s">
        <v>437</v>
      </c>
      <c r="P67" s="36">
        <f>_xlfn.IFNA(INDEX(Draft2019[Net Keeper Count],RosterPlan25[[#This Row],[DraftIndex]]),0)+IF(RosterPlan25[[#This Row],[KEEPER / RFA]]="K",1,0)</f>
        <v>1</v>
      </c>
      <c r="Q67" s="38"/>
      <c r="R67" s="69">
        <f>IF(RosterPlan25[[#This Row],[VAR/G]]&gt;0,ROUND($AA$29*RosterPlan25[[#This Row],[VAR/G]],0),0)+1</f>
        <v>1</v>
      </c>
      <c r="S67" s="36">
        <f>RosterPlan25[[#This Row],[Opt $]]-RosterPlan25[[#This Row],[2020 $]]</f>
        <v>0</v>
      </c>
      <c r="T67" s="36">
        <f>IF(OR(RosterPlan25[[#This Row],[SOURCE]]="Rookie",RosterPlan25[[#This Row],[POS]]="K"),0,RosterPlan25[[#This Row],[VAR/G]]+3.3)</f>
        <v>0</v>
      </c>
      <c r="U67" s="36">
        <f>IF(RosterPlan25[[#This Row],[VAW/G]]&gt;0,ROUND(RosterPlan25[[#This Row],[VAW/G]]*$AA$56,0)+1,1)</f>
        <v>1</v>
      </c>
      <c r="V67" s="42">
        <f>RosterPlan25[[#This Row],[VAWG Market $]]-_xlfn.IFNA(RosterPlan25[[#This Row],[2020 $]],1)</f>
        <v>0</v>
      </c>
      <c r="W67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67" s="36">
        <f>RosterPlan25[[#This Row],[Pure Inflated $]]-RosterPlan25[[#This Row],[2020 $]]</f>
        <v>0</v>
      </c>
      <c r="AO67"/>
      <c r="AP67"/>
      <c r="AQ67"/>
      <c r="AR67"/>
      <c r="AS67"/>
      <c r="AT67"/>
    </row>
    <row r="68" spans="1:46" x14ac:dyDescent="0.3">
      <c r="A68" s="1" t="s">
        <v>80</v>
      </c>
      <c r="B68" s="69" t="s">
        <v>270</v>
      </c>
      <c r="C68" s="69" t="s">
        <v>6448</v>
      </c>
      <c r="D68" s="69">
        <f>_xlfn.IFNA(MATCH(RosterPlan25[[#This Row],[player_id]],CompositeRoster[sleeper_id],0),  MATCH(RosterPlan25[[#This Row],[PLAYER]],CompositeRoster[full_name],0))</f>
        <v>64</v>
      </c>
      <c r="E68" s="69">
        <f>MATCH(RosterPlan25[[#This Row],[player_id]],Draft2019[sleeper_id],0)</f>
        <v>35</v>
      </c>
      <c r="F68" s="57" t="str">
        <f>INDEX(CompositeRoster[team],RosterPlan25[[#This Row],[RosterIndex]])&amp;""</f>
        <v>ATL</v>
      </c>
      <c r="G68" s="57" t="str">
        <f>INDEX(CompositeRoster[position],RosterPlan25[[#This Row],[RosterIndex]])&amp;""</f>
        <v>TE</v>
      </c>
      <c r="H68" s="57" t="str">
        <f>INDEX(CompositeRoster[source],RosterPlan25[[#This Row],[RosterIndex]])</f>
        <v>Roster</v>
      </c>
      <c r="I68" s="58">
        <f>_xlfn.IFNA(INDEX(Draft2019[PRICE],RosterPlan25[[#This Row],[DraftIndex]]),0)</f>
        <v>1</v>
      </c>
      <c r="J68" s="58" t="str">
        <f>IF(RosterPlan25[[#This Row],[SOURCE]]="Rookie","Rookie",_xlfn.IFNA(INDEX(Draft2019[Current Contract],RosterPlan25[[#This Row],[DraftIndex]]),"Undrafted"))</f>
        <v>Rookie</v>
      </c>
      <c r="K68" s="58" t="str">
        <f>IF(RosterPlan25[[#This Row],[Contract]]="Rookie","",2019+3-_xlfn.IFNA(INDEX(Draft2019[Net Keeper Count],RosterPlan25[[#This Row],[DraftIndex]]),0))</f>
        <v/>
      </c>
      <c r="L68" s="58">
        <f>ROUNDDOWN(RosterPlan25[[#This Row],[Opt $]]*IF(RosterPlan25[[#This Row],[Contract]]="Rookie",0.3,0.15),0)</f>
        <v>0</v>
      </c>
      <c r="M68" s="57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68" s="47">
        <f>_xlfn.IFNA(IF(RosterPlan25[[#This Row],[POS]]="K",0,INDEX(BeerTable[Average],MATCH(TEXT(RosterPlan25[[#This Row],[player_id]],"0"),BeerTable[sleeper_id],0))),_xlfn.SWITCH(RosterPlan25[[#This Row],[POS]],"QB",-12,"RB",-8,"WR",-8,-5))</f>
        <v>-0.2</v>
      </c>
      <c r="O68" s="38" t="s">
        <v>437</v>
      </c>
      <c r="P68" s="59">
        <f>_xlfn.IFNA(INDEX(Draft2019[Net Keeper Count],RosterPlan25[[#This Row],[DraftIndex]]),0)+IF(RosterPlan25[[#This Row],[KEEPER / RFA]]="K",1,0)</f>
        <v>2</v>
      </c>
      <c r="Q68" s="60"/>
      <c r="R68" s="57">
        <f>IF(RosterPlan25[[#This Row],[VAR/G]]&gt;0,ROUND($AA$29*RosterPlan25[[#This Row],[VAR/G]],0),0)+1</f>
        <v>1</v>
      </c>
      <c r="S68" s="57">
        <f>RosterPlan25[[#This Row],[Opt $]]-RosterPlan25[[#This Row],[2020 $]]</f>
        <v>0</v>
      </c>
      <c r="T68" s="61">
        <f>IF(OR(RosterPlan25[[#This Row],[SOURCE]]="Rookie",RosterPlan25[[#This Row],[POS]]="K"),0,RosterPlan25[[#This Row],[VAR/G]]+3.3)</f>
        <v>3.0999999999999996</v>
      </c>
      <c r="U68" s="61">
        <f>IF(RosterPlan25[[#This Row],[VAW/G]]&gt;0,ROUND(RosterPlan25[[#This Row],[VAW/G]]*$AA$56,0)+1,1)</f>
        <v>27</v>
      </c>
      <c r="V68" s="62">
        <f>RosterPlan25[[#This Row],[VAWG Market $]]-_xlfn.IFNA(RosterPlan25[[#This Row],[2020 $]],1)</f>
        <v>26</v>
      </c>
      <c r="W68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68" s="57">
        <f>RosterPlan25[[#This Row],[Pure Inflated $]]-RosterPlan25[[#This Row],[2020 $]]</f>
        <v>0</v>
      </c>
      <c r="AO68"/>
      <c r="AP68"/>
      <c r="AQ68"/>
      <c r="AR68"/>
      <c r="AS68"/>
      <c r="AT68"/>
    </row>
    <row r="69" spans="1:46" x14ac:dyDescent="0.3">
      <c r="A69" s="1" t="s">
        <v>73</v>
      </c>
      <c r="B69" s="69" t="s">
        <v>270</v>
      </c>
      <c r="C69" s="69" t="s">
        <v>10783</v>
      </c>
      <c r="D69" s="69">
        <f>_xlfn.IFNA(MATCH(RosterPlan25[[#This Row],[player_id]],CompositeRoster[sleeper_id],0),  MATCH(RosterPlan25[[#This Row],[PLAYER]],CompositeRoster[full_name],0))</f>
        <v>80</v>
      </c>
      <c r="E69" s="69">
        <f>MATCH(RosterPlan25[[#This Row],[player_id]],Draft2019[sleeper_id],0)</f>
        <v>34</v>
      </c>
      <c r="F69" s="57" t="str">
        <f>INDEX(CompositeRoster[team],RosterPlan25[[#This Row],[RosterIndex]])&amp;""</f>
        <v>HOU</v>
      </c>
      <c r="G69" s="57" t="str">
        <f>INDEX(CompositeRoster[position],RosterPlan25[[#This Row],[RosterIndex]])&amp;""</f>
        <v>WR</v>
      </c>
      <c r="H69" s="57" t="str">
        <f>INDEX(CompositeRoster[source],RosterPlan25[[#This Row],[RosterIndex]])</f>
        <v>Roster</v>
      </c>
      <c r="I69" s="58">
        <f>_xlfn.IFNA(INDEX(Draft2019[PRICE],RosterPlan25[[#This Row],[DraftIndex]]),0)</f>
        <v>1</v>
      </c>
      <c r="J69" s="58" t="str">
        <f>IF(RosterPlan25[[#This Row],[SOURCE]]="Rookie","Rookie",_xlfn.IFNA(INDEX(Draft2019[Current Contract],RosterPlan25[[#This Row],[DraftIndex]]),"Undrafted"))</f>
        <v>Rookie</v>
      </c>
      <c r="K69" s="58" t="str">
        <f>IF(RosterPlan25[[#This Row],[Contract]]="Rookie","",2019+3-_xlfn.IFNA(INDEX(Draft2019[Net Keeper Count],RosterPlan25[[#This Row],[DraftIndex]]),0))</f>
        <v/>
      </c>
      <c r="L69" s="58">
        <f>ROUNDDOWN(RosterPlan25[[#This Row],[Opt $]]*IF(RosterPlan25[[#This Row],[Contract]]="Rookie",0.3,0.15),0)</f>
        <v>0</v>
      </c>
      <c r="M69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69" s="26">
        <f>_xlfn.IFNA(IF(RosterPlan25[[#This Row],[POS]]="K",0,INDEX(BeerTable[Average],MATCH(TEXT(RosterPlan25[[#This Row],[player_id]],"0"),BeerTable[sleeper_id],0))),_xlfn.SWITCH(RosterPlan25[[#This Row],[POS]],"QB",-12,"RB",-8,"WR",-8,-5))</f>
        <v>-0.21</v>
      </c>
      <c r="O69" s="38" t="s">
        <v>437</v>
      </c>
      <c r="P69" s="60">
        <f>_xlfn.IFNA(INDEX(Draft2019[Net Keeper Count],RosterPlan25[[#This Row],[DraftIndex]]),0)+IF(RosterPlan25[[#This Row],[KEEPER / RFA]]="K",1,0)</f>
        <v>4</v>
      </c>
      <c r="Q69" s="59"/>
      <c r="R69" s="57">
        <f>IF(RosterPlan25[[#This Row],[VAR/G]]&gt;0,ROUND($AA$29*RosterPlan25[[#This Row],[VAR/G]],0),0)+1</f>
        <v>1</v>
      </c>
      <c r="S69" s="57">
        <f>RosterPlan25[[#This Row],[Opt $]]-RosterPlan25[[#This Row],[2020 $]]</f>
        <v>0</v>
      </c>
      <c r="T69" s="61">
        <f>IF(OR(RosterPlan25[[#This Row],[SOURCE]]="Rookie",RosterPlan25[[#This Row],[POS]]="K"),0,RosterPlan25[[#This Row],[VAR/G]]+3.3)</f>
        <v>3.09</v>
      </c>
      <c r="U69" s="61">
        <f>IF(RosterPlan25[[#This Row],[VAW/G]]&gt;0,ROUND(RosterPlan25[[#This Row],[VAW/G]]*$AA$56,0)+1,1)</f>
        <v>27</v>
      </c>
      <c r="V69" s="62">
        <f>RosterPlan25[[#This Row],[VAWG Market $]]-_xlfn.IFNA(RosterPlan25[[#This Row],[2020 $]],1)</f>
        <v>26</v>
      </c>
      <c r="W69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69" s="61">
        <f>RosterPlan25[[#This Row],[Pure Inflated $]]-RosterPlan25[[#This Row],[2020 $]]</f>
        <v>0</v>
      </c>
      <c r="AO69"/>
      <c r="AP69"/>
      <c r="AQ69"/>
      <c r="AR69"/>
      <c r="AS69"/>
      <c r="AT69"/>
    </row>
    <row r="70" spans="1:46" x14ac:dyDescent="0.3">
      <c r="A70" s="1" t="s">
        <v>4578</v>
      </c>
      <c r="B70" s="69" t="s">
        <v>270</v>
      </c>
      <c r="C70" s="69" t="s">
        <v>4580</v>
      </c>
      <c r="D70" s="69">
        <f>_xlfn.IFNA(MATCH(RosterPlan25[[#This Row],[player_id]],CompositeRoster[sleeper_id],0),  MATCH(RosterPlan25[[#This Row],[PLAYER]],CompositeRoster[full_name],0))</f>
        <v>73</v>
      </c>
      <c r="E70" s="69">
        <f>MATCH(RosterPlan25[[#This Row],[player_id]],Draft2019[sleeper_id],0)</f>
        <v>44</v>
      </c>
      <c r="F70" s="57" t="str">
        <f>INDEX(CompositeRoster[team],RosterPlan25[[#This Row],[RosterIndex]])&amp;""</f>
        <v>DEN</v>
      </c>
      <c r="G70" s="57" t="str">
        <f>INDEX(CompositeRoster[position],RosterPlan25[[#This Row],[RosterIndex]])&amp;""</f>
        <v>TE</v>
      </c>
      <c r="H70" s="57" t="str">
        <f>INDEX(CompositeRoster[source],RosterPlan25[[#This Row],[RosterIndex]])</f>
        <v>Roster</v>
      </c>
      <c r="I70" s="58">
        <f>_xlfn.IFNA(INDEX(Draft2019[PRICE],RosterPlan25[[#This Row],[DraftIndex]]),0)</f>
        <v>4</v>
      </c>
      <c r="J70" s="58" t="str">
        <f>IF(RosterPlan25[[#This Row],[SOURCE]]="Rookie","Rookie",_xlfn.IFNA(INDEX(Draft2019[Current Contract],RosterPlan25[[#This Row],[DraftIndex]]),"Undrafted"))</f>
        <v>Rookie</v>
      </c>
      <c r="K70" s="58" t="str">
        <f>IF(RosterPlan25[[#This Row],[Contract]]="Rookie","",2019+3-_xlfn.IFNA(INDEX(Draft2019[Net Keeper Count],RosterPlan25[[#This Row],[DraftIndex]]),0))</f>
        <v/>
      </c>
      <c r="L70" s="58">
        <f>ROUNDDOWN(RosterPlan25[[#This Row],[Opt $]]*IF(RosterPlan25[[#This Row],[Contract]]="Rookie",0.3,0.15),0)</f>
        <v>0</v>
      </c>
      <c r="M70" s="59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70" s="26">
        <f>_xlfn.IFNA(IF(RosterPlan25[[#This Row],[POS]]="K",0,INDEX(BeerTable[Average],MATCH(TEXT(RosterPlan25[[#This Row],[player_id]],"0"),BeerTable[sleeper_id],0))),_xlfn.SWITCH(RosterPlan25[[#This Row],[POS]],"QB",-12,"RB",-8,"WR",-8,-5))</f>
        <v>-0.28999999999999998</v>
      </c>
      <c r="O70" s="38" t="s">
        <v>437</v>
      </c>
      <c r="P70" s="60">
        <f>_xlfn.IFNA(INDEX(Draft2019[Net Keeper Count],RosterPlan25[[#This Row],[DraftIndex]]),0)+IF(RosterPlan25[[#This Row],[KEEPER / RFA]]="K",1,0)</f>
        <v>1</v>
      </c>
      <c r="Q70" s="59"/>
      <c r="R70" s="57">
        <f>IF(RosterPlan25[[#This Row],[VAR/G]]&gt;0,ROUND($AA$29*RosterPlan25[[#This Row],[VAR/G]],0),0)+1</f>
        <v>1</v>
      </c>
      <c r="S70" s="57">
        <f>RosterPlan25[[#This Row],[Opt $]]-RosterPlan25[[#This Row],[2020 $]]</f>
        <v>-3</v>
      </c>
      <c r="T70" s="61">
        <f>IF(OR(RosterPlan25[[#This Row],[SOURCE]]="Rookie",RosterPlan25[[#This Row],[POS]]="K"),0,RosterPlan25[[#This Row],[VAR/G]]+3.3)</f>
        <v>3.01</v>
      </c>
      <c r="U70" s="61">
        <f>IF(RosterPlan25[[#This Row],[VAW/G]]&gt;0,ROUND(RosterPlan25[[#This Row],[VAW/G]]*$AA$56,0)+1,1)</f>
        <v>26</v>
      </c>
      <c r="V70" s="62">
        <f>RosterPlan25[[#This Row],[VAWG Market $]]-_xlfn.IFNA(RosterPlan25[[#This Row],[2020 $]],1)</f>
        <v>22</v>
      </c>
      <c r="W70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70" s="61">
        <f>RosterPlan25[[#This Row],[Pure Inflated $]]-RosterPlan25[[#This Row],[2020 $]]</f>
        <v>-3</v>
      </c>
      <c r="AO70"/>
      <c r="AP70"/>
      <c r="AQ70"/>
      <c r="AR70"/>
      <c r="AS70"/>
      <c r="AT70"/>
    </row>
    <row r="71" spans="1:46" x14ac:dyDescent="0.3">
      <c r="A71" s="1" t="s">
        <v>6457</v>
      </c>
      <c r="B71" s="69" t="s">
        <v>270</v>
      </c>
      <c r="C71" s="69" t="s">
        <v>6459</v>
      </c>
      <c r="D71" s="69">
        <f>_xlfn.IFNA(MATCH(RosterPlan25[[#This Row],[player_id]],CompositeRoster[sleeper_id],0),  MATCH(RosterPlan25[[#This Row],[PLAYER]],CompositeRoster[full_name],0))</f>
        <v>63</v>
      </c>
      <c r="E71" s="69">
        <f>MATCH(RosterPlan25[[#This Row],[player_id]],Draft2019[sleeper_id],0)</f>
        <v>46</v>
      </c>
      <c r="F71" s="69" t="str">
        <f>INDEX(CompositeRoster[team],RosterPlan25[[#This Row],[RosterIndex]])&amp;""</f>
        <v>PIT</v>
      </c>
      <c r="G71" s="69" t="str">
        <f>INDEX(CompositeRoster[position],RosterPlan25[[#This Row],[RosterIndex]])&amp;""</f>
        <v>WR</v>
      </c>
      <c r="H71" s="36" t="str">
        <f>INDEX(CompositeRoster[source],RosterPlan25[[#This Row],[RosterIndex]])</f>
        <v>Roster</v>
      </c>
      <c r="I71" s="41">
        <f>_xlfn.IFNA(INDEX(Draft2019[PRICE],RosterPlan25[[#This Row],[DraftIndex]]),0)</f>
        <v>2</v>
      </c>
      <c r="J71" s="41" t="str">
        <f>IF(RosterPlan25[[#This Row],[SOURCE]]="Rookie","Rookie",_xlfn.IFNA(INDEX(Draft2019[Current Contract],RosterPlan25[[#This Row],[DraftIndex]]),"Undrafted"))</f>
        <v>Rookie</v>
      </c>
      <c r="K71" s="41" t="str">
        <f>IF(RosterPlan25[[#This Row],[Contract]]="Rookie","",2019+3-_xlfn.IFNA(INDEX(Draft2019[Net Keeper Count],RosterPlan25[[#This Row],[DraftIndex]]),0))</f>
        <v/>
      </c>
      <c r="L71" s="41">
        <f>ROUNDDOWN(RosterPlan25[[#This Row],[Opt $]]*IF(RosterPlan25[[#This Row],[Contract]]="Rookie",0.3,0.15),0)</f>
        <v>0</v>
      </c>
      <c r="M71" s="36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71" s="37">
        <f>_xlfn.IFNA(IF(RosterPlan25[[#This Row],[POS]]="K",0,INDEX(BeerTable[Average],MATCH(TEXT(RosterPlan25[[#This Row],[player_id]],"0"),BeerTable[sleeper_id],0))),_xlfn.SWITCH(RosterPlan25[[#This Row],[POS]],"QB",-12,"RB",-8,"WR",-8,-5))</f>
        <v>-0.36</v>
      </c>
      <c r="O71" s="38" t="s">
        <v>437</v>
      </c>
      <c r="P71" s="36">
        <f>_xlfn.IFNA(INDEX(Draft2019[Net Keeper Count],RosterPlan25[[#This Row],[DraftIndex]]),0)+IF(RosterPlan25[[#This Row],[KEEPER / RFA]]="K",1,0)</f>
        <v>1</v>
      </c>
      <c r="Q71" s="38"/>
      <c r="R71" s="69">
        <f>IF(RosterPlan25[[#This Row],[VAR/G]]&gt;0,ROUND($AA$29*RosterPlan25[[#This Row],[VAR/G]],0),0)+1</f>
        <v>1</v>
      </c>
      <c r="S71" s="36">
        <f>RosterPlan25[[#This Row],[Opt $]]-RosterPlan25[[#This Row],[2020 $]]</f>
        <v>-1</v>
      </c>
      <c r="T71" s="36">
        <f>IF(OR(RosterPlan25[[#This Row],[SOURCE]]="Rookie",RosterPlan25[[#This Row],[POS]]="K"),0,RosterPlan25[[#This Row],[VAR/G]]+3.3)</f>
        <v>2.94</v>
      </c>
      <c r="U71" s="36">
        <f>IF(RosterPlan25[[#This Row],[VAW/G]]&gt;0,ROUND(RosterPlan25[[#This Row],[VAW/G]]*$AA$56,0)+1,1)</f>
        <v>25</v>
      </c>
      <c r="V71" s="42">
        <f>RosterPlan25[[#This Row],[VAWG Market $]]-_xlfn.IFNA(RosterPlan25[[#This Row],[2020 $]],1)</f>
        <v>23</v>
      </c>
      <c r="W71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71" s="36">
        <f>RosterPlan25[[#This Row],[Pure Inflated $]]-RosterPlan25[[#This Row],[2020 $]]</f>
        <v>-1</v>
      </c>
      <c r="AO71"/>
      <c r="AP71"/>
      <c r="AQ71"/>
      <c r="AR71"/>
      <c r="AS71"/>
      <c r="AT71"/>
    </row>
    <row r="72" spans="1:46" x14ac:dyDescent="0.3">
      <c r="A72" s="1" t="s">
        <v>70</v>
      </c>
      <c r="B72" s="69" t="s">
        <v>270</v>
      </c>
      <c r="C72" s="69" t="s">
        <v>1603</v>
      </c>
      <c r="D72" s="69">
        <f>_xlfn.IFNA(MATCH(RosterPlan25[[#This Row],[player_id]],CompositeRoster[sleeper_id],0),  MATCH(RosterPlan25[[#This Row],[PLAYER]],CompositeRoster[full_name],0))</f>
        <v>66</v>
      </c>
      <c r="E72" s="69" t="e">
        <f>MATCH(RosterPlan25[[#This Row],[player_id]],Draft2019[sleeper_id],0)</f>
        <v>#N/A</v>
      </c>
      <c r="F72" s="69" t="str">
        <f>INDEX(CompositeRoster[team],RosterPlan25[[#This Row],[RosterIndex]])&amp;""</f>
        <v>NYJ</v>
      </c>
      <c r="G72" s="69" t="str">
        <f>INDEX(CompositeRoster[position],RosterPlan25[[#This Row],[RosterIndex]])&amp;""</f>
        <v>WR</v>
      </c>
      <c r="H72" s="36" t="str">
        <f>INDEX(CompositeRoster[source],RosterPlan25[[#This Row],[RosterIndex]])</f>
        <v>Roster</v>
      </c>
      <c r="I72" s="41">
        <f>_xlfn.IFNA(INDEX(Draft2019[PRICE],RosterPlan25[[#This Row],[DraftIndex]]),0)</f>
        <v>0</v>
      </c>
      <c r="J72" s="41" t="str">
        <f>IF(RosterPlan25[[#This Row],[SOURCE]]="Rookie","Rookie",_xlfn.IFNA(INDEX(Draft2019[Current Contract],RosterPlan25[[#This Row],[DraftIndex]]),"Undrafted"))</f>
        <v>Undrafted</v>
      </c>
      <c r="K72" s="41">
        <f>IF(RosterPlan25[[#This Row],[Contract]]="Rookie","",2019+3-_xlfn.IFNA(INDEX(Draft2019[Net Keeper Count],RosterPlan25[[#This Row],[DraftIndex]]),0))</f>
        <v>2022</v>
      </c>
      <c r="L72" s="41">
        <f>ROUNDDOWN(RosterPlan25[[#This Row],[Opt $]]*IF(RosterPlan25[[#This Row],[Contract]]="Rookie",0.3,0.15),0)</f>
        <v>0</v>
      </c>
      <c r="M72" s="36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72" s="37">
        <f>_xlfn.IFNA(IF(RosterPlan25[[#This Row],[POS]]="K",0,INDEX(BeerTable[Average],MATCH(TEXT(RosterPlan25[[#This Row],[player_id]],"0"),BeerTable[sleeper_id],0))),_xlfn.SWITCH(RosterPlan25[[#This Row],[POS]],"QB",-12,"RB",-8,"WR",-8,-5))</f>
        <v>-0.4</v>
      </c>
      <c r="O72" s="38" t="s">
        <v>437</v>
      </c>
      <c r="P72" s="36">
        <f>_xlfn.IFNA(INDEX(Draft2019[Net Keeper Count],RosterPlan25[[#This Row],[DraftIndex]]),0)+IF(RosterPlan25[[#This Row],[KEEPER / RFA]]="K",1,0)</f>
        <v>1</v>
      </c>
      <c r="Q72" s="38"/>
      <c r="R72" s="69">
        <f>IF(RosterPlan25[[#This Row],[VAR/G]]&gt;0,ROUND($AA$29*RosterPlan25[[#This Row],[VAR/G]],0),0)+1</f>
        <v>1</v>
      </c>
      <c r="S72" s="36">
        <f>RosterPlan25[[#This Row],[Opt $]]-RosterPlan25[[#This Row],[2020 $]]</f>
        <v>0</v>
      </c>
      <c r="T72" s="36">
        <f>IF(OR(RosterPlan25[[#This Row],[SOURCE]]="Rookie",RosterPlan25[[#This Row],[POS]]="K"),0,RosterPlan25[[#This Row],[VAR/G]]+3.3)</f>
        <v>2.9</v>
      </c>
      <c r="U72" s="36">
        <f>IF(RosterPlan25[[#This Row],[VAW/G]]&gt;0,ROUND(RosterPlan25[[#This Row],[VAW/G]]*$AA$56,0)+1,1)</f>
        <v>25</v>
      </c>
      <c r="V72" s="42">
        <f>RosterPlan25[[#This Row],[VAWG Market $]]-_xlfn.IFNA(RosterPlan25[[#This Row],[2020 $]],1)</f>
        <v>24</v>
      </c>
      <c r="W72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72" s="36">
        <f>RosterPlan25[[#This Row],[Pure Inflated $]]-RosterPlan25[[#This Row],[2020 $]]</f>
        <v>0</v>
      </c>
      <c r="AO72"/>
      <c r="AP72"/>
      <c r="AQ72"/>
      <c r="AR72"/>
      <c r="AS72"/>
      <c r="AT72"/>
    </row>
    <row r="73" spans="1:46" x14ac:dyDescent="0.3">
      <c r="A73" s="1" t="s">
        <v>79</v>
      </c>
      <c r="B73" s="69" t="s">
        <v>270</v>
      </c>
      <c r="C73" s="69" t="s">
        <v>2251</v>
      </c>
      <c r="D73" s="69">
        <f>_xlfn.IFNA(MATCH(RosterPlan25[[#This Row],[player_id]],CompositeRoster[sleeper_id],0),  MATCH(RosterPlan25[[#This Row],[PLAYER]],CompositeRoster[full_name],0))</f>
        <v>75</v>
      </c>
      <c r="E73" s="69">
        <f>MATCH(RosterPlan25[[#This Row],[player_id]],Draft2019[sleeper_id],0)</f>
        <v>25</v>
      </c>
      <c r="F73" s="57" t="str">
        <f>INDEX(CompositeRoster[team],RosterPlan25[[#This Row],[RosterIndex]])&amp;""</f>
        <v>NE</v>
      </c>
      <c r="G73" s="57" t="str">
        <f>INDEX(CompositeRoster[position],RosterPlan25[[#This Row],[RosterIndex]])&amp;""</f>
        <v>RB</v>
      </c>
      <c r="H73" s="57" t="str">
        <f>INDEX(CompositeRoster[source],RosterPlan25[[#This Row],[RosterIndex]])</f>
        <v>Roster</v>
      </c>
      <c r="I73" s="58">
        <f>_xlfn.IFNA(INDEX(Draft2019[PRICE],RosterPlan25[[#This Row],[DraftIndex]]),0)</f>
        <v>18</v>
      </c>
      <c r="J73" s="58" t="str">
        <f>IF(RosterPlan25[[#This Row],[SOURCE]]="Rookie","Rookie",_xlfn.IFNA(INDEX(Draft2019[Current Contract],RosterPlan25[[#This Row],[DraftIndex]]),"Undrafted"))</f>
        <v>Rookie</v>
      </c>
      <c r="K73" s="58" t="str">
        <f>IF(RosterPlan25[[#This Row],[Contract]]="Rookie","",2019+3-_xlfn.IFNA(INDEX(Draft2019[Net Keeper Count],RosterPlan25[[#This Row],[DraftIndex]]),0))</f>
        <v/>
      </c>
      <c r="L73" s="58">
        <f>ROUNDDOWN(RosterPlan25[[#This Row],[Opt $]]*IF(RosterPlan25[[#This Row],[Contract]]="Rookie",0.3,0.15),0)</f>
        <v>0</v>
      </c>
      <c r="M73" s="57">
        <f>IF(RosterPlan25[[#This Row],[SOURCE]]="Rookie",INDEX(Rookies2020[salary],MATCH(RosterPlan25[[#This Row],[PLAYER]],Rookies2020[full_name],0)),MAX(RosterPlan25[[#This Row],[Current $]]+RosterPlan25[[#This Row],[$↑ VAR]],1))</f>
        <v>18</v>
      </c>
      <c r="N73" s="47">
        <f>_xlfn.IFNA(IF(RosterPlan25[[#This Row],[POS]]="K",0,INDEX(BeerTable[Average],MATCH(TEXT(RosterPlan25[[#This Row],[player_id]],"0"),BeerTable[sleeper_id],0))),_xlfn.SWITCH(RosterPlan25[[#This Row],[POS]],"QB",-12,"RB",-8,"WR",-8,-5))</f>
        <v>-0.61</v>
      </c>
      <c r="O73" s="38" t="s">
        <v>437</v>
      </c>
      <c r="P73" s="59">
        <f>_xlfn.IFNA(INDEX(Draft2019[Net Keeper Count],RosterPlan25[[#This Row],[DraftIndex]]),0)+IF(RosterPlan25[[#This Row],[KEEPER / RFA]]="K",1,0)</f>
        <v>2</v>
      </c>
      <c r="Q73" s="60"/>
      <c r="R73" s="57">
        <f>IF(RosterPlan25[[#This Row],[VAR/G]]&gt;0,ROUND($AA$29*RosterPlan25[[#This Row],[VAR/G]],0),0)+1</f>
        <v>1</v>
      </c>
      <c r="S73" s="57">
        <f>RosterPlan25[[#This Row],[Opt $]]-RosterPlan25[[#This Row],[2020 $]]</f>
        <v>-17</v>
      </c>
      <c r="T73" s="61">
        <f>IF(OR(RosterPlan25[[#This Row],[SOURCE]]="Rookie",RosterPlan25[[#This Row],[POS]]="K"),0,RosterPlan25[[#This Row],[VAR/G]]+3.3)</f>
        <v>2.69</v>
      </c>
      <c r="U73" s="61">
        <f>IF(RosterPlan25[[#This Row],[VAW/G]]&gt;0,ROUND(RosterPlan25[[#This Row],[VAW/G]]*$AA$56,0)+1,1)</f>
        <v>23</v>
      </c>
      <c r="V73" s="62">
        <f>RosterPlan25[[#This Row],[VAWG Market $]]-_xlfn.IFNA(RosterPlan25[[#This Row],[2020 $]],1)</f>
        <v>5</v>
      </c>
      <c r="W73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73" s="57">
        <f>RosterPlan25[[#This Row],[Pure Inflated $]]-RosterPlan25[[#This Row],[2020 $]]</f>
        <v>-17</v>
      </c>
      <c r="AO73"/>
      <c r="AP73"/>
      <c r="AQ73"/>
      <c r="AR73"/>
      <c r="AS73"/>
      <c r="AT73"/>
    </row>
    <row r="74" spans="1:46" x14ac:dyDescent="0.3">
      <c r="A74" s="1" t="s">
        <v>63</v>
      </c>
      <c r="B74" s="69" t="s">
        <v>270</v>
      </c>
      <c r="C74" s="69" t="s">
        <v>9124</v>
      </c>
      <c r="D74" s="69">
        <f>_xlfn.IFNA(MATCH(RosterPlan25[[#This Row],[player_id]],CompositeRoster[sleeper_id],0),  MATCH(RosterPlan25[[#This Row],[PLAYER]],CompositeRoster[full_name],0))</f>
        <v>71</v>
      </c>
      <c r="E74" s="69">
        <f>MATCH(RosterPlan25[[#This Row],[player_id]],Draft2019[sleeper_id],0)</f>
        <v>31</v>
      </c>
      <c r="F74" s="69" t="str">
        <f>INDEX(CompositeRoster[team],RosterPlan25[[#This Row],[RosterIndex]])&amp;""</f>
        <v>NO</v>
      </c>
      <c r="G74" s="69" t="str">
        <f>INDEX(CompositeRoster[position],RosterPlan25[[#This Row],[RosterIndex]])&amp;""</f>
        <v>RB</v>
      </c>
      <c r="H74" s="36" t="str">
        <f>INDEX(CompositeRoster[source],RosterPlan25[[#This Row],[RosterIndex]])</f>
        <v>Roster</v>
      </c>
      <c r="I74" s="41">
        <f>_xlfn.IFNA(INDEX(Draft2019[PRICE],RosterPlan25[[#This Row],[DraftIndex]]),0)</f>
        <v>3</v>
      </c>
      <c r="J74" s="41" t="str">
        <f>IF(RosterPlan25[[#This Row],[SOURCE]]="Rookie","Rookie",_xlfn.IFNA(INDEX(Draft2019[Current Contract],RosterPlan25[[#This Row],[DraftIndex]]),"Undrafted"))</f>
        <v>Auction</v>
      </c>
      <c r="K74" s="41">
        <f>IF(RosterPlan25[[#This Row],[Contract]]="Rookie","",2019+3-_xlfn.IFNA(INDEX(Draft2019[Net Keeper Count],RosterPlan25[[#This Row],[DraftIndex]]),0))</f>
        <v>2020</v>
      </c>
      <c r="L74" s="41">
        <f>ROUNDDOWN(RosterPlan25[[#This Row],[Opt $]]*IF(RosterPlan25[[#This Row],[Contract]]="Rookie",0.3,0.15),0)</f>
        <v>0</v>
      </c>
      <c r="M74" s="36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74" s="37">
        <f>_xlfn.IFNA(IF(RosterPlan25[[#This Row],[POS]]="K",0,INDEX(BeerTable[Average],MATCH(TEXT(RosterPlan25[[#This Row],[player_id]],"0"),BeerTable[sleeper_id],0))),_xlfn.SWITCH(RosterPlan25[[#This Row],[POS]],"QB",-12,"RB",-8,"WR",-8,-5))</f>
        <v>-0.77</v>
      </c>
      <c r="O74" s="38"/>
      <c r="P74" s="36">
        <f>_xlfn.IFNA(INDEX(Draft2019[Net Keeper Count],RosterPlan25[[#This Row],[DraftIndex]]),0)+IF(RosterPlan25[[#This Row],[KEEPER / RFA]]="K",1,0)</f>
        <v>2</v>
      </c>
      <c r="Q74" s="38"/>
      <c r="R74" s="69">
        <f>IF(RosterPlan25[[#This Row],[VAR/G]]&gt;0,ROUND($AA$29*RosterPlan25[[#This Row],[VAR/G]],0),0)+1</f>
        <v>1</v>
      </c>
      <c r="S74" s="36">
        <f>RosterPlan25[[#This Row],[Opt $]]-RosterPlan25[[#This Row],[2020 $]]</f>
        <v>-2</v>
      </c>
      <c r="T74" s="36">
        <f>IF(OR(RosterPlan25[[#This Row],[SOURCE]]="Rookie",RosterPlan25[[#This Row],[POS]]="K"),0,RosterPlan25[[#This Row],[VAR/G]]+3.3)</f>
        <v>2.5299999999999998</v>
      </c>
      <c r="U74" s="36">
        <f>IF(RosterPlan25[[#This Row],[VAW/G]]&gt;0,ROUND(RosterPlan25[[#This Row],[VAW/G]]*$AA$56,0)+1,1)</f>
        <v>22</v>
      </c>
      <c r="V74" s="42">
        <f>RosterPlan25[[#This Row],[VAWG Market $]]-_xlfn.IFNA(RosterPlan25[[#This Row],[2020 $]],1)</f>
        <v>19</v>
      </c>
      <c r="W74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74" s="36">
        <f>RosterPlan25[[#This Row],[Pure Inflated $]]-RosterPlan25[[#This Row],[2020 $]]</f>
        <v>-2</v>
      </c>
      <c r="AO74"/>
      <c r="AP74"/>
      <c r="AQ74"/>
      <c r="AR74"/>
      <c r="AS74"/>
      <c r="AT74"/>
    </row>
    <row r="75" spans="1:46" x14ac:dyDescent="0.3">
      <c r="A75" s="1" t="s">
        <v>78</v>
      </c>
      <c r="B75" s="69" t="s">
        <v>270</v>
      </c>
      <c r="C75" s="69" t="s">
        <v>10122</v>
      </c>
      <c r="D75" s="69">
        <f>_xlfn.IFNA(MATCH(RosterPlan25[[#This Row],[player_id]],CompositeRoster[sleeper_id],0),  MATCH(RosterPlan25[[#This Row],[PLAYER]],CompositeRoster[full_name],0))</f>
        <v>59</v>
      </c>
      <c r="E75" s="69">
        <f>MATCH(RosterPlan25[[#This Row],[player_id]],Draft2019[sleeper_id],0)</f>
        <v>30</v>
      </c>
      <c r="F75" s="69" t="str">
        <f>INDEX(CompositeRoster[team],RosterPlan25[[#This Row],[RosterIndex]])&amp;""</f>
        <v>ARI</v>
      </c>
      <c r="G75" s="69" t="str">
        <f>INDEX(CompositeRoster[position],RosterPlan25[[#This Row],[RosterIndex]])&amp;""</f>
        <v>WR</v>
      </c>
      <c r="H75" s="69" t="str">
        <f>INDEX(CompositeRoster[source],RosterPlan25[[#This Row],[RosterIndex]])</f>
        <v>Roster</v>
      </c>
      <c r="I75" s="41">
        <f>_xlfn.IFNA(INDEX(Draft2019[PRICE],RosterPlan25[[#This Row],[DraftIndex]]),0)</f>
        <v>4</v>
      </c>
      <c r="J75" s="41" t="str">
        <f>IF(RosterPlan25[[#This Row],[SOURCE]]="Rookie","Rookie",_xlfn.IFNA(INDEX(Draft2019[Current Contract],RosterPlan25[[#This Row],[DraftIndex]]),"Undrafted"))</f>
        <v>Rookie</v>
      </c>
      <c r="K75" s="41" t="str">
        <f>IF(RosterPlan25[[#This Row],[Contract]]="Rookie","",2019+3-_xlfn.IFNA(INDEX(Draft2019[Net Keeper Count],RosterPlan25[[#This Row],[DraftIndex]]),0))</f>
        <v/>
      </c>
      <c r="L75" s="41">
        <f>ROUNDDOWN(RosterPlan25[[#This Row],[Opt $]]*IF(RosterPlan25[[#This Row],[Contract]]="Rookie",0.3,0.15),0)</f>
        <v>0</v>
      </c>
      <c r="M75" s="69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75" s="37">
        <f>_xlfn.IFNA(IF(RosterPlan25[[#This Row],[POS]]="K",0,INDEX(BeerTable[Average],MATCH(TEXT(RosterPlan25[[#This Row],[player_id]],"0"),BeerTable[sleeper_id],0))),_xlfn.SWITCH(RosterPlan25[[#This Row],[POS]],"QB",-12,"RB",-8,"WR",-8,-5))</f>
        <v>-0.81</v>
      </c>
      <c r="O75" s="38" t="s">
        <v>437</v>
      </c>
      <c r="P75" s="36">
        <f>_xlfn.IFNA(INDEX(Draft2019[Net Keeper Count],RosterPlan25[[#This Row],[DraftIndex]]),0)+IF(RosterPlan25[[#This Row],[KEEPER / RFA]]="K",1,0)</f>
        <v>2</v>
      </c>
      <c r="Q75" s="38"/>
      <c r="R75" s="36">
        <f>IF(RosterPlan25[[#This Row],[VAR/G]]&gt;0,ROUND($AA$29*RosterPlan25[[#This Row],[VAR/G]],0),0)+1</f>
        <v>1</v>
      </c>
      <c r="S75" s="36">
        <f>RosterPlan25[[#This Row],[Opt $]]-RosterPlan25[[#This Row],[2020 $]]</f>
        <v>-3</v>
      </c>
      <c r="T75" s="36">
        <f>IF(OR(RosterPlan25[[#This Row],[SOURCE]]="Rookie",RosterPlan25[[#This Row],[POS]]="K"),0,RosterPlan25[[#This Row],[VAR/G]]+3.3)</f>
        <v>2.4899999999999998</v>
      </c>
      <c r="U75" s="36">
        <f>IF(RosterPlan25[[#This Row],[VAW/G]]&gt;0,ROUND(RosterPlan25[[#This Row],[VAW/G]]*$AA$56,0)+1,1)</f>
        <v>22</v>
      </c>
      <c r="V75" s="42">
        <f>RosterPlan25[[#This Row],[VAWG Market $]]-_xlfn.IFNA(RosterPlan25[[#This Row],[2020 $]],1)</f>
        <v>18</v>
      </c>
      <c r="W75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75" s="36">
        <f>RosterPlan25[[#This Row],[Pure Inflated $]]-RosterPlan25[[#This Row],[2020 $]]</f>
        <v>-3</v>
      </c>
      <c r="AO75"/>
      <c r="AP75"/>
      <c r="AQ75"/>
      <c r="AR75"/>
      <c r="AS75"/>
      <c r="AT75"/>
    </row>
    <row r="76" spans="1:46" x14ac:dyDescent="0.3">
      <c r="A76" s="1" t="s">
        <v>14948</v>
      </c>
      <c r="B76" s="69" t="s">
        <v>270</v>
      </c>
      <c r="C76" s="69" t="s">
        <v>14947</v>
      </c>
      <c r="D76" s="69">
        <f>_xlfn.IFNA(MATCH(RosterPlan25[[#This Row],[player_id]],CompositeRoster[sleeper_id],0),  MATCH(RosterPlan25[[#This Row],[PLAYER]],CompositeRoster[full_name],0))</f>
        <v>83</v>
      </c>
      <c r="E76" s="69" t="e">
        <f>MATCH(RosterPlan25[[#This Row],[player_id]],Draft2019[sleeper_id],0)</f>
        <v>#N/A</v>
      </c>
      <c r="F76" s="57" t="str">
        <f>INDEX(CompositeRoster[team],RosterPlan25[[#This Row],[RosterIndex]])&amp;""</f>
        <v>DEN</v>
      </c>
      <c r="G76" s="57" t="str">
        <f>INDEX(CompositeRoster[position],RosterPlan25[[#This Row],[RosterIndex]])&amp;""</f>
        <v>WR</v>
      </c>
      <c r="H76" s="57" t="str">
        <f>INDEX(CompositeRoster[source],RosterPlan25[[#This Row],[RosterIndex]])</f>
        <v>Rookie</v>
      </c>
      <c r="I76" s="58">
        <f>_xlfn.IFNA(INDEX(Draft2019[PRICE],RosterPlan25[[#This Row],[DraftIndex]]),0)</f>
        <v>0</v>
      </c>
      <c r="J76" s="58" t="str">
        <f>IF(RosterPlan25[[#This Row],[SOURCE]]="Rookie","Rookie",_xlfn.IFNA(INDEX(Draft2019[Current Contract],RosterPlan25[[#This Row],[DraftIndex]]),"Undrafted"))</f>
        <v>Rookie</v>
      </c>
      <c r="K76" s="58" t="str">
        <f>IF(RosterPlan25[[#This Row],[Contract]]="Rookie","",2019+3-_xlfn.IFNA(INDEX(Draft2019[Net Keeper Count],RosterPlan25[[#This Row],[DraftIndex]]),0))</f>
        <v/>
      </c>
      <c r="L76" s="58">
        <f>ROUNDDOWN(RosterPlan25[[#This Row],[Opt $]]*IF(RosterPlan25[[#This Row],[Contract]]="Rookie",0.3,0.15),0)</f>
        <v>0</v>
      </c>
      <c r="M76" s="59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76" s="26">
        <f>_xlfn.IFNA(IF(RosterPlan25[[#This Row],[POS]]="K",0,INDEX(BeerTable[Average],MATCH(TEXT(RosterPlan25[[#This Row],[player_id]],"0"),BeerTable[sleeper_id],0))),_xlfn.SWITCH(RosterPlan25[[#This Row],[POS]],"QB",-12,"RB",-8,"WR",-8,-5))</f>
        <v>-1.18</v>
      </c>
      <c r="O76" s="38" t="s">
        <v>437</v>
      </c>
      <c r="P76" s="60">
        <f>_xlfn.IFNA(INDEX(Draft2019[Net Keeper Count],RosterPlan25[[#This Row],[DraftIndex]]),0)+IF(RosterPlan25[[#This Row],[KEEPER / RFA]]="K",1,0)</f>
        <v>1</v>
      </c>
      <c r="Q76" s="59"/>
      <c r="R76" s="57">
        <f>IF(RosterPlan25[[#This Row],[VAR/G]]&gt;0,ROUND($AA$29*RosterPlan25[[#This Row],[VAR/G]],0),0)+1</f>
        <v>1</v>
      </c>
      <c r="S76" s="57">
        <f>RosterPlan25[[#This Row],[Opt $]]-RosterPlan25[[#This Row],[2020 $]]</f>
        <v>-4</v>
      </c>
      <c r="T76" s="61">
        <f>IF(OR(RosterPlan25[[#This Row],[SOURCE]]="Rookie",RosterPlan25[[#This Row],[POS]]="K"),0,RosterPlan25[[#This Row],[VAR/G]]+3.3)</f>
        <v>0</v>
      </c>
      <c r="U76" s="61">
        <f>IF(RosterPlan25[[#This Row],[VAW/G]]&gt;0,ROUND(RosterPlan25[[#This Row],[VAW/G]]*$AA$56,0)+1,1)</f>
        <v>1</v>
      </c>
      <c r="V76" s="62">
        <f>RosterPlan25[[#This Row],[VAWG Market $]]-_xlfn.IFNA(RosterPlan25[[#This Row],[2020 $]],1)</f>
        <v>-4</v>
      </c>
      <c r="W76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76" s="61">
        <f>RosterPlan25[[#This Row],[Pure Inflated $]]-RosterPlan25[[#This Row],[2020 $]]</f>
        <v>-4</v>
      </c>
      <c r="AO76"/>
      <c r="AP76"/>
      <c r="AQ76"/>
      <c r="AR76"/>
      <c r="AS76"/>
      <c r="AT76"/>
    </row>
    <row r="77" spans="1:46" x14ac:dyDescent="0.3">
      <c r="A77" s="1" t="s">
        <v>113</v>
      </c>
      <c r="B77" s="69" t="s">
        <v>270</v>
      </c>
      <c r="C77" s="69" t="s">
        <v>1463</v>
      </c>
      <c r="D77" s="69">
        <f>_xlfn.IFNA(MATCH(RosterPlan25[[#This Row],[player_id]],CompositeRoster[sleeper_id],0),  MATCH(RosterPlan25[[#This Row],[PLAYER]],CompositeRoster[full_name],0))</f>
        <v>70</v>
      </c>
      <c r="E77" s="69">
        <f>MATCH(RosterPlan25[[#This Row],[player_id]],Draft2019[sleeper_id],0)</f>
        <v>42</v>
      </c>
      <c r="F77" s="69" t="str">
        <f>INDEX(CompositeRoster[team],RosterPlan25[[#This Row],[RosterIndex]])&amp;""</f>
        <v>MIN</v>
      </c>
      <c r="G77" s="69" t="str">
        <f>INDEX(CompositeRoster[position],RosterPlan25[[#This Row],[RosterIndex]])&amp;""</f>
        <v>QB</v>
      </c>
      <c r="H77" s="69" t="str">
        <f>INDEX(CompositeRoster[source],RosterPlan25[[#This Row],[RosterIndex]])</f>
        <v>Roster</v>
      </c>
      <c r="I77" s="41">
        <f>_xlfn.IFNA(INDEX(Draft2019[PRICE],RosterPlan25[[#This Row],[DraftIndex]]),0)</f>
        <v>1</v>
      </c>
      <c r="J77" s="41" t="str">
        <f>IF(RosterPlan25[[#This Row],[SOURCE]]="Rookie","Rookie",_xlfn.IFNA(INDEX(Draft2019[Current Contract],RosterPlan25[[#This Row],[DraftIndex]]),"Undrafted"))</f>
        <v>Auction</v>
      </c>
      <c r="K77" s="41">
        <f>IF(RosterPlan25[[#This Row],[Contract]]="Rookie","",2019+3-_xlfn.IFNA(INDEX(Draft2019[Net Keeper Count],RosterPlan25[[#This Row],[DraftIndex]]),0))</f>
        <v>2022</v>
      </c>
      <c r="L77" s="41">
        <f>ROUNDDOWN(RosterPlan25[[#This Row],[Opt $]]*IF(RosterPlan25[[#This Row],[Contract]]="Rookie",0.3,0.15),0)</f>
        <v>0</v>
      </c>
      <c r="M77" s="6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77" s="37">
        <f>_xlfn.IFNA(IF(RosterPlan25[[#This Row],[POS]]="K",0,INDEX(BeerTable[Average],MATCH(TEXT(RosterPlan25[[#This Row],[player_id]],"0"),BeerTable[sleeper_id],0))),_xlfn.SWITCH(RosterPlan25[[#This Row],[POS]],"QB",-12,"RB",-8,"WR",-8,-5))</f>
        <v>-1.35</v>
      </c>
      <c r="O77" s="38" t="s">
        <v>437</v>
      </c>
      <c r="P77" s="69">
        <f>_xlfn.IFNA(INDEX(Draft2019[Net Keeper Count],RosterPlan25[[#This Row],[DraftIndex]]),0)+IF(RosterPlan25[[#This Row],[KEEPER / RFA]]="K",1,0)</f>
        <v>1</v>
      </c>
      <c r="Q77" s="38"/>
      <c r="R77" s="36">
        <f>IF(RosterPlan25[[#This Row],[VAR/G]]&gt;0,ROUND($AA$29*RosterPlan25[[#This Row],[VAR/G]],0),0)+1</f>
        <v>1</v>
      </c>
      <c r="S77" s="36">
        <f>RosterPlan25[[#This Row],[Opt $]]-RosterPlan25[[#This Row],[2020 $]]</f>
        <v>0</v>
      </c>
      <c r="T77" s="36">
        <f>IF(OR(RosterPlan25[[#This Row],[SOURCE]]="Rookie",RosterPlan25[[#This Row],[POS]]="K"),0,RosterPlan25[[#This Row],[VAR/G]]+3.3)</f>
        <v>1.9499999999999997</v>
      </c>
      <c r="U77" s="36">
        <f>IF(RosterPlan25[[#This Row],[VAW/G]]&gt;0,ROUND(RosterPlan25[[#This Row],[VAW/G]]*$AA$56,0)+1,1)</f>
        <v>17</v>
      </c>
      <c r="V77" s="42">
        <f>RosterPlan25[[#This Row],[VAWG Market $]]-_xlfn.IFNA(RosterPlan25[[#This Row],[2020 $]],1)</f>
        <v>16</v>
      </c>
      <c r="W77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77" s="36">
        <f>RosterPlan25[[#This Row],[Pure Inflated $]]-RosterPlan25[[#This Row],[2020 $]]</f>
        <v>0</v>
      </c>
      <c r="AO77"/>
      <c r="AP77"/>
      <c r="AQ77"/>
      <c r="AR77"/>
      <c r="AS77"/>
      <c r="AT77"/>
    </row>
    <row r="78" spans="1:46" x14ac:dyDescent="0.3">
      <c r="A78" s="1" t="s">
        <v>9685</v>
      </c>
      <c r="B78" s="69" t="s">
        <v>270</v>
      </c>
      <c r="C78" s="69" t="s">
        <v>9687</v>
      </c>
      <c r="D78" s="69">
        <f>_xlfn.IFNA(MATCH(RosterPlan25[[#This Row],[player_id]],CompositeRoster[sleeper_id],0),  MATCH(RosterPlan25[[#This Row],[PLAYER]],CompositeRoster[full_name],0))</f>
        <v>56</v>
      </c>
      <c r="E78" s="69">
        <f>MATCH(RosterPlan25[[#This Row],[player_id]],Draft2019[sleeper_id],0)</f>
        <v>45</v>
      </c>
      <c r="F78" s="57" t="str">
        <f>INDEX(CompositeRoster[team],RosterPlan25[[#This Row],[RosterIndex]])&amp;""</f>
        <v>MIN</v>
      </c>
      <c r="G78" s="57" t="str">
        <f>INDEX(CompositeRoster[position],RosterPlan25[[#This Row],[RosterIndex]])&amp;""</f>
        <v>RB</v>
      </c>
      <c r="H78" s="57" t="str">
        <f>INDEX(CompositeRoster[source],RosterPlan25[[#This Row],[RosterIndex]])</f>
        <v>Roster</v>
      </c>
      <c r="I78" s="58">
        <f>_xlfn.IFNA(INDEX(Draft2019[PRICE],RosterPlan25[[#This Row],[DraftIndex]]),0)</f>
        <v>3</v>
      </c>
      <c r="J78" s="58" t="str">
        <f>IF(RosterPlan25[[#This Row],[SOURCE]]="Rookie","Rookie",_xlfn.IFNA(INDEX(Draft2019[Current Contract],RosterPlan25[[#This Row],[DraftIndex]]),"Undrafted"))</f>
        <v>Rookie</v>
      </c>
      <c r="K78" s="58" t="str">
        <f>IF(RosterPlan25[[#This Row],[Contract]]="Rookie","",2019+3-_xlfn.IFNA(INDEX(Draft2019[Net Keeper Count],RosterPlan25[[#This Row],[DraftIndex]]),0))</f>
        <v/>
      </c>
      <c r="L78" s="58">
        <f>ROUNDDOWN(RosterPlan25[[#This Row],[Opt $]]*IF(RosterPlan25[[#This Row],[Contract]]="Rookie",0.3,0.15),0)</f>
        <v>0</v>
      </c>
      <c r="M78" s="57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78" s="47">
        <f>_xlfn.IFNA(IF(RosterPlan25[[#This Row],[POS]]="K",0,INDEX(BeerTable[Average],MATCH(TEXT(RosterPlan25[[#This Row],[player_id]],"0"),BeerTable[sleeper_id],0))),_xlfn.SWITCH(RosterPlan25[[#This Row],[POS]],"QB",-12,"RB",-8,"WR",-8,-5))</f>
        <v>-1.87</v>
      </c>
      <c r="O78" s="38" t="s">
        <v>437</v>
      </c>
      <c r="P78" s="59">
        <f>_xlfn.IFNA(INDEX(Draft2019[Net Keeper Count],RosterPlan25[[#This Row],[DraftIndex]]),0)+IF(RosterPlan25[[#This Row],[KEEPER / RFA]]="K",1,0)</f>
        <v>1</v>
      </c>
      <c r="Q78" s="60"/>
      <c r="R78" s="57">
        <f>IF(RosterPlan25[[#This Row],[VAR/G]]&gt;0,ROUND($AA$29*RosterPlan25[[#This Row],[VAR/G]],0),0)+1</f>
        <v>1</v>
      </c>
      <c r="S78" s="57">
        <f>RosterPlan25[[#This Row],[Opt $]]-RosterPlan25[[#This Row],[2020 $]]</f>
        <v>-2</v>
      </c>
      <c r="T78" s="61">
        <f>IF(OR(RosterPlan25[[#This Row],[SOURCE]]="Rookie",RosterPlan25[[#This Row],[POS]]="K"),0,RosterPlan25[[#This Row],[VAR/G]]+3.3)</f>
        <v>1.4299999999999997</v>
      </c>
      <c r="U78" s="61">
        <f>IF(RosterPlan25[[#This Row],[VAW/G]]&gt;0,ROUND(RosterPlan25[[#This Row],[VAW/G]]*$AA$56,0)+1,1)</f>
        <v>13</v>
      </c>
      <c r="V78" s="62">
        <f>RosterPlan25[[#This Row],[VAWG Market $]]-_xlfn.IFNA(RosterPlan25[[#This Row],[2020 $]],1)</f>
        <v>10</v>
      </c>
      <c r="W78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78" s="57">
        <f>RosterPlan25[[#This Row],[Pure Inflated $]]-RosterPlan25[[#This Row],[2020 $]]</f>
        <v>-2</v>
      </c>
      <c r="AO78"/>
      <c r="AP78"/>
      <c r="AQ78"/>
      <c r="AR78"/>
      <c r="AS78"/>
      <c r="AT78"/>
    </row>
    <row r="79" spans="1:46" x14ac:dyDescent="0.3">
      <c r="A79" s="1" t="s">
        <v>6932</v>
      </c>
      <c r="B79" s="69" t="s">
        <v>270</v>
      </c>
      <c r="C79" s="69" t="s">
        <v>6935</v>
      </c>
      <c r="D79" s="69">
        <f>_xlfn.IFNA(MATCH(RosterPlan25[[#This Row],[player_id]],CompositeRoster[sleeper_id],0),  MATCH(RosterPlan25[[#This Row],[PLAYER]],CompositeRoster[full_name],0))</f>
        <v>79</v>
      </c>
      <c r="E79" s="69" t="e">
        <f>MATCH(RosterPlan25[[#This Row],[player_id]],Draft2019[sleeper_id],0)</f>
        <v>#N/A</v>
      </c>
      <c r="F79" s="57" t="str">
        <f>INDEX(CompositeRoster[team],RosterPlan25[[#This Row],[RosterIndex]])&amp;""</f>
        <v>JAX</v>
      </c>
      <c r="G79" s="57" t="str">
        <f>INDEX(CompositeRoster[position],RosterPlan25[[#This Row],[RosterIndex]])&amp;""</f>
        <v>TE</v>
      </c>
      <c r="H79" s="57" t="str">
        <f>INDEX(CompositeRoster[source],RosterPlan25[[#This Row],[RosterIndex]])</f>
        <v>Roster</v>
      </c>
      <c r="I79" s="58">
        <f>_xlfn.IFNA(INDEX(Draft2019[PRICE],RosterPlan25[[#This Row],[DraftIndex]]),0)</f>
        <v>0</v>
      </c>
      <c r="J79" s="58" t="str">
        <f>IF(RosterPlan25[[#This Row],[SOURCE]]="Rookie","Rookie",_xlfn.IFNA(INDEX(Draft2019[Current Contract],RosterPlan25[[#This Row],[DraftIndex]]),"Undrafted"))</f>
        <v>Undrafted</v>
      </c>
      <c r="K79" s="58">
        <f>IF(RosterPlan25[[#This Row],[Contract]]="Rookie","",2019+3-_xlfn.IFNA(INDEX(Draft2019[Net Keeper Count],RosterPlan25[[#This Row],[DraftIndex]]),0))</f>
        <v>2022</v>
      </c>
      <c r="L79" s="58">
        <f>ROUNDDOWN(RosterPlan25[[#This Row],[Opt $]]*IF(RosterPlan25[[#This Row],[Contract]]="Rookie",0.3,0.15),0)</f>
        <v>0</v>
      </c>
      <c r="M79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79" s="26">
        <f>_xlfn.IFNA(IF(RosterPlan25[[#This Row],[POS]]="K",0,INDEX(BeerTable[Average],MATCH(TEXT(RosterPlan25[[#This Row],[player_id]],"0"),BeerTable[sleeper_id],0))),_xlfn.SWITCH(RosterPlan25[[#This Row],[POS]],"QB",-12,"RB",-8,"WR",-8,-5))</f>
        <v>-2.16</v>
      </c>
      <c r="O79" s="38" t="s">
        <v>437</v>
      </c>
      <c r="P79" s="60">
        <f>_xlfn.IFNA(INDEX(Draft2019[Net Keeper Count],RosterPlan25[[#This Row],[DraftIndex]]),0)+IF(RosterPlan25[[#This Row],[KEEPER / RFA]]="K",1,0)</f>
        <v>1</v>
      </c>
      <c r="Q79" s="59"/>
      <c r="R79" s="57">
        <f>IF(RosterPlan25[[#This Row],[VAR/G]]&gt;0,ROUND($AA$29*RosterPlan25[[#This Row],[VAR/G]],0),0)+1</f>
        <v>1</v>
      </c>
      <c r="S79" s="57">
        <f>RosterPlan25[[#This Row],[Opt $]]-RosterPlan25[[#This Row],[2020 $]]</f>
        <v>0</v>
      </c>
      <c r="T79" s="61">
        <f>IF(OR(RosterPlan25[[#This Row],[SOURCE]]="Rookie",RosterPlan25[[#This Row],[POS]]="K"),0,RosterPlan25[[#This Row],[VAR/G]]+3.3)</f>
        <v>1.1399999999999997</v>
      </c>
      <c r="U79" s="61">
        <f>IF(RosterPlan25[[#This Row],[VAW/G]]&gt;0,ROUND(RosterPlan25[[#This Row],[VAW/G]]*$AA$56,0)+1,1)</f>
        <v>10</v>
      </c>
      <c r="V79" s="62">
        <f>RosterPlan25[[#This Row],[VAWG Market $]]-_xlfn.IFNA(RosterPlan25[[#This Row],[2020 $]],1)</f>
        <v>9</v>
      </c>
      <c r="W79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79" s="61">
        <f>RosterPlan25[[#This Row],[Pure Inflated $]]-RosterPlan25[[#This Row],[2020 $]]</f>
        <v>0</v>
      </c>
      <c r="AL79" s="36">
        <v>38</v>
      </c>
      <c r="AM79" s="36">
        <f>AL79*0.15</f>
        <v>5.7</v>
      </c>
      <c r="AN79" s="36">
        <f>RosterPlan25[[#This Row],[Current $]]+ROUNDDOWN(AM79,0)</f>
        <v>5</v>
      </c>
      <c r="AO79">
        <f>(AL79-1)/$AP$81</f>
        <v>2.6450475543478267</v>
      </c>
      <c r="AP79"/>
      <c r="AQ79"/>
      <c r="AR79"/>
      <c r="AS79"/>
      <c r="AT79"/>
    </row>
    <row r="80" spans="1:46" x14ac:dyDescent="0.3">
      <c r="A80" s="1" t="s">
        <v>75</v>
      </c>
      <c r="B80" s="69" t="s">
        <v>270</v>
      </c>
      <c r="C80" s="69" t="s">
        <v>8637</v>
      </c>
      <c r="D80" s="69">
        <f>_xlfn.IFNA(MATCH(RosterPlan25[[#This Row],[player_id]],CompositeRoster[sleeper_id],0),  MATCH(RosterPlan25[[#This Row],[PLAYER]],CompositeRoster[full_name],0))</f>
        <v>61</v>
      </c>
      <c r="E80" s="69">
        <f>MATCH(RosterPlan25[[#This Row],[player_id]],Draft2019[sleeper_id],0)</f>
        <v>29</v>
      </c>
      <c r="F80" s="57" t="str">
        <f>INDEX(CompositeRoster[team],RosterPlan25[[#This Row],[RosterIndex]])&amp;""</f>
        <v>CLE</v>
      </c>
      <c r="G80" s="57" t="str">
        <f>INDEX(CompositeRoster[position],RosterPlan25[[#This Row],[RosterIndex]])&amp;""</f>
        <v>TE</v>
      </c>
      <c r="H80" s="57" t="str">
        <f>INDEX(CompositeRoster[source],RosterPlan25[[#This Row],[RosterIndex]])</f>
        <v>Roster</v>
      </c>
      <c r="I80" s="58">
        <f>_xlfn.IFNA(INDEX(Draft2019[PRICE],RosterPlan25[[#This Row],[DraftIndex]]),0)</f>
        <v>4</v>
      </c>
      <c r="J80" s="58" t="str">
        <f>IF(RosterPlan25[[#This Row],[SOURCE]]="Rookie","Rookie",_xlfn.IFNA(INDEX(Draft2019[Current Contract],RosterPlan25[[#This Row],[DraftIndex]]),"Undrafted"))</f>
        <v>Rookie</v>
      </c>
      <c r="K80" s="58" t="str">
        <f>IF(RosterPlan25[[#This Row],[Contract]]="Rookie","",2019+3-_xlfn.IFNA(INDEX(Draft2019[Net Keeper Count],RosterPlan25[[#This Row],[DraftIndex]]),0))</f>
        <v/>
      </c>
      <c r="L80" s="58">
        <f>ROUNDDOWN(RosterPlan25[[#This Row],[Opt $]]*IF(RosterPlan25[[#This Row],[Contract]]="Rookie",0.3,0.15),0)</f>
        <v>0</v>
      </c>
      <c r="M80" s="59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80" s="26">
        <f>_xlfn.IFNA(IF(RosterPlan25[[#This Row],[POS]]="K",0,INDEX(BeerTable[Average],MATCH(TEXT(RosterPlan25[[#This Row],[player_id]],"0"),BeerTable[sleeper_id],0))),_xlfn.SWITCH(RosterPlan25[[#This Row],[POS]],"QB",-12,"RB",-8,"WR",-8,-5))</f>
        <v>-2.95</v>
      </c>
      <c r="O80" s="38" t="s">
        <v>437</v>
      </c>
      <c r="P80" s="60">
        <f>_xlfn.IFNA(INDEX(Draft2019[Net Keeper Count],RosterPlan25[[#This Row],[DraftIndex]]),0)+IF(RosterPlan25[[#This Row],[KEEPER / RFA]]="K",1,0)</f>
        <v>3</v>
      </c>
      <c r="Q80" s="59"/>
      <c r="R80" s="57">
        <f>IF(RosterPlan25[[#This Row],[VAR/G]]&gt;0,ROUND($AA$29*RosterPlan25[[#This Row],[VAR/G]],0),0)+1</f>
        <v>1</v>
      </c>
      <c r="S80" s="57">
        <f>RosterPlan25[[#This Row],[Opt $]]-RosterPlan25[[#This Row],[2020 $]]</f>
        <v>-3</v>
      </c>
      <c r="T80" s="61">
        <f>IF(OR(RosterPlan25[[#This Row],[SOURCE]]="Rookie",RosterPlan25[[#This Row],[POS]]="K"),0,RosterPlan25[[#This Row],[VAR/G]]+3.3)</f>
        <v>0.34999999999999964</v>
      </c>
      <c r="U80" s="61">
        <f>IF(RosterPlan25[[#This Row],[VAW/G]]&gt;0,ROUND(RosterPlan25[[#This Row],[VAW/G]]*$AA$56,0)+1,1)</f>
        <v>4</v>
      </c>
      <c r="V80" s="62">
        <f>RosterPlan25[[#This Row],[VAWG Market $]]-_xlfn.IFNA(RosterPlan25[[#This Row],[2020 $]],1)</f>
        <v>0</v>
      </c>
      <c r="W80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80" s="61">
        <f>RosterPlan25[[#This Row],[Pure Inflated $]]-RosterPlan25[[#This Row],[2020 $]]</f>
        <v>-3</v>
      </c>
      <c r="AO80" s="69"/>
      <c r="AP80"/>
      <c r="AQ80"/>
      <c r="AR80"/>
      <c r="AS80"/>
      <c r="AT80"/>
    </row>
    <row r="81" spans="1:46" x14ac:dyDescent="0.3">
      <c r="A81" s="1" t="s">
        <v>15740</v>
      </c>
      <c r="B81" s="69" t="s">
        <v>270</v>
      </c>
      <c r="C81" s="69" t="s">
        <v>15739</v>
      </c>
      <c r="D81" s="69">
        <f>_xlfn.IFNA(MATCH(RosterPlan25[[#This Row],[player_id]],CompositeRoster[sleeper_id],0),  MATCH(RosterPlan25[[#This Row],[PLAYER]],CompositeRoster[full_name],0))</f>
        <v>81</v>
      </c>
      <c r="E81" s="69" t="e">
        <f>MATCH(RosterPlan25[[#This Row],[player_id]],Draft2019[sleeper_id],0)</f>
        <v>#N/A</v>
      </c>
      <c r="F81" s="57" t="str">
        <f>INDEX(CompositeRoster[team],RosterPlan25[[#This Row],[RosterIndex]])&amp;""</f>
        <v>NE</v>
      </c>
      <c r="G81" s="57" t="str">
        <f>INDEX(CompositeRoster[position],RosterPlan25[[#This Row],[RosterIndex]])&amp;""</f>
        <v>TE</v>
      </c>
      <c r="H81" s="57" t="str">
        <f>INDEX(CompositeRoster[source],RosterPlan25[[#This Row],[RosterIndex]])</f>
        <v>Rookie</v>
      </c>
      <c r="I81" s="58">
        <f>_xlfn.IFNA(INDEX(Draft2019[PRICE],RosterPlan25[[#This Row],[DraftIndex]]),0)</f>
        <v>0</v>
      </c>
      <c r="J81" s="58" t="str">
        <f>IF(RosterPlan25[[#This Row],[SOURCE]]="Rookie","Rookie",_xlfn.IFNA(INDEX(Draft2019[Current Contract],RosterPlan25[[#This Row],[DraftIndex]]),"Undrafted"))</f>
        <v>Rookie</v>
      </c>
      <c r="K81" s="58" t="str">
        <f>IF(RosterPlan25[[#This Row],[Contract]]="Rookie","",2019+3-_xlfn.IFNA(INDEX(Draft2019[Net Keeper Count],RosterPlan25[[#This Row],[DraftIndex]]),0))</f>
        <v/>
      </c>
      <c r="L81" s="58">
        <f>ROUNDDOWN(RosterPlan25[[#This Row],[Opt $]]*IF(RosterPlan25[[#This Row],[Contract]]="Rookie",0.3,0.15),0)</f>
        <v>0</v>
      </c>
      <c r="M81" s="57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81" s="47">
        <f>_xlfn.IFNA(IF(RosterPlan25[[#This Row],[POS]]="K",0,INDEX(BeerTable[Average],MATCH(TEXT(RosterPlan25[[#This Row],[player_id]],"0"),BeerTable[sleeper_id],0))),_xlfn.SWITCH(RosterPlan25[[#This Row],[POS]],"QB",-12,"RB",-8,"WR",-8,-5))</f>
        <v>-3.24</v>
      </c>
      <c r="O81" s="38" t="s">
        <v>437</v>
      </c>
      <c r="P81" s="59">
        <f>_xlfn.IFNA(INDEX(Draft2019[Net Keeper Count],RosterPlan25[[#This Row],[DraftIndex]]),0)+IF(RosterPlan25[[#This Row],[KEEPER / RFA]]="K",1,0)</f>
        <v>1</v>
      </c>
      <c r="Q81" s="60"/>
      <c r="R81" s="57">
        <f>IF(RosterPlan25[[#This Row],[VAR/G]]&gt;0,ROUND($AA$29*RosterPlan25[[#This Row],[VAR/G]],0),0)+1</f>
        <v>1</v>
      </c>
      <c r="S81" s="57">
        <f>RosterPlan25[[#This Row],[Opt $]]-RosterPlan25[[#This Row],[2020 $]]</f>
        <v>0</v>
      </c>
      <c r="T81" s="61">
        <f>IF(OR(RosterPlan25[[#This Row],[SOURCE]]="Rookie",RosterPlan25[[#This Row],[POS]]="K"),0,RosterPlan25[[#This Row],[VAR/G]]+3.3)</f>
        <v>0</v>
      </c>
      <c r="U81" s="61">
        <f>IF(RosterPlan25[[#This Row],[VAW/G]]&gt;0,ROUND(RosterPlan25[[#This Row],[VAW/G]]*$AA$56,0)+1,1)</f>
        <v>1</v>
      </c>
      <c r="V81" s="62">
        <f>RosterPlan25[[#This Row],[VAWG Market $]]-_xlfn.IFNA(RosterPlan25[[#This Row],[2020 $]],1)</f>
        <v>0</v>
      </c>
      <c r="W81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81" s="57">
        <f>RosterPlan25[[#This Row],[Pure Inflated $]]-RosterPlan25[[#This Row],[2020 $]]</f>
        <v>0</v>
      </c>
      <c r="AL81" s="36">
        <v>94</v>
      </c>
      <c r="AM81" s="36">
        <f>AL81*0.3</f>
        <v>28.2</v>
      </c>
      <c r="AN81" s="36">
        <f>RosterPlan25[[#This Row],[Current $]]+ROUNDDOWN(AM81,0)</f>
        <v>28</v>
      </c>
      <c r="AO81" s="69">
        <f t="shared" ref="AO81:AO104" si="4">(AL81-1)/$AP$81</f>
        <v>6.6483627717391318</v>
      </c>
      <c r="AP81">
        <v>13.988406347999618</v>
      </c>
      <c r="AQ81"/>
      <c r="AR81"/>
      <c r="AS81"/>
      <c r="AT81"/>
    </row>
    <row r="82" spans="1:46" x14ac:dyDescent="0.3">
      <c r="A82" s="1" t="s">
        <v>76</v>
      </c>
      <c r="B82" s="69" t="s">
        <v>270</v>
      </c>
      <c r="C82" s="69" t="s">
        <v>15983</v>
      </c>
      <c r="D82" s="69">
        <f>_xlfn.IFNA(MATCH(RosterPlan25[[#This Row],[player_id]],CompositeRoster[sleeper_id],0),  MATCH(RosterPlan25[[#This Row],[PLAYER]],CompositeRoster[full_name],0))</f>
        <v>68</v>
      </c>
      <c r="E82" s="69">
        <f>MATCH(RosterPlan25[[#This Row],[player_id]],Draft2019[sleeper_id],0)</f>
        <v>28</v>
      </c>
      <c r="F82" s="57" t="str">
        <f>INDEX(CompositeRoster[team],RosterPlan25[[#This Row],[RosterIndex]])&amp;""</f>
        <v>CIN</v>
      </c>
      <c r="G82" s="57" t="str">
        <f>INDEX(CompositeRoster[position],RosterPlan25[[#This Row],[RosterIndex]])&amp;""</f>
        <v>WR</v>
      </c>
      <c r="H82" s="57" t="str">
        <f>INDEX(CompositeRoster[source],RosterPlan25[[#This Row],[RosterIndex]])</f>
        <v>Roster</v>
      </c>
      <c r="I82" s="58">
        <f>_xlfn.IFNA(INDEX(Draft2019[PRICE],RosterPlan25[[#This Row],[DraftIndex]]),0)</f>
        <v>5</v>
      </c>
      <c r="J82" s="58" t="str">
        <f>IF(RosterPlan25[[#This Row],[SOURCE]]="Rookie","Rookie",_xlfn.IFNA(INDEX(Draft2019[Current Contract],RosterPlan25[[#This Row],[DraftIndex]]),"Undrafted"))</f>
        <v>Rookie</v>
      </c>
      <c r="K82" s="58" t="str">
        <f>IF(RosterPlan25[[#This Row],[Contract]]="Rookie","",2019+3-_xlfn.IFNA(INDEX(Draft2019[Net Keeper Count],RosterPlan25[[#This Row],[DraftIndex]]),0))</f>
        <v/>
      </c>
      <c r="L82" s="58">
        <f>ROUNDDOWN(RosterPlan25[[#This Row],[Opt $]]*IF(RosterPlan25[[#This Row],[Contract]]="Rookie",0.3,0.15),0)</f>
        <v>0</v>
      </c>
      <c r="M82" s="57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82" s="47">
        <f>_xlfn.IFNA(IF(RosterPlan25[[#This Row],[POS]]="K",0,INDEX(BeerTable[Average],MATCH(TEXT(RosterPlan25[[#This Row],[player_id]],"0"),BeerTable[sleeper_id],0))),_xlfn.SWITCH(RosterPlan25[[#This Row],[POS]],"QB",-12,"RB",-8,"WR",-8,-5))</f>
        <v>-3.36</v>
      </c>
      <c r="O82" s="38" t="s">
        <v>437</v>
      </c>
      <c r="P82" s="59">
        <f>_xlfn.IFNA(INDEX(Draft2019[Net Keeper Count],RosterPlan25[[#This Row],[DraftIndex]]),0)+IF(RosterPlan25[[#This Row],[KEEPER / RFA]]="K",1,0)</f>
        <v>3</v>
      </c>
      <c r="Q82" s="60"/>
      <c r="R82" s="57">
        <f>IF(RosterPlan25[[#This Row],[VAR/G]]&gt;0,ROUND($AA$29*RosterPlan25[[#This Row],[VAR/G]],0),0)+1</f>
        <v>1</v>
      </c>
      <c r="S82" s="57">
        <f>RosterPlan25[[#This Row],[Opt $]]-RosterPlan25[[#This Row],[2020 $]]</f>
        <v>-4</v>
      </c>
      <c r="T82" s="61">
        <f>IF(OR(RosterPlan25[[#This Row],[SOURCE]]="Rookie",RosterPlan25[[#This Row],[POS]]="K"),0,RosterPlan25[[#This Row],[VAR/G]]+3.3)</f>
        <v>-6.0000000000000053E-2</v>
      </c>
      <c r="U82" s="61">
        <f>IF(RosterPlan25[[#This Row],[VAW/G]]&gt;0,ROUND(RosterPlan25[[#This Row],[VAW/G]]*$AA$56,0)+1,1)</f>
        <v>1</v>
      </c>
      <c r="V82" s="62">
        <f>RosterPlan25[[#This Row],[VAWG Market $]]-_xlfn.IFNA(RosterPlan25[[#This Row],[2020 $]],1)</f>
        <v>-4</v>
      </c>
      <c r="W82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82" s="57">
        <f>RosterPlan25[[#This Row],[Pure Inflated $]]-RosterPlan25[[#This Row],[2020 $]]</f>
        <v>-4</v>
      </c>
      <c r="AL82" s="36">
        <v>30</v>
      </c>
      <c r="AM82" s="36">
        <f>AL82*0.15</f>
        <v>4.5</v>
      </c>
      <c r="AN82" s="36">
        <f>RosterPlan25[[#This Row],[Current $]]+ROUNDDOWN(AM82,0)</f>
        <v>9</v>
      </c>
      <c r="AO82" s="69">
        <f t="shared" si="4"/>
        <v>2.073145380434783</v>
      </c>
      <c r="AP82"/>
      <c r="AQ82"/>
      <c r="AR82"/>
      <c r="AS82"/>
      <c r="AT82"/>
    </row>
    <row r="83" spans="1:46" x14ac:dyDescent="0.3">
      <c r="A83" s="1" t="s">
        <v>30</v>
      </c>
      <c r="B83" s="69" t="s">
        <v>270</v>
      </c>
      <c r="C83" s="69" t="s">
        <v>6207</v>
      </c>
      <c r="D83" s="69">
        <f>_xlfn.IFNA(MATCH(RosterPlan25[[#This Row],[player_id]],CompositeRoster[sleeper_id],0),  MATCH(RosterPlan25[[#This Row],[PLAYER]],CompositeRoster[full_name],0))</f>
        <v>65</v>
      </c>
      <c r="E83" s="69" t="e">
        <f>MATCH(RosterPlan25[[#This Row],[player_id]],Draft2019[sleeper_id],0)</f>
        <v>#N/A</v>
      </c>
      <c r="F83" s="57" t="str">
        <f>INDEX(CompositeRoster[team],RosterPlan25[[#This Row],[RosterIndex]])&amp;""</f>
        <v>GB</v>
      </c>
      <c r="G83" s="57" t="str">
        <f>INDEX(CompositeRoster[position],RosterPlan25[[#This Row],[RosterIndex]])&amp;""</f>
        <v>RB</v>
      </c>
      <c r="H83" s="57" t="str">
        <f>INDEX(CompositeRoster[source],RosterPlan25[[#This Row],[RosterIndex]])</f>
        <v>Roster</v>
      </c>
      <c r="I83" s="58">
        <f>_xlfn.IFNA(INDEX(Draft2019[PRICE],RosterPlan25[[#This Row],[DraftIndex]]),0)</f>
        <v>0</v>
      </c>
      <c r="J83" s="58" t="str">
        <f>IF(RosterPlan25[[#This Row],[SOURCE]]="Rookie","Rookie",_xlfn.IFNA(INDEX(Draft2019[Current Contract],RosterPlan25[[#This Row],[DraftIndex]]),"Undrafted"))</f>
        <v>Undrafted</v>
      </c>
      <c r="K83" s="58">
        <f>IF(RosterPlan25[[#This Row],[Contract]]="Rookie","",2019+3-_xlfn.IFNA(INDEX(Draft2019[Net Keeper Count],RosterPlan25[[#This Row],[DraftIndex]]),0))</f>
        <v>2022</v>
      </c>
      <c r="L83" s="58">
        <f>ROUNDDOWN(RosterPlan25[[#This Row],[Opt $]]*IF(RosterPlan25[[#This Row],[Contract]]="Rookie",0.3,0.15),0)</f>
        <v>0</v>
      </c>
      <c r="M83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83" s="26">
        <f>_xlfn.IFNA(IF(RosterPlan25[[#This Row],[POS]]="K",0,INDEX(BeerTable[Average],MATCH(TEXT(RosterPlan25[[#This Row],[player_id]],"0"),BeerTable[sleeper_id],0))),_xlfn.SWITCH(RosterPlan25[[#This Row],[POS]],"QB",-12,"RB",-8,"WR",-8,-5))</f>
        <v>-3.38</v>
      </c>
      <c r="O83" s="38" t="s">
        <v>437</v>
      </c>
      <c r="P83" s="60">
        <f>_xlfn.IFNA(INDEX(Draft2019[Net Keeper Count],RosterPlan25[[#This Row],[DraftIndex]]),0)+IF(RosterPlan25[[#This Row],[KEEPER / RFA]]="K",1,0)</f>
        <v>1</v>
      </c>
      <c r="Q83" s="59"/>
      <c r="R83" s="57">
        <f>IF(RosterPlan25[[#This Row],[VAR/G]]&gt;0,ROUND($AA$29*RosterPlan25[[#This Row],[VAR/G]],0),0)+1</f>
        <v>1</v>
      </c>
      <c r="S83" s="57">
        <f>RosterPlan25[[#This Row],[Opt $]]-RosterPlan25[[#This Row],[2020 $]]</f>
        <v>0</v>
      </c>
      <c r="T83" s="61">
        <f>IF(OR(RosterPlan25[[#This Row],[SOURCE]]="Rookie",RosterPlan25[[#This Row],[POS]]="K"),0,RosterPlan25[[#This Row],[VAR/G]]+3.3)</f>
        <v>-8.0000000000000071E-2</v>
      </c>
      <c r="U83" s="61">
        <f>IF(RosterPlan25[[#This Row],[VAW/G]]&gt;0,ROUND(RosterPlan25[[#This Row],[VAW/G]]*$AA$56,0)+1,1)</f>
        <v>1</v>
      </c>
      <c r="V83" s="62">
        <f>RosterPlan25[[#This Row],[VAWG Market $]]-_xlfn.IFNA(RosterPlan25[[#This Row],[2020 $]],1)</f>
        <v>0</v>
      </c>
      <c r="W83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83" s="61">
        <f>RosterPlan25[[#This Row],[Pure Inflated $]]-RosterPlan25[[#This Row],[2020 $]]</f>
        <v>0</v>
      </c>
      <c r="AL83" s="36">
        <v>12</v>
      </c>
      <c r="AM83" s="36">
        <f>AL83*0.15</f>
        <v>1.7999999999999998</v>
      </c>
      <c r="AN83" s="36">
        <f>RosterPlan25[[#This Row],[Current $]]+ROUNDDOWN(AM83,0)</f>
        <v>1</v>
      </c>
      <c r="AO83" s="69">
        <f t="shared" si="4"/>
        <v>0.78636548913043491</v>
      </c>
      <c r="AP83"/>
      <c r="AQ83"/>
      <c r="AR83"/>
      <c r="AS83"/>
      <c r="AT83"/>
    </row>
    <row r="84" spans="1:46" x14ac:dyDescent="0.3">
      <c r="A84" s="1" t="s">
        <v>15625</v>
      </c>
      <c r="B84" s="69" t="s">
        <v>270</v>
      </c>
      <c r="C84" s="69" t="s">
        <v>15624</v>
      </c>
      <c r="D84" s="69">
        <f>_xlfn.IFNA(MATCH(RosterPlan25[[#This Row],[player_id]],CompositeRoster[sleeper_id],0),  MATCH(RosterPlan25[[#This Row],[PLAYER]],CompositeRoster[full_name],0))</f>
        <v>86</v>
      </c>
      <c r="E84" s="69" t="e">
        <f>MATCH(RosterPlan25[[#This Row],[player_id]],Draft2019[sleeper_id],0)</f>
        <v>#N/A</v>
      </c>
      <c r="F84" s="57" t="str">
        <f>INDEX(CompositeRoster[team],RosterPlan25[[#This Row],[RosterIndex]])&amp;""</f>
        <v>JAX</v>
      </c>
      <c r="G84" s="57" t="str">
        <f>INDEX(CompositeRoster[position],RosterPlan25[[#This Row],[RosterIndex]])&amp;""</f>
        <v>WR</v>
      </c>
      <c r="H84" s="57" t="str">
        <f>INDEX(CompositeRoster[source],RosterPlan25[[#This Row],[RosterIndex]])</f>
        <v>Rookie</v>
      </c>
      <c r="I84" s="58">
        <f>_xlfn.IFNA(INDEX(Draft2019[PRICE],RosterPlan25[[#This Row],[DraftIndex]]),0)</f>
        <v>0</v>
      </c>
      <c r="J84" s="58" t="str">
        <f>IF(RosterPlan25[[#This Row],[SOURCE]]="Rookie","Rookie",_xlfn.IFNA(INDEX(Draft2019[Current Contract],RosterPlan25[[#This Row],[DraftIndex]]),"Undrafted"))</f>
        <v>Rookie</v>
      </c>
      <c r="K84" s="58" t="str">
        <f>IF(RosterPlan25[[#This Row],[Contract]]="Rookie","",2019+3-_xlfn.IFNA(INDEX(Draft2019[Net Keeper Count],RosterPlan25[[#This Row],[DraftIndex]]),0))</f>
        <v/>
      </c>
      <c r="L84" s="58">
        <f>ROUNDDOWN(RosterPlan25[[#This Row],[Opt $]]*IF(RosterPlan25[[#This Row],[Contract]]="Rookie",0.3,0.15),0)</f>
        <v>0</v>
      </c>
      <c r="M84" s="57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84" s="47">
        <f>_xlfn.IFNA(IF(RosterPlan25[[#This Row],[POS]]="K",0,INDEX(BeerTable[Average],MATCH(TEXT(RosterPlan25[[#This Row],[player_id]],"0"),BeerTable[sleeper_id],0))),_xlfn.SWITCH(RosterPlan25[[#This Row],[POS]],"QB",-12,"RB",-8,"WR",-8,-5))</f>
        <v>-3.38</v>
      </c>
      <c r="O84" s="38" t="s">
        <v>437</v>
      </c>
      <c r="P84" s="59">
        <f>_xlfn.IFNA(INDEX(Draft2019[Net Keeper Count],RosterPlan25[[#This Row],[DraftIndex]]),0)+IF(RosterPlan25[[#This Row],[KEEPER / RFA]]="K",1,0)</f>
        <v>1</v>
      </c>
      <c r="Q84" s="60"/>
      <c r="R84" s="57">
        <f>IF(RosterPlan25[[#This Row],[VAR/G]]&gt;0,ROUND($AA$29*RosterPlan25[[#This Row],[VAR/G]],0),0)+1</f>
        <v>1</v>
      </c>
      <c r="S84" s="57">
        <f>RosterPlan25[[#This Row],[Opt $]]-RosterPlan25[[#This Row],[2020 $]]</f>
        <v>-3</v>
      </c>
      <c r="T84" s="61">
        <f>IF(OR(RosterPlan25[[#This Row],[SOURCE]]="Rookie",RosterPlan25[[#This Row],[POS]]="K"),0,RosterPlan25[[#This Row],[VAR/G]]+3.3)</f>
        <v>0</v>
      </c>
      <c r="U84" s="61">
        <f>IF(RosterPlan25[[#This Row],[VAW/G]]&gt;0,ROUND(RosterPlan25[[#This Row],[VAW/G]]*$AA$56,0)+1,1)</f>
        <v>1</v>
      </c>
      <c r="V84" s="62">
        <f>RosterPlan25[[#This Row],[VAWG Market $]]-_xlfn.IFNA(RosterPlan25[[#This Row],[2020 $]],1)</f>
        <v>-3</v>
      </c>
      <c r="W84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84" s="57">
        <f>RosterPlan25[[#This Row],[Pure Inflated $]]-RosterPlan25[[#This Row],[2020 $]]</f>
        <v>-3</v>
      </c>
      <c r="AL84" s="63">
        <v>11</v>
      </c>
      <c r="AM84" s="36">
        <f>AL84*0.15</f>
        <v>1.65</v>
      </c>
      <c r="AN84" s="36">
        <f>RosterPlan25[[#This Row],[Current $]]+ROUNDDOWN(AM84,0)</f>
        <v>1</v>
      </c>
      <c r="AO84" s="69">
        <f t="shared" si="4"/>
        <v>0.71487771739130446</v>
      </c>
      <c r="AP84"/>
      <c r="AQ84"/>
      <c r="AR84"/>
      <c r="AS84"/>
      <c r="AT84"/>
    </row>
    <row r="85" spans="1:46" x14ac:dyDescent="0.3">
      <c r="A85" s="1" t="s">
        <v>15791</v>
      </c>
      <c r="B85" s="69" t="s">
        <v>270</v>
      </c>
      <c r="C85" s="69" t="s">
        <v>15790</v>
      </c>
      <c r="D85" s="69">
        <f>_xlfn.IFNA(MATCH(RosterPlan25[[#This Row],[player_id]],CompositeRoster[sleeper_id],0),  MATCH(RosterPlan25[[#This Row],[PLAYER]],CompositeRoster[full_name],0))</f>
        <v>85</v>
      </c>
      <c r="E85" s="69" t="e">
        <f>MATCH(RosterPlan25[[#This Row],[player_id]],Draft2019[sleeper_id],0)</f>
        <v>#N/A</v>
      </c>
      <c r="F85" s="57" t="str">
        <f>INDEX(CompositeRoster[team],RosterPlan25[[#This Row],[RosterIndex]])&amp;""</f>
        <v>DEN</v>
      </c>
      <c r="G85" s="57" t="str">
        <f>INDEX(CompositeRoster[position],RosterPlan25[[#This Row],[RosterIndex]])&amp;""</f>
        <v>WR</v>
      </c>
      <c r="H85" s="57" t="str">
        <f>INDEX(CompositeRoster[source],RosterPlan25[[#This Row],[RosterIndex]])</f>
        <v>Rookie</v>
      </c>
      <c r="I85" s="58">
        <f>_xlfn.IFNA(INDEX(Draft2019[PRICE],RosterPlan25[[#This Row],[DraftIndex]]),0)</f>
        <v>0</v>
      </c>
      <c r="J85" s="58" t="str">
        <f>IF(RosterPlan25[[#This Row],[SOURCE]]="Rookie","Rookie",_xlfn.IFNA(INDEX(Draft2019[Current Contract],RosterPlan25[[#This Row],[DraftIndex]]),"Undrafted"))</f>
        <v>Rookie</v>
      </c>
      <c r="K85" s="58" t="str">
        <f>IF(RosterPlan25[[#This Row],[Contract]]="Rookie","",2019+3-_xlfn.IFNA(INDEX(Draft2019[Net Keeper Count],RosterPlan25[[#This Row],[DraftIndex]]),0))</f>
        <v/>
      </c>
      <c r="L85" s="58">
        <f>ROUNDDOWN(RosterPlan25[[#This Row],[Opt $]]*IF(RosterPlan25[[#This Row],[Contract]]="Rookie",0.3,0.15),0)</f>
        <v>0</v>
      </c>
      <c r="M85" s="59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85" s="26">
        <f>_xlfn.IFNA(IF(RosterPlan25[[#This Row],[POS]]="K",0,INDEX(BeerTable[Average],MATCH(TEXT(RosterPlan25[[#This Row],[player_id]],"0"),BeerTable[sleeper_id],0))),_xlfn.SWITCH(RosterPlan25[[#This Row],[POS]],"QB",-12,"RB",-8,"WR",-8,-5))</f>
        <v>-4.33</v>
      </c>
      <c r="O85" s="38" t="s">
        <v>437</v>
      </c>
      <c r="P85" s="60">
        <f>_xlfn.IFNA(INDEX(Draft2019[Net Keeper Count],RosterPlan25[[#This Row],[DraftIndex]]),0)+IF(RosterPlan25[[#This Row],[KEEPER / RFA]]="K",1,0)</f>
        <v>1</v>
      </c>
      <c r="Q85" s="59"/>
      <c r="R85" s="57">
        <f>IF(RosterPlan25[[#This Row],[VAR/G]]&gt;0,ROUND($AA$29*RosterPlan25[[#This Row],[VAR/G]],0),0)+1</f>
        <v>1</v>
      </c>
      <c r="S85" s="57">
        <f>RosterPlan25[[#This Row],[Opt $]]-RosterPlan25[[#This Row],[2020 $]]</f>
        <v>-2</v>
      </c>
      <c r="T85" s="61">
        <f>IF(OR(RosterPlan25[[#This Row],[SOURCE]]="Rookie",RosterPlan25[[#This Row],[POS]]="K"),0,RosterPlan25[[#This Row],[VAR/G]]+3.3)</f>
        <v>0</v>
      </c>
      <c r="U85" s="61">
        <f>IF(RosterPlan25[[#This Row],[VAW/G]]&gt;0,ROUND(RosterPlan25[[#This Row],[VAW/G]]*$AA$56,0)+1,1)</f>
        <v>1</v>
      </c>
      <c r="V85" s="62">
        <f>RosterPlan25[[#This Row],[VAWG Market $]]-_xlfn.IFNA(RosterPlan25[[#This Row],[2020 $]],1)</f>
        <v>-2</v>
      </c>
      <c r="W85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85" s="61">
        <f>RosterPlan25[[#This Row],[Pure Inflated $]]-RosterPlan25[[#This Row],[2020 $]]</f>
        <v>-2</v>
      </c>
      <c r="AL85" s="63">
        <v>1</v>
      </c>
      <c r="AM85" s="36">
        <f>AL85*0.3</f>
        <v>0.3</v>
      </c>
      <c r="AN85" s="36">
        <f>RosterPlan25[[#This Row],[Current $]]+ROUNDDOWN(AM85,0)</f>
        <v>0</v>
      </c>
      <c r="AO85" s="69">
        <f t="shared" si="4"/>
        <v>0</v>
      </c>
      <c r="AP85"/>
      <c r="AQ85"/>
      <c r="AR85"/>
      <c r="AS85"/>
      <c r="AT85"/>
    </row>
    <row r="86" spans="1:46" x14ac:dyDescent="0.3">
      <c r="A86" s="1" t="s">
        <v>9488</v>
      </c>
      <c r="B86" s="69" t="s">
        <v>270</v>
      </c>
      <c r="C86" s="69" t="s">
        <v>9489</v>
      </c>
      <c r="D86" s="69">
        <f>_xlfn.IFNA(MATCH(RosterPlan25[[#This Row],[player_id]],CompositeRoster[sleeper_id],0),  MATCH(RosterPlan25[[#This Row],[PLAYER]],CompositeRoster[full_name],0))</f>
        <v>78</v>
      </c>
      <c r="E86" s="69">
        <f>MATCH(RosterPlan25[[#This Row],[player_id]],Draft2019[sleeper_id],0)</f>
        <v>48</v>
      </c>
      <c r="F86" s="57" t="str">
        <f>INDEX(CompositeRoster[team],RosterPlan25[[#This Row],[RosterIndex]])&amp;""</f>
        <v>SEA</v>
      </c>
      <c r="G86" s="57" t="str">
        <f>INDEX(CompositeRoster[position],RosterPlan25[[#This Row],[RosterIndex]])&amp;""</f>
        <v>RB</v>
      </c>
      <c r="H86" s="57" t="str">
        <f>INDEX(CompositeRoster[source],RosterPlan25[[#This Row],[RosterIndex]])</f>
        <v>Roster</v>
      </c>
      <c r="I86" s="58">
        <f>_xlfn.IFNA(INDEX(Draft2019[PRICE],RosterPlan25[[#This Row],[DraftIndex]]),0)</f>
        <v>1</v>
      </c>
      <c r="J86" s="58" t="str">
        <f>IF(RosterPlan25[[#This Row],[SOURCE]]="Rookie","Rookie",_xlfn.IFNA(INDEX(Draft2019[Current Contract],RosterPlan25[[#This Row],[DraftIndex]]),"Undrafted"))</f>
        <v>Rookie</v>
      </c>
      <c r="K86" s="58" t="str">
        <f>IF(RosterPlan25[[#This Row],[Contract]]="Rookie","",2019+3-_xlfn.IFNA(INDEX(Draft2019[Net Keeper Count],RosterPlan25[[#This Row],[DraftIndex]]),0))</f>
        <v/>
      </c>
      <c r="L86" s="58">
        <f>ROUNDDOWN(RosterPlan25[[#This Row],[Opt $]]*IF(RosterPlan25[[#This Row],[Contract]]="Rookie",0.3,0.15),0)</f>
        <v>0</v>
      </c>
      <c r="M86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86" s="26">
        <f>_xlfn.IFNA(IF(RosterPlan25[[#This Row],[POS]]="K",0,INDEX(BeerTable[Average],MATCH(TEXT(RosterPlan25[[#This Row],[player_id]],"0"),BeerTable[sleeper_id],0))),_xlfn.SWITCH(RosterPlan25[[#This Row],[POS]],"QB",-12,"RB",-8,"WR",-8,-5))</f>
        <v>-5.5</v>
      </c>
      <c r="O86" s="38" t="s">
        <v>437</v>
      </c>
      <c r="P86" s="60">
        <f>_xlfn.IFNA(INDEX(Draft2019[Net Keeper Count],RosterPlan25[[#This Row],[DraftIndex]]),0)+IF(RosterPlan25[[#This Row],[KEEPER / RFA]]="K",1,0)</f>
        <v>1</v>
      </c>
      <c r="Q86" s="59"/>
      <c r="R86" s="57">
        <f>IF(RosterPlan25[[#This Row],[VAR/G]]&gt;0,ROUND($AA$29*RosterPlan25[[#This Row],[VAR/G]],0),0)+1</f>
        <v>1</v>
      </c>
      <c r="S86" s="57">
        <f>RosterPlan25[[#This Row],[Opt $]]-RosterPlan25[[#This Row],[2020 $]]</f>
        <v>0</v>
      </c>
      <c r="T86" s="61">
        <f>IF(OR(RosterPlan25[[#This Row],[SOURCE]]="Rookie",RosterPlan25[[#This Row],[POS]]="K"),0,RosterPlan25[[#This Row],[VAR/G]]+3.3)</f>
        <v>-2.2000000000000002</v>
      </c>
      <c r="U86" s="61">
        <f>IF(RosterPlan25[[#This Row],[VAW/G]]&gt;0,ROUND(RosterPlan25[[#This Row],[VAW/G]]*$AA$56,0)+1,1)</f>
        <v>1</v>
      </c>
      <c r="V86" s="62">
        <f>RosterPlan25[[#This Row],[VAWG Market $]]-_xlfn.IFNA(RosterPlan25[[#This Row],[2020 $]],1)</f>
        <v>0</v>
      </c>
      <c r="W86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86" s="61">
        <f>RosterPlan25[[#This Row],[Pure Inflated $]]-RosterPlan25[[#This Row],[2020 $]]</f>
        <v>0</v>
      </c>
      <c r="AL86" s="63">
        <v>56</v>
      </c>
      <c r="AM86" s="36">
        <f>AL86*0.15</f>
        <v>8.4</v>
      </c>
      <c r="AN86" s="36">
        <f>RosterPlan25[[#This Row],[Current $]]+ROUNDDOWN(AM86,0)</f>
        <v>9</v>
      </c>
      <c r="AO86" s="69">
        <f t="shared" si="4"/>
        <v>3.9318274456521745</v>
      </c>
      <c r="AP86"/>
      <c r="AQ86"/>
      <c r="AR86"/>
      <c r="AS86"/>
      <c r="AT86"/>
    </row>
    <row r="87" spans="1:46" x14ac:dyDescent="0.3">
      <c r="A87" s="1" t="s">
        <v>82</v>
      </c>
      <c r="B87" s="69" t="s">
        <v>270</v>
      </c>
      <c r="C87" s="69" t="s">
        <v>5600</v>
      </c>
      <c r="D87" s="69">
        <f>_xlfn.IFNA(MATCH(RosterPlan25[[#This Row],[player_id]],CompositeRoster[sleeper_id],0),  MATCH(RosterPlan25[[#This Row],[PLAYER]],CompositeRoster[full_name],0))</f>
        <v>57</v>
      </c>
      <c r="E87" s="69">
        <f>MATCH(RosterPlan25[[#This Row],[player_id]],Draft2019[sleeper_id],0)</f>
        <v>32</v>
      </c>
      <c r="F87" s="57" t="str">
        <f>INDEX(CompositeRoster[team],RosterPlan25[[#This Row],[RosterIndex]])&amp;""</f>
        <v>FA</v>
      </c>
      <c r="G87" s="57" t="str">
        <f>INDEX(CompositeRoster[position],RosterPlan25[[#This Row],[RosterIndex]])&amp;""</f>
        <v>WR</v>
      </c>
      <c r="H87" s="57" t="str">
        <f>INDEX(CompositeRoster[source],RosterPlan25[[#This Row],[RosterIndex]])</f>
        <v>Roster</v>
      </c>
      <c r="I87" s="58">
        <f>_xlfn.IFNA(INDEX(Draft2019[PRICE],RosterPlan25[[#This Row],[DraftIndex]]),0)</f>
        <v>3</v>
      </c>
      <c r="J87" s="58" t="str">
        <f>IF(RosterPlan25[[#This Row],[SOURCE]]="Rookie","Rookie",_xlfn.IFNA(INDEX(Draft2019[Current Contract],RosterPlan25[[#This Row],[DraftIndex]]),"Undrafted"))</f>
        <v>Rookie</v>
      </c>
      <c r="K87" s="58" t="str">
        <f>IF(RosterPlan25[[#This Row],[Contract]]="Rookie","",2019+3-_xlfn.IFNA(INDEX(Draft2019[Net Keeper Count],RosterPlan25[[#This Row],[DraftIndex]]),0))</f>
        <v/>
      </c>
      <c r="L87" s="58">
        <f>ROUNDDOWN(RosterPlan25[[#This Row],[Opt $]]*IF(RosterPlan25[[#This Row],[Contract]]="Rookie",0.3,0.15),0)</f>
        <v>0</v>
      </c>
      <c r="M87" s="59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87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87" s="38" t="s">
        <v>437</v>
      </c>
      <c r="P87" s="60">
        <f>_xlfn.IFNA(INDEX(Draft2019[Net Keeper Count],RosterPlan25[[#This Row],[DraftIndex]]),0)+IF(RosterPlan25[[#This Row],[KEEPER / RFA]]="K",1,0)</f>
        <v>2</v>
      </c>
      <c r="Q87" s="59"/>
      <c r="R87" s="57">
        <f>IF(RosterPlan25[[#This Row],[VAR/G]]&gt;0,ROUND($AA$29*RosterPlan25[[#This Row],[VAR/G]],0),0)+1</f>
        <v>1</v>
      </c>
      <c r="S87" s="57">
        <f>RosterPlan25[[#This Row],[Opt $]]-RosterPlan25[[#This Row],[2020 $]]</f>
        <v>-2</v>
      </c>
      <c r="T87" s="61">
        <f>IF(OR(RosterPlan25[[#This Row],[SOURCE]]="Rookie",RosterPlan25[[#This Row],[POS]]="K"),0,RosterPlan25[[#This Row],[VAR/G]]+3.3)</f>
        <v>-4.7</v>
      </c>
      <c r="U87" s="61">
        <f>IF(RosterPlan25[[#This Row],[VAW/G]]&gt;0,ROUND(RosterPlan25[[#This Row],[VAW/G]]*$AA$56,0)+1,1)</f>
        <v>1</v>
      </c>
      <c r="V87" s="62">
        <f>RosterPlan25[[#This Row],[VAWG Market $]]-_xlfn.IFNA(RosterPlan25[[#This Row],[2020 $]],1)</f>
        <v>-2</v>
      </c>
      <c r="W87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87" s="61">
        <f>RosterPlan25[[#This Row],[Pure Inflated $]]-RosterPlan25[[#This Row],[2020 $]]</f>
        <v>-2</v>
      </c>
      <c r="AL87" s="63">
        <v>1</v>
      </c>
      <c r="AM87" s="36">
        <f>AL87*0.3</f>
        <v>0.3</v>
      </c>
      <c r="AN87" s="36">
        <f>RosterPlan25[[#This Row],[Current $]]+ROUNDDOWN(AM87,0)</f>
        <v>3</v>
      </c>
      <c r="AO87" s="69">
        <f t="shared" si="4"/>
        <v>0</v>
      </c>
      <c r="AP87"/>
      <c r="AQ87"/>
      <c r="AR87"/>
      <c r="AS87"/>
      <c r="AT87"/>
    </row>
    <row r="88" spans="1:46" x14ac:dyDescent="0.3">
      <c r="A88" s="1" t="s">
        <v>15966</v>
      </c>
      <c r="B88" s="69" t="s">
        <v>270</v>
      </c>
      <c r="C88" s="69" t="s">
        <v>15965</v>
      </c>
      <c r="D88" s="69">
        <f>_xlfn.IFNA(MATCH(RosterPlan25[[#This Row],[player_id]],CompositeRoster[sleeper_id],0),  MATCH(RosterPlan25[[#This Row],[PLAYER]],CompositeRoster[full_name],0))</f>
        <v>82</v>
      </c>
      <c r="E88" s="69" t="e">
        <f>MATCH(RosterPlan25[[#This Row],[player_id]],Draft2019[sleeper_id],0)</f>
        <v>#N/A</v>
      </c>
      <c r="F88" s="57" t="str">
        <f>INDEX(CompositeRoster[team],RosterPlan25[[#This Row],[RosterIndex]])&amp;""</f>
        <v>IND</v>
      </c>
      <c r="G88" s="57" t="str">
        <f>INDEX(CompositeRoster[position],RosterPlan25[[#This Row],[RosterIndex]])&amp;""</f>
        <v>QB</v>
      </c>
      <c r="H88" s="57" t="str">
        <f>INDEX(CompositeRoster[source],RosterPlan25[[#This Row],[RosterIndex]])</f>
        <v>Rookie</v>
      </c>
      <c r="I88" s="58">
        <f>_xlfn.IFNA(INDEX(Draft2019[PRICE],RosterPlan25[[#This Row],[DraftIndex]]),0)</f>
        <v>0</v>
      </c>
      <c r="J88" s="58" t="str">
        <f>IF(RosterPlan25[[#This Row],[SOURCE]]="Rookie","Rookie",_xlfn.IFNA(INDEX(Draft2019[Current Contract],RosterPlan25[[#This Row],[DraftIndex]]),"Undrafted"))</f>
        <v>Rookie</v>
      </c>
      <c r="K88" s="58" t="str">
        <f>IF(RosterPlan25[[#This Row],[Contract]]="Rookie","",2019+3-_xlfn.IFNA(INDEX(Draft2019[Net Keeper Count],RosterPlan25[[#This Row],[DraftIndex]]),0))</f>
        <v/>
      </c>
      <c r="L88" s="58">
        <f>ROUNDDOWN(RosterPlan25[[#This Row],[Opt $]]*IF(RosterPlan25[[#This Row],[Contract]]="Rookie",0.3,0.15),0)</f>
        <v>0</v>
      </c>
      <c r="M88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88" s="26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88" s="38" t="s">
        <v>437</v>
      </c>
      <c r="P88" s="60">
        <f>_xlfn.IFNA(INDEX(Draft2019[Net Keeper Count],RosterPlan25[[#This Row],[DraftIndex]]),0)+IF(RosterPlan25[[#This Row],[KEEPER / RFA]]="K",1,0)</f>
        <v>1</v>
      </c>
      <c r="Q88" s="59"/>
      <c r="R88" s="57">
        <f>IF(RosterPlan25[[#This Row],[VAR/G]]&gt;0,ROUND($AA$29*RosterPlan25[[#This Row],[VAR/G]],0),0)+1</f>
        <v>1</v>
      </c>
      <c r="S88" s="57">
        <f>RosterPlan25[[#This Row],[Opt $]]-RosterPlan25[[#This Row],[2020 $]]</f>
        <v>0</v>
      </c>
      <c r="T88" s="61">
        <f>IF(OR(RosterPlan25[[#This Row],[SOURCE]]="Rookie",RosterPlan25[[#This Row],[POS]]="K"),0,RosterPlan25[[#This Row],[VAR/G]]+3.3)</f>
        <v>0</v>
      </c>
      <c r="U88" s="61">
        <f>IF(RosterPlan25[[#This Row],[VAW/G]]&gt;0,ROUND(RosterPlan25[[#This Row],[VAW/G]]*$AA$56,0)+1,1)</f>
        <v>1</v>
      </c>
      <c r="V88" s="62">
        <f>RosterPlan25[[#This Row],[VAWG Market $]]-_xlfn.IFNA(RosterPlan25[[#This Row],[2020 $]],1)</f>
        <v>0</v>
      </c>
      <c r="W88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88" s="61">
        <f>RosterPlan25[[#This Row],[Pure Inflated $]]-RosterPlan25[[#This Row],[2020 $]]</f>
        <v>0</v>
      </c>
      <c r="AL88" s="63">
        <v>1</v>
      </c>
      <c r="AM88" s="36">
        <f>AL88*0.3</f>
        <v>0.3</v>
      </c>
      <c r="AN88" s="36">
        <f>RosterPlan25[[#This Row],[Current $]]+ROUNDDOWN(AM88,0)</f>
        <v>0</v>
      </c>
      <c r="AO88" s="69">
        <f t="shared" si="4"/>
        <v>0</v>
      </c>
      <c r="AP88"/>
      <c r="AQ88"/>
      <c r="AR88"/>
      <c r="AS88"/>
      <c r="AT88"/>
    </row>
    <row r="89" spans="1:46" x14ac:dyDescent="0.3">
      <c r="A89" s="1" t="s">
        <v>15197</v>
      </c>
      <c r="B89" s="69" t="s">
        <v>270</v>
      </c>
      <c r="C89" s="69" t="s">
        <v>15196</v>
      </c>
      <c r="D89" s="69">
        <f>_xlfn.IFNA(MATCH(RosterPlan25[[#This Row],[player_id]],CompositeRoster[sleeper_id],0),  MATCH(RosterPlan25[[#This Row],[PLAYER]],CompositeRoster[full_name],0))</f>
        <v>84</v>
      </c>
      <c r="E89" s="69" t="e">
        <f>MATCH(RosterPlan25[[#This Row],[player_id]],Draft2019[sleeper_id],0)</f>
        <v>#N/A</v>
      </c>
      <c r="F89" s="57" t="str">
        <f>INDEX(CompositeRoster[team],RosterPlan25[[#This Row],[RosterIndex]])&amp;""</f>
        <v>GB</v>
      </c>
      <c r="G89" s="57" t="str">
        <f>INDEX(CompositeRoster[position],RosterPlan25[[#This Row],[RosterIndex]])&amp;""</f>
        <v>QB</v>
      </c>
      <c r="H89" s="57" t="str">
        <f>INDEX(CompositeRoster[source],RosterPlan25[[#This Row],[RosterIndex]])</f>
        <v>Rookie</v>
      </c>
      <c r="I89" s="58">
        <f>_xlfn.IFNA(INDEX(Draft2019[PRICE],RosterPlan25[[#This Row],[DraftIndex]]),0)</f>
        <v>0</v>
      </c>
      <c r="J89" s="58" t="str">
        <f>IF(RosterPlan25[[#This Row],[SOURCE]]="Rookie","Rookie",_xlfn.IFNA(INDEX(Draft2019[Current Contract],RosterPlan25[[#This Row],[DraftIndex]]),"Undrafted"))</f>
        <v>Rookie</v>
      </c>
      <c r="K89" s="58" t="str">
        <f>IF(RosterPlan25[[#This Row],[Contract]]="Rookie","",2019+3-_xlfn.IFNA(INDEX(Draft2019[Net Keeper Count],RosterPlan25[[#This Row],[DraftIndex]]),0))</f>
        <v/>
      </c>
      <c r="L89" s="58">
        <f>ROUNDDOWN(RosterPlan25[[#This Row],[Opt $]]*IF(RosterPlan25[[#This Row],[Contract]]="Rookie",0.3,0.15),0)</f>
        <v>0</v>
      </c>
      <c r="M89" s="59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89" s="26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89" s="38" t="s">
        <v>437</v>
      </c>
      <c r="P89" s="60">
        <f>_xlfn.IFNA(INDEX(Draft2019[Net Keeper Count],RosterPlan25[[#This Row],[DraftIndex]]),0)+IF(RosterPlan25[[#This Row],[KEEPER / RFA]]="K",1,0)</f>
        <v>1</v>
      </c>
      <c r="Q89" s="59"/>
      <c r="R89" s="57">
        <f>IF(RosterPlan25[[#This Row],[VAR/G]]&gt;0,ROUND($AA$29*RosterPlan25[[#This Row],[VAR/G]],0),0)+1</f>
        <v>1</v>
      </c>
      <c r="S89" s="57">
        <f>RosterPlan25[[#This Row],[Opt $]]-RosterPlan25[[#This Row],[2020 $]]</f>
        <v>-1</v>
      </c>
      <c r="T89" s="61">
        <f>IF(OR(RosterPlan25[[#This Row],[SOURCE]]="Rookie",RosterPlan25[[#This Row],[POS]]="K"),0,RosterPlan25[[#This Row],[VAR/G]]+3.3)</f>
        <v>0</v>
      </c>
      <c r="U89" s="61">
        <f>IF(RosterPlan25[[#This Row],[VAW/G]]&gt;0,ROUND(RosterPlan25[[#This Row],[VAW/G]]*$AA$56,0)+1,1)</f>
        <v>1</v>
      </c>
      <c r="V89" s="62">
        <f>RosterPlan25[[#This Row],[VAWG Market $]]-_xlfn.IFNA(RosterPlan25[[#This Row],[2020 $]],1)</f>
        <v>-1</v>
      </c>
      <c r="W89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89" s="61">
        <f>RosterPlan25[[#This Row],[Pure Inflated $]]-RosterPlan25[[#This Row],[2020 $]]</f>
        <v>-1</v>
      </c>
      <c r="AL89" s="36">
        <v>1</v>
      </c>
      <c r="AM89" s="36">
        <f>AL89*0.3</f>
        <v>0.3</v>
      </c>
      <c r="AN89" s="36">
        <f>RosterPlan25[[#This Row],[Current $]]+ROUNDDOWN(AM89,0)</f>
        <v>0</v>
      </c>
      <c r="AO89" s="69">
        <f t="shared" si="4"/>
        <v>0</v>
      </c>
      <c r="AP89"/>
      <c r="AQ89"/>
      <c r="AR89"/>
      <c r="AS89"/>
      <c r="AT89"/>
    </row>
    <row r="90" spans="1:46" x14ac:dyDescent="0.3">
      <c r="A90" s="1" t="s">
        <v>35</v>
      </c>
      <c r="B90" s="69" t="s">
        <v>263</v>
      </c>
      <c r="C90" s="69" t="s">
        <v>9369</v>
      </c>
      <c r="D90" s="69">
        <f>_xlfn.IFNA(MATCH(RosterPlan25[[#This Row],[player_id]],CompositeRoster[sleeper_id],0),  MATCH(RosterPlan25[[#This Row],[PLAYER]],CompositeRoster[full_name],0))</f>
        <v>20</v>
      </c>
      <c r="E90" s="69">
        <f>MATCH(RosterPlan25[[#This Row],[player_id]],Draft2019[sleeper_id],0)</f>
        <v>217</v>
      </c>
      <c r="F90" s="57" t="str">
        <f>INDEX(CompositeRoster[team],RosterPlan25[[#This Row],[RosterIndex]])&amp;""</f>
        <v>NYG</v>
      </c>
      <c r="G90" s="57" t="str">
        <f>INDEX(CompositeRoster[position],RosterPlan25[[#This Row],[RosterIndex]])&amp;""</f>
        <v>RB</v>
      </c>
      <c r="H90" s="57" t="str">
        <f>INDEX(CompositeRoster[source],RosterPlan25[[#This Row],[RosterIndex]])</f>
        <v>Roster</v>
      </c>
      <c r="I90" s="58">
        <f>_xlfn.IFNA(INDEX(Draft2019[PRICE],RosterPlan25[[#This Row],[DraftIndex]]),0)</f>
        <v>39</v>
      </c>
      <c r="J90" s="58" t="str">
        <f>IF(RosterPlan25[[#This Row],[SOURCE]]="Rookie","Rookie",_xlfn.IFNA(INDEX(Draft2019[Current Contract],RosterPlan25[[#This Row],[DraftIndex]]),"Undrafted"))</f>
        <v>Rookie</v>
      </c>
      <c r="K90" s="58" t="str">
        <f>IF(RosterPlan25[[#This Row],[Contract]]="Rookie","",2019+3-_xlfn.IFNA(INDEX(Draft2019[Net Keeper Count],RosterPlan25[[#This Row],[DraftIndex]]),0))</f>
        <v/>
      </c>
      <c r="L90" s="58">
        <f>ROUNDDOWN(RosterPlan25[[#This Row],[Opt $]]*IF(RosterPlan25[[#This Row],[Contract]]="Rookie",0.3,0.15),0)</f>
        <v>28</v>
      </c>
      <c r="M90" s="59">
        <f>IF(RosterPlan25[[#This Row],[SOURCE]]="Rookie",INDEX(Rookies2020[salary],MATCH(RosterPlan25[[#This Row],[PLAYER]],Rookies2020[full_name],0)),MAX(RosterPlan25[[#This Row],[Current $]]+RosterPlan25[[#This Row],[$↑ VAR]],1))</f>
        <v>67</v>
      </c>
      <c r="N90" s="26">
        <f>_xlfn.IFNA(IF(RosterPlan25[[#This Row],[POS]]="K",0,INDEX(BeerTable[Average],MATCH(TEXT(RosterPlan25[[#This Row],[player_id]],"0"),BeerTable[sleeper_id],0))),_xlfn.SWITCH(RosterPlan25[[#This Row],[POS]],"QB",-12,"RB",-8,"WR",-8,-5))</f>
        <v>7.89</v>
      </c>
      <c r="O90" s="38" t="s">
        <v>437</v>
      </c>
      <c r="P90" s="60">
        <f>_xlfn.IFNA(INDEX(Draft2019[Net Keeper Count],RosterPlan25[[#This Row],[DraftIndex]]),0)+IF(RosterPlan25[[#This Row],[KEEPER / RFA]]="K",1,0)</f>
        <v>2</v>
      </c>
      <c r="Q90" s="59"/>
      <c r="R90" s="57">
        <f>IF(RosterPlan25[[#This Row],[VAR/G]]&gt;0,ROUND($AA$29*RosterPlan25[[#This Row],[VAR/G]],0),0)+1</f>
        <v>95</v>
      </c>
      <c r="S90" s="57">
        <f>RosterPlan25[[#This Row],[Opt $]]-RosterPlan25[[#This Row],[2020 $]]</f>
        <v>28</v>
      </c>
      <c r="T90" s="61">
        <f>IF(OR(RosterPlan25[[#This Row],[SOURCE]]="Rookie",RosterPlan25[[#This Row],[POS]]="K"),0,RosterPlan25[[#This Row],[VAR/G]]+3.3)</f>
        <v>11.19</v>
      </c>
      <c r="U90" s="61">
        <f>IF(RosterPlan25[[#This Row],[VAW/G]]&gt;0,ROUND(RosterPlan25[[#This Row],[VAW/G]]*$AA$56,0)+1,1)</f>
        <v>93</v>
      </c>
      <c r="V90" s="62">
        <f>RosterPlan25[[#This Row],[VAWG Market $]]-_xlfn.IFNA(RosterPlan25[[#This Row],[2020 $]],1)</f>
        <v>26</v>
      </c>
      <c r="W90" s="57">
        <f>IF(RosterPlan25[[#This Row],[VAR/G]]&gt;0,1+ROUND(RosterPlan25[[#This Row],[VAR/G]]*IF(RosterPlan25[[#This Row],[KEEPER / RFA]]="K",($AA$34+RosterPlan25[[#This Row],[2020 $]]-1)/($AA$25+RosterPlan25[[#This Row],[VAR/G]]),$AA$35),0),1)</f>
        <v>167</v>
      </c>
      <c r="X90" s="61">
        <f>RosterPlan25[[#This Row],[Pure Inflated $]]-RosterPlan25[[#This Row],[2020 $]]</f>
        <v>100</v>
      </c>
      <c r="AL90" s="36">
        <v>1</v>
      </c>
      <c r="AM90" s="36">
        <f>AL90*0.15</f>
        <v>0.15</v>
      </c>
      <c r="AN90" s="36">
        <f>RosterPlan25[[#This Row],[Current $]]+ROUNDDOWN(AM90,0)</f>
        <v>39</v>
      </c>
      <c r="AO90" s="69">
        <f t="shared" si="4"/>
        <v>0</v>
      </c>
      <c r="AP90"/>
      <c r="AQ90"/>
      <c r="AR90"/>
      <c r="AS90"/>
      <c r="AT90"/>
    </row>
    <row r="91" spans="1:46" x14ac:dyDescent="0.3">
      <c r="A91" s="1" t="s">
        <v>199</v>
      </c>
      <c r="B91" s="69" t="s">
        <v>263</v>
      </c>
      <c r="C91" s="69" t="s">
        <v>9599</v>
      </c>
      <c r="D91" s="69">
        <f>_xlfn.IFNA(MATCH(RosterPlan25[[#This Row],[player_id]],CompositeRoster[sleeper_id],0),  MATCH(RosterPlan25[[#This Row],[PLAYER]],CompositeRoster[full_name],0))</f>
        <v>3</v>
      </c>
      <c r="E91" s="69">
        <f>MATCH(RosterPlan25[[#This Row],[player_id]],Draft2019[sleeper_id],0)</f>
        <v>121</v>
      </c>
      <c r="F91" s="57" t="str">
        <f>INDEX(CompositeRoster[team],RosterPlan25[[#This Row],[RosterIndex]])&amp;""</f>
        <v>MIN</v>
      </c>
      <c r="G91" s="57" t="str">
        <f>INDEX(CompositeRoster[position],RosterPlan25[[#This Row],[RosterIndex]])&amp;""</f>
        <v>RB</v>
      </c>
      <c r="H91" s="57" t="str">
        <f>INDEX(CompositeRoster[source],RosterPlan25[[#This Row],[RosterIndex]])</f>
        <v>Roster</v>
      </c>
      <c r="I91" s="58">
        <f>_xlfn.IFNA(INDEX(Draft2019[PRICE],RosterPlan25[[#This Row],[DraftIndex]]),0)</f>
        <v>41</v>
      </c>
      <c r="J91" s="58" t="str">
        <f>IF(RosterPlan25[[#This Row],[SOURCE]]="Rookie","Rookie",_xlfn.IFNA(INDEX(Draft2019[Current Contract],RosterPlan25[[#This Row],[DraftIndex]]),"Undrafted"))</f>
        <v>Rookie</v>
      </c>
      <c r="K91" s="58" t="str">
        <f>IF(RosterPlan25[[#This Row],[Contract]]="Rookie","",2019+3-_xlfn.IFNA(INDEX(Draft2019[Net Keeper Count],RosterPlan25[[#This Row],[DraftIndex]]),0))</f>
        <v/>
      </c>
      <c r="L91" s="58">
        <f>ROUNDDOWN(RosterPlan25[[#This Row],[Opt $]]*IF(RosterPlan25[[#This Row],[Contract]]="Rookie",0.3,0.15),0)</f>
        <v>24</v>
      </c>
      <c r="M91" s="59">
        <f>IF(RosterPlan25[[#This Row],[SOURCE]]="Rookie",INDEX(Rookies2020[salary],MATCH(RosterPlan25[[#This Row],[PLAYER]],Rookies2020[full_name],0)),MAX(RosterPlan25[[#This Row],[Current $]]+RosterPlan25[[#This Row],[$↑ VAR]],1))</f>
        <v>65</v>
      </c>
      <c r="N91" s="26">
        <f>_xlfn.IFNA(IF(RosterPlan25[[#This Row],[POS]]="K",0,INDEX(BeerTable[Average],MATCH(TEXT(RosterPlan25[[#This Row],[player_id]],"0"),BeerTable[sleeper_id],0))),_xlfn.SWITCH(RosterPlan25[[#This Row],[POS]],"QB",-12,"RB",-8,"WR",-8,-5))</f>
        <v>6.85</v>
      </c>
      <c r="O91" s="38" t="s">
        <v>437</v>
      </c>
      <c r="P91" s="60">
        <f>_xlfn.IFNA(INDEX(Draft2019[Net Keeper Count],RosterPlan25[[#This Row],[DraftIndex]]),0)+IF(RosterPlan25[[#This Row],[KEEPER / RFA]]="K",1,0)</f>
        <v>3</v>
      </c>
      <c r="Q91" s="59"/>
      <c r="R91" s="57">
        <f>IF(RosterPlan25[[#This Row],[VAR/G]]&gt;0,ROUND($AA$29*RosterPlan25[[#This Row],[VAR/G]],0),0)+1</f>
        <v>82</v>
      </c>
      <c r="S91" s="57">
        <f>RosterPlan25[[#This Row],[Opt $]]-RosterPlan25[[#This Row],[2020 $]]</f>
        <v>17</v>
      </c>
      <c r="T91" s="61">
        <f>IF(OR(RosterPlan25[[#This Row],[SOURCE]]="Rookie",RosterPlan25[[#This Row],[POS]]="K"),0,RosterPlan25[[#This Row],[VAR/G]]+3.3)</f>
        <v>10.149999999999999</v>
      </c>
      <c r="U91" s="61">
        <f>IF(RosterPlan25[[#This Row],[VAW/G]]&gt;0,ROUND(RosterPlan25[[#This Row],[VAW/G]]*$AA$56,0)+1,1)</f>
        <v>85</v>
      </c>
      <c r="V91" s="62">
        <f>RosterPlan25[[#This Row],[VAWG Market $]]-_xlfn.IFNA(RosterPlan25[[#This Row],[2020 $]],1)</f>
        <v>20</v>
      </c>
      <c r="W91" s="57">
        <f>IF(RosterPlan25[[#This Row],[VAR/G]]&gt;0,1+ROUND(RosterPlan25[[#This Row],[VAR/G]]*IF(RosterPlan25[[#This Row],[KEEPER / RFA]]="K",($AA$34+RosterPlan25[[#This Row],[2020 $]]-1)/($AA$25+RosterPlan25[[#This Row],[VAR/G]]),$AA$35),0),1)</f>
        <v>148</v>
      </c>
      <c r="X91" s="61">
        <f>RosterPlan25[[#This Row],[Pure Inflated $]]-RosterPlan25[[#This Row],[2020 $]]</f>
        <v>83</v>
      </c>
      <c r="AL91" s="36">
        <v>1</v>
      </c>
      <c r="AM91" s="36">
        <f>AL91*0.15</f>
        <v>0.15</v>
      </c>
      <c r="AN91" s="36">
        <f>RosterPlan25[[#This Row],[Current $]]+ROUNDDOWN(AM91,0)</f>
        <v>41</v>
      </c>
      <c r="AO91" s="69">
        <f t="shared" si="4"/>
        <v>0</v>
      </c>
      <c r="AP91"/>
      <c r="AQ91"/>
      <c r="AR91"/>
      <c r="AS91"/>
      <c r="AT91"/>
    </row>
    <row r="92" spans="1:46" x14ac:dyDescent="0.3">
      <c r="A92" s="1" t="s">
        <v>200</v>
      </c>
      <c r="B92" s="69" t="s">
        <v>263</v>
      </c>
      <c r="C92" s="69" t="s">
        <v>2023</v>
      </c>
      <c r="D92" s="69">
        <f>_xlfn.IFNA(MATCH(RosterPlan25[[#This Row],[player_id]],CompositeRoster[sleeper_id],0),  MATCH(RosterPlan25[[#This Row],[PLAYER]],CompositeRoster[full_name],0))</f>
        <v>15</v>
      </c>
      <c r="E92" s="69">
        <f>MATCH(RosterPlan25[[#This Row],[player_id]],Draft2019[sleeper_id],0)</f>
        <v>124</v>
      </c>
      <c r="F92" s="69" t="str">
        <f>INDEX(CompositeRoster[team],RosterPlan25[[#This Row],[RosterIndex]])&amp;""</f>
        <v>KC</v>
      </c>
      <c r="G92" s="69" t="str">
        <f>INDEX(CompositeRoster[position],RosterPlan25[[#This Row],[RosterIndex]])&amp;""</f>
        <v>QB</v>
      </c>
      <c r="H92" s="36" t="str">
        <f>INDEX(CompositeRoster[source],RosterPlan25[[#This Row],[RosterIndex]])</f>
        <v>Roster</v>
      </c>
      <c r="I92" s="41">
        <f>_xlfn.IFNA(INDEX(Draft2019[PRICE],RosterPlan25[[#This Row],[DraftIndex]]),0)</f>
        <v>17</v>
      </c>
      <c r="J92" s="41" t="str">
        <f>IF(RosterPlan25[[#This Row],[SOURCE]]="Rookie","Rookie",_xlfn.IFNA(INDEX(Draft2019[Current Contract],RosterPlan25[[#This Row],[DraftIndex]]),"Undrafted"))</f>
        <v>Rookie</v>
      </c>
      <c r="K92" s="41" t="str">
        <f>IF(RosterPlan25[[#This Row],[Contract]]="Rookie","",2019+3-_xlfn.IFNA(INDEX(Draft2019[Net Keeper Count],RosterPlan25[[#This Row],[DraftIndex]]),0))</f>
        <v/>
      </c>
      <c r="L92" s="41">
        <f>ROUNDDOWN(RosterPlan25[[#This Row],[Opt $]]*IF(RosterPlan25[[#This Row],[Contract]]="Rookie",0.3,0.15),0)</f>
        <v>17</v>
      </c>
      <c r="M92" s="36">
        <f>IF(RosterPlan25[[#This Row],[SOURCE]]="Rookie",INDEX(Rookies2020[salary],MATCH(RosterPlan25[[#This Row],[PLAYER]],Rookies2020[full_name],0)),MAX(RosterPlan25[[#This Row],[Current $]]+RosterPlan25[[#This Row],[$↑ VAR]],1))</f>
        <v>34</v>
      </c>
      <c r="N92" s="47">
        <f>_xlfn.IFNA(IF(RosterPlan25[[#This Row],[POS]]="K",0,INDEX(BeerTable[Average],MATCH(TEXT(RosterPlan25[[#This Row],[player_id]],"0"),BeerTable[sleeper_id],0))),_xlfn.SWITCH(RosterPlan25[[#This Row],[POS]],"QB",-12,"RB",-8,"WR",-8,-5))</f>
        <v>4.83</v>
      </c>
      <c r="O92" s="38" t="s">
        <v>437</v>
      </c>
      <c r="P92" s="69">
        <f>_xlfn.IFNA(INDEX(Draft2019[Net Keeper Count],RosterPlan25[[#This Row],[DraftIndex]]),0)+IF(RosterPlan25[[#This Row],[KEEPER / RFA]]="K",1,0)</f>
        <v>3</v>
      </c>
      <c r="Q92" s="38"/>
      <c r="R92" s="48">
        <f>IF(RosterPlan25[[#This Row],[VAR/G]]&gt;0,ROUND($AA$29*RosterPlan25[[#This Row],[VAR/G]],0),0)+1</f>
        <v>58</v>
      </c>
      <c r="S92" s="36">
        <f>RosterPlan25[[#This Row],[Opt $]]-RosterPlan25[[#This Row],[2020 $]]</f>
        <v>24</v>
      </c>
      <c r="T92" s="69">
        <f>IF(OR(RosterPlan25[[#This Row],[SOURCE]]="Rookie",RosterPlan25[[#This Row],[POS]]="K"),0,RosterPlan25[[#This Row],[VAR/G]]+3.3)</f>
        <v>8.129999999999999</v>
      </c>
      <c r="U92" s="69">
        <f>IF(RosterPlan25[[#This Row],[VAW/G]]&gt;0,ROUND(RosterPlan25[[#This Row],[VAW/G]]*$AA$56,0)+1,1)</f>
        <v>68</v>
      </c>
      <c r="V92" s="49">
        <f>RosterPlan25[[#This Row],[VAWG Market $]]-_xlfn.IFNA(RosterPlan25[[#This Row],[2020 $]],1)</f>
        <v>34</v>
      </c>
      <c r="W92" s="36">
        <f>IF(RosterPlan25[[#This Row],[VAR/G]]&gt;0,1+ROUND(RosterPlan25[[#This Row],[VAR/G]]*IF(RosterPlan25[[#This Row],[KEEPER / RFA]]="K",($AA$34+RosterPlan25[[#This Row],[2020 $]]-1)/($AA$25+RosterPlan25[[#This Row],[VAR/G]]),$AA$35),0),1)</f>
        <v>106</v>
      </c>
      <c r="X92" s="36">
        <f>RosterPlan25[[#This Row],[Pure Inflated $]]-RosterPlan25[[#This Row],[2020 $]]</f>
        <v>72</v>
      </c>
      <c r="AL92" s="36">
        <v>13</v>
      </c>
      <c r="AM92" s="36">
        <f t="shared" ref="AM92:AM98" si="5">AL92*0.3</f>
        <v>3.9</v>
      </c>
      <c r="AN92" s="36">
        <f>RosterPlan25[[#This Row],[Current $]]+ROUNDDOWN(AM92,0)</f>
        <v>20</v>
      </c>
      <c r="AO92" s="69">
        <f t="shared" si="4"/>
        <v>0.85785326086956537</v>
      </c>
      <c r="AP92"/>
      <c r="AQ92"/>
      <c r="AR92"/>
      <c r="AS92"/>
      <c r="AT92"/>
    </row>
    <row r="93" spans="1:46" x14ac:dyDescent="0.3">
      <c r="A93" s="1" t="s">
        <v>67</v>
      </c>
      <c r="B93" s="69" t="s">
        <v>263</v>
      </c>
      <c r="C93" s="69" t="s">
        <v>15604</v>
      </c>
      <c r="D93" s="69">
        <f>_xlfn.IFNA(MATCH(RosterPlan25[[#This Row],[player_id]],CompositeRoster[sleeper_id],0),  MATCH(RosterPlan25[[#This Row],[PLAYER]],CompositeRoster[full_name],0))</f>
        <v>11</v>
      </c>
      <c r="E93" s="69">
        <f>MATCH(RosterPlan25[[#This Row],[player_id]],Draft2019[sleeper_id],0)</f>
        <v>38</v>
      </c>
      <c r="F93" s="69" t="str">
        <f>INDEX(CompositeRoster[team],RosterPlan25[[#This Row],[RosterIndex]])&amp;""</f>
        <v>DEN</v>
      </c>
      <c r="G93" s="69" t="str">
        <f>INDEX(CompositeRoster[position],RosterPlan25[[#This Row],[RosterIndex]])&amp;""</f>
        <v>RB</v>
      </c>
      <c r="H93" s="36" t="str">
        <f>INDEX(CompositeRoster[source],RosterPlan25[[#This Row],[RosterIndex]])</f>
        <v>Roster</v>
      </c>
      <c r="I93" s="41">
        <f>_xlfn.IFNA(INDEX(Draft2019[PRICE],RosterPlan25[[#This Row],[DraftIndex]]),0)</f>
        <v>28</v>
      </c>
      <c r="J93" s="41" t="str">
        <f>IF(RosterPlan25[[#This Row],[SOURCE]]="Rookie","Rookie",_xlfn.IFNA(INDEX(Draft2019[Current Contract],RosterPlan25[[#This Row],[DraftIndex]]),"Undrafted"))</f>
        <v>Auction</v>
      </c>
      <c r="K93" s="41">
        <f>IF(RosterPlan25[[#This Row],[Contract]]="Rookie","",2019+3-_xlfn.IFNA(INDEX(Draft2019[Net Keeper Count],RosterPlan25[[#This Row],[DraftIndex]]),0))</f>
        <v>2022</v>
      </c>
      <c r="L93" s="41">
        <f>ROUNDDOWN(RosterPlan25[[#This Row],[Opt $]]*IF(RosterPlan25[[#This Row],[Contract]]="Rookie",0.3,0.15),0)</f>
        <v>5</v>
      </c>
      <c r="M93" s="36">
        <f>IF(RosterPlan25[[#This Row],[SOURCE]]="Rookie",INDEX(Rookies2020[salary],MATCH(RosterPlan25[[#This Row],[PLAYER]],Rookies2020[full_name],0)),MAX(RosterPlan25[[#This Row],[Current $]]+RosterPlan25[[#This Row],[$↑ VAR]],1))</f>
        <v>33</v>
      </c>
      <c r="N93" s="47">
        <f>_xlfn.IFNA(IF(RosterPlan25[[#This Row],[POS]]="K",0,INDEX(BeerTable[Average],MATCH(TEXT(RosterPlan25[[#This Row],[player_id]],"0"),BeerTable[sleeper_id],0))),_xlfn.SWITCH(RosterPlan25[[#This Row],[POS]],"QB",-12,"RB",-8,"WR",-8,-5))</f>
        <v>2.99</v>
      </c>
      <c r="O93" s="38" t="s">
        <v>437</v>
      </c>
      <c r="P93" s="69">
        <f>_xlfn.IFNA(INDEX(Draft2019[Net Keeper Count],RosterPlan25[[#This Row],[DraftIndex]]),0)+IF(RosterPlan25[[#This Row],[KEEPER / RFA]]="K",1,0)</f>
        <v>1</v>
      </c>
      <c r="Q93" s="38"/>
      <c r="R93" s="48">
        <f>IF(RosterPlan25[[#This Row],[VAR/G]]&gt;0,ROUND($AA$29*RosterPlan25[[#This Row],[VAR/G]],0),0)+1</f>
        <v>36</v>
      </c>
      <c r="S93" s="36">
        <f>RosterPlan25[[#This Row],[Opt $]]-RosterPlan25[[#This Row],[2020 $]]</f>
        <v>3</v>
      </c>
      <c r="T93" s="69">
        <f>IF(OR(RosterPlan25[[#This Row],[SOURCE]]="Rookie",RosterPlan25[[#This Row],[POS]]="K"),0,RosterPlan25[[#This Row],[VAR/G]]+3.3)</f>
        <v>6.29</v>
      </c>
      <c r="U93" s="69">
        <f>IF(RosterPlan25[[#This Row],[VAW/G]]&gt;0,ROUND(RosterPlan25[[#This Row],[VAW/G]]*$AA$56,0)+1,1)</f>
        <v>53</v>
      </c>
      <c r="V93" s="49">
        <f>RosterPlan25[[#This Row],[VAWG Market $]]-_xlfn.IFNA(RosterPlan25[[#This Row],[2020 $]],1)</f>
        <v>20</v>
      </c>
      <c r="W93" s="36">
        <f>IF(RosterPlan25[[#This Row],[VAR/G]]&gt;0,1+ROUND(RosterPlan25[[#This Row],[VAR/G]]*IF(RosterPlan25[[#This Row],[KEEPER / RFA]]="K",($AA$34+RosterPlan25[[#This Row],[2020 $]]-1)/($AA$25+RosterPlan25[[#This Row],[VAR/G]]),$AA$35),0),1)</f>
        <v>69</v>
      </c>
      <c r="X93" s="36">
        <f>RosterPlan25[[#This Row],[Pure Inflated $]]-RosterPlan25[[#This Row],[2020 $]]</f>
        <v>36</v>
      </c>
      <c r="AL93" s="63">
        <v>1</v>
      </c>
      <c r="AM93" s="36">
        <f t="shared" si="5"/>
        <v>0.3</v>
      </c>
      <c r="AN93" s="36">
        <f>RosterPlan25[[#This Row],[Current $]]+ROUNDDOWN(AM93,0)</f>
        <v>28</v>
      </c>
      <c r="AO93" s="69">
        <f t="shared" si="4"/>
        <v>0</v>
      </c>
      <c r="AP93"/>
      <c r="AQ93"/>
      <c r="AR93"/>
      <c r="AS93"/>
      <c r="AT93"/>
    </row>
    <row r="94" spans="1:46" x14ac:dyDescent="0.3">
      <c r="A94" s="1" t="s">
        <v>37</v>
      </c>
      <c r="B94" s="69" t="s">
        <v>263</v>
      </c>
      <c r="C94" s="69" t="s">
        <v>5520</v>
      </c>
      <c r="D94" s="69">
        <f>_xlfn.IFNA(MATCH(RosterPlan25[[#This Row],[player_id]],CompositeRoster[sleeper_id],0),  MATCH(RosterPlan25[[#This Row],[PLAYER]],CompositeRoster[full_name],0))</f>
        <v>12</v>
      </c>
      <c r="E94" s="69">
        <f>MATCH(RosterPlan25[[#This Row],[player_id]],Draft2019[sleeper_id],0)</f>
        <v>223</v>
      </c>
      <c r="F94" s="57" t="str">
        <f>INDEX(CompositeRoster[team],RosterPlan25[[#This Row],[RosterIndex]])&amp;""</f>
        <v>DAL</v>
      </c>
      <c r="G94" s="57" t="str">
        <f>INDEX(CompositeRoster[position],RosterPlan25[[#This Row],[RosterIndex]])&amp;""</f>
        <v>WR</v>
      </c>
      <c r="H94" s="57" t="str">
        <f>INDEX(CompositeRoster[source],RosterPlan25[[#This Row],[RosterIndex]])</f>
        <v>Roster</v>
      </c>
      <c r="I94" s="58">
        <f>_xlfn.IFNA(INDEX(Draft2019[PRICE],RosterPlan25[[#This Row],[DraftIndex]]),0)</f>
        <v>4</v>
      </c>
      <c r="J94" s="58" t="str">
        <f>IF(RosterPlan25[[#This Row],[SOURCE]]="Rookie","Rookie",_xlfn.IFNA(INDEX(Draft2019[Current Contract],RosterPlan25[[#This Row],[DraftIndex]]),"Undrafted"))</f>
        <v>Rookie</v>
      </c>
      <c r="K94" s="58" t="str">
        <f>IF(RosterPlan25[[#This Row],[Contract]]="Rookie","",2019+3-_xlfn.IFNA(INDEX(Draft2019[Net Keeper Count],RosterPlan25[[#This Row],[DraftIndex]]),0))</f>
        <v/>
      </c>
      <c r="L94" s="58">
        <f>ROUNDDOWN(RosterPlan25[[#This Row],[Opt $]]*IF(RosterPlan25[[#This Row],[Contract]]="Rookie",0.3,0.15),0)</f>
        <v>3</v>
      </c>
      <c r="M94" s="57">
        <f>IF(RosterPlan25[[#This Row],[SOURCE]]="Rookie",INDEX(Rookies2020[salary],MATCH(RosterPlan25[[#This Row],[PLAYER]],Rookies2020[full_name],0)),MAX(RosterPlan25[[#This Row],[Current $]]+RosterPlan25[[#This Row],[$↑ VAR]],1))</f>
        <v>7</v>
      </c>
      <c r="N94" s="47">
        <f>_xlfn.IFNA(IF(RosterPlan25[[#This Row],[POS]]="K",0,INDEX(BeerTable[Average],MATCH(TEXT(RosterPlan25[[#This Row],[player_id]],"0"),BeerTable[sleeper_id],0))),_xlfn.SWITCH(RosterPlan25[[#This Row],[POS]],"QB",-12,"RB",-8,"WR",-8,-5))</f>
        <v>1.04</v>
      </c>
      <c r="O94" s="38" t="s">
        <v>437</v>
      </c>
      <c r="P94" s="59">
        <f>_xlfn.IFNA(INDEX(Draft2019[Net Keeper Count],RosterPlan25[[#This Row],[DraftIndex]]),0)+IF(RosterPlan25[[#This Row],[KEEPER / RFA]]="K",1,0)</f>
        <v>2</v>
      </c>
      <c r="Q94" s="60"/>
      <c r="R94" s="57">
        <f>IF(RosterPlan25[[#This Row],[VAR/G]]&gt;0,ROUND($AA$29*RosterPlan25[[#This Row],[VAR/G]],0),0)+1</f>
        <v>13</v>
      </c>
      <c r="S94" s="57">
        <f>RosterPlan25[[#This Row],[Opt $]]-RosterPlan25[[#This Row],[2020 $]]</f>
        <v>6</v>
      </c>
      <c r="T94" s="61">
        <f>IF(OR(RosterPlan25[[#This Row],[SOURCE]]="Rookie",RosterPlan25[[#This Row],[POS]]="K"),0,RosterPlan25[[#This Row],[VAR/G]]+3.3)</f>
        <v>4.34</v>
      </c>
      <c r="U94" s="61">
        <f>IF(RosterPlan25[[#This Row],[VAW/G]]&gt;0,ROUND(RosterPlan25[[#This Row],[VAW/G]]*$AA$56,0)+1,1)</f>
        <v>37</v>
      </c>
      <c r="V94" s="62">
        <f>RosterPlan25[[#This Row],[VAWG Market $]]-_xlfn.IFNA(RosterPlan25[[#This Row],[2020 $]],1)</f>
        <v>30</v>
      </c>
      <c r="W94" s="57">
        <f>IF(RosterPlan25[[#This Row],[VAR/G]]&gt;0,1+ROUND(RosterPlan25[[#This Row],[VAR/G]]*IF(RosterPlan25[[#This Row],[KEEPER / RFA]]="K",($AA$34+RosterPlan25[[#This Row],[2020 $]]-1)/($AA$25+RosterPlan25[[#This Row],[VAR/G]]),$AA$35),0),1)</f>
        <v>25</v>
      </c>
      <c r="X94" s="57">
        <f>RosterPlan25[[#This Row],[Pure Inflated $]]-RosterPlan25[[#This Row],[2020 $]]</f>
        <v>18</v>
      </c>
      <c r="AL94" s="63">
        <v>1</v>
      </c>
      <c r="AM94" s="36">
        <f t="shared" si="5"/>
        <v>0.3</v>
      </c>
      <c r="AN94" s="36">
        <f>RosterPlan25[[#This Row],[Current $]]+ROUNDDOWN(AM94,0)</f>
        <v>4</v>
      </c>
      <c r="AO94" s="69">
        <f t="shared" si="4"/>
        <v>0</v>
      </c>
      <c r="AP94"/>
      <c r="AQ94"/>
      <c r="AR94"/>
      <c r="AS94"/>
      <c r="AT94"/>
    </row>
    <row r="95" spans="1:46" x14ac:dyDescent="0.3">
      <c r="A95" s="1" t="s">
        <v>85</v>
      </c>
      <c r="B95" s="69" t="s">
        <v>263</v>
      </c>
      <c r="C95" s="69" t="s">
        <v>10681</v>
      </c>
      <c r="D95" s="69">
        <f>_xlfn.IFNA(MATCH(RosterPlan25[[#This Row],[player_id]],CompositeRoster[sleeper_id],0),  MATCH(RosterPlan25[[#This Row],[PLAYER]],CompositeRoster[full_name],0))</f>
        <v>1</v>
      </c>
      <c r="E95" s="69">
        <f>MATCH(RosterPlan25[[#This Row],[player_id]],Draft2019[sleeper_id],0)</f>
        <v>233</v>
      </c>
      <c r="F95" s="69" t="str">
        <f>INDEX(CompositeRoster[team],RosterPlan25[[#This Row],[RosterIndex]])&amp;""</f>
        <v>CIN</v>
      </c>
      <c r="G95" s="69" t="str">
        <f>INDEX(CompositeRoster[position],RosterPlan25[[#This Row],[RosterIndex]])&amp;""</f>
        <v>WR</v>
      </c>
      <c r="H95" s="36" t="str">
        <f>INDEX(CompositeRoster[source],RosterPlan25[[#This Row],[RosterIndex]])</f>
        <v>Roster</v>
      </c>
      <c r="I95" s="41">
        <f>_xlfn.IFNA(INDEX(Draft2019[PRICE],RosterPlan25[[#This Row],[DraftIndex]]),0)</f>
        <v>28</v>
      </c>
      <c r="J95" s="41" t="str">
        <f>IF(RosterPlan25[[#This Row],[SOURCE]]="Rookie","Rookie",_xlfn.IFNA(INDEX(Draft2019[Current Contract],RosterPlan25[[#This Row],[DraftIndex]]),"Undrafted"))</f>
        <v>Auction</v>
      </c>
      <c r="K95" s="41">
        <f>IF(RosterPlan25[[#This Row],[Contract]]="Rookie","",2019+3-_xlfn.IFNA(INDEX(Draft2019[Net Keeper Count],RosterPlan25[[#This Row],[DraftIndex]]),0))</f>
        <v>2022</v>
      </c>
      <c r="L95" s="41">
        <f>ROUNDDOWN(RosterPlan25[[#This Row],[Opt $]]*IF(RosterPlan25[[#This Row],[Contract]]="Rookie",0.3,0.15),0)</f>
        <v>1</v>
      </c>
      <c r="M95" s="36">
        <f>IF(RosterPlan25[[#This Row],[SOURCE]]="Rookie",INDEX(Rookies2020[salary],MATCH(RosterPlan25[[#This Row],[PLAYER]],Rookies2020[full_name],0)),MAX(RosterPlan25[[#This Row],[Current $]]+RosterPlan25[[#This Row],[$↑ VAR]],1))</f>
        <v>29</v>
      </c>
      <c r="N95" s="47">
        <f>_xlfn.IFNA(IF(RosterPlan25[[#This Row],[POS]]="K",0,INDEX(BeerTable[Average],MATCH(TEXT(RosterPlan25[[#This Row],[player_id]],"0"),BeerTable[sleeper_id],0))),_xlfn.SWITCH(RosterPlan25[[#This Row],[POS]],"QB",-12,"RB",-8,"WR",-8,-5))</f>
        <v>0.75</v>
      </c>
      <c r="O95" s="38" t="s">
        <v>437</v>
      </c>
      <c r="P95" s="69">
        <f>_xlfn.IFNA(INDEX(Draft2019[Net Keeper Count],RosterPlan25[[#This Row],[DraftIndex]]),0)+IF(RosterPlan25[[#This Row],[KEEPER / RFA]]="K",1,0)</f>
        <v>1</v>
      </c>
      <c r="Q95" s="38"/>
      <c r="R95" s="48">
        <f>IF(RosterPlan25[[#This Row],[VAR/G]]&gt;0,ROUND($AA$29*RosterPlan25[[#This Row],[VAR/G]],0),0)+1</f>
        <v>10</v>
      </c>
      <c r="S95" s="36">
        <f>RosterPlan25[[#This Row],[Opt $]]-RosterPlan25[[#This Row],[2020 $]]</f>
        <v>-19</v>
      </c>
      <c r="T95" s="69">
        <f>IF(OR(RosterPlan25[[#This Row],[SOURCE]]="Rookie",RosterPlan25[[#This Row],[POS]]="K"),0,RosterPlan25[[#This Row],[VAR/G]]+3.3)</f>
        <v>4.05</v>
      </c>
      <c r="U95" s="69">
        <f>IF(RosterPlan25[[#This Row],[VAW/G]]&gt;0,ROUND(RosterPlan25[[#This Row],[VAW/G]]*$AA$56,0)+1,1)</f>
        <v>34</v>
      </c>
      <c r="V95" s="49">
        <f>RosterPlan25[[#This Row],[VAWG Market $]]-_xlfn.IFNA(RosterPlan25[[#This Row],[2020 $]],1)</f>
        <v>5</v>
      </c>
      <c r="W95" s="36">
        <f>IF(RosterPlan25[[#This Row],[VAR/G]]&gt;0,1+ROUND(RosterPlan25[[#This Row],[VAR/G]]*IF(RosterPlan25[[#This Row],[KEEPER / RFA]]="K",($AA$34+RosterPlan25[[#This Row],[2020 $]]-1)/($AA$25+RosterPlan25[[#This Row],[VAR/G]]),$AA$35),0),1)</f>
        <v>19</v>
      </c>
      <c r="X95" s="36">
        <f>RosterPlan25[[#This Row],[Pure Inflated $]]-RosterPlan25[[#This Row],[2020 $]]</f>
        <v>-10</v>
      </c>
      <c r="AL95" s="63">
        <v>1</v>
      </c>
      <c r="AM95" s="36">
        <f t="shared" si="5"/>
        <v>0.3</v>
      </c>
      <c r="AN95" s="36">
        <f>RosterPlan25[[#This Row],[Current $]]+ROUNDDOWN(AM95,0)</f>
        <v>28</v>
      </c>
      <c r="AO95" s="69">
        <f t="shared" si="4"/>
        <v>0</v>
      </c>
      <c r="AP95"/>
      <c r="AQ95"/>
      <c r="AR95"/>
      <c r="AS95"/>
      <c r="AT95"/>
    </row>
    <row r="96" spans="1:46" x14ac:dyDescent="0.3">
      <c r="A96" s="1" t="s">
        <v>139</v>
      </c>
      <c r="B96" s="69" t="s">
        <v>263</v>
      </c>
      <c r="C96" s="69" t="s">
        <v>3258</v>
      </c>
      <c r="D96" s="69">
        <f>_xlfn.IFNA(MATCH(RosterPlan25[[#This Row],[player_id]],CompositeRoster[sleeper_id],0),  MATCH(RosterPlan25[[#This Row],[PLAYER]],CompositeRoster[full_name],0))</f>
        <v>10</v>
      </c>
      <c r="E96" s="69">
        <f>MATCH(RosterPlan25[[#This Row],[player_id]],Draft2019[sleeper_id],0)</f>
        <v>236</v>
      </c>
      <c r="F96" s="69" t="str">
        <f>INDEX(CompositeRoster[team],RosterPlan25[[#This Row],[RosterIndex]])&amp;""</f>
        <v>BAL</v>
      </c>
      <c r="G96" s="69" t="str">
        <f>INDEX(CompositeRoster[position],RosterPlan25[[#This Row],[RosterIndex]])&amp;""</f>
        <v>K</v>
      </c>
      <c r="H96" s="69" t="str">
        <f>INDEX(CompositeRoster[source],RosterPlan25[[#This Row],[RosterIndex]])</f>
        <v>Roster</v>
      </c>
      <c r="I96" s="41">
        <f>_xlfn.IFNA(INDEX(Draft2019[PRICE],RosterPlan25[[#This Row],[DraftIndex]]),0)</f>
        <v>1</v>
      </c>
      <c r="J96" s="41" t="str">
        <f>IF(RosterPlan25[[#This Row],[SOURCE]]="Rookie","Rookie",_xlfn.IFNA(INDEX(Draft2019[Current Contract],RosterPlan25[[#This Row],[DraftIndex]]),"Undrafted"))</f>
        <v>Auction</v>
      </c>
      <c r="K96" s="41">
        <f>IF(RosterPlan25[[#This Row],[Contract]]="Rookie","",2019+3-_xlfn.IFNA(INDEX(Draft2019[Net Keeper Count],RosterPlan25[[#This Row],[DraftIndex]]),0))</f>
        <v>2022</v>
      </c>
      <c r="L96" s="41">
        <f>ROUNDDOWN(RosterPlan25[[#This Row],[Opt $]]*IF(RosterPlan25[[#This Row],[Contract]]="Rookie",0.3,0.15),0)</f>
        <v>0</v>
      </c>
      <c r="M96" s="6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96" s="37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96" s="38" t="s">
        <v>437</v>
      </c>
      <c r="P96" s="69">
        <f>_xlfn.IFNA(INDEX(Draft2019[Net Keeper Count],RosterPlan25[[#This Row],[DraftIndex]]),0)+IF(RosterPlan25[[#This Row],[KEEPER / RFA]]="K",1,0)</f>
        <v>1</v>
      </c>
      <c r="Q96" s="38"/>
      <c r="R96" s="69">
        <f>IF(RosterPlan25[[#This Row],[VAR/G]]&gt;0,ROUND($AA$29*RosterPlan25[[#This Row],[VAR/G]],0),0)+1</f>
        <v>1</v>
      </c>
      <c r="S96" s="36">
        <f>RosterPlan25[[#This Row],[Opt $]]-RosterPlan25[[#This Row],[2020 $]]</f>
        <v>0</v>
      </c>
      <c r="T96" s="36">
        <f>IF(OR(RosterPlan25[[#This Row],[SOURCE]]="Rookie",RosterPlan25[[#This Row],[POS]]="K"),0,RosterPlan25[[#This Row],[VAR/G]]+3.3)</f>
        <v>0</v>
      </c>
      <c r="U96" s="36">
        <f>IF(RosterPlan25[[#This Row],[VAW/G]]&gt;0,ROUND(RosterPlan25[[#This Row],[VAW/G]]*$AA$56,0)+1,1)</f>
        <v>1</v>
      </c>
      <c r="V96" s="42">
        <f>RosterPlan25[[#This Row],[VAWG Market $]]-_xlfn.IFNA(RosterPlan25[[#This Row],[2020 $]],1)</f>
        <v>0</v>
      </c>
      <c r="W96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96" s="36">
        <f>RosterPlan25[[#This Row],[Pure Inflated $]]-RosterPlan25[[#This Row],[2020 $]]</f>
        <v>0</v>
      </c>
      <c r="AL96" s="63">
        <v>1</v>
      </c>
      <c r="AM96" s="36">
        <f t="shared" si="5"/>
        <v>0.3</v>
      </c>
      <c r="AN96" s="36">
        <f>RosterPlan25[[#This Row],[Current $]]+ROUNDDOWN(AM96,0)</f>
        <v>1</v>
      </c>
      <c r="AO96" s="69">
        <f t="shared" si="4"/>
        <v>0</v>
      </c>
      <c r="AP96"/>
      <c r="AQ96"/>
      <c r="AR96"/>
      <c r="AS96"/>
      <c r="AT96"/>
    </row>
    <row r="97" spans="1:46" x14ac:dyDescent="0.3">
      <c r="A97" s="1" t="s">
        <v>29</v>
      </c>
      <c r="B97" s="69" t="s">
        <v>263</v>
      </c>
      <c r="C97" s="69" t="s">
        <v>6893</v>
      </c>
      <c r="D97" s="69">
        <f>_xlfn.IFNA(MATCH(RosterPlan25[[#This Row],[player_id]],CompositeRoster[sleeper_id],0),  MATCH(RosterPlan25[[#This Row],[PLAYER]],CompositeRoster[full_name],0))</f>
        <v>13</v>
      </c>
      <c r="E97" s="69">
        <f>MATCH(RosterPlan25[[#This Row],[player_id]],Draft2019[sleeper_id],0)</f>
        <v>220</v>
      </c>
      <c r="F97" s="69" t="str">
        <f>INDEX(CompositeRoster[team],RosterPlan25[[#This Row],[RosterIndex]])&amp;""</f>
        <v>LAC</v>
      </c>
      <c r="G97" s="69" t="str">
        <f>INDEX(CompositeRoster[position],RosterPlan25[[#This Row],[RosterIndex]])&amp;""</f>
        <v>WR</v>
      </c>
      <c r="H97" s="36" t="str">
        <f>INDEX(CompositeRoster[source],RosterPlan25[[#This Row],[RosterIndex]])</f>
        <v>Roster</v>
      </c>
      <c r="I97" s="41">
        <f>_xlfn.IFNA(INDEX(Draft2019[PRICE],RosterPlan25[[#This Row],[DraftIndex]]),0)</f>
        <v>9</v>
      </c>
      <c r="J97" s="41" t="str">
        <f>IF(RosterPlan25[[#This Row],[SOURCE]]="Rookie","Rookie",_xlfn.IFNA(INDEX(Draft2019[Current Contract],RosterPlan25[[#This Row],[DraftIndex]]),"Undrafted"))</f>
        <v>Rookie</v>
      </c>
      <c r="K97" s="41" t="str">
        <f>IF(RosterPlan25[[#This Row],[Contract]]="Rookie","",2019+3-_xlfn.IFNA(INDEX(Draft2019[Net Keeper Count],RosterPlan25[[#This Row],[DraftIndex]]),0))</f>
        <v/>
      </c>
      <c r="L97" s="41">
        <f>ROUNDDOWN(RosterPlan25[[#This Row],[Opt $]]*IF(RosterPlan25[[#This Row],[Contract]]="Rookie",0.3,0.15),0)</f>
        <v>0</v>
      </c>
      <c r="M97" s="36">
        <f>IF(RosterPlan25[[#This Row],[SOURCE]]="Rookie",INDEX(Rookies2020[salary],MATCH(RosterPlan25[[#This Row],[PLAYER]],Rookies2020[full_name],0)),MAX(RosterPlan25[[#This Row],[Current $]]+RosterPlan25[[#This Row],[$↑ VAR]],1))</f>
        <v>9</v>
      </c>
      <c r="N97" s="37">
        <f>_xlfn.IFNA(IF(RosterPlan25[[#This Row],[POS]]="K",0,INDEX(BeerTable[Average],MATCH(TEXT(RosterPlan25[[#This Row],[player_id]],"0"),BeerTable[sleeper_id],0))),_xlfn.SWITCH(RosterPlan25[[#This Row],[POS]],"QB",-12,"RB",-8,"WR",-8,-5))</f>
        <v>-0.45</v>
      </c>
      <c r="O97" s="38" t="s">
        <v>437</v>
      </c>
      <c r="P97" s="36">
        <f>_xlfn.IFNA(INDEX(Draft2019[Net Keeper Count],RosterPlan25[[#This Row],[DraftIndex]]),0)+IF(RosterPlan25[[#This Row],[KEEPER / RFA]]="K",1,0)</f>
        <v>3</v>
      </c>
      <c r="Q97" s="38"/>
      <c r="R97" s="69">
        <f>IF(RosterPlan25[[#This Row],[VAR/G]]&gt;0,ROUND($AA$29*RosterPlan25[[#This Row],[VAR/G]],0),0)+1</f>
        <v>1</v>
      </c>
      <c r="S97" s="36">
        <f>RosterPlan25[[#This Row],[Opt $]]-RosterPlan25[[#This Row],[2020 $]]</f>
        <v>-8</v>
      </c>
      <c r="T97" s="36">
        <f>IF(OR(RosterPlan25[[#This Row],[SOURCE]]="Rookie",RosterPlan25[[#This Row],[POS]]="K"),0,RosterPlan25[[#This Row],[VAR/G]]+3.3)</f>
        <v>2.8499999999999996</v>
      </c>
      <c r="U97" s="36">
        <f>IF(RosterPlan25[[#This Row],[VAW/G]]&gt;0,ROUND(RosterPlan25[[#This Row],[VAW/G]]*$AA$56,0)+1,1)</f>
        <v>25</v>
      </c>
      <c r="V97" s="42">
        <f>RosterPlan25[[#This Row],[VAWG Market $]]-_xlfn.IFNA(RosterPlan25[[#This Row],[2020 $]],1)</f>
        <v>16</v>
      </c>
      <c r="W97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97" s="36">
        <f>RosterPlan25[[#This Row],[Pure Inflated $]]-RosterPlan25[[#This Row],[2020 $]]</f>
        <v>-8</v>
      </c>
      <c r="AL97" s="63">
        <v>1</v>
      </c>
      <c r="AM97" s="36">
        <f t="shared" si="5"/>
        <v>0.3</v>
      </c>
      <c r="AN97" s="36">
        <f>RosterPlan25[[#This Row],[Current $]]+ROUNDDOWN(AM97,0)</f>
        <v>9</v>
      </c>
      <c r="AO97" s="69">
        <f t="shared" si="4"/>
        <v>0</v>
      </c>
      <c r="AP97"/>
      <c r="AQ97"/>
      <c r="AR97"/>
      <c r="AS97"/>
      <c r="AT97"/>
    </row>
    <row r="98" spans="1:46" x14ac:dyDescent="0.3">
      <c r="A98" s="1" t="s">
        <v>109</v>
      </c>
      <c r="B98" s="69" t="s">
        <v>263</v>
      </c>
      <c r="C98" s="69" t="s">
        <v>4814</v>
      </c>
      <c r="D98" s="69">
        <f>_xlfn.IFNA(MATCH(RosterPlan25[[#This Row],[player_id]],CompositeRoster[sleeper_id],0),  MATCH(RosterPlan25[[#This Row],[PLAYER]],CompositeRoster[full_name],0))</f>
        <v>16</v>
      </c>
      <c r="E98" s="69">
        <f>MATCH(RosterPlan25[[#This Row],[player_id]],Draft2019[sleeper_id],0)</f>
        <v>222</v>
      </c>
      <c r="F98" s="69" t="str">
        <f>INDEX(CompositeRoster[team],RosterPlan25[[#This Row],[RosterIndex]])&amp;""</f>
        <v>DEN</v>
      </c>
      <c r="G98" s="69" t="str">
        <f>INDEX(CompositeRoster[position],RosterPlan25[[#This Row],[RosterIndex]])&amp;""</f>
        <v>RB</v>
      </c>
      <c r="H98" s="69" t="str">
        <f>INDEX(CompositeRoster[source],RosterPlan25[[#This Row],[RosterIndex]])</f>
        <v>Roster</v>
      </c>
      <c r="I98" s="41">
        <f>_xlfn.IFNA(INDEX(Draft2019[PRICE],RosterPlan25[[#This Row],[DraftIndex]]),0)</f>
        <v>4</v>
      </c>
      <c r="J98" s="41" t="str">
        <f>IF(RosterPlan25[[#This Row],[SOURCE]]="Rookie","Rookie",_xlfn.IFNA(INDEX(Draft2019[Current Contract],RosterPlan25[[#This Row],[DraftIndex]]),"Undrafted"))</f>
        <v>Undrafted</v>
      </c>
      <c r="K98" s="41">
        <f>IF(RosterPlan25[[#This Row],[Contract]]="Rookie","",2019+3-_xlfn.IFNA(INDEX(Draft2019[Net Keeper Count],RosterPlan25[[#This Row],[DraftIndex]]),0))</f>
        <v>2021</v>
      </c>
      <c r="L98" s="41">
        <f>ROUNDDOWN(RosterPlan25[[#This Row],[Opt $]]*IF(RosterPlan25[[#This Row],[Contract]]="Rookie",0.3,0.15),0)</f>
        <v>0</v>
      </c>
      <c r="M98" s="69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98" s="37">
        <f>_xlfn.IFNA(IF(RosterPlan25[[#This Row],[POS]]="K",0,INDEX(BeerTable[Average],MATCH(TEXT(RosterPlan25[[#This Row],[player_id]],"0"),BeerTable[sleeper_id],0))),_xlfn.SWITCH(RosterPlan25[[#This Row],[POS]],"QB",-12,"RB",-8,"WR",-8,-5))</f>
        <v>-0.48</v>
      </c>
      <c r="O98" s="38" t="s">
        <v>437</v>
      </c>
      <c r="P98" s="69">
        <f>_xlfn.IFNA(INDEX(Draft2019[Net Keeper Count],RosterPlan25[[#This Row],[DraftIndex]]),0)+IF(RosterPlan25[[#This Row],[KEEPER / RFA]]="K",1,0)</f>
        <v>2</v>
      </c>
      <c r="Q98" s="38"/>
      <c r="R98" s="36">
        <f>IF(RosterPlan25[[#This Row],[VAR/G]]&gt;0,ROUND($AA$29*RosterPlan25[[#This Row],[VAR/G]],0),0)+1</f>
        <v>1</v>
      </c>
      <c r="S98" s="36">
        <f>RosterPlan25[[#This Row],[Opt $]]-RosterPlan25[[#This Row],[2020 $]]</f>
        <v>-3</v>
      </c>
      <c r="T98" s="36">
        <f>IF(OR(RosterPlan25[[#This Row],[SOURCE]]="Rookie",RosterPlan25[[#This Row],[POS]]="K"),0,RosterPlan25[[#This Row],[VAR/G]]+3.3)</f>
        <v>2.82</v>
      </c>
      <c r="U98" s="36">
        <f>IF(RosterPlan25[[#This Row],[VAW/G]]&gt;0,ROUND(RosterPlan25[[#This Row],[VAW/G]]*$AA$56,0)+1,1)</f>
        <v>24</v>
      </c>
      <c r="V98" s="42">
        <f>RosterPlan25[[#This Row],[VAWG Market $]]-_xlfn.IFNA(RosterPlan25[[#This Row],[2020 $]],1)</f>
        <v>20</v>
      </c>
      <c r="W98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98" s="36">
        <f>RosterPlan25[[#This Row],[Pure Inflated $]]-RosterPlan25[[#This Row],[2020 $]]</f>
        <v>-3</v>
      </c>
      <c r="AL98" s="63">
        <v>1</v>
      </c>
      <c r="AM98" s="36">
        <f t="shared" si="5"/>
        <v>0.3</v>
      </c>
      <c r="AN98" s="36">
        <f>RosterPlan25[[#This Row],[Current $]]+ROUNDDOWN(AM98,0)</f>
        <v>4</v>
      </c>
      <c r="AO98" s="69">
        <f t="shared" si="4"/>
        <v>0</v>
      </c>
      <c r="AP98"/>
      <c r="AQ98"/>
      <c r="AR98"/>
      <c r="AS98"/>
      <c r="AT98"/>
    </row>
    <row r="99" spans="1:46" x14ac:dyDescent="0.3">
      <c r="A99" s="1" t="s">
        <v>10248</v>
      </c>
      <c r="B99" s="69" t="s">
        <v>263</v>
      </c>
      <c r="C99" s="69" t="s">
        <v>10250</v>
      </c>
      <c r="D99" s="69">
        <f>_xlfn.IFNA(MATCH(RosterPlan25[[#This Row],[player_id]],CompositeRoster[sleeper_id],0),  MATCH(RosterPlan25[[#This Row],[PLAYER]],CompositeRoster[full_name],0))</f>
        <v>21</v>
      </c>
      <c r="E99" s="69">
        <f>MATCH(RosterPlan25[[#This Row],[player_id]],Draft2019[sleeper_id],0)</f>
        <v>163</v>
      </c>
      <c r="F99" s="69" t="str">
        <f>INDEX(CompositeRoster[team],RosterPlan25[[#This Row],[RosterIndex]])&amp;""</f>
        <v>DET</v>
      </c>
      <c r="G99" s="69" t="str">
        <f>INDEX(CompositeRoster[position],RosterPlan25[[#This Row],[RosterIndex]])&amp;""</f>
        <v>TE</v>
      </c>
      <c r="H99" s="69" t="str">
        <f>INDEX(CompositeRoster[source],RosterPlan25[[#This Row],[RosterIndex]])</f>
        <v>Roster</v>
      </c>
      <c r="I99" s="41">
        <f>_xlfn.IFNA(INDEX(Draft2019[PRICE],RosterPlan25[[#This Row],[DraftIndex]]),0)</f>
        <v>5</v>
      </c>
      <c r="J99" s="41" t="str">
        <f>IF(RosterPlan25[[#This Row],[SOURCE]]="Rookie","Rookie",_xlfn.IFNA(INDEX(Draft2019[Current Contract],RosterPlan25[[#This Row],[DraftIndex]]),"Undrafted"))</f>
        <v>Rookie</v>
      </c>
      <c r="K99" s="41" t="str">
        <f>IF(RosterPlan25[[#This Row],[Contract]]="Rookie","",2019+3-_xlfn.IFNA(INDEX(Draft2019[Net Keeper Count],RosterPlan25[[#This Row],[DraftIndex]]),0))</f>
        <v/>
      </c>
      <c r="L99" s="41">
        <f>ROUNDDOWN(RosterPlan25[[#This Row],[Opt $]]*IF(RosterPlan25[[#This Row],[Contract]]="Rookie",0.3,0.15),0)</f>
        <v>0</v>
      </c>
      <c r="M99" s="69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99" s="37">
        <f>_xlfn.IFNA(IF(RosterPlan25[[#This Row],[POS]]="K",0,INDEX(BeerTable[Average],MATCH(TEXT(RosterPlan25[[#This Row],[player_id]],"0"),BeerTable[sleeper_id],0))),_xlfn.SWITCH(RosterPlan25[[#This Row],[POS]],"QB",-12,"RB",-8,"WR",-8,-5))</f>
        <v>-0.53</v>
      </c>
      <c r="O99" s="38" t="s">
        <v>437</v>
      </c>
      <c r="P99" s="36">
        <f>_xlfn.IFNA(INDEX(Draft2019[Net Keeper Count],RosterPlan25[[#This Row],[DraftIndex]]),0)+IF(RosterPlan25[[#This Row],[KEEPER / RFA]]="K",1,0)</f>
        <v>1</v>
      </c>
      <c r="Q99" s="38"/>
      <c r="R99" s="36">
        <f>IF(RosterPlan25[[#This Row],[VAR/G]]&gt;0,ROUND($AA$29*RosterPlan25[[#This Row],[VAR/G]],0),0)+1</f>
        <v>1</v>
      </c>
      <c r="S99" s="36">
        <f>RosterPlan25[[#This Row],[Opt $]]-RosterPlan25[[#This Row],[2020 $]]</f>
        <v>-4</v>
      </c>
      <c r="T99" s="36">
        <f>IF(OR(RosterPlan25[[#This Row],[SOURCE]]="Rookie",RosterPlan25[[#This Row],[POS]]="K"),0,RosterPlan25[[#This Row],[VAR/G]]+3.3)</f>
        <v>2.7699999999999996</v>
      </c>
      <c r="U99" s="36">
        <f>IF(RosterPlan25[[#This Row],[VAW/G]]&gt;0,ROUND(RosterPlan25[[#This Row],[VAW/G]]*$AA$56,0)+1,1)</f>
        <v>24</v>
      </c>
      <c r="V99" s="42">
        <f>RosterPlan25[[#This Row],[VAWG Market $]]-_xlfn.IFNA(RosterPlan25[[#This Row],[2020 $]],1)</f>
        <v>19</v>
      </c>
      <c r="W99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99" s="36">
        <f>RosterPlan25[[#This Row],[Pure Inflated $]]-RosterPlan25[[#This Row],[2020 $]]</f>
        <v>-4</v>
      </c>
      <c r="AL99" s="63">
        <v>1</v>
      </c>
      <c r="AM99" s="36">
        <f>AL99*0.15</f>
        <v>0.15</v>
      </c>
      <c r="AN99" s="36">
        <f>RosterPlan25[[#This Row],[Current $]]+ROUNDDOWN(AM99,0)</f>
        <v>5</v>
      </c>
      <c r="AO99" s="69">
        <f t="shared" si="4"/>
        <v>0</v>
      </c>
      <c r="AP99"/>
      <c r="AQ99"/>
      <c r="AR99"/>
      <c r="AS99"/>
      <c r="AT99"/>
    </row>
    <row r="100" spans="1:46" x14ac:dyDescent="0.3">
      <c r="A100" s="1" t="s">
        <v>5208</v>
      </c>
      <c r="B100" s="69" t="s">
        <v>263</v>
      </c>
      <c r="C100" s="69" t="s">
        <v>5210</v>
      </c>
      <c r="D100" s="69">
        <f>_xlfn.IFNA(MATCH(RosterPlan25[[#This Row],[player_id]],CompositeRoster[sleeper_id],0),  MATCH(RosterPlan25[[#This Row],[PLAYER]],CompositeRoster[full_name],0))</f>
        <v>7</v>
      </c>
      <c r="E100" s="69">
        <f>MATCH(RosterPlan25[[#This Row],[player_id]],Draft2019[sleeper_id],0)</f>
        <v>235</v>
      </c>
      <c r="F100" s="57" t="str">
        <f>INDEX(CompositeRoster[team],RosterPlan25[[#This Row],[RosterIndex]])&amp;""</f>
        <v>NYG</v>
      </c>
      <c r="G100" s="57" t="str">
        <f>INDEX(CompositeRoster[position],RosterPlan25[[#This Row],[RosterIndex]])&amp;""</f>
        <v>WR</v>
      </c>
      <c r="H100" s="57" t="str">
        <f>INDEX(CompositeRoster[source],RosterPlan25[[#This Row],[RosterIndex]])</f>
        <v>Roster</v>
      </c>
      <c r="I100" s="58">
        <f>_xlfn.IFNA(INDEX(Draft2019[PRICE],RosterPlan25[[#This Row],[DraftIndex]]),0)</f>
        <v>1</v>
      </c>
      <c r="J100" s="58" t="str">
        <f>IF(RosterPlan25[[#This Row],[SOURCE]]="Rookie","Rookie",_xlfn.IFNA(INDEX(Draft2019[Current Contract],RosterPlan25[[#This Row],[DraftIndex]]),"Undrafted"))</f>
        <v>Auction</v>
      </c>
      <c r="K100" s="58">
        <f>IF(RosterPlan25[[#This Row],[Contract]]="Rookie","",2019+3-_xlfn.IFNA(INDEX(Draft2019[Net Keeper Count],RosterPlan25[[#This Row],[DraftIndex]]),0))</f>
        <v>2022</v>
      </c>
      <c r="L100" s="58">
        <f>ROUNDDOWN(RosterPlan25[[#This Row],[Opt $]]*IF(RosterPlan25[[#This Row],[Contract]]="Rookie",0.3,0.15),0)</f>
        <v>0</v>
      </c>
      <c r="M100" s="57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00" s="47">
        <f>_xlfn.IFNA(IF(RosterPlan25[[#This Row],[POS]]="K",0,INDEX(BeerTable[Average],MATCH(TEXT(RosterPlan25[[#This Row],[player_id]],"0"),BeerTable[sleeper_id],0))),_xlfn.SWITCH(RosterPlan25[[#This Row],[POS]],"QB",-12,"RB",-8,"WR",-8,-5))</f>
        <v>-0.63</v>
      </c>
      <c r="O100" s="38" t="s">
        <v>437</v>
      </c>
      <c r="P100" s="59">
        <f>_xlfn.IFNA(INDEX(Draft2019[Net Keeper Count],RosterPlan25[[#This Row],[DraftIndex]]),0)+IF(RosterPlan25[[#This Row],[KEEPER / RFA]]="K",1,0)</f>
        <v>1</v>
      </c>
      <c r="Q100" s="60"/>
      <c r="R100" s="57">
        <f>IF(RosterPlan25[[#This Row],[VAR/G]]&gt;0,ROUND($AA$29*RosterPlan25[[#This Row],[VAR/G]],0),0)+1</f>
        <v>1</v>
      </c>
      <c r="S100" s="57">
        <f>RosterPlan25[[#This Row],[Opt $]]-RosterPlan25[[#This Row],[2020 $]]</f>
        <v>0</v>
      </c>
      <c r="T100" s="61">
        <f>IF(OR(RosterPlan25[[#This Row],[SOURCE]]="Rookie",RosterPlan25[[#This Row],[POS]]="K"),0,RosterPlan25[[#This Row],[VAR/G]]+3.3)</f>
        <v>2.67</v>
      </c>
      <c r="U100" s="61">
        <f>IF(RosterPlan25[[#This Row],[VAW/G]]&gt;0,ROUND(RosterPlan25[[#This Row],[VAW/G]]*$AA$56,0)+1,1)</f>
        <v>23</v>
      </c>
      <c r="V100" s="62">
        <f>RosterPlan25[[#This Row],[VAWG Market $]]-_xlfn.IFNA(RosterPlan25[[#This Row],[2020 $]],1)</f>
        <v>22</v>
      </c>
      <c r="W100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00" s="57">
        <f>RosterPlan25[[#This Row],[Pure Inflated $]]-RosterPlan25[[#This Row],[2020 $]]</f>
        <v>0</v>
      </c>
      <c r="AL100" s="63">
        <v>1</v>
      </c>
      <c r="AM100" s="36">
        <f>AL100*0.15</f>
        <v>0.15</v>
      </c>
      <c r="AN100" s="36">
        <f>RosterPlan25[[#This Row],[Current $]]+ROUNDDOWN(AM100,0)</f>
        <v>1</v>
      </c>
      <c r="AO100" s="69">
        <f t="shared" si="4"/>
        <v>0</v>
      </c>
      <c r="AP100"/>
      <c r="AQ100"/>
      <c r="AR100"/>
      <c r="AS100"/>
      <c r="AT100"/>
    </row>
    <row r="101" spans="1:46" x14ac:dyDescent="0.3">
      <c r="A101" s="1" t="s">
        <v>12</v>
      </c>
      <c r="B101" s="69" t="s">
        <v>263</v>
      </c>
      <c r="C101" s="69" t="s">
        <v>4107</v>
      </c>
      <c r="D101" s="69">
        <f>_xlfn.IFNA(MATCH(RosterPlan25[[#This Row],[player_id]],CompositeRoster[sleeper_id],0),  MATCH(RosterPlan25[[#This Row],[PLAYER]],CompositeRoster[full_name],0))</f>
        <v>19</v>
      </c>
      <c r="E101" s="69" t="e">
        <f>MATCH(RosterPlan25[[#This Row],[player_id]],Draft2019[sleeper_id],0)</f>
        <v>#N/A</v>
      </c>
      <c r="F101" s="57" t="str">
        <f>INDEX(CompositeRoster[team],RosterPlan25[[#This Row],[RosterIndex]])&amp;""</f>
        <v>TEN</v>
      </c>
      <c r="G101" s="57" t="str">
        <f>INDEX(CompositeRoster[position],RosterPlan25[[#This Row],[RosterIndex]])&amp;""</f>
        <v>QB</v>
      </c>
      <c r="H101" s="57" t="str">
        <f>INDEX(CompositeRoster[source],RosterPlan25[[#This Row],[RosterIndex]])</f>
        <v>Roster</v>
      </c>
      <c r="I101" s="58">
        <f>_xlfn.IFNA(INDEX(Draft2019[PRICE],RosterPlan25[[#This Row],[DraftIndex]]),0)</f>
        <v>0</v>
      </c>
      <c r="J101" s="58" t="str">
        <f>IF(RosterPlan25[[#This Row],[SOURCE]]="Rookie","Rookie",_xlfn.IFNA(INDEX(Draft2019[Current Contract],RosterPlan25[[#This Row],[DraftIndex]]),"Undrafted"))</f>
        <v>Undrafted</v>
      </c>
      <c r="K101" s="58">
        <f>IF(RosterPlan25[[#This Row],[Contract]]="Rookie","",2019+3-_xlfn.IFNA(INDEX(Draft2019[Net Keeper Count],RosterPlan25[[#This Row],[DraftIndex]]),0))</f>
        <v>2022</v>
      </c>
      <c r="L101" s="58">
        <f>ROUNDDOWN(RosterPlan25[[#This Row],[Opt $]]*IF(RosterPlan25[[#This Row],[Contract]]="Rookie",0.3,0.15),0)</f>
        <v>0</v>
      </c>
      <c r="M101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01" s="26">
        <f>_xlfn.IFNA(IF(RosterPlan25[[#This Row],[POS]]="K",0,INDEX(BeerTable[Average],MATCH(TEXT(RosterPlan25[[#This Row],[player_id]],"0"),BeerTable[sleeper_id],0))),_xlfn.SWITCH(RosterPlan25[[#This Row],[POS]],"QB",-12,"RB",-8,"WR",-8,-5))</f>
        <v>-0.71</v>
      </c>
      <c r="O101" s="38" t="s">
        <v>437</v>
      </c>
      <c r="P101" s="60">
        <f>_xlfn.IFNA(INDEX(Draft2019[Net Keeper Count],RosterPlan25[[#This Row],[DraftIndex]]),0)+IF(RosterPlan25[[#This Row],[KEEPER / RFA]]="K",1,0)</f>
        <v>1</v>
      </c>
      <c r="Q101" s="59"/>
      <c r="R101" s="57">
        <f>IF(RosterPlan25[[#This Row],[VAR/G]]&gt;0,ROUND($AA$29*RosterPlan25[[#This Row],[VAR/G]],0),0)+1</f>
        <v>1</v>
      </c>
      <c r="S101" s="57">
        <f>RosterPlan25[[#This Row],[Opt $]]-RosterPlan25[[#This Row],[2020 $]]</f>
        <v>0</v>
      </c>
      <c r="T101" s="61">
        <f>IF(OR(RosterPlan25[[#This Row],[SOURCE]]="Rookie",RosterPlan25[[#This Row],[POS]]="K"),0,RosterPlan25[[#This Row],[VAR/G]]+3.3)</f>
        <v>2.59</v>
      </c>
      <c r="U101" s="61">
        <f>IF(RosterPlan25[[#This Row],[VAW/G]]&gt;0,ROUND(RosterPlan25[[#This Row],[VAW/G]]*$AA$56,0)+1,1)</f>
        <v>22</v>
      </c>
      <c r="V101" s="62">
        <f>RosterPlan25[[#This Row],[VAWG Market $]]-_xlfn.IFNA(RosterPlan25[[#This Row],[2020 $]],1)</f>
        <v>21</v>
      </c>
      <c r="W101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01" s="61">
        <f>RosterPlan25[[#This Row],[Pure Inflated $]]-RosterPlan25[[#This Row],[2020 $]]</f>
        <v>0</v>
      </c>
      <c r="AL101" s="36">
        <v>1</v>
      </c>
      <c r="AM101" s="36">
        <f>AL101*0.15</f>
        <v>0.15</v>
      </c>
      <c r="AN101" s="36">
        <f>RosterPlan25[[#This Row],[Current $]]+ROUNDDOWN(AM101,0)</f>
        <v>0</v>
      </c>
      <c r="AO101" s="69">
        <f t="shared" si="4"/>
        <v>0</v>
      </c>
      <c r="AP101"/>
      <c r="AQ101"/>
      <c r="AR101"/>
      <c r="AS101"/>
      <c r="AT101"/>
    </row>
    <row r="102" spans="1:46" x14ac:dyDescent="0.3">
      <c r="A102" s="1" t="s">
        <v>159</v>
      </c>
      <c r="B102" s="69" t="s">
        <v>263</v>
      </c>
      <c r="C102" s="69" t="s">
        <v>8434</v>
      </c>
      <c r="D102" s="69">
        <f>_xlfn.IFNA(MATCH(RosterPlan25[[#This Row],[player_id]],CompositeRoster[sleeper_id],0),  MATCH(RosterPlan25[[#This Row],[PLAYER]],CompositeRoster[full_name],0))</f>
        <v>6</v>
      </c>
      <c r="E102" s="69">
        <f>MATCH(RosterPlan25[[#This Row],[player_id]],Draft2019[sleeper_id],0)</f>
        <v>40</v>
      </c>
      <c r="F102" s="69" t="str">
        <f>INDEX(CompositeRoster[team],RosterPlan25[[#This Row],[RosterIndex]])&amp;""</f>
        <v>NO</v>
      </c>
      <c r="G102" s="69" t="str">
        <f>INDEX(CompositeRoster[position],RosterPlan25[[#This Row],[RosterIndex]])&amp;""</f>
        <v>WR</v>
      </c>
      <c r="H102" s="36" t="str">
        <f>INDEX(CompositeRoster[source],RosterPlan25[[#This Row],[RosterIndex]])</f>
        <v>Roster</v>
      </c>
      <c r="I102" s="41">
        <f>_xlfn.IFNA(INDEX(Draft2019[PRICE],RosterPlan25[[#This Row],[DraftIndex]]),0)</f>
        <v>5</v>
      </c>
      <c r="J102" s="41" t="str">
        <f>IF(RosterPlan25[[#This Row],[SOURCE]]="Rookie","Rookie",_xlfn.IFNA(INDEX(Draft2019[Current Contract],RosterPlan25[[#This Row],[DraftIndex]]),"Undrafted"))</f>
        <v>Auction</v>
      </c>
      <c r="K102" s="41">
        <f>IF(RosterPlan25[[#This Row],[Contract]]="Rookie","",2019+3-_xlfn.IFNA(INDEX(Draft2019[Net Keeper Count],RosterPlan25[[#This Row],[DraftIndex]]),0))</f>
        <v>2022</v>
      </c>
      <c r="L102" s="41">
        <f>ROUNDDOWN(RosterPlan25[[#This Row],[Opt $]]*IF(RosterPlan25[[#This Row],[Contract]]="Rookie",0.3,0.15),0)</f>
        <v>0</v>
      </c>
      <c r="M102" s="36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102" s="47">
        <f>_xlfn.IFNA(IF(RosterPlan25[[#This Row],[POS]]="K",0,INDEX(BeerTable[Average],MATCH(TEXT(RosterPlan25[[#This Row],[player_id]],"0"),BeerTable[sleeper_id],0))),_xlfn.SWITCH(RosterPlan25[[#This Row],[POS]],"QB",-12,"RB",-8,"WR",-8,-5))</f>
        <v>-0.85</v>
      </c>
      <c r="O102" s="38" t="s">
        <v>437</v>
      </c>
      <c r="P102" s="69">
        <f>_xlfn.IFNA(INDEX(Draft2019[Net Keeper Count],RosterPlan25[[#This Row],[DraftIndex]]),0)+IF(RosterPlan25[[#This Row],[KEEPER / RFA]]="K",1,0)</f>
        <v>1</v>
      </c>
      <c r="Q102" s="38"/>
      <c r="R102" s="48">
        <f>IF(RosterPlan25[[#This Row],[VAR/G]]&gt;0,ROUND($AA$29*RosterPlan25[[#This Row],[VAR/G]],0),0)+1</f>
        <v>1</v>
      </c>
      <c r="S102" s="36">
        <f>RosterPlan25[[#This Row],[Opt $]]-RosterPlan25[[#This Row],[2020 $]]</f>
        <v>-4</v>
      </c>
      <c r="T102" s="69">
        <f>IF(OR(RosterPlan25[[#This Row],[SOURCE]]="Rookie",RosterPlan25[[#This Row],[POS]]="K"),0,RosterPlan25[[#This Row],[VAR/G]]+3.3)</f>
        <v>2.4499999999999997</v>
      </c>
      <c r="U102" s="69">
        <f>IF(RosterPlan25[[#This Row],[VAW/G]]&gt;0,ROUND(RosterPlan25[[#This Row],[VAW/G]]*$AA$56,0)+1,1)</f>
        <v>21</v>
      </c>
      <c r="V102" s="49">
        <f>RosterPlan25[[#This Row],[VAWG Market $]]-_xlfn.IFNA(RosterPlan25[[#This Row],[2020 $]],1)</f>
        <v>16</v>
      </c>
      <c r="W102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02" s="36">
        <f>RosterPlan25[[#This Row],[Pure Inflated $]]-RosterPlan25[[#This Row],[2020 $]]</f>
        <v>-4</v>
      </c>
      <c r="AO102" s="69"/>
      <c r="AP102"/>
      <c r="AQ102"/>
      <c r="AR102"/>
      <c r="AS102"/>
      <c r="AT102"/>
    </row>
    <row r="103" spans="1:46" x14ac:dyDescent="0.3">
      <c r="A103" s="1" t="s">
        <v>28</v>
      </c>
      <c r="B103" s="69" t="s">
        <v>263</v>
      </c>
      <c r="C103" s="69" t="s">
        <v>10814</v>
      </c>
      <c r="D103" s="69">
        <f>_xlfn.IFNA(MATCH(RosterPlan25[[#This Row],[player_id]],CompositeRoster[sleeper_id],0),  MATCH(RosterPlan25[[#This Row],[PLAYER]],CompositeRoster[full_name],0))</f>
        <v>14</v>
      </c>
      <c r="E103" s="69">
        <f>MATCH(RosterPlan25[[#This Row],[player_id]],Draft2019[sleeper_id],0)</f>
        <v>219</v>
      </c>
      <c r="F103" s="69" t="str">
        <f>INDEX(CompositeRoster[team],RosterPlan25[[#This Row],[RosterIndex]])&amp;""</f>
        <v>TB</v>
      </c>
      <c r="G103" s="69" t="str">
        <f>INDEX(CompositeRoster[position],RosterPlan25[[#This Row],[RosterIndex]])&amp;""</f>
        <v>TE</v>
      </c>
      <c r="H103" s="36" t="str">
        <f>INDEX(CompositeRoster[source],RosterPlan25[[#This Row],[RosterIndex]])</f>
        <v>Roster</v>
      </c>
      <c r="I103" s="41">
        <f>_xlfn.IFNA(INDEX(Draft2019[PRICE],RosterPlan25[[#This Row],[DraftIndex]]),0)</f>
        <v>11</v>
      </c>
      <c r="J103" s="41" t="str">
        <f>IF(RosterPlan25[[#This Row],[SOURCE]]="Rookie","Rookie",_xlfn.IFNA(INDEX(Draft2019[Current Contract],RosterPlan25[[#This Row],[DraftIndex]]),"Undrafted"))</f>
        <v>Rookie</v>
      </c>
      <c r="K103" s="41" t="str">
        <f>IF(RosterPlan25[[#This Row],[Contract]]="Rookie","",2019+3-_xlfn.IFNA(INDEX(Draft2019[Net Keeper Count],RosterPlan25[[#This Row],[DraftIndex]]),0))</f>
        <v/>
      </c>
      <c r="L103" s="41">
        <f>ROUNDDOWN(RosterPlan25[[#This Row],[Opt $]]*IF(RosterPlan25[[#This Row],[Contract]]="Rookie",0.3,0.15),0)</f>
        <v>0</v>
      </c>
      <c r="M103" s="36">
        <f>IF(RosterPlan25[[#This Row],[SOURCE]]="Rookie",INDEX(Rookies2020[salary],MATCH(RosterPlan25[[#This Row],[PLAYER]],Rookies2020[full_name],0)),MAX(RosterPlan25[[#This Row],[Current $]]+RosterPlan25[[#This Row],[$↑ VAR]],1))</f>
        <v>11</v>
      </c>
      <c r="N103" s="47">
        <f>_xlfn.IFNA(IF(RosterPlan25[[#This Row],[POS]]="K",0,INDEX(BeerTable[Average],MATCH(TEXT(RosterPlan25[[#This Row],[player_id]],"0"),BeerTable[sleeper_id],0))),_xlfn.SWITCH(RosterPlan25[[#This Row],[POS]],"QB",-12,"RB",-8,"WR",-8,-5))</f>
        <v>-2.13</v>
      </c>
      <c r="O103" s="38" t="s">
        <v>437</v>
      </c>
      <c r="P103" s="69">
        <f>_xlfn.IFNA(INDEX(Draft2019[Net Keeper Count],RosterPlan25[[#This Row],[DraftIndex]]),0)+IF(RosterPlan25[[#This Row],[KEEPER / RFA]]="K",1,0)</f>
        <v>3</v>
      </c>
      <c r="Q103" s="38"/>
      <c r="R103" s="48">
        <f>IF(RosterPlan25[[#This Row],[VAR/G]]&gt;0,ROUND($AA$29*RosterPlan25[[#This Row],[VAR/G]],0),0)+1</f>
        <v>1</v>
      </c>
      <c r="S103" s="36">
        <f>RosterPlan25[[#This Row],[Opt $]]-RosterPlan25[[#This Row],[2020 $]]</f>
        <v>-10</v>
      </c>
      <c r="T103" s="69">
        <f>IF(OR(RosterPlan25[[#This Row],[SOURCE]]="Rookie",RosterPlan25[[#This Row],[POS]]="K"),0,RosterPlan25[[#This Row],[VAR/G]]+3.3)</f>
        <v>1.17</v>
      </c>
      <c r="U103" s="69">
        <f>IF(RosterPlan25[[#This Row],[VAW/G]]&gt;0,ROUND(RosterPlan25[[#This Row],[VAW/G]]*$AA$56,0)+1,1)</f>
        <v>11</v>
      </c>
      <c r="V103" s="49">
        <f>RosterPlan25[[#This Row],[VAWG Market $]]-_xlfn.IFNA(RosterPlan25[[#This Row],[2020 $]],1)</f>
        <v>0</v>
      </c>
      <c r="W103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03" s="36">
        <f>RosterPlan25[[#This Row],[Pure Inflated $]]-RosterPlan25[[#This Row],[2020 $]]</f>
        <v>-10</v>
      </c>
      <c r="AL103" s="63">
        <v>1</v>
      </c>
      <c r="AM103" s="36">
        <f>AL103*0.15</f>
        <v>0.15</v>
      </c>
      <c r="AN103" s="36">
        <f>RosterPlan25[[#This Row],[Current $]]+ROUNDDOWN(AM103,0)</f>
        <v>11</v>
      </c>
      <c r="AO103" s="69">
        <f t="shared" si="4"/>
        <v>0</v>
      </c>
      <c r="AP103"/>
      <c r="AQ103"/>
      <c r="AR103"/>
      <c r="AS103"/>
      <c r="AT103"/>
    </row>
    <row r="104" spans="1:46" x14ac:dyDescent="0.3">
      <c r="A104" s="1" t="s">
        <v>164</v>
      </c>
      <c r="B104" s="69" t="s">
        <v>263</v>
      </c>
      <c r="C104" s="69" t="s">
        <v>3669</v>
      </c>
      <c r="D104" s="69">
        <f>_xlfn.IFNA(MATCH(RosterPlan25[[#This Row],[player_id]],CompositeRoster[sleeper_id],0),  MATCH(RosterPlan25[[#This Row],[PLAYER]],CompositeRoster[full_name],0))</f>
        <v>5</v>
      </c>
      <c r="E104" s="69" t="e">
        <f>MATCH(RosterPlan25[[#This Row],[player_id]],Draft2019[sleeper_id],0)</f>
        <v>#N/A</v>
      </c>
      <c r="F104" s="69" t="str">
        <f>INDEX(CompositeRoster[team],RosterPlan25[[#This Row],[RosterIndex]])&amp;""</f>
        <v>LV</v>
      </c>
      <c r="G104" s="69" t="str">
        <f>INDEX(CompositeRoster[position],RosterPlan25[[#This Row],[RosterIndex]])&amp;""</f>
        <v>QB</v>
      </c>
      <c r="H104" s="36" t="str">
        <f>INDEX(CompositeRoster[source],RosterPlan25[[#This Row],[RosterIndex]])</f>
        <v>Roster</v>
      </c>
      <c r="I104" s="41">
        <f>_xlfn.IFNA(INDEX(Draft2019[PRICE],RosterPlan25[[#This Row],[DraftIndex]]),0)</f>
        <v>0</v>
      </c>
      <c r="J104" s="41" t="str">
        <f>IF(RosterPlan25[[#This Row],[SOURCE]]="Rookie","Rookie",_xlfn.IFNA(INDEX(Draft2019[Current Contract],RosterPlan25[[#This Row],[DraftIndex]]),"Undrafted"))</f>
        <v>Undrafted</v>
      </c>
      <c r="K104" s="41">
        <f>IF(RosterPlan25[[#This Row],[Contract]]="Rookie","",2019+3-_xlfn.IFNA(INDEX(Draft2019[Net Keeper Count],RosterPlan25[[#This Row],[DraftIndex]]),0))</f>
        <v>2022</v>
      </c>
      <c r="L104" s="41">
        <f>ROUNDDOWN(RosterPlan25[[#This Row],[Opt $]]*IF(RosterPlan25[[#This Row],[Contract]]="Rookie",0.3,0.15),0)</f>
        <v>0</v>
      </c>
      <c r="M104" s="36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04" s="37">
        <f>_xlfn.IFNA(IF(RosterPlan25[[#This Row],[POS]]="K",0,INDEX(BeerTable[Average],MATCH(TEXT(RosterPlan25[[#This Row],[player_id]],"0"),BeerTable[sleeper_id],0))),_xlfn.SWITCH(RosterPlan25[[#This Row],[POS]],"QB",-12,"RB",-8,"WR",-8,-5))</f>
        <v>-2.6</v>
      </c>
      <c r="O104" s="38" t="s">
        <v>437</v>
      </c>
      <c r="P104" s="36">
        <f>_xlfn.IFNA(INDEX(Draft2019[Net Keeper Count],RosterPlan25[[#This Row],[DraftIndex]]),0)+IF(RosterPlan25[[#This Row],[KEEPER / RFA]]="K",1,0)</f>
        <v>1</v>
      </c>
      <c r="Q104" s="38"/>
      <c r="R104" s="69">
        <f>IF(RosterPlan25[[#This Row],[VAR/G]]&gt;0,ROUND($AA$29*RosterPlan25[[#This Row],[VAR/G]],0),0)+1</f>
        <v>1</v>
      </c>
      <c r="S104" s="36">
        <f>RosterPlan25[[#This Row],[Opt $]]-RosterPlan25[[#This Row],[2020 $]]</f>
        <v>0</v>
      </c>
      <c r="T104" s="36">
        <f>IF(OR(RosterPlan25[[#This Row],[SOURCE]]="Rookie",RosterPlan25[[#This Row],[POS]]="K"),0,RosterPlan25[[#This Row],[VAR/G]]+3.3)</f>
        <v>0.69999999999999973</v>
      </c>
      <c r="U104" s="36">
        <f>IF(RosterPlan25[[#This Row],[VAW/G]]&gt;0,ROUND(RosterPlan25[[#This Row],[VAW/G]]*$AA$56,0)+1,1)</f>
        <v>7</v>
      </c>
      <c r="V104" s="42">
        <f>RosterPlan25[[#This Row],[VAWG Market $]]-_xlfn.IFNA(RosterPlan25[[#This Row],[2020 $]],1)</f>
        <v>6</v>
      </c>
      <c r="W104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04" s="36">
        <f>RosterPlan25[[#This Row],[Pure Inflated $]]-RosterPlan25[[#This Row],[2020 $]]</f>
        <v>0</v>
      </c>
      <c r="AL104" s="63">
        <v>1</v>
      </c>
      <c r="AM104" s="36">
        <f>AL104*0.15</f>
        <v>0.15</v>
      </c>
      <c r="AN104" s="36">
        <f>RosterPlan25[[#This Row],[Current $]]+ROUNDDOWN(AM104,0)</f>
        <v>0</v>
      </c>
      <c r="AO104" s="69">
        <f t="shared" si="4"/>
        <v>0</v>
      </c>
      <c r="AP104"/>
      <c r="AQ104"/>
      <c r="AR104"/>
      <c r="AS104"/>
      <c r="AT104"/>
    </row>
    <row r="105" spans="1:46" x14ac:dyDescent="0.3">
      <c r="A105" s="1" t="s">
        <v>6742</v>
      </c>
      <c r="B105" s="69" t="s">
        <v>263</v>
      </c>
      <c r="C105" s="69" t="s">
        <v>6744</v>
      </c>
      <c r="D105" s="69">
        <f>_xlfn.IFNA(MATCH(RosterPlan25[[#This Row],[player_id]],CompositeRoster[sleeper_id],0),  MATCH(RosterPlan25[[#This Row],[PLAYER]],CompositeRoster[full_name],0))</f>
        <v>9</v>
      </c>
      <c r="E105" s="69">
        <f>MATCH(RosterPlan25[[#This Row],[player_id]],Draft2019[sleeper_id],0)</f>
        <v>119</v>
      </c>
      <c r="F105" s="57" t="str">
        <f>INDEX(CompositeRoster[team],RosterPlan25[[#This Row],[RosterIndex]])&amp;""</f>
        <v>LV</v>
      </c>
      <c r="G105" s="57" t="str">
        <f>INDEX(CompositeRoster[position],RosterPlan25[[#This Row],[RosterIndex]])&amp;""</f>
        <v>WR</v>
      </c>
      <c r="H105" s="57" t="str">
        <f>INDEX(CompositeRoster[source],RosterPlan25[[#This Row],[RosterIndex]])</f>
        <v>Roster</v>
      </c>
      <c r="I105" s="58">
        <f>_xlfn.IFNA(INDEX(Draft2019[PRICE],RosterPlan25[[#This Row],[DraftIndex]]),0)</f>
        <v>1</v>
      </c>
      <c r="J105" s="58" t="str">
        <f>IF(RosterPlan25[[#This Row],[SOURCE]]="Rookie","Rookie",_xlfn.IFNA(INDEX(Draft2019[Current Contract],RosterPlan25[[#This Row],[DraftIndex]]),"Undrafted"))</f>
        <v>Rookie</v>
      </c>
      <c r="K105" s="58" t="str">
        <f>IF(RosterPlan25[[#This Row],[Contract]]="Rookie","",2019+3-_xlfn.IFNA(INDEX(Draft2019[Net Keeper Count],RosterPlan25[[#This Row],[DraftIndex]]),0))</f>
        <v/>
      </c>
      <c r="L105" s="58">
        <f>ROUNDDOWN(RosterPlan25[[#This Row],[Opt $]]*IF(RosterPlan25[[#This Row],[Contract]]="Rookie",0.3,0.15),0)</f>
        <v>0</v>
      </c>
      <c r="M105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05" s="26">
        <f>_xlfn.IFNA(IF(RosterPlan25[[#This Row],[POS]]="K",0,INDEX(BeerTable[Average],MATCH(TEXT(RosterPlan25[[#This Row],[player_id]],"0"),BeerTable[sleeper_id],0))),_xlfn.SWITCH(RosterPlan25[[#This Row],[POS]],"QB",-12,"RB",-8,"WR",-8,-5))</f>
        <v>-2.86</v>
      </c>
      <c r="O105" s="38" t="s">
        <v>437</v>
      </c>
      <c r="P105" s="60">
        <f>_xlfn.IFNA(INDEX(Draft2019[Net Keeper Count],RosterPlan25[[#This Row],[DraftIndex]]),0)+IF(RosterPlan25[[#This Row],[KEEPER / RFA]]="K",1,0)</f>
        <v>1</v>
      </c>
      <c r="Q105" s="59"/>
      <c r="R105" s="57">
        <f>IF(RosterPlan25[[#This Row],[VAR/G]]&gt;0,ROUND($AA$29*RosterPlan25[[#This Row],[VAR/G]],0),0)+1</f>
        <v>1</v>
      </c>
      <c r="S105" s="57">
        <f>RosterPlan25[[#This Row],[Opt $]]-RosterPlan25[[#This Row],[2020 $]]</f>
        <v>0</v>
      </c>
      <c r="T105" s="61">
        <f>IF(OR(RosterPlan25[[#This Row],[SOURCE]]="Rookie",RosterPlan25[[#This Row],[POS]]="K"),0,RosterPlan25[[#This Row],[VAR/G]]+3.3)</f>
        <v>0.43999999999999995</v>
      </c>
      <c r="U105" s="61">
        <f>IF(RosterPlan25[[#This Row],[VAW/G]]&gt;0,ROUND(RosterPlan25[[#This Row],[VAW/G]]*$AA$56,0)+1,1)</f>
        <v>5</v>
      </c>
      <c r="V105" s="62">
        <f>RosterPlan25[[#This Row],[VAWG Market $]]-_xlfn.IFNA(RosterPlan25[[#This Row],[2020 $]],1)</f>
        <v>4</v>
      </c>
      <c r="W105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05" s="61">
        <f>RosterPlan25[[#This Row],[Pure Inflated $]]-RosterPlan25[[#This Row],[2020 $]]</f>
        <v>0</v>
      </c>
      <c r="AO105"/>
      <c r="AP105"/>
      <c r="AQ105"/>
      <c r="AR105"/>
      <c r="AS105"/>
      <c r="AT105"/>
    </row>
    <row r="106" spans="1:46" x14ac:dyDescent="0.3">
      <c r="A106" s="1" t="s">
        <v>36</v>
      </c>
      <c r="B106" s="69" t="s">
        <v>263</v>
      </c>
      <c r="C106" s="69" t="s">
        <v>2963</v>
      </c>
      <c r="D106" s="69">
        <f>_xlfn.IFNA(MATCH(RosterPlan25[[#This Row],[player_id]],CompositeRoster[sleeper_id],0),  MATCH(RosterPlan25[[#This Row],[PLAYER]],CompositeRoster[full_name],0))</f>
        <v>17</v>
      </c>
      <c r="E106" s="69">
        <f>MATCH(RosterPlan25[[#This Row],[player_id]],Draft2019[sleeper_id],0)</f>
        <v>221</v>
      </c>
      <c r="F106" s="57" t="str">
        <f>INDEX(CompositeRoster[team],RosterPlan25[[#This Row],[RosterIndex]])&amp;""</f>
        <v>SEA</v>
      </c>
      <c r="G106" s="57" t="str">
        <f>INDEX(CompositeRoster[position],RosterPlan25[[#This Row],[RosterIndex]])&amp;""</f>
        <v>RB</v>
      </c>
      <c r="H106" s="57" t="str">
        <f>INDEX(CompositeRoster[source],RosterPlan25[[#This Row],[RosterIndex]])</f>
        <v>Roster</v>
      </c>
      <c r="I106" s="58">
        <f>_xlfn.IFNA(INDEX(Draft2019[PRICE],RosterPlan25[[#This Row],[DraftIndex]]),0)</f>
        <v>6</v>
      </c>
      <c r="J106" s="58" t="str">
        <f>IF(RosterPlan25[[#This Row],[SOURCE]]="Rookie","Rookie",_xlfn.IFNA(INDEX(Draft2019[Current Contract],RosterPlan25[[#This Row],[DraftIndex]]),"Undrafted"))</f>
        <v>Rookie</v>
      </c>
      <c r="K106" s="58" t="str">
        <f>IF(RosterPlan25[[#This Row],[Contract]]="Rookie","",2019+3-_xlfn.IFNA(INDEX(Draft2019[Net Keeper Count],RosterPlan25[[#This Row],[DraftIndex]]),0))</f>
        <v/>
      </c>
      <c r="L106" s="58">
        <f>ROUNDDOWN(RosterPlan25[[#This Row],[Opt $]]*IF(RosterPlan25[[#This Row],[Contract]]="Rookie",0.3,0.15),0)</f>
        <v>0</v>
      </c>
      <c r="M106" s="59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06" s="26">
        <f>_xlfn.IFNA(IF(RosterPlan25[[#This Row],[POS]]="K",0,INDEX(BeerTable[Average],MATCH(TEXT(RosterPlan25[[#This Row],[player_id]],"0"),BeerTable[sleeper_id],0))),_xlfn.SWITCH(RosterPlan25[[#This Row],[POS]],"QB",-12,"RB",-8,"WR",-8,-5))</f>
        <v>-4.05</v>
      </c>
      <c r="O106" s="38" t="s">
        <v>437</v>
      </c>
      <c r="P106" s="60">
        <f>_xlfn.IFNA(INDEX(Draft2019[Net Keeper Count],RosterPlan25[[#This Row],[DraftIndex]]),0)+IF(RosterPlan25[[#This Row],[KEEPER / RFA]]="K",1,0)</f>
        <v>2</v>
      </c>
      <c r="Q106" s="59"/>
      <c r="R106" s="57">
        <f>IF(RosterPlan25[[#This Row],[VAR/G]]&gt;0,ROUND($AA$29*RosterPlan25[[#This Row],[VAR/G]],0),0)+1</f>
        <v>1</v>
      </c>
      <c r="S106" s="57">
        <f>RosterPlan25[[#This Row],[Opt $]]-RosterPlan25[[#This Row],[2020 $]]</f>
        <v>-5</v>
      </c>
      <c r="T106" s="61">
        <f>IF(OR(RosterPlan25[[#This Row],[SOURCE]]="Rookie",RosterPlan25[[#This Row],[POS]]="K"),0,RosterPlan25[[#This Row],[VAR/G]]+3.3)</f>
        <v>-0.75</v>
      </c>
      <c r="U106" s="61">
        <f>IF(RosterPlan25[[#This Row],[VAW/G]]&gt;0,ROUND(RosterPlan25[[#This Row],[VAW/G]]*$AA$56,0)+1,1)</f>
        <v>1</v>
      </c>
      <c r="V106" s="62">
        <f>RosterPlan25[[#This Row],[VAWG Market $]]-_xlfn.IFNA(RosterPlan25[[#This Row],[2020 $]],1)</f>
        <v>-5</v>
      </c>
      <c r="W106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06" s="61">
        <f>RosterPlan25[[#This Row],[Pure Inflated $]]-RosterPlan25[[#This Row],[2020 $]]</f>
        <v>-5</v>
      </c>
      <c r="AO106"/>
      <c r="AP106"/>
      <c r="AQ106"/>
      <c r="AR106"/>
      <c r="AS106"/>
      <c r="AT106"/>
    </row>
    <row r="107" spans="1:46" x14ac:dyDescent="0.3">
      <c r="A107" s="1" t="s">
        <v>15590</v>
      </c>
      <c r="B107" s="69" t="s">
        <v>263</v>
      </c>
      <c r="C107" s="69" t="s">
        <v>15589</v>
      </c>
      <c r="D107" s="69">
        <f>_xlfn.IFNA(MATCH(RosterPlan25[[#This Row],[player_id]],CompositeRoster[sleeper_id],0),  MATCH(RosterPlan25[[#This Row],[PLAYER]],CompositeRoster[full_name],0))</f>
        <v>22</v>
      </c>
      <c r="E107" s="69" t="e">
        <f>MATCH(RosterPlan25[[#This Row],[player_id]],Draft2019[sleeper_id],0)</f>
        <v>#N/A</v>
      </c>
      <c r="F107" s="69" t="str">
        <f>INDEX(CompositeRoster[team],RosterPlan25[[#This Row],[RosterIndex]])&amp;""</f>
        <v>LV</v>
      </c>
      <c r="G107" s="69" t="str">
        <f>INDEX(CompositeRoster[position],RosterPlan25[[#This Row],[RosterIndex]])&amp;""</f>
        <v>WR</v>
      </c>
      <c r="H107" s="69" t="str">
        <f>INDEX(CompositeRoster[source],RosterPlan25[[#This Row],[RosterIndex]])</f>
        <v>Rookie</v>
      </c>
      <c r="I107" s="41">
        <f>_xlfn.IFNA(INDEX(Draft2019[PRICE],RosterPlan25[[#This Row],[DraftIndex]]),0)</f>
        <v>0</v>
      </c>
      <c r="J107" s="41" t="str">
        <f>IF(RosterPlan25[[#This Row],[SOURCE]]="Rookie","Rookie",_xlfn.IFNA(INDEX(Draft2019[Current Contract],RosterPlan25[[#This Row],[DraftIndex]]),"Undrafted"))</f>
        <v>Rookie</v>
      </c>
      <c r="K107" s="41" t="str">
        <f>IF(RosterPlan25[[#This Row],[Contract]]="Rookie","",2019+3-_xlfn.IFNA(INDEX(Draft2019[Net Keeper Count],RosterPlan25[[#This Row],[DraftIndex]]),0))</f>
        <v/>
      </c>
      <c r="L107" s="41">
        <f>ROUNDDOWN(RosterPlan25[[#This Row],[Opt $]]*IF(RosterPlan25[[#This Row],[Contract]]="Rookie",0.3,0.15),0)</f>
        <v>0</v>
      </c>
      <c r="M107" s="69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07" s="37">
        <f>_xlfn.IFNA(IF(RosterPlan25[[#This Row],[POS]]="K",0,INDEX(BeerTable[Average],MATCH(TEXT(RosterPlan25[[#This Row],[player_id]],"0"),BeerTable[sleeper_id],0))),_xlfn.SWITCH(RosterPlan25[[#This Row],[POS]],"QB",-12,"RB",-8,"WR",-8,-5))</f>
        <v>-4.71</v>
      </c>
      <c r="O107" s="38" t="s">
        <v>437</v>
      </c>
      <c r="P107" s="69">
        <f>_xlfn.IFNA(INDEX(Draft2019[Net Keeper Count],RosterPlan25[[#This Row],[DraftIndex]]),0)+IF(RosterPlan25[[#This Row],[KEEPER / RFA]]="K",1,0)</f>
        <v>1</v>
      </c>
      <c r="Q107" s="38"/>
      <c r="R107" s="69">
        <f>IF(RosterPlan25[[#This Row],[VAR/G]]&gt;0,ROUND($AA$29*RosterPlan25[[#This Row],[VAR/G]],0),0)+1</f>
        <v>1</v>
      </c>
      <c r="S107" s="36">
        <f>RosterPlan25[[#This Row],[Opt $]]-RosterPlan25[[#This Row],[2020 $]]</f>
        <v>-2</v>
      </c>
      <c r="T107" s="36">
        <f>IF(OR(RosterPlan25[[#This Row],[SOURCE]]="Rookie",RosterPlan25[[#This Row],[POS]]="K"),0,RosterPlan25[[#This Row],[VAR/G]]+3.3)</f>
        <v>0</v>
      </c>
      <c r="U107" s="36">
        <f>IF(RosterPlan25[[#This Row],[VAW/G]]&gt;0,ROUND(RosterPlan25[[#This Row],[VAW/G]]*$AA$56,0)+1,1)</f>
        <v>1</v>
      </c>
      <c r="V107" s="42">
        <f>RosterPlan25[[#This Row],[VAWG Market $]]-_xlfn.IFNA(RosterPlan25[[#This Row],[2020 $]],1)</f>
        <v>-2</v>
      </c>
      <c r="W107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07" s="36">
        <f>RosterPlan25[[#This Row],[Pure Inflated $]]-RosterPlan25[[#This Row],[2020 $]]</f>
        <v>-2</v>
      </c>
      <c r="AO107"/>
      <c r="AP107"/>
      <c r="AQ107"/>
      <c r="AR107"/>
      <c r="AS107"/>
      <c r="AT107"/>
    </row>
    <row r="108" spans="1:46" x14ac:dyDescent="0.3">
      <c r="A108" s="1" t="s">
        <v>5365</v>
      </c>
      <c r="B108" s="69" t="s">
        <v>263</v>
      </c>
      <c r="C108" s="69" t="s">
        <v>5367</v>
      </c>
      <c r="D108" s="69">
        <f>_xlfn.IFNA(MATCH(RosterPlan25[[#This Row],[player_id]],CompositeRoster[sleeper_id],0),  MATCH(RosterPlan25[[#This Row],[PLAYER]],CompositeRoster[full_name],0))</f>
        <v>4</v>
      </c>
      <c r="E108" s="69">
        <f>MATCH(RosterPlan25[[#This Row],[player_id]],Draft2019[sleeper_id],0)</f>
        <v>239</v>
      </c>
      <c r="F108" s="69" t="str">
        <f>INDEX(CompositeRoster[team],RosterPlan25[[#This Row],[RosterIndex]])&amp;""</f>
        <v>KC</v>
      </c>
      <c r="G108" s="69" t="str">
        <f>INDEX(CompositeRoster[position],RosterPlan25[[#This Row],[RosterIndex]])&amp;""</f>
        <v>RB</v>
      </c>
      <c r="H108" s="69" t="str">
        <f>INDEX(CompositeRoster[source],RosterPlan25[[#This Row],[RosterIndex]])</f>
        <v>Roster</v>
      </c>
      <c r="I108" s="41">
        <f>_xlfn.IFNA(INDEX(Draft2019[PRICE],RosterPlan25[[#This Row],[DraftIndex]]),0)</f>
        <v>3</v>
      </c>
      <c r="J108" s="41" t="str">
        <f>IF(RosterPlan25[[#This Row],[SOURCE]]="Rookie","Rookie",_xlfn.IFNA(INDEX(Draft2019[Current Contract],RosterPlan25[[#This Row],[DraftIndex]]),"Undrafted"))</f>
        <v>Rookie</v>
      </c>
      <c r="K108" s="41" t="str">
        <f>IF(RosterPlan25[[#This Row],[Contract]]="Rookie","",2019+3-_xlfn.IFNA(INDEX(Draft2019[Net Keeper Count],RosterPlan25[[#This Row],[DraftIndex]]),0))</f>
        <v/>
      </c>
      <c r="L108" s="41">
        <f>ROUNDDOWN(RosterPlan25[[#This Row],[Opt $]]*IF(RosterPlan25[[#This Row],[Contract]]="Rookie",0.3,0.15),0)</f>
        <v>0</v>
      </c>
      <c r="M108" s="69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08" s="37">
        <f>_xlfn.IFNA(IF(RosterPlan25[[#This Row],[POS]]="K",0,INDEX(BeerTable[Average],MATCH(TEXT(RosterPlan25[[#This Row],[player_id]],"0"),BeerTable[sleeper_id],0))),_xlfn.SWITCH(RosterPlan25[[#This Row],[POS]],"QB",-12,"RB",-8,"WR",-8,-5))</f>
        <v>-4.96</v>
      </c>
      <c r="O108" s="38" t="s">
        <v>437</v>
      </c>
      <c r="P108" s="36">
        <f>_xlfn.IFNA(INDEX(Draft2019[Net Keeper Count],RosterPlan25[[#This Row],[DraftIndex]]),0)+IF(RosterPlan25[[#This Row],[KEEPER / RFA]]="K",1,0)</f>
        <v>1</v>
      </c>
      <c r="Q108" s="38"/>
      <c r="R108" s="36">
        <f>IF(RosterPlan25[[#This Row],[VAR/G]]&gt;0,ROUND($AA$29*RosterPlan25[[#This Row],[VAR/G]],0),0)+1</f>
        <v>1</v>
      </c>
      <c r="S108" s="36">
        <f>RosterPlan25[[#This Row],[Opt $]]-RosterPlan25[[#This Row],[2020 $]]</f>
        <v>-2</v>
      </c>
      <c r="T108" s="36">
        <f>IF(OR(RosterPlan25[[#This Row],[SOURCE]]="Rookie",RosterPlan25[[#This Row],[POS]]="K"),0,RosterPlan25[[#This Row],[VAR/G]]+3.3)</f>
        <v>-1.6600000000000001</v>
      </c>
      <c r="U108" s="36">
        <f>IF(RosterPlan25[[#This Row],[VAW/G]]&gt;0,ROUND(RosterPlan25[[#This Row],[VAW/G]]*$AA$56,0)+1,1)</f>
        <v>1</v>
      </c>
      <c r="V108" s="42">
        <f>RosterPlan25[[#This Row],[VAWG Market $]]-_xlfn.IFNA(RosterPlan25[[#This Row],[2020 $]],1)</f>
        <v>-2</v>
      </c>
      <c r="W108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08" s="36">
        <f>RosterPlan25[[#This Row],[Pure Inflated $]]-RosterPlan25[[#This Row],[2020 $]]</f>
        <v>-2</v>
      </c>
      <c r="AO108"/>
      <c r="AP108"/>
      <c r="AQ108"/>
      <c r="AR108"/>
      <c r="AS108"/>
      <c r="AT108"/>
    </row>
    <row r="109" spans="1:46" x14ac:dyDescent="0.3">
      <c r="A109" s="1" t="s">
        <v>5594</v>
      </c>
      <c r="B109" s="69" t="s">
        <v>263</v>
      </c>
      <c r="C109" s="69" t="s">
        <v>5596</v>
      </c>
      <c r="D109" s="69">
        <f>_xlfn.IFNA(MATCH(RosterPlan25[[#This Row],[player_id]],CompositeRoster[sleeper_id],0),  MATCH(RosterPlan25[[#This Row],[PLAYER]],CompositeRoster[full_name],0))</f>
        <v>2</v>
      </c>
      <c r="E109" s="69">
        <f>MATCH(RosterPlan25[[#This Row],[player_id]],Draft2019[sleeper_id],0)</f>
        <v>238</v>
      </c>
      <c r="F109" s="57" t="str">
        <f>INDEX(CompositeRoster[team],RosterPlan25[[#This Row],[RosterIndex]])&amp;""</f>
        <v>ARI</v>
      </c>
      <c r="G109" s="57" t="str">
        <f>INDEX(CompositeRoster[position],RosterPlan25[[#This Row],[RosterIndex]])&amp;""</f>
        <v>WR</v>
      </c>
      <c r="H109" s="57" t="str">
        <f>INDEX(CompositeRoster[source],RosterPlan25[[#This Row],[RosterIndex]])</f>
        <v>Roster</v>
      </c>
      <c r="I109" s="58">
        <f>_xlfn.IFNA(INDEX(Draft2019[PRICE],RosterPlan25[[#This Row],[DraftIndex]]),0)</f>
        <v>4</v>
      </c>
      <c r="J109" s="58" t="str">
        <f>IF(RosterPlan25[[#This Row],[SOURCE]]="Rookie","Rookie",_xlfn.IFNA(INDEX(Draft2019[Current Contract],RosterPlan25[[#This Row],[DraftIndex]]),"Undrafted"))</f>
        <v>Rookie</v>
      </c>
      <c r="K109" s="58" t="str">
        <f>IF(RosterPlan25[[#This Row],[Contract]]="Rookie","",2019+3-_xlfn.IFNA(INDEX(Draft2019[Net Keeper Count],RosterPlan25[[#This Row],[DraftIndex]]),0))</f>
        <v/>
      </c>
      <c r="L109" s="58">
        <f>ROUNDDOWN(RosterPlan25[[#This Row],[Opt $]]*IF(RosterPlan25[[#This Row],[Contract]]="Rookie",0.3,0.15),0)</f>
        <v>0</v>
      </c>
      <c r="M109" s="59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09" s="26">
        <f>_xlfn.IFNA(IF(RosterPlan25[[#This Row],[POS]]="K",0,INDEX(BeerTable[Average],MATCH(TEXT(RosterPlan25[[#This Row],[player_id]],"0"),BeerTable[sleeper_id],0))),_xlfn.SWITCH(RosterPlan25[[#This Row],[POS]],"QB",-12,"RB",-8,"WR",-8,-5))</f>
        <v>-4.9800000000000004</v>
      </c>
      <c r="O109" s="38" t="s">
        <v>437</v>
      </c>
      <c r="P109" s="60">
        <f>_xlfn.IFNA(INDEX(Draft2019[Net Keeper Count],RosterPlan25[[#This Row],[DraftIndex]]),0)+IF(RosterPlan25[[#This Row],[KEEPER / RFA]]="K",1,0)</f>
        <v>1</v>
      </c>
      <c r="Q109" s="59"/>
      <c r="R109" s="57">
        <f>IF(RosterPlan25[[#This Row],[VAR/G]]&gt;0,ROUND($AA$29*RosterPlan25[[#This Row],[VAR/G]],0),0)+1</f>
        <v>1</v>
      </c>
      <c r="S109" s="57">
        <f>RosterPlan25[[#This Row],[Opt $]]-RosterPlan25[[#This Row],[2020 $]]</f>
        <v>-3</v>
      </c>
      <c r="T109" s="61">
        <f>IF(OR(RosterPlan25[[#This Row],[SOURCE]]="Rookie",RosterPlan25[[#This Row],[POS]]="K"),0,RosterPlan25[[#This Row],[VAR/G]]+3.3)</f>
        <v>-1.6800000000000006</v>
      </c>
      <c r="U109" s="61">
        <f>IF(RosterPlan25[[#This Row],[VAW/G]]&gt;0,ROUND(RosterPlan25[[#This Row],[VAW/G]]*$AA$56,0)+1,1)</f>
        <v>1</v>
      </c>
      <c r="V109" s="62">
        <f>RosterPlan25[[#This Row],[VAWG Market $]]-_xlfn.IFNA(RosterPlan25[[#This Row],[2020 $]],1)</f>
        <v>-3</v>
      </c>
      <c r="W109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09" s="61">
        <f>RosterPlan25[[#This Row],[Pure Inflated $]]-RosterPlan25[[#This Row],[2020 $]]</f>
        <v>-3</v>
      </c>
      <c r="AO109"/>
      <c r="AP109"/>
      <c r="AQ109"/>
      <c r="AR109"/>
      <c r="AS109"/>
      <c r="AT109"/>
    </row>
    <row r="110" spans="1:46" x14ac:dyDescent="0.3">
      <c r="A110" s="1" t="s">
        <v>15600</v>
      </c>
      <c r="B110" s="69" t="s">
        <v>263</v>
      </c>
      <c r="C110" s="69" t="s">
        <v>15599</v>
      </c>
      <c r="D110" s="69">
        <f>_xlfn.IFNA(MATCH(RosterPlan25[[#This Row],[player_id]],CompositeRoster[sleeper_id],0),  MATCH(RosterPlan25[[#This Row],[PLAYER]],CompositeRoster[full_name],0))</f>
        <v>24</v>
      </c>
      <c r="E110" s="69" t="e">
        <f>MATCH(RosterPlan25[[#This Row],[player_id]],Draft2019[sleeper_id],0)</f>
        <v>#N/A</v>
      </c>
      <c r="F110" s="69" t="str">
        <f>INDEX(CompositeRoster[team],RosterPlan25[[#This Row],[RosterIndex]])&amp;""</f>
        <v>ARI</v>
      </c>
      <c r="G110" s="69" t="str">
        <f>INDEX(CompositeRoster[position],RosterPlan25[[#This Row],[RosterIndex]])&amp;""</f>
        <v>RB</v>
      </c>
      <c r="H110" s="36" t="str">
        <f>INDEX(CompositeRoster[source],RosterPlan25[[#This Row],[RosterIndex]])</f>
        <v>Rookie</v>
      </c>
      <c r="I110" s="41">
        <f>_xlfn.IFNA(INDEX(Draft2019[PRICE],RosterPlan25[[#This Row],[DraftIndex]]),0)</f>
        <v>0</v>
      </c>
      <c r="J110" s="41" t="str">
        <f>IF(RosterPlan25[[#This Row],[SOURCE]]="Rookie","Rookie",_xlfn.IFNA(INDEX(Draft2019[Current Contract],RosterPlan25[[#This Row],[DraftIndex]]),"Undrafted"))</f>
        <v>Rookie</v>
      </c>
      <c r="K110" s="41" t="str">
        <f>IF(RosterPlan25[[#This Row],[Contract]]="Rookie","",2019+3-_xlfn.IFNA(INDEX(Draft2019[Net Keeper Count],RosterPlan25[[#This Row],[DraftIndex]]),0))</f>
        <v/>
      </c>
      <c r="L110" s="41">
        <f>ROUNDDOWN(RosterPlan25[[#This Row],[Opt $]]*IF(RosterPlan25[[#This Row],[Contract]]="Rookie",0.3,0.15),0)</f>
        <v>0</v>
      </c>
      <c r="M110" s="36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10" s="37">
        <f>_xlfn.IFNA(IF(RosterPlan25[[#This Row],[POS]]="K",0,INDEX(BeerTable[Average],MATCH(TEXT(RosterPlan25[[#This Row],[player_id]],"0"),BeerTable[sleeper_id],0))),_xlfn.SWITCH(RosterPlan25[[#This Row],[POS]],"QB",-12,"RB",-8,"WR",-8,-5))</f>
        <v>-5.22</v>
      </c>
      <c r="O110" s="38" t="s">
        <v>437</v>
      </c>
      <c r="P110" s="36">
        <f>_xlfn.IFNA(INDEX(Draft2019[Net Keeper Count],RosterPlan25[[#This Row],[DraftIndex]]),0)+IF(RosterPlan25[[#This Row],[KEEPER / RFA]]="K",1,0)</f>
        <v>1</v>
      </c>
      <c r="Q110" s="38"/>
      <c r="R110" s="69">
        <f>IF(RosterPlan25[[#This Row],[VAR/G]]&gt;0,ROUND($AA$29*RosterPlan25[[#This Row],[VAR/G]],0),0)+1</f>
        <v>1</v>
      </c>
      <c r="S110" s="36">
        <f>RosterPlan25[[#This Row],[Opt $]]-RosterPlan25[[#This Row],[2020 $]]</f>
        <v>-1</v>
      </c>
      <c r="T110" s="36">
        <f>IF(OR(RosterPlan25[[#This Row],[SOURCE]]="Rookie",RosterPlan25[[#This Row],[POS]]="K"),0,RosterPlan25[[#This Row],[VAR/G]]+3.3)</f>
        <v>0</v>
      </c>
      <c r="U110" s="36">
        <f>IF(RosterPlan25[[#This Row],[VAW/G]]&gt;0,ROUND(RosterPlan25[[#This Row],[VAW/G]]*$AA$56,0)+1,1)</f>
        <v>1</v>
      </c>
      <c r="V110" s="42">
        <f>RosterPlan25[[#This Row],[VAWG Market $]]-_xlfn.IFNA(RosterPlan25[[#This Row],[2020 $]],1)</f>
        <v>-1</v>
      </c>
      <c r="W110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10" s="36">
        <f>RosterPlan25[[#This Row],[Pure Inflated $]]-RosterPlan25[[#This Row],[2020 $]]</f>
        <v>-1</v>
      </c>
      <c r="AO110"/>
      <c r="AP110"/>
      <c r="AQ110"/>
      <c r="AR110"/>
      <c r="AS110"/>
      <c r="AT110"/>
    </row>
    <row r="111" spans="1:46" x14ac:dyDescent="0.3">
      <c r="A111" s="1" t="s">
        <v>15574</v>
      </c>
      <c r="B111" s="69" t="s">
        <v>263</v>
      </c>
      <c r="C111" s="69" t="s">
        <v>15573</v>
      </c>
      <c r="D111" s="69">
        <f>_xlfn.IFNA(MATCH(RosterPlan25[[#This Row],[player_id]],CompositeRoster[sleeper_id],0),  MATCH(RosterPlan25[[#This Row],[PLAYER]],CompositeRoster[full_name],0))</f>
        <v>23</v>
      </c>
      <c r="E111" s="69" t="e">
        <f>MATCH(RosterPlan25[[#This Row],[player_id]],Draft2019[sleeper_id],0)</f>
        <v>#N/A</v>
      </c>
      <c r="F111" s="69" t="str">
        <f>INDEX(CompositeRoster[team],RosterPlan25[[#This Row],[RosterIndex]])&amp;""</f>
        <v>SEA</v>
      </c>
      <c r="G111" s="69" t="str">
        <f>INDEX(CompositeRoster[position],RosterPlan25[[#This Row],[RosterIndex]])&amp;""</f>
        <v>RB</v>
      </c>
      <c r="H111" s="69" t="str">
        <f>INDEX(CompositeRoster[source],RosterPlan25[[#This Row],[RosterIndex]])</f>
        <v>Rookie</v>
      </c>
      <c r="I111" s="41">
        <f>_xlfn.IFNA(INDEX(Draft2019[PRICE],RosterPlan25[[#This Row],[DraftIndex]]),0)</f>
        <v>0</v>
      </c>
      <c r="J111" s="41" t="str">
        <f>IF(RosterPlan25[[#This Row],[SOURCE]]="Rookie","Rookie",_xlfn.IFNA(INDEX(Draft2019[Current Contract],RosterPlan25[[#This Row],[DraftIndex]]),"Undrafted"))</f>
        <v>Rookie</v>
      </c>
      <c r="K111" s="41" t="str">
        <f>IF(RosterPlan25[[#This Row],[Contract]]="Rookie","",2019+3-_xlfn.IFNA(INDEX(Draft2019[Net Keeper Count],RosterPlan25[[#This Row],[DraftIndex]]),0))</f>
        <v/>
      </c>
      <c r="L111" s="41">
        <f>ROUNDDOWN(RosterPlan25[[#This Row],[Opt $]]*IF(RosterPlan25[[#This Row],[Contract]]="Rookie",0.3,0.15),0)</f>
        <v>0</v>
      </c>
      <c r="M111" s="69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11" s="37">
        <f>_xlfn.IFNA(IF(RosterPlan25[[#This Row],[POS]]="K",0,INDEX(BeerTable[Average],MATCH(TEXT(RosterPlan25[[#This Row],[player_id]],"0"),BeerTable[sleeper_id],0))),_xlfn.SWITCH(RosterPlan25[[#This Row],[POS]],"QB",-12,"RB",-8,"WR",-8,-5))</f>
        <v>-5.73</v>
      </c>
      <c r="O111" s="38" t="s">
        <v>437</v>
      </c>
      <c r="P111" s="36">
        <f>_xlfn.IFNA(INDEX(Draft2019[Net Keeper Count],RosterPlan25[[#This Row],[DraftIndex]]),0)+IF(RosterPlan25[[#This Row],[KEEPER / RFA]]="K",1,0)</f>
        <v>1</v>
      </c>
      <c r="Q111" s="38"/>
      <c r="R111" s="69">
        <f>IF(RosterPlan25[[#This Row],[VAR/G]]&gt;0,ROUND($AA$29*RosterPlan25[[#This Row],[VAR/G]],0),0)+1</f>
        <v>1</v>
      </c>
      <c r="S111" s="36">
        <f>RosterPlan25[[#This Row],[Opt $]]-RosterPlan25[[#This Row],[2020 $]]</f>
        <v>-1</v>
      </c>
      <c r="T111" s="36">
        <f>IF(OR(RosterPlan25[[#This Row],[SOURCE]]="Rookie",RosterPlan25[[#This Row],[POS]]="K"),0,RosterPlan25[[#This Row],[VAR/G]]+3.3)</f>
        <v>0</v>
      </c>
      <c r="U111" s="36">
        <f>IF(RosterPlan25[[#This Row],[VAW/G]]&gt;0,ROUND(RosterPlan25[[#This Row],[VAW/G]]*$AA$56,0)+1,1)</f>
        <v>1</v>
      </c>
      <c r="V111" s="42">
        <f>RosterPlan25[[#This Row],[VAWG Market $]]-_xlfn.IFNA(RosterPlan25[[#This Row],[2020 $]],1)</f>
        <v>-1</v>
      </c>
      <c r="W111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11" s="36">
        <f>RosterPlan25[[#This Row],[Pure Inflated $]]-RosterPlan25[[#This Row],[2020 $]]</f>
        <v>-1</v>
      </c>
      <c r="AO111"/>
      <c r="AP111"/>
      <c r="AQ111"/>
      <c r="AR111"/>
      <c r="AS111"/>
      <c r="AT111"/>
    </row>
    <row r="112" spans="1:46" x14ac:dyDescent="0.3">
      <c r="A112" s="1" t="s">
        <v>8670</v>
      </c>
      <c r="B112" s="69" t="s">
        <v>263</v>
      </c>
      <c r="C112" s="69" t="s">
        <v>8671</v>
      </c>
      <c r="D112" s="69">
        <f>_xlfn.IFNA(MATCH(RosterPlan25[[#This Row],[player_id]],CompositeRoster[sleeper_id],0),  MATCH(RosterPlan25[[#This Row],[PLAYER]],CompositeRoster[full_name],0))</f>
        <v>8</v>
      </c>
      <c r="E112" s="69">
        <f>MATCH(RosterPlan25[[#This Row],[player_id]],Draft2019[sleeper_id],0)</f>
        <v>92</v>
      </c>
      <c r="F112" s="57" t="str">
        <f>INDEX(CompositeRoster[team],RosterPlan25[[#This Row],[RosterIndex]])&amp;""</f>
        <v>ARI</v>
      </c>
      <c r="G112" s="57" t="str">
        <f>INDEX(CompositeRoster[position],RosterPlan25[[#This Row],[RosterIndex]])&amp;""</f>
        <v>WR</v>
      </c>
      <c r="H112" s="57" t="str">
        <f>INDEX(CompositeRoster[source],RosterPlan25[[#This Row],[RosterIndex]])</f>
        <v>Roster</v>
      </c>
      <c r="I112" s="58">
        <f>_xlfn.IFNA(INDEX(Draft2019[PRICE],RosterPlan25[[#This Row],[DraftIndex]]),0)</f>
        <v>3</v>
      </c>
      <c r="J112" s="58" t="str">
        <f>IF(RosterPlan25[[#This Row],[SOURCE]]="Rookie","Rookie",_xlfn.IFNA(INDEX(Draft2019[Current Contract],RosterPlan25[[#This Row],[DraftIndex]]),"Undrafted"))</f>
        <v>Rookie</v>
      </c>
      <c r="K112" s="58" t="str">
        <f>IF(RosterPlan25[[#This Row],[Contract]]="Rookie","",2019+3-_xlfn.IFNA(INDEX(Draft2019[Net Keeper Count],RosterPlan25[[#This Row],[DraftIndex]]),0))</f>
        <v/>
      </c>
      <c r="L112" s="58">
        <f>ROUNDDOWN(RosterPlan25[[#This Row],[Opt $]]*IF(RosterPlan25[[#This Row],[Contract]]="Rookie",0.3,0.15),0)</f>
        <v>0</v>
      </c>
      <c r="M112" s="59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12" s="26">
        <f>_xlfn.IFNA(IF(RosterPlan25[[#This Row],[POS]]="K",0,INDEX(BeerTable[Average],MATCH(TEXT(RosterPlan25[[#This Row],[player_id]],"0"),BeerTable[sleeper_id],0))),_xlfn.SWITCH(RosterPlan25[[#This Row],[POS]],"QB",-12,"RB",-8,"WR",-8,-5))</f>
        <v>-6.11</v>
      </c>
      <c r="O112" s="38" t="s">
        <v>437</v>
      </c>
      <c r="P112" s="60">
        <f>_xlfn.IFNA(INDEX(Draft2019[Net Keeper Count],RosterPlan25[[#This Row],[DraftIndex]]),0)+IF(RosterPlan25[[#This Row],[KEEPER / RFA]]="K",1,0)</f>
        <v>1</v>
      </c>
      <c r="Q112" s="59"/>
      <c r="R112" s="57">
        <f>IF(RosterPlan25[[#This Row],[VAR/G]]&gt;0,ROUND($AA$29*RosterPlan25[[#This Row],[VAR/G]],0),0)+1</f>
        <v>1</v>
      </c>
      <c r="S112" s="57">
        <f>RosterPlan25[[#This Row],[Opt $]]-RosterPlan25[[#This Row],[2020 $]]</f>
        <v>-2</v>
      </c>
      <c r="T112" s="61">
        <f>IF(OR(RosterPlan25[[#This Row],[SOURCE]]="Rookie",RosterPlan25[[#This Row],[POS]]="K"),0,RosterPlan25[[#This Row],[VAR/G]]+3.3)</f>
        <v>-2.8100000000000005</v>
      </c>
      <c r="U112" s="61">
        <f>IF(RosterPlan25[[#This Row],[VAW/G]]&gt;0,ROUND(RosterPlan25[[#This Row],[VAW/G]]*$AA$56,0)+1,1)</f>
        <v>1</v>
      </c>
      <c r="V112" s="62">
        <f>RosterPlan25[[#This Row],[VAWG Market $]]-_xlfn.IFNA(RosterPlan25[[#This Row],[2020 $]],1)</f>
        <v>-2</v>
      </c>
      <c r="W112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12" s="61">
        <f>RosterPlan25[[#This Row],[Pure Inflated $]]-RosterPlan25[[#This Row],[2020 $]]</f>
        <v>-2</v>
      </c>
      <c r="AO112"/>
      <c r="AP112"/>
      <c r="AQ112"/>
      <c r="AR112"/>
      <c r="AS112"/>
      <c r="AT112"/>
    </row>
    <row r="113" spans="1:46" x14ac:dyDescent="0.3">
      <c r="A113" s="1" t="s">
        <v>9070</v>
      </c>
      <c r="B113" s="69" t="s">
        <v>263</v>
      </c>
      <c r="C113" s="69" t="s">
        <v>9071</v>
      </c>
      <c r="D113" s="69">
        <f>_xlfn.IFNA(MATCH(RosterPlan25[[#This Row],[player_id]],CompositeRoster[sleeper_id],0),  MATCH(RosterPlan25[[#This Row],[PLAYER]],CompositeRoster[full_name],0))</f>
        <v>18</v>
      </c>
      <c r="E113" s="69">
        <f>MATCH(RosterPlan25[[#This Row],[player_id]],Draft2019[sleeper_id],0)</f>
        <v>240</v>
      </c>
      <c r="F113" s="57" t="str">
        <f>INDEX(CompositeRoster[team],RosterPlan25[[#This Row],[RosterIndex]])&amp;""</f>
        <v>CIN</v>
      </c>
      <c r="G113" s="57" t="str">
        <f>INDEX(CompositeRoster[position],RosterPlan25[[#This Row],[RosterIndex]])&amp;""</f>
        <v>RB</v>
      </c>
      <c r="H113" s="57" t="str">
        <f>INDEX(CompositeRoster[source],RosterPlan25[[#This Row],[RosterIndex]])</f>
        <v>Roster</v>
      </c>
      <c r="I113" s="58">
        <f>_xlfn.IFNA(INDEX(Draft2019[PRICE],RosterPlan25[[#This Row],[DraftIndex]]),0)</f>
        <v>2</v>
      </c>
      <c r="J113" s="58" t="str">
        <f>IF(RosterPlan25[[#This Row],[SOURCE]]="Rookie","Rookie",_xlfn.IFNA(INDEX(Draft2019[Current Contract],RosterPlan25[[#This Row],[DraftIndex]]),"Undrafted"))</f>
        <v>Rookie</v>
      </c>
      <c r="K113" s="58" t="str">
        <f>IF(RosterPlan25[[#This Row],[Contract]]="Rookie","",2019+3-_xlfn.IFNA(INDEX(Draft2019[Net Keeper Count],RosterPlan25[[#This Row],[DraftIndex]]),0))</f>
        <v/>
      </c>
      <c r="L113" s="58">
        <f>ROUNDDOWN(RosterPlan25[[#This Row],[Opt $]]*IF(RosterPlan25[[#This Row],[Contract]]="Rookie",0.3,0.15),0)</f>
        <v>0</v>
      </c>
      <c r="M113" s="59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13" s="26">
        <f>_xlfn.IFNA(IF(RosterPlan25[[#This Row],[POS]]="K",0,INDEX(BeerTable[Average],MATCH(TEXT(RosterPlan25[[#This Row],[player_id]],"0"),BeerTable[sleeper_id],0))),_xlfn.SWITCH(RosterPlan25[[#This Row],[POS]],"QB",-12,"RB",-8,"WR",-8,-5))</f>
        <v>-6.55</v>
      </c>
      <c r="O113" s="38" t="s">
        <v>437</v>
      </c>
      <c r="P113" s="60">
        <f>_xlfn.IFNA(INDEX(Draft2019[Net Keeper Count],RosterPlan25[[#This Row],[DraftIndex]]),0)+IF(RosterPlan25[[#This Row],[KEEPER / RFA]]="K",1,0)</f>
        <v>1</v>
      </c>
      <c r="Q113" s="59"/>
      <c r="R113" s="57">
        <f>IF(RosterPlan25[[#This Row],[VAR/G]]&gt;0,ROUND($AA$29*RosterPlan25[[#This Row],[VAR/G]],0),0)+1</f>
        <v>1</v>
      </c>
      <c r="S113" s="57">
        <f>RosterPlan25[[#This Row],[Opt $]]-RosterPlan25[[#This Row],[2020 $]]</f>
        <v>-1</v>
      </c>
      <c r="T113" s="61">
        <f>IF(OR(RosterPlan25[[#This Row],[SOURCE]]="Rookie",RosterPlan25[[#This Row],[POS]]="K"),0,RosterPlan25[[#This Row],[VAR/G]]+3.3)</f>
        <v>-3.25</v>
      </c>
      <c r="U113" s="61">
        <f>IF(RosterPlan25[[#This Row],[VAW/G]]&gt;0,ROUND(RosterPlan25[[#This Row],[VAW/G]]*$AA$56,0)+1,1)</f>
        <v>1</v>
      </c>
      <c r="V113" s="62">
        <f>RosterPlan25[[#This Row],[VAWG Market $]]-_xlfn.IFNA(RosterPlan25[[#This Row],[2020 $]],1)</f>
        <v>-1</v>
      </c>
      <c r="W113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13" s="61">
        <f>RosterPlan25[[#This Row],[Pure Inflated $]]-RosterPlan25[[#This Row],[2020 $]]</f>
        <v>-1</v>
      </c>
      <c r="AO113"/>
      <c r="AP113"/>
      <c r="AQ113"/>
      <c r="AR113"/>
      <c r="AS113"/>
      <c r="AT113"/>
    </row>
    <row r="114" spans="1:46" x14ac:dyDescent="0.3">
      <c r="A114" s="1" t="s">
        <v>184</v>
      </c>
      <c r="B114" s="69" t="s">
        <v>262</v>
      </c>
      <c r="C114" s="69" t="s">
        <v>4912</v>
      </c>
      <c r="D114" s="69">
        <f>_xlfn.IFNA(MATCH(RosterPlan25[[#This Row],[player_id]],CompositeRoster[sleeper_id],0),  MATCH(RosterPlan25[[#This Row],[PLAYER]],CompositeRoster[full_name],0))</f>
        <v>178</v>
      </c>
      <c r="E114" s="69">
        <f>MATCH(RosterPlan25[[#This Row],[player_id]],Draft2019[sleeper_id],0)</f>
        <v>1</v>
      </c>
      <c r="F114" s="57" t="str">
        <f>INDEX(CompositeRoster[team],RosterPlan25[[#This Row],[RosterIndex]])&amp;""</f>
        <v>ATL</v>
      </c>
      <c r="G114" s="57" t="str">
        <f>INDEX(CompositeRoster[position],RosterPlan25[[#This Row],[RosterIndex]])&amp;""</f>
        <v>WR</v>
      </c>
      <c r="H114" s="57" t="str">
        <f>INDEX(CompositeRoster[source],RosterPlan25[[#This Row],[RosterIndex]])</f>
        <v>Roster</v>
      </c>
      <c r="I114" s="58">
        <f>_xlfn.IFNA(INDEX(Draft2019[PRICE],RosterPlan25[[#This Row],[DraftIndex]]),0)</f>
        <v>98</v>
      </c>
      <c r="J114" s="58" t="str">
        <f>IF(RosterPlan25[[#This Row],[SOURCE]]="Rookie","Rookie",_xlfn.IFNA(INDEX(Draft2019[Current Contract],RosterPlan25[[#This Row],[DraftIndex]]),"Undrafted"))</f>
        <v>Auction</v>
      </c>
      <c r="K114" s="58">
        <f>IF(RosterPlan25[[#This Row],[Contract]]="Rookie","",2019+3-_xlfn.IFNA(INDEX(Draft2019[Net Keeper Count],RosterPlan25[[#This Row],[DraftIndex]]),0))</f>
        <v>2021</v>
      </c>
      <c r="L114" s="58">
        <f>ROUNDDOWN(RosterPlan25[[#This Row],[Opt $]]*IF(RosterPlan25[[#This Row],[Contract]]="Rookie",0.3,0.15),0)</f>
        <v>7</v>
      </c>
      <c r="M114" s="59">
        <f>IF(RosterPlan25[[#This Row],[SOURCE]]="Rookie",INDEX(Rookies2020[salary],MATCH(RosterPlan25[[#This Row],[PLAYER]],Rookies2020[full_name],0)),MAX(RosterPlan25[[#This Row],[Current $]]+RosterPlan25[[#This Row],[$↑ VAR]],1))</f>
        <v>105</v>
      </c>
      <c r="N114" s="26">
        <f>_xlfn.IFNA(IF(RosterPlan25[[#This Row],[POS]]="K",0,INDEX(BeerTable[Average],MATCH(TEXT(RosterPlan25[[#This Row],[player_id]],"0"),BeerTable[sleeper_id],0))),_xlfn.SWITCH(RosterPlan25[[#This Row],[POS]],"QB",-12,"RB",-8,"WR",-8,-5))</f>
        <v>3.86</v>
      </c>
      <c r="O114" s="38" t="s">
        <v>11246</v>
      </c>
      <c r="P114" s="60">
        <f>_xlfn.IFNA(INDEX(Draft2019[Net Keeper Count],RosterPlan25[[#This Row],[DraftIndex]]),0)+IF(RosterPlan25[[#This Row],[KEEPER / RFA]]="K",1,0)</f>
        <v>1</v>
      </c>
      <c r="Q114" s="59"/>
      <c r="R114" s="57">
        <f>IF(RosterPlan25[[#This Row],[VAR/G]]&gt;0,ROUND($AA$29*RosterPlan25[[#This Row],[VAR/G]],0),0)+1</f>
        <v>47</v>
      </c>
      <c r="S114" s="57">
        <f>RosterPlan25[[#This Row],[Opt $]]-RosterPlan25[[#This Row],[2020 $]]</f>
        <v>-58</v>
      </c>
      <c r="T114" s="61">
        <f>IF(OR(RosterPlan25[[#This Row],[SOURCE]]="Rookie",RosterPlan25[[#This Row],[POS]]="K"),0,RosterPlan25[[#This Row],[VAR/G]]+3.3)</f>
        <v>7.16</v>
      </c>
      <c r="U114" s="61">
        <f>IF(RosterPlan25[[#This Row],[VAW/G]]&gt;0,ROUND(RosterPlan25[[#This Row],[VAW/G]]*$AA$56,0)+1,1)</f>
        <v>60</v>
      </c>
      <c r="V114" s="62">
        <f>RosterPlan25[[#This Row],[VAWG Market $]]-_xlfn.IFNA(RosterPlan25[[#This Row],[2020 $]],1)</f>
        <v>-45</v>
      </c>
      <c r="W114" s="57">
        <f>IF(RosterPlan25[[#This Row],[VAR/G]]&gt;0,1+ROUND(RosterPlan25[[#This Row],[VAR/G]]*IF(RosterPlan25[[#This Row],[KEEPER / RFA]]="K",($AA$34+RosterPlan25[[#This Row],[2020 $]]-1)/($AA$25+RosterPlan25[[#This Row],[VAR/G]]),$AA$35),0),1)</f>
        <v>71</v>
      </c>
      <c r="X114" s="61">
        <f>RosterPlan25[[#This Row],[Pure Inflated $]]-RosterPlan25[[#This Row],[2020 $]]</f>
        <v>-34</v>
      </c>
      <c r="AO114"/>
      <c r="AP114"/>
      <c r="AQ114"/>
      <c r="AR114"/>
      <c r="AS114"/>
      <c r="AT114"/>
    </row>
    <row r="115" spans="1:46" x14ac:dyDescent="0.3">
      <c r="A115" s="1" t="s">
        <v>6663</v>
      </c>
      <c r="B115" s="69" t="s">
        <v>262</v>
      </c>
      <c r="C115" s="69" t="s">
        <v>6665</v>
      </c>
      <c r="D115" s="69">
        <f>_xlfn.IFNA(MATCH(RosterPlan25[[#This Row],[player_id]],CompositeRoster[sleeper_id],0),  MATCH(RosterPlan25[[#This Row],[PLAYER]],CompositeRoster[full_name],0))</f>
        <v>182</v>
      </c>
      <c r="E115" s="69">
        <f>MATCH(RosterPlan25[[#This Row],[player_id]],Draft2019[sleeper_id],0)</f>
        <v>19</v>
      </c>
      <c r="F115" s="57" t="str">
        <f>INDEX(CompositeRoster[team],RosterPlan25[[#This Row],[RosterIndex]])&amp;""</f>
        <v>BAL</v>
      </c>
      <c r="G115" s="57" t="str">
        <f>INDEX(CompositeRoster[position],RosterPlan25[[#This Row],[RosterIndex]])&amp;""</f>
        <v>TE</v>
      </c>
      <c r="H115" s="57" t="str">
        <f>INDEX(CompositeRoster[source],RosterPlan25[[#This Row],[RosterIndex]])</f>
        <v>Roster</v>
      </c>
      <c r="I115" s="58">
        <f>_xlfn.IFNA(INDEX(Draft2019[PRICE],RosterPlan25[[#This Row],[DraftIndex]]),0)</f>
        <v>17</v>
      </c>
      <c r="J115" s="58" t="str">
        <f>IF(RosterPlan25[[#This Row],[SOURCE]]="Rookie","Rookie",_xlfn.IFNA(INDEX(Draft2019[Current Contract],RosterPlan25[[#This Row],[DraftIndex]]),"Undrafted"))</f>
        <v>Auction</v>
      </c>
      <c r="K115" s="58">
        <f>IF(RosterPlan25[[#This Row],[Contract]]="Rookie","",2019+3-_xlfn.IFNA(INDEX(Draft2019[Net Keeper Count],RosterPlan25[[#This Row],[DraftIndex]]),0))</f>
        <v>2022</v>
      </c>
      <c r="L115" s="58">
        <f>ROUNDDOWN(RosterPlan25[[#This Row],[Opt $]]*IF(RosterPlan25[[#This Row],[Contract]]="Rookie",0.3,0.15),0)</f>
        <v>5</v>
      </c>
      <c r="M115" s="57">
        <f>IF(RosterPlan25[[#This Row],[SOURCE]]="Rookie",INDEX(Rookies2020[salary],MATCH(RosterPlan25[[#This Row],[PLAYER]],Rookies2020[full_name],0)),MAX(RosterPlan25[[#This Row],[Current $]]+RosterPlan25[[#This Row],[$↑ VAR]],1))</f>
        <v>22</v>
      </c>
      <c r="N115" s="47">
        <f>_xlfn.IFNA(IF(RosterPlan25[[#This Row],[POS]]="K",0,INDEX(BeerTable[Average],MATCH(TEXT(RosterPlan25[[#This Row],[player_id]],"0"),BeerTable[sleeper_id],0))),_xlfn.SWITCH(RosterPlan25[[#This Row],[POS]],"QB",-12,"RB",-8,"WR",-8,-5))</f>
        <v>2.94</v>
      </c>
      <c r="O115" s="38" t="s">
        <v>437</v>
      </c>
      <c r="P115" s="59">
        <f>_xlfn.IFNA(INDEX(Draft2019[Net Keeper Count],RosterPlan25[[#This Row],[DraftIndex]]),0)+IF(RosterPlan25[[#This Row],[KEEPER / RFA]]="K",1,0)</f>
        <v>1</v>
      </c>
      <c r="Q115" s="60"/>
      <c r="R115" s="57">
        <f>IF(RosterPlan25[[#This Row],[VAR/G]]&gt;0,ROUND($AA$29*RosterPlan25[[#This Row],[VAR/G]],0),0)+1</f>
        <v>36</v>
      </c>
      <c r="S115" s="57">
        <f>RosterPlan25[[#This Row],[Opt $]]-RosterPlan25[[#This Row],[2020 $]]</f>
        <v>14</v>
      </c>
      <c r="T115" s="61">
        <f>IF(OR(RosterPlan25[[#This Row],[SOURCE]]="Rookie",RosterPlan25[[#This Row],[POS]]="K"),0,RosterPlan25[[#This Row],[VAR/G]]+3.3)</f>
        <v>6.24</v>
      </c>
      <c r="U115" s="61">
        <f>IF(RosterPlan25[[#This Row],[VAW/G]]&gt;0,ROUND(RosterPlan25[[#This Row],[VAW/G]]*$AA$56,0)+1,1)</f>
        <v>53</v>
      </c>
      <c r="V115" s="62">
        <f>RosterPlan25[[#This Row],[VAWG Market $]]-_xlfn.IFNA(RosterPlan25[[#This Row],[2020 $]],1)</f>
        <v>31</v>
      </c>
      <c r="W115" s="57">
        <f>IF(RosterPlan25[[#This Row],[VAR/G]]&gt;0,1+ROUND(RosterPlan25[[#This Row],[VAR/G]]*IF(RosterPlan25[[#This Row],[KEEPER / RFA]]="K",($AA$34+RosterPlan25[[#This Row],[2020 $]]-1)/($AA$25+RosterPlan25[[#This Row],[VAR/G]]),$AA$35),0),1)</f>
        <v>67</v>
      </c>
      <c r="X115" s="57">
        <f>RosterPlan25[[#This Row],[Pure Inflated $]]-RosterPlan25[[#This Row],[2020 $]]</f>
        <v>45</v>
      </c>
      <c r="AO115"/>
      <c r="AP115"/>
      <c r="AQ115"/>
      <c r="AR115"/>
      <c r="AS115"/>
      <c r="AT115"/>
    </row>
    <row r="116" spans="1:46" x14ac:dyDescent="0.3">
      <c r="A116" s="1" t="s">
        <v>168</v>
      </c>
      <c r="B116" s="69" t="s">
        <v>262</v>
      </c>
      <c r="C116" s="69" t="s">
        <v>8768</v>
      </c>
      <c r="D116" s="69">
        <f>_xlfn.IFNA(MATCH(RosterPlan25[[#This Row],[player_id]],CompositeRoster[sleeper_id],0),  MATCH(RosterPlan25[[#This Row],[PLAYER]],CompositeRoster[full_name],0))</f>
        <v>174</v>
      </c>
      <c r="E116" s="69">
        <f>MATCH(RosterPlan25[[#This Row],[player_id]],Draft2019[sleeper_id],0)</f>
        <v>16</v>
      </c>
      <c r="F116" s="69" t="str">
        <f>INDEX(CompositeRoster[team],RosterPlan25[[#This Row],[RosterIndex]])&amp;""</f>
        <v>DAL</v>
      </c>
      <c r="G116" s="69" t="str">
        <f>INDEX(CompositeRoster[position],RosterPlan25[[#This Row],[RosterIndex]])&amp;""</f>
        <v>QB</v>
      </c>
      <c r="H116" s="69" t="str">
        <f>INDEX(CompositeRoster[source],RosterPlan25[[#This Row],[RosterIndex]])</f>
        <v>Roster</v>
      </c>
      <c r="I116" s="41">
        <f>_xlfn.IFNA(INDEX(Draft2019[PRICE],RosterPlan25[[#This Row],[DraftIndex]]),0)</f>
        <v>2</v>
      </c>
      <c r="J116" s="41" t="str">
        <f>IF(RosterPlan25[[#This Row],[SOURCE]]="Rookie","Rookie",_xlfn.IFNA(INDEX(Draft2019[Current Contract],RosterPlan25[[#This Row],[DraftIndex]]),"Undrafted"))</f>
        <v>Auction</v>
      </c>
      <c r="K116" s="41">
        <f>IF(RosterPlan25[[#This Row],[Contract]]="Rookie","",2019+3-_xlfn.IFNA(INDEX(Draft2019[Net Keeper Count],RosterPlan25[[#This Row],[DraftIndex]]),0))</f>
        <v>2022</v>
      </c>
      <c r="L116" s="41">
        <f>ROUNDDOWN(RosterPlan25[[#This Row],[Opt $]]*IF(RosterPlan25[[#This Row],[Contract]]="Rookie",0.3,0.15),0)</f>
        <v>4</v>
      </c>
      <c r="M116" s="69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16" s="37">
        <f>_xlfn.IFNA(IF(RosterPlan25[[#This Row],[POS]]="K",0,INDEX(BeerTable[Average],MATCH(TEXT(RosterPlan25[[#This Row],[player_id]],"0"),BeerTable[sleeper_id],0))),_xlfn.SWITCH(RosterPlan25[[#This Row],[POS]],"QB",-12,"RB",-8,"WR",-8,-5))</f>
        <v>2.71</v>
      </c>
      <c r="O116" s="38" t="s">
        <v>437</v>
      </c>
      <c r="P116" s="36">
        <f>_xlfn.IFNA(INDEX(Draft2019[Net Keeper Count],RosterPlan25[[#This Row],[DraftIndex]]),0)+IF(RosterPlan25[[#This Row],[KEEPER / RFA]]="K",1,0)</f>
        <v>1</v>
      </c>
      <c r="Q116" s="38"/>
      <c r="R116" s="36">
        <f>IF(RosterPlan25[[#This Row],[VAR/G]]&gt;0,ROUND($AA$29*RosterPlan25[[#This Row],[VAR/G]],0),0)+1</f>
        <v>33</v>
      </c>
      <c r="S116" s="36">
        <f>RosterPlan25[[#This Row],[Opt $]]-RosterPlan25[[#This Row],[2020 $]]</f>
        <v>27</v>
      </c>
      <c r="T116" s="36">
        <f>IF(OR(RosterPlan25[[#This Row],[SOURCE]]="Rookie",RosterPlan25[[#This Row],[POS]]="K"),0,RosterPlan25[[#This Row],[VAR/G]]+3.3)</f>
        <v>6.01</v>
      </c>
      <c r="U116" s="36">
        <f>IF(RosterPlan25[[#This Row],[VAW/G]]&gt;0,ROUND(RosterPlan25[[#This Row],[VAW/G]]*$AA$56,0)+1,1)</f>
        <v>51</v>
      </c>
      <c r="V116" s="42">
        <f>RosterPlan25[[#This Row],[VAWG Market $]]-_xlfn.IFNA(RosterPlan25[[#This Row],[2020 $]],1)</f>
        <v>45</v>
      </c>
      <c r="W116" s="36">
        <f>IF(RosterPlan25[[#This Row],[VAR/G]]&gt;0,1+ROUND(RosterPlan25[[#This Row],[VAR/G]]*IF(RosterPlan25[[#This Row],[KEEPER / RFA]]="K",($AA$34+RosterPlan25[[#This Row],[2020 $]]-1)/($AA$25+RosterPlan25[[#This Row],[VAR/G]]),$AA$35),0),1)</f>
        <v>61</v>
      </c>
      <c r="X116" s="36">
        <f>RosterPlan25[[#This Row],[Pure Inflated $]]-RosterPlan25[[#This Row],[2020 $]]</f>
        <v>55</v>
      </c>
      <c r="AO116"/>
      <c r="AP116"/>
      <c r="AQ116"/>
      <c r="AR116"/>
      <c r="AS116"/>
      <c r="AT116"/>
    </row>
    <row r="117" spans="1:46" x14ac:dyDescent="0.3">
      <c r="A117" s="1" t="s">
        <v>15068</v>
      </c>
      <c r="B117" s="69" t="s">
        <v>262</v>
      </c>
      <c r="C117" s="69" t="s">
        <v>15067</v>
      </c>
      <c r="D117" s="69">
        <f>_xlfn.IFNA(MATCH(RosterPlan25[[#This Row],[player_id]],CompositeRoster[sleeper_id],0),  MATCH(RosterPlan25[[#This Row],[PLAYER]],CompositeRoster[full_name],0))</f>
        <v>192</v>
      </c>
      <c r="E117" s="69" t="e">
        <f>MATCH(RosterPlan25[[#This Row],[player_id]],Draft2019[sleeper_id],0)</f>
        <v>#N/A</v>
      </c>
      <c r="F117" s="69" t="str">
        <f>INDEX(CompositeRoster[team],RosterPlan25[[#This Row],[RosterIndex]])&amp;""</f>
        <v>IND</v>
      </c>
      <c r="G117" s="69" t="str">
        <f>INDEX(CompositeRoster[position],RosterPlan25[[#This Row],[RosterIndex]])&amp;""</f>
        <v>RB</v>
      </c>
      <c r="H117" s="36" t="str">
        <f>INDEX(CompositeRoster[source],RosterPlan25[[#This Row],[RosterIndex]])</f>
        <v>Rookie</v>
      </c>
      <c r="I117" s="41">
        <f>_xlfn.IFNA(INDEX(Draft2019[PRICE],RosterPlan25[[#This Row],[DraftIndex]]),0)</f>
        <v>0</v>
      </c>
      <c r="J117" s="41" t="str">
        <f>IF(RosterPlan25[[#This Row],[SOURCE]]="Rookie","Rookie",_xlfn.IFNA(INDEX(Draft2019[Current Contract],RosterPlan25[[#This Row],[DraftIndex]]),"Undrafted"))</f>
        <v>Rookie</v>
      </c>
      <c r="K117" s="41" t="str">
        <f>IF(RosterPlan25[[#This Row],[Contract]]="Rookie","",2019+3-_xlfn.IFNA(INDEX(Draft2019[Net Keeper Count],RosterPlan25[[#This Row],[DraftIndex]]),0))</f>
        <v/>
      </c>
      <c r="L117" s="41">
        <f>ROUNDDOWN(RosterPlan25[[#This Row],[Opt $]]*IF(RosterPlan25[[#This Row],[Contract]]="Rookie",0.3,0.15),0)</f>
        <v>8</v>
      </c>
      <c r="M117" s="36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17" s="47">
        <f>_xlfn.IFNA(IF(RosterPlan25[[#This Row],[POS]]="K",0,INDEX(BeerTable[Average],MATCH(TEXT(RosterPlan25[[#This Row],[player_id]],"0"),BeerTable[sleeper_id],0))),_xlfn.SWITCH(RosterPlan25[[#This Row],[POS]],"QB",-12,"RB",-8,"WR",-8,-5))</f>
        <v>2.17</v>
      </c>
      <c r="O117" s="38" t="s">
        <v>437</v>
      </c>
      <c r="P117" s="69">
        <f>_xlfn.IFNA(INDEX(Draft2019[Net Keeper Count],RosterPlan25[[#This Row],[DraftIndex]]),0)+IF(RosterPlan25[[#This Row],[KEEPER / RFA]]="K",1,0)</f>
        <v>1</v>
      </c>
      <c r="Q117" s="38"/>
      <c r="R117" s="48">
        <f>IF(RosterPlan25[[#This Row],[VAR/G]]&gt;0,ROUND($AA$29*RosterPlan25[[#This Row],[VAR/G]],0),0)+1</f>
        <v>27</v>
      </c>
      <c r="S117" s="36">
        <f>RosterPlan25[[#This Row],[Opt $]]-RosterPlan25[[#This Row],[2020 $]]</f>
        <v>21</v>
      </c>
      <c r="T117" s="69">
        <f>IF(OR(RosterPlan25[[#This Row],[SOURCE]]="Rookie",RosterPlan25[[#This Row],[POS]]="K"),0,RosterPlan25[[#This Row],[VAR/G]]+3.3)</f>
        <v>0</v>
      </c>
      <c r="U117" s="69">
        <f>IF(RosterPlan25[[#This Row],[VAW/G]]&gt;0,ROUND(RosterPlan25[[#This Row],[VAW/G]]*$AA$56,0)+1,1)</f>
        <v>1</v>
      </c>
      <c r="V117" s="49">
        <f>RosterPlan25[[#This Row],[VAWG Market $]]-_xlfn.IFNA(RosterPlan25[[#This Row],[2020 $]],1)</f>
        <v>-5</v>
      </c>
      <c r="W117" s="36">
        <f>IF(RosterPlan25[[#This Row],[VAR/G]]&gt;0,1+ROUND(RosterPlan25[[#This Row],[VAR/G]]*IF(RosterPlan25[[#This Row],[KEEPER / RFA]]="K",($AA$34+RosterPlan25[[#This Row],[2020 $]]-1)/($AA$25+RosterPlan25[[#This Row],[VAR/G]]),$AA$35),0),1)</f>
        <v>50</v>
      </c>
      <c r="X117" s="36">
        <f>RosterPlan25[[#This Row],[Pure Inflated $]]-RosterPlan25[[#This Row],[2020 $]]</f>
        <v>44</v>
      </c>
      <c r="AO117"/>
      <c r="AP117"/>
      <c r="AQ117"/>
      <c r="AR117"/>
      <c r="AS117"/>
      <c r="AT117"/>
    </row>
    <row r="118" spans="1:46" x14ac:dyDescent="0.3">
      <c r="A118" s="1" t="s">
        <v>176</v>
      </c>
      <c r="B118" s="69" t="s">
        <v>262</v>
      </c>
      <c r="C118" s="69" t="s">
        <v>8281</v>
      </c>
      <c r="D118" s="69">
        <f>_xlfn.IFNA(MATCH(RosterPlan25[[#This Row],[player_id]],CompositeRoster[sleeper_id],0),  MATCH(RosterPlan25[[#This Row],[PLAYER]],CompositeRoster[full_name],0))</f>
        <v>173</v>
      </c>
      <c r="E118" s="69">
        <f>MATCH(RosterPlan25[[#This Row],[player_id]],Draft2019[sleeper_id],0)</f>
        <v>6</v>
      </c>
      <c r="F118" s="57" t="str">
        <f>INDEX(CompositeRoster[team],RosterPlan25[[#This Row],[RosterIndex]])&amp;""</f>
        <v>CAR</v>
      </c>
      <c r="G118" s="57" t="str">
        <f>INDEX(CompositeRoster[position],RosterPlan25[[#This Row],[RosterIndex]])&amp;""</f>
        <v>WR</v>
      </c>
      <c r="H118" s="57" t="str">
        <f>INDEX(CompositeRoster[source],RosterPlan25[[#This Row],[RosterIndex]])</f>
        <v>Roster</v>
      </c>
      <c r="I118" s="58">
        <f>_xlfn.IFNA(INDEX(Draft2019[PRICE],RosterPlan25[[#This Row],[DraftIndex]]),0)</f>
        <v>9</v>
      </c>
      <c r="J118" s="58" t="str">
        <f>IF(RosterPlan25[[#This Row],[SOURCE]]="Rookie","Rookie",_xlfn.IFNA(INDEX(Draft2019[Current Contract],RosterPlan25[[#This Row],[DraftIndex]]),"Undrafted"))</f>
        <v>Rookie</v>
      </c>
      <c r="K118" s="58" t="str">
        <f>IF(RosterPlan25[[#This Row],[Contract]]="Rookie","",2019+3-_xlfn.IFNA(INDEX(Draft2019[Net Keeper Count],RosterPlan25[[#This Row],[DraftIndex]]),0))</f>
        <v/>
      </c>
      <c r="L118" s="58">
        <f>ROUNDDOWN(RosterPlan25[[#This Row],[Opt $]]*IF(RosterPlan25[[#This Row],[Contract]]="Rookie",0.3,0.15),0)</f>
        <v>7</v>
      </c>
      <c r="M118" s="59">
        <f>IF(RosterPlan25[[#This Row],[SOURCE]]="Rookie",INDEX(Rookies2020[salary],MATCH(RosterPlan25[[#This Row],[PLAYER]],Rookies2020[full_name],0)),MAX(RosterPlan25[[#This Row],[Current $]]+RosterPlan25[[#This Row],[$↑ VAR]],1))</f>
        <v>16</v>
      </c>
      <c r="N118" s="26">
        <f>_xlfn.IFNA(IF(RosterPlan25[[#This Row],[POS]]="K",0,INDEX(BeerTable[Average],MATCH(TEXT(RosterPlan25[[#This Row],[player_id]],"0"),BeerTable[sleeper_id],0))),_xlfn.SWITCH(RosterPlan25[[#This Row],[POS]],"QB",-12,"RB",-8,"WR",-8,-5))</f>
        <v>2.06</v>
      </c>
      <c r="O118" s="38" t="s">
        <v>437</v>
      </c>
      <c r="P118" s="60">
        <f>_xlfn.IFNA(INDEX(Draft2019[Net Keeper Count],RosterPlan25[[#This Row],[DraftIndex]]),0)+IF(RosterPlan25[[#This Row],[KEEPER / RFA]]="K",1,0)</f>
        <v>2</v>
      </c>
      <c r="Q118" s="59"/>
      <c r="R118" s="57">
        <f>IF(RosterPlan25[[#This Row],[VAR/G]]&gt;0,ROUND($AA$29*RosterPlan25[[#This Row],[VAR/G]],0),0)+1</f>
        <v>25</v>
      </c>
      <c r="S118" s="57">
        <f>RosterPlan25[[#This Row],[Opt $]]-RosterPlan25[[#This Row],[2020 $]]</f>
        <v>9</v>
      </c>
      <c r="T118" s="61">
        <f>IF(OR(RosterPlan25[[#This Row],[SOURCE]]="Rookie",RosterPlan25[[#This Row],[POS]]="K"),0,RosterPlan25[[#This Row],[VAR/G]]+3.3)</f>
        <v>5.3599999999999994</v>
      </c>
      <c r="U118" s="61">
        <f>IF(RosterPlan25[[#This Row],[VAW/G]]&gt;0,ROUND(RosterPlan25[[#This Row],[VAW/G]]*$AA$56,0)+1,1)</f>
        <v>45</v>
      </c>
      <c r="V118" s="62">
        <f>RosterPlan25[[#This Row],[VAWG Market $]]-_xlfn.IFNA(RosterPlan25[[#This Row],[2020 $]],1)</f>
        <v>29</v>
      </c>
      <c r="W118" s="57">
        <f>IF(RosterPlan25[[#This Row],[VAR/G]]&gt;0,1+ROUND(RosterPlan25[[#This Row],[VAR/G]]*IF(RosterPlan25[[#This Row],[KEEPER / RFA]]="K",($AA$34+RosterPlan25[[#This Row],[2020 $]]-1)/($AA$25+RosterPlan25[[#This Row],[VAR/G]]),$AA$35),0),1)</f>
        <v>48</v>
      </c>
      <c r="X118" s="61">
        <f>RosterPlan25[[#This Row],[Pure Inflated $]]-RosterPlan25[[#This Row],[2020 $]]</f>
        <v>32</v>
      </c>
      <c r="AO118"/>
      <c r="AP118"/>
      <c r="AQ118"/>
      <c r="AR118"/>
      <c r="AS118"/>
      <c r="AT118"/>
    </row>
    <row r="119" spans="1:46" x14ac:dyDescent="0.3">
      <c r="A119" s="1" t="s">
        <v>175</v>
      </c>
      <c r="B119" s="69" t="s">
        <v>262</v>
      </c>
      <c r="C119" s="69" t="s">
        <v>480</v>
      </c>
      <c r="D119" s="69">
        <f>_xlfn.IFNA(MATCH(RosterPlan25[[#This Row],[player_id]],CompositeRoster[sleeper_id],0),  MATCH(RosterPlan25[[#This Row],[PLAYER]],CompositeRoster[full_name],0))</f>
        <v>170</v>
      </c>
      <c r="E119" s="69">
        <f>MATCH(RosterPlan25[[#This Row],[player_id]],Draft2019[sleeper_id],0)</f>
        <v>5</v>
      </c>
      <c r="F119" s="69" t="str">
        <f>INDEX(CompositeRoster[team],RosterPlan25[[#This Row],[RosterIndex]])&amp;""</f>
        <v>ATL</v>
      </c>
      <c r="G119" s="69" t="str">
        <f>INDEX(CompositeRoster[position],RosterPlan25[[#This Row],[RosterIndex]])&amp;""</f>
        <v>WR</v>
      </c>
      <c r="H119" s="36" t="str">
        <f>INDEX(CompositeRoster[source],RosterPlan25[[#This Row],[RosterIndex]])</f>
        <v>Roster</v>
      </c>
      <c r="I119" s="41">
        <f>_xlfn.IFNA(INDEX(Draft2019[PRICE],RosterPlan25[[#This Row],[DraftIndex]]),0)</f>
        <v>9</v>
      </c>
      <c r="J119" s="41" t="str">
        <f>IF(RosterPlan25[[#This Row],[SOURCE]]="Rookie","Rookie",_xlfn.IFNA(INDEX(Draft2019[Current Contract],RosterPlan25[[#This Row],[DraftIndex]]),"Undrafted"))</f>
        <v>Rookie</v>
      </c>
      <c r="K119" s="41" t="str">
        <f>IF(RosterPlan25[[#This Row],[Contract]]="Rookie","",2019+3-_xlfn.IFNA(INDEX(Draft2019[Net Keeper Count],RosterPlan25[[#This Row],[DraftIndex]]),0))</f>
        <v/>
      </c>
      <c r="L119" s="41">
        <f>ROUNDDOWN(RosterPlan25[[#This Row],[Opt $]]*IF(RosterPlan25[[#This Row],[Contract]]="Rookie",0.3,0.15),0)</f>
        <v>7</v>
      </c>
      <c r="M119" s="36">
        <f>IF(RosterPlan25[[#This Row],[SOURCE]]="Rookie",INDEX(Rookies2020[salary],MATCH(RosterPlan25[[#This Row],[PLAYER]],Rookies2020[full_name],0)),MAX(RosterPlan25[[#This Row],[Current $]]+RosterPlan25[[#This Row],[$↑ VAR]],1))</f>
        <v>16</v>
      </c>
      <c r="N119" s="37">
        <f>_xlfn.IFNA(IF(RosterPlan25[[#This Row],[POS]]="K",0,INDEX(BeerTable[Average],MATCH(TEXT(RosterPlan25[[#This Row],[player_id]],"0"),BeerTable[sleeper_id],0))),_xlfn.SWITCH(RosterPlan25[[#This Row],[POS]],"QB",-12,"RB",-8,"WR",-8,-5))</f>
        <v>1.97</v>
      </c>
      <c r="O119" s="38" t="s">
        <v>437</v>
      </c>
      <c r="P119" s="36">
        <f>_xlfn.IFNA(INDEX(Draft2019[Net Keeper Count],RosterPlan25[[#This Row],[DraftIndex]]),0)+IF(RosterPlan25[[#This Row],[KEEPER / RFA]]="K",1,0)</f>
        <v>2</v>
      </c>
      <c r="Q119" s="38"/>
      <c r="R119" s="69">
        <f>IF(RosterPlan25[[#This Row],[VAR/G]]&gt;0,ROUND($AA$29*RosterPlan25[[#This Row],[VAR/G]],0),0)+1</f>
        <v>24</v>
      </c>
      <c r="S119" s="36">
        <f>RosterPlan25[[#This Row],[Opt $]]-RosterPlan25[[#This Row],[2020 $]]</f>
        <v>8</v>
      </c>
      <c r="T119" s="36">
        <f>IF(OR(RosterPlan25[[#This Row],[SOURCE]]="Rookie",RosterPlan25[[#This Row],[POS]]="K"),0,RosterPlan25[[#This Row],[VAR/G]]+3.3)</f>
        <v>5.27</v>
      </c>
      <c r="U119" s="36">
        <f>IF(RosterPlan25[[#This Row],[VAW/G]]&gt;0,ROUND(RosterPlan25[[#This Row],[VAW/G]]*$AA$56,0)+1,1)</f>
        <v>44</v>
      </c>
      <c r="V119" s="42">
        <f>RosterPlan25[[#This Row],[VAWG Market $]]-_xlfn.IFNA(RosterPlan25[[#This Row],[2020 $]],1)</f>
        <v>28</v>
      </c>
      <c r="W119" s="36">
        <f>IF(RosterPlan25[[#This Row],[VAR/G]]&gt;0,1+ROUND(RosterPlan25[[#This Row],[VAR/G]]*IF(RosterPlan25[[#This Row],[KEEPER / RFA]]="K",($AA$34+RosterPlan25[[#This Row],[2020 $]]-1)/($AA$25+RosterPlan25[[#This Row],[VAR/G]]),$AA$35),0),1)</f>
        <v>46</v>
      </c>
      <c r="X119" s="36">
        <f>RosterPlan25[[#This Row],[Pure Inflated $]]-RosterPlan25[[#This Row],[2020 $]]</f>
        <v>30</v>
      </c>
      <c r="AO119"/>
      <c r="AP119"/>
      <c r="AQ119"/>
      <c r="AR119"/>
      <c r="AS119"/>
      <c r="AT119"/>
    </row>
    <row r="120" spans="1:46" x14ac:dyDescent="0.3">
      <c r="A120" s="1" t="s">
        <v>172</v>
      </c>
      <c r="B120" s="69" t="s">
        <v>262</v>
      </c>
      <c r="C120" s="69" t="s">
        <v>8761</v>
      </c>
      <c r="D120" s="69">
        <f>_xlfn.IFNA(MATCH(RosterPlan25[[#This Row],[player_id]],CompositeRoster[sleeper_id],0),  MATCH(RosterPlan25[[#This Row],[PLAYER]],CompositeRoster[full_name],0))</f>
        <v>179</v>
      </c>
      <c r="E120" s="69">
        <f>MATCH(RosterPlan25[[#This Row],[player_id]],Draft2019[sleeper_id],0)</f>
        <v>3</v>
      </c>
      <c r="F120" s="57" t="str">
        <f>INDEX(CompositeRoster[team],RosterPlan25[[#This Row],[RosterIndex]])&amp;""</f>
        <v>CLE</v>
      </c>
      <c r="G120" s="57" t="str">
        <f>INDEX(CompositeRoster[position],RosterPlan25[[#This Row],[RosterIndex]])&amp;""</f>
        <v>RB</v>
      </c>
      <c r="H120" s="57" t="str">
        <f>INDEX(CompositeRoster[source],RosterPlan25[[#This Row],[RosterIndex]])</f>
        <v>Roster</v>
      </c>
      <c r="I120" s="58">
        <f>_xlfn.IFNA(INDEX(Draft2019[PRICE],RosterPlan25[[#This Row],[DraftIndex]]),0)</f>
        <v>20</v>
      </c>
      <c r="J120" s="58" t="str">
        <f>IF(RosterPlan25[[#This Row],[SOURCE]]="Rookie","Rookie",_xlfn.IFNA(INDEX(Draft2019[Current Contract],RosterPlan25[[#This Row],[DraftIndex]]),"Undrafted"))</f>
        <v>Rookie</v>
      </c>
      <c r="K120" s="58" t="str">
        <f>IF(RosterPlan25[[#This Row],[Contract]]="Rookie","",2019+3-_xlfn.IFNA(INDEX(Draft2019[Net Keeper Count],RosterPlan25[[#This Row],[DraftIndex]]),0))</f>
        <v/>
      </c>
      <c r="L120" s="58">
        <f>ROUNDDOWN(RosterPlan25[[#This Row],[Opt $]]*IF(RosterPlan25[[#This Row],[Contract]]="Rookie",0.3,0.15),0)</f>
        <v>2</v>
      </c>
      <c r="M120" s="57">
        <f>IF(RosterPlan25[[#This Row],[SOURCE]]="Rookie",INDEX(Rookies2020[salary],MATCH(RosterPlan25[[#This Row],[PLAYER]],Rookies2020[full_name],0)),MAX(RosterPlan25[[#This Row],[Current $]]+RosterPlan25[[#This Row],[$↑ VAR]],1))</f>
        <v>22</v>
      </c>
      <c r="N120" s="47">
        <f>_xlfn.IFNA(IF(RosterPlan25[[#This Row],[POS]]="K",0,INDEX(BeerTable[Average],MATCH(TEXT(RosterPlan25[[#This Row],[player_id]],"0"),BeerTable[sleeper_id],0))),_xlfn.SWITCH(RosterPlan25[[#This Row],[POS]],"QB",-12,"RB",-8,"WR",-8,-5))</f>
        <v>0.54</v>
      </c>
      <c r="O120" s="38" t="s">
        <v>437</v>
      </c>
      <c r="P120" s="59">
        <f>_xlfn.IFNA(INDEX(Draft2019[Net Keeper Count],RosterPlan25[[#This Row],[DraftIndex]]),0)+IF(RosterPlan25[[#This Row],[KEEPER / RFA]]="K",1,0)</f>
        <v>3</v>
      </c>
      <c r="Q120" s="60"/>
      <c r="R120" s="57">
        <f>IF(RosterPlan25[[#This Row],[VAR/G]]&gt;0,ROUND($AA$29*RosterPlan25[[#This Row],[VAR/G]],0),0)+1</f>
        <v>7</v>
      </c>
      <c r="S120" s="57">
        <f>RosterPlan25[[#This Row],[Opt $]]-RosterPlan25[[#This Row],[2020 $]]</f>
        <v>-15</v>
      </c>
      <c r="T120" s="61">
        <f>IF(OR(RosterPlan25[[#This Row],[SOURCE]]="Rookie",RosterPlan25[[#This Row],[POS]]="K"),0,RosterPlan25[[#This Row],[VAR/G]]+3.3)</f>
        <v>3.84</v>
      </c>
      <c r="U120" s="61">
        <f>IF(RosterPlan25[[#This Row],[VAW/G]]&gt;0,ROUND(RosterPlan25[[#This Row],[VAW/G]]*$AA$56,0)+1,1)</f>
        <v>33</v>
      </c>
      <c r="V120" s="62">
        <f>RosterPlan25[[#This Row],[VAWG Market $]]-_xlfn.IFNA(RosterPlan25[[#This Row],[2020 $]],1)</f>
        <v>11</v>
      </c>
      <c r="W120" s="57">
        <f>IF(RosterPlan25[[#This Row],[VAR/G]]&gt;0,1+ROUND(RosterPlan25[[#This Row],[VAR/G]]*IF(RosterPlan25[[#This Row],[KEEPER / RFA]]="K",($AA$34+RosterPlan25[[#This Row],[2020 $]]-1)/($AA$25+RosterPlan25[[#This Row],[VAR/G]]),$AA$35),0),1)</f>
        <v>14</v>
      </c>
      <c r="X120" s="57">
        <f>RosterPlan25[[#This Row],[Pure Inflated $]]-RosterPlan25[[#This Row],[2020 $]]</f>
        <v>-8</v>
      </c>
      <c r="AO120"/>
      <c r="AP120"/>
      <c r="AQ120"/>
      <c r="AR120"/>
      <c r="AS120"/>
      <c r="AT120"/>
    </row>
    <row r="121" spans="1:46" x14ac:dyDescent="0.3">
      <c r="A121" s="1" t="s">
        <v>181</v>
      </c>
      <c r="B121" s="69" t="s">
        <v>262</v>
      </c>
      <c r="C121" s="69" t="s">
        <v>2019</v>
      </c>
      <c r="D121" s="69">
        <f>_xlfn.IFNA(MATCH(RosterPlan25[[#This Row],[player_id]],CompositeRoster[sleeper_id],0),  MATCH(RosterPlan25[[#This Row],[PLAYER]],CompositeRoster[full_name],0))</f>
        <v>181</v>
      </c>
      <c r="E121" s="69">
        <f>MATCH(RosterPlan25[[#This Row],[player_id]],Draft2019[sleeper_id],0)</f>
        <v>4</v>
      </c>
      <c r="F121" s="69" t="str">
        <f>INDEX(CompositeRoster[team],RosterPlan25[[#This Row],[RosterIndex]])&amp;""</f>
        <v>DET</v>
      </c>
      <c r="G121" s="69" t="str">
        <f>INDEX(CompositeRoster[position],RosterPlan25[[#This Row],[RosterIndex]])&amp;""</f>
        <v>RB</v>
      </c>
      <c r="H121" s="69" t="str">
        <f>INDEX(CompositeRoster[source],RosterPlan25[[#This Row],[RosterIndex]])</f>
        <v>Roster</v>
      </c>
      <c r="I121" s="41">
        <f>_xlfn.IFNA(INDEX(Draft2019[PRICE],RosterPlan25[[#This Row],[DraftIndex]]),0)</f>
        <v>17</v>
      </c>
      <c r="J121" s="41" t="str">
        <f>IF(RosterPlan25[[#This Row],[SOURCE]]="Rookie","Rookie",_xlfn.IFNA(INDEX(Draft2019[Current Contract],RosterPlan25[[#This Row],[DraftIndex]]),"Undrafted"))</f>
        <v>Rookie</v>
      </c>
      <c r="K121" s="41" t="str">
        <f>IF(RosterPlan25[[#This Row],[Contract]]="Rookie","",2019+3-_xlfn.IFNA(INDEX(Draft2019[Net Keeper Count],RosterPlan25[[#This Row],[DraftIndex]]),0))</f>
        <v/>
      </c>
      <c r="L121" s="41">
        <f>ROUNDDOWN(RosterPlan25[[#This Row],[Opt $]]*IF(RosterPlan25[[#This Row],[Contract]]="Rookie",0.3,0.15),0)</f>
        <v>1</v>
      </c>
      <c r="M121" s="69">
        <f>IF(RosterPlan25[[#This Row],[SOURCE]]="Rookie",INDEX(Rookies2020[salary],MATCH(RosterPlan25[[#This Row],[PLAYER]],Rookies2020[full_name],0)),MAX(RosterPlan25[[#This Row],[Current $]]+RosterPlan25[[#This Row],[$↑ VAR]],1))</f>
        <v>18</v>
      </c>
      <c r="N121" s="37">
        <f>_xlfn.IFNA(IF(RosterPlan25[[#This Row],[POS]]="K",0,INDEX(BeerTable[Average],MATCH(TEXT(RosterPlan25[[#This Row],[player_id]],"0"),BeerTable[sleeper_id],0))),_xlfn.SWITCH(RosterPlan25[[#This Row],[POS]],"QB",-12,"RB",-8,"WR",-8,-5))</f>
        <v>0.24</v>
      </c>
      <c r="O121" s="38" t="s">
        <v>437</v>
      </c>
      <c r="P121" s="36">
        <f>_xlfn.IFNA(INDEX(Draft2019[Net Keeper Count],RosterPlan25[[#This Row],[DraftIndex]]),0)+IF(RosterPlan25[[#This Row],[KEEPER / RFA]]="K",1,0)</f>
        <v>2</v>
      </c>
      <c r="Q121" s="38"/>
      <c r="R121" s="36">
        <f>IF(RosterPlan25[[#This Row],[VAR/G]]&gt;0,ROUND($AA$29*RosterPlan25[[#This Row],[VAR/G]],0),0)+1</f>
        <v>4</v>
      </c>
      <c r="S121" s="36">
        <f>RosterPlan25[[#This Row],[Opt $]]-RosterPlan25[[#This Row],[2020 $]]</f>
        <v>-14</v>
      </c>
      <c r="T121" s="36">
        <f>IF(OR(RosterPlan25[[#This Row],[SOURCE]]="Rookie",RosterPlan25[[#This Row],[POS]]="K"),0,RosterPlan25[[#This Row],[VAR/G]]+3.3)</f>
        <v>3.54</v>
      </c>
      <c r="U121" s="69">
        <f>IF(RosterPlan25[[#This Row],[VAW/G]]&gt;0,ROUND(RosterPlan25[[#This Row],[VAW/G]]*$AA$56,0)+1,1)</f>
        <v>30</v>
      </c>
      <c r="V121" s="49">
        <f>RosterPlan25[[#This Row],[VAWG Market $]]-_xlfn.IFNA(RosterPlan25[[#This Row],[2020 $]],1)</f>
        <v>12</v>
      </c>
      <c r="W121" s="36">
        <f>IF(RosterPlan25[[#This Row],[VAR/G]]&gt;0,1+ROUND(RosterPlan25[[#This Row],[VAR/G]]*IF(RosterPlan25[[#This Row],[KEEPER / RFA]]="K",($AA$34+RosterPlan25[[#This Row],[2020 $]]-1)/($AA$25+RosterPlan25[[#This Row],[VAR/G]]),$AA$35),0),1)</f>
        <v>7</v>
      </c>
      <c r="X121" s="36">
        <f>RosterPlan25[[#This Row],[Pure Inflated $]]-RosterPlan25[[#This Row],[2020 $]]</f>
        <v>-11</v>
      </c>
      <c r="AO121"/>
      <c r="AP121"/>
      <c r="AQ121"/>
      <c r="AR121"/>
      <c r="AS121"/>
      <c r="AT121"/>
    </row>
    <row r="122" spans="1:46" x14ac:dyDescent="0.3">
      <c r="A122" s="1" t="s">
        <v>169</v>
      </c>
      <c r="B122" s="69" t="s">
        <v>262</v>
      </c>
      <c r="C122" s="69" t="s">
        <v>7121</v>
      </c>
      <c r="D122" s="69">
        <f>_xlfn.IFNA(MATCH(RosterPlan25[[#This Row],[player_id]],CompositeRoster[sleeper_id],0),  MATCH(RosterPlan25[[#This Row],[PLAYER]],CompositeRoster[full_name],0))</f>
        <v>191</v>
      </c>
      <c r="E122" s="69" t="e">
        <f>MATCH(RosterPlan25[[#This Row],[player_id]],Draft2019[sleeper_id],0)</f>
        <v>#N/A</v>
      </c>
      <c r="F122" s="57" t="str">
        <f>INDEX(CompositeRoster[team],RosterPlan25[[#This Row],[RosterIndex]])&amp;""</f>
        <v>NO</v>
      </c>
      <c r="G122" s="57" t="str">
        <f>INDEX(CompositeRoster[position],RosterPlan25[[#This Row],[RosterIndex]])&amp;""</f>
        <v>K</v>
      </c>
      <c r="H122" s="57" t="str">
        <f>INDEX(CompositeRoster[source],RosterPlan25[[#This Row],[RosterIndex]])</f>
        <v>Roster</v>
      </c>
      <c r="I122" s="58">
        <f>_xlfn.IFNA(INDEX(Draft2019[PRICE],RosterPlan25[[#This Row],[DraftIndex]]),0)</f>
        <v>0</v>
      </c>
      <c r="J122" s="58" t="str">
        <f>IF(RosterPlan25[[#This Row],[SOURCE]]="Rookie","Rookie",_xlfn.IFNA(INDEX(Draft2019[Current Contract],RosterPlan25[[#This Row],[DraftIndex]]),"Undrafted"))</f>
        <v>Undrafted</v>
      </c>
      <c r="K122" s="58">
        <f>IF(RosterPlan25[[#This Row],[Contract]]="Rookie","",2019+3-_xlfn.IFNA(INDEX(Draft2019[Net Keeper Count],RosterPlan25[[#This Row],[DraftIndex]]),0))</f>
        <v>2022</v>
      </c>
      <c r="L122" s="58">
        <f>ROUNDDOWN(RosterPlan25[[#This Row],[Opt $]]*IF(RosterPlan25[[#This Row],[Contract]]="Rookie",0.3,0.15),0)</f>
        <v>0</v>
      </c>
      <c r="M122" s="57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22" s="47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122" s="38" t="s">
        <v>437</v>
      </c>
      <c r="P122" s="59">
        <f>_xlfn.IFNA(INDEX(Draft2019[Net Keeper Count],RosterPlan25[[#This Row],[DraftIndex]]),0)+IF(RosterPlan25[[#This Row],[KEEPER / RFA]]="K",1,0)</f>
        <v>1</v>
      </c>
      <c r="Q122" s="60"/>
      <c r="R122" s="57">
        <f>IF(RosterPlan25[[#This Row],[VAR/G]]&gt;0,ROUND($AA$29*RosterPlan25[[#This Row],[VAR/G]],0),0)+1</f>
        <v>1</v>
      </c>
      <c r="S122" s="57">
        <f>RosterPlan25[[#This Row],[Opt $]]-RosterPlan25[[#This Row],[2020 $]]</f>
        <v>0</v>
      </c>
      <c r="T122" s="61">
        <f>IF(OR(RosterPlan25[[#This Row],[SOURCE]]="Rookie",RosterPlan25[[#This Row],[POS]]="K"),0,RosterPlan25[[#This Row],[VAR/G]]+3.3)</f>
        <v>0</v>
      </c>
      <c r="U122" s="61">
        <f>IF(RosterPlan25[[#This Row],[VAW/G]]&gt;0,ROUND(RosterPlan25[[#This Row],[VAW/G]]*$AA$56,0)+1,1)</f>
        <v>1</v>
      </c>
      <c r="V122" s="62">
        <f>RosterPlan25[[#This Row],[VAWG Market $]]-_xlfn.IFNA(RosterPlan25[[#This Row],[2020 $]],1)</f>
        <v>0</v>
      </c>
      <c r="W122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22" s="57">
        <f>RosterPlan25[[#This Row],[Pure Inflated $]]-RosterPlan25[[#This Row],[2020 $]]</f>
        <v>0</v>
      </c>
      <c r="AO122"/>
      <c r="AP122"/>
      <c r="AQ122"/>
      <c r="AR122"/>
      <c r="AS122"/>
      <c r="AT122"/>
    </row>
    <row r="123" spans="1:46" x14ac:dyDescent="0.3">
      <c r="A123" s="1" t="s">
        <v>177</v>
      </c>
      <c r="B123" s="69" t="s">
        <v>262</v>
      </c>
      <c r="C123" s="69" t="s">
        <v>9412</v>
      </c>
      <c r="D123" s="69">
        <f>_xlfn.IFNA(MATCH(RosterPlan25[[#This Row],[player_id]],CompositeRoster[sleeper_id],0),  MATCH(RosterPlan25[[#This Row],[PLAYER]],CompositeRoster[full_name],0))</f>
        <v>184</v>
      </c>
      <c r="E123" s="69">
        <f>MATCH(RosterPlan25[[#This Row],[player_id]],Draft2019[sleeper_id],0)</f>
        <v>10</v>
      </c>
      <c r="F123" s="69" t="str">
        <f>INDEX(CompositeRoster[team],RosterPlan25[[#This Row],[RosterIndex]])&amp;""</f>
        <v>MIA</v>
      </c>
      <c r="G123" s="69" t="str">
        <f>INDEX(CompositeRoster[position],RosterPlan25[[#This Row],[RosterIndex]])&amp;""</f>
        <v>TE</v>
      </c>
      <c r="H123" s="36" t="str">
        <f>INDEX(CompositeRoster[source],RosterPlan25[[#This Row],[RosterIndex]])</f>
        <v>Roster</v>
      </c>
      <c r="I123" s="41">
        <f>_xlfn.IFNA(INDEX(Draft2019[PRICE],RosterPlan25[[#This Row],[DraftIndex]]),0)</f>
        <v>4</v>
      </c>
      <c r="J123" s="41" t="str">
        <f>IF(RosterPlan25[[#This Row],[SOURCE]]="Rookie","Rookie",_xlfn.IFNA(INDEX(Draft2019[Current Contract],RosterPlan25[[#This Row],[DraftIndex]]),"Undrafted"))</f>
        <v>Rookie</v>
      </c>
      <c r="K123" s="41" t="str">
        <f>IF(RosterPlan25[[#This Row],[Contract]]="Rookie","",2019+3-_xlfn.IFNA(INDEX(Draft2019[Net Keeper Count],RosterPlan25[[#This Row],[DraftIndex]]),0))</f>
        <v/>
      </c>
      <c r="L123" s="41">
        <f>ROUNDDOWN(RosterPlan25[[#This Row],[Opt $]]*IF(RosterPlan25[[#This Row],[Contract]]="Rookie",0.3,0.15),0)</f>
        <v>0</v>
      </c>
      <c r="M123" s="36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23" s="47">
        <f>_xlfn.IFNA(IF(RosterPlan25[[#This Row],[POS]]="K",0,INDEX(BeerTable[Average],MATCH(TEXT(RosterPlan25[[#This Row],[player_id]],"0"),BeerTable[sleeper_id],0))),_xlfn.SWITCH(RosterPlan25[[#This Row],[POS]],"QB",-12,"RB",-8,"WR",-8,-5))</f>
        <v>-0.03</v>
      </c>
      <c r="O123" s="38" t="s">
        <v>437</v>
      </c>
      <c r="P123" s="69">
        <f>_xlfn.IFNA(INDEX(Draft2019[Net Keeper Count],RosterPlan25[[#This Row],[DraftIndex]]),0)+IF(RosterPlan25[[#This Row],[KEEPER / RFA]]="K",1,0)</f>
        <v>2</v>
      </c>
      <c r="Q123" s="38"/>
      <c r="R123" s="48">
        <f>IF(RosterPlan25[[#This Row],[VAR/G]]&gt;0,ROUND($AA$29*RosterPlan25[[#This Row],[VAR/G]],0),0)+1</f>
        <v>1</v>
      </c>
      <c r="S123" s="36">
        <f>RosterPlan25[[#This Row],[Opt $]]-RosterPlan25[[#This Row],[2020 $]]</f>
        <v>-3</v>
      </c>
      <c r="T123" s="69">
        <f>IF(OR(RosterPlan25[[#This Row],[SOURCE]]="Rookie",RosterPlan25[[#This Row],[POS]]="K"),0,RosterPlan25[[#This Row],[VAR/G]]+3.3)</f>
        <v>3.27</v>
      </c>
      <c r="U123" s="69">
        <f>IF(RosterPlan25[[#This Row],[VAW/G]]&gt;0,ROUND(RosterPlan25[[#This Row],[VAW/G]]*$AA$56,0)+1,1)</f>
        <v>28</v>
      </c>
      <c r="V123" s="49">
        <f>RosterPlan25[[#This Row],[VAWG Market $]]-_xlfn.IFNA(RosterPlan25[[#This Row],[2020 $]],1)</f>
        <v>24</v>
      </c>
      <c r="W123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23" s="36">
        <f>RosterPlan25[[#This Row],[Pure Inflated $]]-RosterPlan25[[#This Row],[2020 $]]</f>
        <v>-3</v>
      </c>
      <c r="AO123"/>
      <c r="AP123"/>
      <c r="AQ123"/>
      <c r="AR123"/>
      <c r="AS123"/>
      <c r="AT123"/>
    </row>
    <row r="124" spans="1:46" x14ac:dyDescent="0.3">
      <c r="A124" s="1" t="s">
        <v>165</v>
      </c>
      <c r="B124" s="69" t="s">
        <v>262</v>
      </c>
      <c r="C124" s="69" t="s">
        <v>9206</v>
      </c>
      <c r="D124" s="69">
        <f>_xlfn.IFNA(MATCH(RosterPlan25[[#This Row],[player_id]],CompositeRoster[sleeper_id],0),  MATCH(RosterPlan25[[#This Row],[PLAYER]],CompositeRoster[full_name],0))</f>
        <v>169</v>
      </c>
      <c r="E124" s="69">
        <f>MATCH(RosterPlan25[[#This Row],[player_id]],Draft2019[sleeper_id],0)</f>
        <v>2</v>
      </c>
      <c r="F124" s="69" t="str">
        <f>INDEX(CompositeRoster[team],RosterPlan25[[#This Row],[RosterIndex]])&amp;""</f>
        <v>HOU</v>
      </c>
      <c r="G124" s="69" t="str">
        <f>INDEX(CompositeRoster[position],RosterPlan25[[#This Row],[RosterIndex]])&amp;""</f>
        <v>WR</v>
      </c>
      <c r="H124" s="69" t="str">
        <f>INDEX(CompositeRoster[source],RosterPlan25[[#This Row],[RosterIndex]])</f>
        <v>Roster</v>
      </c>
      <c r="I124" s="41">
        <f>_xlfn.IFNA(INDEX(Draft2019[PRICE],RosterPlan25[[#This Row],[DraftIndex]]),0)</f>
        <v>42</v>
      </c>
      <c r="J124" s="41" t="str">
        <f>IF(RosterPlan25[[#This Row],[SOURCE]]="Rookie","Rookie",_xlfn.IFNA(INDEX(Draft2019[Current Contract],RosterPlan25[[#This Row],[DraftIndex]]),"Undrafted"))</f>
        <v>Auction</v>
      </c>
      <c r="K124" s="41">
        <f>IF(RosterPlan25[[#This Row],[Contract]]="Rookie","",2019+3-_xlfn.IFNA(INDEX(Draft2019[Net Keeper Count],RosterPlan25[[#This Row],[DraftIndex]]),0))</f>
        <v>2021</v>
      </c>
      <c r="L124" s="41">
        <f>ROUNDDOWN(RosterPlan25[[#This Row],[Opt $]]*IF(RosterPlan25[[#This Row],[Contract]]="Rookie",0.3,0.15),0)</f>
        <v>0</v>
      </c>
      <c r="M124" s="69">
        <f>IF(RosterPlan25[[#This Row],[SOURCE]]="Rookie",INDEX(Rookies2020[salary],MATCH(RosterPlan25[[#This Row],[PLAYER]],Rookies2020[full_name],0)),MAX(RosterPlan25[[#This Row],[Current $]]+RosterPlan25[[#This Row],[$↑ VAR]],1))</f>
        <v>42</v>
      </c>
      <c r="N124" s="37">
        <f>_xlfn.IFNA(IF(RosterPlan25[[#This Row],[POS]]="K",0,INDEX(BeerTable[Average],MATCH(TEXT(RosterPlan25[[#This Row],[player_id]],"0"),BeerTable[sleeper_id],0))),_xlfn.SWITCH(RosterPlan25[[#This Row],[POS]],"QB",-12,"RB",-8,"WR",-8,-5))</f>
        <v>-0.18</v>
      </c>
      <c r="O124" s="38" t="s">
        <v>437</v>
      </c>
      <c r="P124" s="69">
        <f>_xlfn.IFNA(INDEX(Draft2019[Net Keeper Count],RosterPlan25[[#This Row],[DraftIndex]]),0)+IF(RosterPlan25[[#This Row],[KEEPER / RFA]]="K",1,0)</f>
        <v>2</v>
      </c>
      <c r="Q124" s="38"/>
      <c r="R124" s="69">
        <f>IF(RosterPlan25[[#This Row],[VAR/G]]&gt;0,ROUND($AA$29*RosterPlan25[[#This Row],[VAR/G]],0),0)+1</f>
        <v>1</v>
      </c>
      <c r="S124" s="36">
        <f>RosterPlan25[[#This Row],[Opt $]]-RosterPlan25[[#This Row],[2020 $]]</f>
        <v>-41</v>
      </c>
      <c r="T124" s="36">
        <f>IF(OR(RosterPlan25[[#This Row],[SOURCE]]="Rookie",RosterPlan25[[#This Row],[POS]]="K"),0,RosterPlan25[[#This Row],[VAR/G]]+3.3)</f>
        <v>3.1199999999999997</v>
      </c>
      <c r="U124" s="36">
        <f>IF(RosterPlan25[[#This Row],[VAW/G]]&gt;0,ROUND(RosterPlan25[[#This Row],[VAW/G]]*$AA$56,0)+1,1)</f>
        <v>27</v>
      </c>
      <c r="V124" s="42">
        <f>RosterPlan25[[#This Row],[VAWG Market $]]-_xlfn.IFNA(RosterPlan25[[#This Row],[2020 $]],1)</f>
        <v>-15</v>
      </c>
      <c r="W124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24" s="36">
        <f>RosterPlan25[[#This Row],[Pure Inflated $]]-RosterPlan25[[#This Row],[2020 $]]</f>
        <v>-41</v>
      </c>
      <c r="AO124"/>
      <c r="AP124"/>
      <c r="AQ124"/>
      <c r="AR124"/>
      <c r="AS124"/>
      <c r="AT124"/>
    </row>
    <row r="125" spans="1:46" x14ac:dyDescent="0.3">
      <c r="A125" s="1" t="s">
        <v>5710</v>
      </c>
      <c r="B125" s="69" t="s">
        <v>262</v>
      </c>
      <c r="C125" s="69" t="s">
        <v>5712</v>
      </c>
      <c r="D125" s="69">
        <f>_xlfn.IFNA(MATCH(RosterPlan25[[#This Row],[player_id]],CompositeRoster[sleeper_id],0),  MATCH(RosterPlan25[[#This Row],[PLAYER]],CompositeRoster[full_name],0))</f>
        <v>183</v>
      </c>
      <c r="E125" s="69">
        <f>MATCH(RosterPlan25[[#This Row],[player_id]],Draft2019[sleeper_id],0)</f>
        <v>237</v>
      </c>
      <c r="F125" s="57" t="str">
        <f>INDEX(CompositeRoster[team],RosterPlan25[[#This Row],[RosterIndex]])&amp;""</f>
        <v>DET</v>
      </c>
      <c r="G125" s="57" t="str">
        <f>INDEX(CompositeRoster[position],RosterPlan25[[#This Row],[RosterIndex]])&amp;""</f>
        <v>QB</v>
      </c>
      <c r="H125" s="57" t="str">
        <f>INDEX(CompositeRoster[source],RosterPlan25[[#This Row],[RosterIndex]])</f>
        <v>Roster</v>
      </c>
      <c r="I125" s="58">
        <f>_xlfn.IFNA(INDEX(Draft2019[PRICE],RosterPlan25[[#This Row],[DraftIndex]]),0)</f>
        <v>1</v>
      </c>
      <c r="J125" s="58" t="str">
        <f>IF(RosterPlan25[[#This Row],[SOURCE]]="Rookie","Rookie",_xlfn.IFNA(INDEX(Draft2019[Current Contract],RosterPlan25[[#This Row],[DraftIndex]]),"Undrafted"))</f>
        <v>Auction</v>
      </c>
      <c r="K125" s="58">
        <f>IF(RosterPlan25[[#This Row],[Contract]]="Rookie","",2019+3-_xlfn.IFNA(INDEX(Draft2019[Net Keeper Count],RosterPlan25[[#This Row],[DraftIndex]]),0))</f>
        <v>2022</v>
      </c>
      <c r="L125" s="58">
        <f>ROUNDDOWN(RosterPlan25[[#This Row],[Opt $]]*IF(RosterPlan25[[#This Row],[Contract]]="Rookie",0.3,0.15),0)</f>
        <v>0</v>
      </c>
      <c r="M125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25" s="26">
        <f>_xlfn.IFNA(IF(RosterPlan25[[#This Row],[POS]]="K",0,INDEX(BeerTable[Average],MATCH(TEXT(RosterPlan25[[#This Row],[player_id]],"0"),BeerTable[sleeper_id],0))),_xlfn.SWITCH(RosterPlan25[[#This Row],[POS]],"QB",-12,"RB",-8,"WR",-8,-5))</f>
        <v>-0.37</v>
      </c>
      <c r="O125" s="38" t="s">
        <v>437</v>
      </c>
      <c r="P125" s="60">
        <f>_xlfn.IFNA(INDEX(Draft2019[Net Keeper Count],RosterPlan25[[#This Row],[DraftIndex]]),0)+IF(RosterPlan25[[#This Row],[KEEPER / RFA]]="K",1,0)</f>
        <v>1</v>
      </c>
      <c r="Q125" s="59"/>
      <c r="R125" s="57">
        <f>IF(RosterPlan25[[#This Row],[VAR/G]]&gt;0,ROUND($AA$29*RosterPlan25[[#This Row],[VAR/G]],0),0)+1</f>
        <v>1</v>
      </c>
      <c r="S125" s="57">
        <f>RosterPlan25[[#This Row],[Opt $]]-RosterPlan25[[#This Row],[2020 $]]</f>
        <v>0</v>
      </c>
      <c r="T125" s="61">
        <f>IF(OR(RosterPlan25[[#This Row],[SOURCE]]="Rookie",RosterPlan25[[#This Row],[POS]]="K"),0,RosterPlan25[[#This Row],[VAR/G]]+3.3)</f>
        <v>2.9299999999999997</v>
      </c>
      <c r="U125" s="61">
        <f>IF(RosterPlan25[[#This Row],[VAW/G]]&gt;0,ROUND(RosterPlan25[[#This Row],[VAW/G]]*$AA$56,0)+1,1)</f>
        <v>25</v>
      </c>
      <c r="V125" s="62">
        <f>RosterPlan25[[#This Row],[VAWG Market $]]-_xlfn.IFNA(RosterPlan25[[#This Row],[2020 $]],1)</f>
        <v>24</v>
      </c>
      <c r="W125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25" s="61">
        <f>RosterPlan25[[#This Row],[Pure Inflated $]]-RosterPlan25[[#This Row],[2020 $]]</f>
        <v>0</v>
      </c>
      <c r="AO125"/>
      <c r="AP125"/>
      <c r="AQ125"/>
      <c r="AR125"/>
      <c r="AS125"/>
      <c r="AT125"/>
    </row>
    <row r="126" spans="1:46" x14ac:dyDescent="0.3">
      <c r="A126" s="1" t="s">
        <v>153</v>
      </c>
      <c r="B126" s="69" t="s">
        <v>262</v>
      </c>
      <c r="C126" s="69" t="s">
        <v>5254</v>
      </c>
      <c r="D126" s="69">
        <f>_xlfn.IFNA(MATCH(RosterPlan25[[#This Row],[player_id]],CompositeRoster[sleeper_id],0),  MATCH(RosterPlan25[[#This Row],[PLAYER]],CompositeRoster[full_name],0))</f>
        <v>186</v>
      </c>
      <c r="E126" s="69">
        <f>MATCH(RosterPlan25[[#This Row],[player_id]],Draft2019[sleeper_id],0)</f>
        <v>17</v>
      </c>
      <c r="F126" s="69" t="str">
        <f>INDEX(CompositeRoster[team],RosterPlan25[[#This Row],[RosterIndex]])&amp;""</f>
        <v>CAR</v>
      </c>
      <c r="G126" s="69" t="str">
        <f>INDEX(CompositeRoster[position],RosterPlan25[[#This Row],[RosterIndex]])&amp;""</f>
        <v>WR</v>
      </c>
      <c r="H126" s="69" t="str">
        <f>INDEX(CompositeRoster[source],RosterPlan25[[#This Row],[RosterIndex]])</f>
        <v>Roster</v>
      </c>
      <c r="I126" s="41">
        <f>_xlfn.IFNA(INDEX(Draft2019[PRICE],RosterPlan25[[#This Row],[DraftIndex]]),0)</f>
        <v>11</v>
      </c>
      <c r="J126" s="41" t="str">
        <f>IF(RosterPlan25[[#This Row],[SOURCE]]="Rookie","Rookie",_xlfn.IFNA(INDEX(Draft2019[Current Contract],RosterPlan25[[#This Row],[DraftIndex]]),"Undrafted"))</f>
        <v>Auction</v>
      </c>
      <c r="K126" s="41">
        <f>IF(RosterPlan25[[#This Row],[Contract]]="Rookie","",2019+3-_xlfn.IFNA(INDEX(Draft2019[Net Keeper Count],RosterPlan25[[#This Row],[DraftIndex]]),0))</f>
        <v>2022</v>
      </c>
      <c r="L126" s="41">
        <f>ROUNDDOWN(RosterPlan25[[#This Row],[Opt $]]*IF(RosterPlan25[[#This Row],[Contract]]="Rookie",0.3,0.15),0)</f>
        <v>0</v>
      </c>
      <c r="M126" s="69">
        <f>IF(RosterPlan25[[#This Row],[SOURCE]]="Rookie",INDEX(Rookies2020[salary],MATCH(RosterPlan25[[#This Row],[PLAYER]],Rookies2020[full_name],0)),MAX(RosterPlan25[[#This Row],[Current $]]+RosterPlan25[[#This Row],[$↑ VAR]],1))</f>
        <v>11</v>
      </c>
      <c r="N126" s="37">
        <f>_xlfn.IFNA(IF(RosterPlan25[[#This Row],[POS]]="K",0,INDEX(BeerTable[Average],MATCH(TEXT(RosterPlan25[[#This Row],[player_id]],"0"),BeerTable[sleeper_id],0))),_xlfn.SWITCH(RosterPlan25[[#This Row],[POS]],"QB",-12,"RB",-8,"WR",-8,-5))</f>
        <v>-1.36</v>
      </c>
      <c r="O126" s="38" t="s">
        <v>437</v>
      </c>
      <c r="P126" s="36">
        <f>_xlfn.IFNA(INDEX(Draft2019[Net Keeper Count],RosterPlan25[[#This Row],[DraftIndex]]),0)+IF(RosterPlan25[[#This Row],[KEEPER / RFA]]="K",1,0)</f>
        <v>1</v>
      </c>
      <c r="Q126" s="38"/>
      <c r="R126" s="36">
        <f>IF(RosterPlan25[[#This Row],[VAR/G]]&gt;0,ROUND($AA$29*RosterPlan25[[#This Row],[VAR/G]],0),0)+1</f>
        <v>1</v>
      </c>
      <c r="S126" s="36">
        <f>RosterPlan25[[#This Row],[Opt $]]-RosterPlan25[[#This Row],[2020 $]]</f>
        <v>-10</v>
      </c>
      <c r="T126" s="36">
        <f>IF(OR(RosterPlan25[[#This Row],[SOURCE]]="Rookie",RosterPlan25[[#This Row],[POS]]="K"),0,RosterPlan25[[#This Row],[VAR/G]]+3.3)</f>
        <v>1.9399999999999997</v>
      </c>
      <c r="U126" s="36">
        <f>IF(RosterPlan25[[#This Row],[VAW/G]]&gt;0,ROUND(RosterPlan25[[#This Row],[VAW/G]]*$AA$56,0)+1,1)</f>
        <v>17</v>
      </c>
      <c r="V126" s="42">
        <f>RosterPlan25[[#This Row],[VAWG Market $]]-_xlfn.IFNA(RosterPlan25[[#This Row],[2020 $]],1)</f>
        <v>6</v>
      </c>
      <c r="W126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26" s="36">
        <f>RosterPlan25[[#This Row],[Pure Inflated $]]-RosterPlan25[[#This Row],[2020 $]]</f>
        <v>-10</v>
      </c>
      <c r="AO126"/>
      <c r="AP126"/>
      <c r="AQ126"/>
      <c r="AR126"/>
      <c r="AS126"/>
      <c r="AT126"/>
    </row>
    <row r="127" spans="1:46" x14ac:dyDescent="0.3">
      <c r="A127" s="1" t="s">
        <v>170</v>
      </c>
      <c r="B127" s="69" t="s">
        <v>262</v>
      </c>
      <c r="C127" s="69" t="s">
        <v>841</v>
      </c>
      <c r="D127" s="69">
        <f>_xlfn.IFNA(MATCH(RosterPlan25[[#This Row],[player_id]],CompositeRoster[sleeper_id],0),  MATCH(RosterPlan25[[#This Row],[PLAYER]],CompositeRoster[full_name],0))</f>
        <v>172</v>
      </c>
      <c r="E127" s="69">
        <f>MATCH(RosterPlan25[[#This Row],[player_id]],Draft2019[sleeper_id],0)</f>
        <v>8</v>
      </c>
      <c r="F127" s="57" t="str">
        <f>INDEX(CompositeRoster[team],RosterPlan25[[#This Row],[RosterIndex]])&amp;""</f>
        <v>TEN</v>
      </c>
      <c r="G127" s="57" t="str">
        <f>INDEX(CompositeRoster[position],RosterPlan25[[#This Row],[RosterIndex]])&amp;""</f>
        <v>WR</v>
      </c>
      <c r="H127" s="57" t="str">
        <f>INDEX(CompositeRoster[source],RosterPlan25[[#This Row],[RosterIndex]])</f>
        <v>Roster</v>
      </c>
      <c r="I127" s="58">
        <f>_xlfn.IFNA(INDEX(Draft2019[PRICE],RosterPlan25[[#This Row],[DraftIndex]]),0)</f>
        <v>6</v>
      </c>
      <c r="J127" s="58" t="str">
        <f>IF(RosterPlan25[[#This Row],[SOURCE]]="Rookie","Rookie",_xlfn.IFNA(INDEX(Draft2019[Current Contract],RosterPlan25[[#This Row],[DraftIndex]]),"Undrafted"))</f>
        <v>Rookie</v>
      </c>
      <c r="K127" s="58" t="str">
        <f>IF(RosterPlan25[[#This Row],[Contract]]="Rookie","",2019+3-_xlfn.IFNA(INDEX(Draft2019[Net Keeper Count],RosterPlan25[[#This Row],[DraftIndex]]),0))</f>
        <v/>
      </c>
      <c r="L127" s="58">
        <f>ROUNDDOWN(RosterPlan25[[#This Row],[Opt $]]*IF(RosterPlan25[[#This Row],[Contract]]="Rookie",0.3,0.15),0)</f>
        <v>0</v>
      </c>
      <c r="M127" s="59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27" s="26">
        <f>_xlfn.IFNA(IF(RosterPlan25[[#This Row],[POS]]="K",0,INDEX(BeerTable[Average],MATCH(TEXT(RosterPlan25[[#This Row],[player_id]],"0"),BeerTable[sleeper_id],0))),_xlfn.SWITCH(RosterPlan25[[#This Row],[POS]],"QB",-12,"RB",-8,"WR",-8,-5))</f>
        <v>-2.2400000000000002</v>
      </c>
      <c r="O127" s="38" t="s">
        <v>437</v>
      </c>
      <c r="P127" s="60">
        <f>_xlfn.IFNA(INDEX(Draft2019[Net Keeper Count],RosterPlan25[[#This Row],[DraftIndex]]),0)+IF(RosterPlan25[[#This Row],[KEEPER / RFA]]="K",1,0)</f>
        <v>3</v>
      </c>
      <c r="Q127" s="59"/>
      <c r="R127" s="57">
        <f>IF(RosterPlan25[[#This Row],[VAR/G]]&gt;0,ROUND($AA$29*RosterPlan25[[#This Row],[VAR/G]],0),0)+1</f>
        <v>1</v>
      </c>
      <c r="S127" s="57">
        <f>RosterPlan25[[#This Row],[Opt $]]-RosterPlan25[[#This Row],[2020 $]]</f>
        <v>-5</v>
      </c>
      <c r="T127" s="61">
        <f>IF(OR(RosterPlan25[[#This Row],[SOURCE]]="Rookie",RosterPlan25[[#This Row],[POS]]="K"),0,RosterPlan25[[#This Row],[VAR/G]]+3.3)</f>
        <v>1.0599999999999996</v>
      </c>
      <c r="U127" s="61">
        <f>IF(RosterPlan25[[#This Row],[VAW/G]]&gt;0,ROUND(RosterPlan25[[#This Row],[VAW/G]]*$AA$56,0)+1,1)</f>
        <v>10</v>
      </c>
      <c r="V127" s="62">
        <f>RosterPlan25[[#This Row],[VAWG Market $]]-_xlfn.IFNA(RosterPlan25[[#This Row],[2020 $]],1)</f>
        <v>4</v>
      </c>
      <c r="W127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27" s="61">
        <f>RosterPlan25[[#This Row],[Pure Inflated $]]-RosterPlan25[[#This Row],[2020 $]]</f>
        <v>-5</v>
      </c>
      <c r="AO127"/>
      <c r="AP127"/>
      <c r="AQ127"/>
      <c r="AR127"/>
      <c r="AS127"/>
      <c r="AT127"/>
    </row>
    <row r="128" spans="1:46" x14ac:dyDescent="0.3">
      <c r="A128" s="1" t="s">
        <v>8831</v>
      </c>
      <c r="B128" s="69" t="s">
        <v>262</v>
      </c>
      <c r="C128" s="69" t="s">
        <v>8833</v>
      </c>
      <c r="D128" s="69">
        <f>_xlfn.IFNA(MATCH(RosterPlan25[[#This Row],[player_id]],CompositeRoster[sleeper_id],0),  MATCH(RosterPlan25[[#This Row],[PLAYER]],CompositeRoster[full_name],0))</f>
        <v>188</v>
      </c>
      <c r="E128" s="69" t="e">
        <f>MATCH(RosterPlan25[[#This Row],[player_id]],Draft2019[sleeper_id],0)</f>
        <v>#N/A</v>
      </c>
      <c r="F128" s="69" t="str">
        <f>INDEX(CompositeRoster[team],RosterPlan25[[#This Row],[RosterIndex]])&amp;""</f>
        <v>WAS</v>
      </c>
      <c r="G128" s="69" t="str">
        <f>INDEX(CompositeRoster[position],RosterPlan25[[#This Row],[RosterIndex]])&amp;""</f>
        <v>WR</v>
      </c>
      <c r="H128" s="36" t="str">
        <f>INDEX(CompositeRoster[source],RosterPlan25[[#This Row],[RosterIndex]])</f>
        <v>Roster</v>
      </c>
      <c r="I128" s="41">
        <f>_xlfn.IFNA(INDEX(Draft2019[PRICE],RosterPlan25[[#This Row],[DraftIndex]]),0)</f>
        <v>0</v>
      </c>
      <c r="J128" s="41" t="str">
        <f>IF(RosterPlan25[[#This Row],[SOURCE]]="Rookie","Rookie",_xlfn.IFNA(INDEX(Draft2019[Current Contract],RosterPlan25[[#This Row],[DraftIndex]]),"Undrafted"))</f>
        <v>Undrafted</v>
      </c>
      <c r="K128" s="41">
        <f>IF(RosterPlan25[[#This Row],[Contract]]="Rookie","",2019+3-_xlfn.IFNA(INDEX(Draft2019[Net Keeper Count],RosterPlan25[[#This Row],[DraftIndex]]),0))</f>
        <v>2022</v>
      </c>
      <c r="L128" s="41">
        <f>ROUNDDOWN(RosterPlan25[[#This Row],[Opt $]]*IF(RosterPlan25[[#This Row],[Contract]]="Rookie",0.3,0.15),0)</f>
        <v>0</v>
      </c>
      <c r="M128" s="36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28" s="47">
        <f>_xlfn.IFNA(IF(RosterPlan25[[#This Row],[POS]]="K",0,INDEX(BeerTable[Average],MATCH(TEXT(RosterPlan25[[#This Row],[player_id]],"0"),BeerTable[sleeper_id],0))),_xlfn.SWITCH(RosterPlan25[[#This Row],[POS]],"QB",-12,"RB",-8,"WR",-8,-5))</f>
        <v>-2.4500000000000002</v>
      </c>
      <c r="O128" s="38" t="s">
        <v>437</v>
      </c>
      <c r="P128" s="69">
        <f>_xlfn.IFNA(INDEX(Draft2019[Net Keeper Count],RosterPlan25[[#This Row],[DraftIndex]]),0)+IF(RosterPlan25[[#This Row],[KEEPER / RFA]]="K",1,0)</f>
        <v>1</v>
      </c>
      <c r="Q128" s="38"/>
      <c r="R128" s="48">
        <f>IF(RosterPlan25[[#This Row],[VAR/G]]&gt;0,ROUND($AA$29*RosterPlan25[[#This Row],[VAR/G]],0),0)+1</f>
        <v>1</v>
      </c>
      <c r="S128" s="36">
        <f>RosterPlan25[[#This Row],[Opt $]]-RosterPlan25[[#This Row],[2020 $]]</f>
        <v>0</v>
      </c>
      <c r="T128" s="69">
        <f>IF(OR(RosterPlan25[[#This Row],[SOURCE]]="Rookie",RosterPlan25[[#This Row],[POS]]="K"),0,RosterPlan25[[#This Row],[VAR/G]]+3.3)</f>
        <v>0.84999999999999964</v>
      </c>
      <c r="U128" s="69">
        <f>IF(RosterPlan25[[#This Row],[VAW/G]]&gt;0,ROUND(RosterPlan25[[#This Row],[VAW/G]]*$AA$56,0)+1,1)</f>
        <v>8</v>
      </c>
      <c r="V128" s="49">
        <f>RosterPlan25[[#This Row],[VAWG Market $]]-_xlfn.IFNA(RosterPlan25[[#This Row],[2020 $]],1)</f>
        <v>7</v>
      </c>
      <c r="W128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28" s="36">
        <f>RosterPlan25[[#This Row],[Pure Inflated $]]-RosterPlan25[[#This Row],[2020 $]]</f>
        <v>0</v>
      </c>
      <c r="AO128"/>
      <c r="AP128"/>
      <c r="AQ128"/>
      <c r="AR128"/>
      <c r="AS128"/>
      <c r="AT128"/>
    </row>
    <row r="129" spans="1:46" x14ac:dyDescent="0.3">
      <c r="A129" s="1" t="s">
        <v>228</v>
      </c>
      <c r="B129" s="69" t="s">
        <v>262</v>
      </c>
      <c r="C129" s="69" t="s">
        <v>8220</v>
      </c>
      <c r="D129" s="69">
        <f>_xlfn.IFNA(MATCH(RosterPlan25[[#This Row],[player_id]],CompositeRoster[sleeper_id],0),  MATCH(RosterPlan25[[#This Row],[PLAYER]],CompositeRoster[full_name],0))</f>
        <v>177</v>
      </c>
      <c r="E129" s="69">
        <f>MATCH(RosterPlan25[[#This Row],[player_id]],Draft2019[sleeper_id],0)</f>
        <v>77</v>
      </c>
      <c r="F129" s="57" t="str">
        <f>INDEX(CompositeRoster[team],RosterPlan25[[#This Row],[RosterIndex]])&amp;""</f>
        <v>PIT</v>
      </c>
      <c r="G129" s="57" t="str">
        <f>INDEX(CompositeRoster[position],RosterPlan25[[#This Row],[RosterIndex]])&amp;""</f>
        <v>WR</v>
      </c>
      <c r="H129" s="57" t="str">
        <f>INDEX(CompositeRoster[source],RosterPlan25[[#This Row],[RosterIndex]])</f>
        <v>Roster</v>
      </c>
      <c r="I129" s="58">
        <f>_xlfn.IFNA(INDEX(Draft2019[PRICE],RosterPlan25[[#This Row],[DraftIndex]]),0)</f>
        <v>4</v>
      </c>
      <c r="J129" s="58" t="str">
        <f>IF(RosterPlan25[[#This Row],[SOURCE]]="Rookie","Rookie",_xlfn.IFNA(INDEX(Draft2019[Current Contract],RosterPlan25[[#This Row],[DraftIndex]]),"Undrafted"))</f>
        <v>Rookie</v>
      </c>
      <c r="K129" s="58" t="str">
        <f>IF(RosterPlan25[[#This Row],[Contract]]="Rookie","",2019+3-_xlfn.IFNA(INDEX(Draft2019[Net Keeper Count],RosterPlan25[[#This Row],[DraftIndex]]),0))</f>
        <v/>
      </c>
      <c r="L129" s="58">
        <f>ROUNDDOWN(RosterPlan25[[#This Row],[Opt $]]*IF(RosterPlan25[[#This Row],[Contract]]="Rookie",0.3,0.15),0)</f>
        <v>0</v>
      </c>
      <c r="M129" s="59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29" s="26">
        <f>_xlfn.IFNA(IF(RosterPlan25[[#This Row],[POS]]="K",0,INDEX(BeerTable[Average],MATCH(TEXT(RosterPlan25[[#This Row],[player_id]],"0"),BeerTable[sleeper_id],0))),_xlfn.SWITCH(RosterPlan25[[#This Row],[POS]],"QB",-12,"RB",-8,"WR",-8,-5))</f>
        <v>-2.61</v>
      </c>
      <c r="O129" s="38" t="s">
        <v>437</v>
      </c>
      <c r="P129" s="60">
        <f>_xlfn.IFNA(INDEX(Draft2019[Net Keeper Count],RosterPlan25[[#This Row],[DraftIndex]]),0)+IF(RosterPlan25[[#This Row],[KEEPER / RFA]]="K",1,0)</f>
        <v>2</v>
      </c>
      <c r="Q129" s="59"/>
      <c r="R129" s="57">
        <f>IF(RosterPlan25[[#This Row],[VAR/G]]&gt;0,ROUND($AA$29*RosterPlan25[[#This Row],[VAR/G]],0),0)+1</f>
        <v>1</v>
      </c>
      <c r="S129" s="57">
        <f>RosterPlan25[[#This Row],[Opt $]]-RosterPlan25[[#This Row],[2020 $]]</f>
        <v>-3</v>
      </c>
      <c r="T129" s="61">
        <f>IF(OR(RosterPlan25[[#This Row],[SOURCE]]="Rookie",RosterPlan25[[#This Row],[POS]]="K"),0,RosterPlan25[[#This Row],[VAR/G]]+3.3)</f>
        <v>0.69</v>
      </c>
      <c r="U129" s="61">
        <f>IF(RosterPlan25[[#This Row],[VAW/G]]&gt;0,ROUND(RosterPlan25[[#This Row],[VAW/G]]*$AA$56,0)+1,1)</f>
        <v>7</v>
      </c>
      <c r="V129" s="62">
        <f>RosterPlan25[[#This Row],[VAWG Market $]]-_xlfn.IFNA(RosterPlan25[[#This Row],[2020 $]],1)</f>
        <v>3</v>
      </c>
      <c r="W129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29" s="61">
        <f>RosterPlan25[[#This Row],[Pure Inflated $]]-RosterPlan25[[#This Row],[2020 $]]</f>
        <v>-3</v>
      </c>
      <c r="AO129"/>
      <c r="AP129"/>
      <c r="AQ129"/>
      <c r="AR129"/>
      <c r="AS129"/>
      <c r="AT129"/>
    </row>
    <row r="130" spans="1:46" x14ac:dyDescent="0.3">
      <c r="A130" s="1" t="s">
        <v>15355</v>
      </c>
      <c r="B130" s="69" t="s">
        <v>262</v>
      </c>
      <c r="C130" s="69" t="s">
        <v>15354</v>
      </c>
      <c r="D130" s="69">
        <f>_xlfn.IFNA(MATCH(RosterPlan25[[#This Row],[player_id]],CompositeRoster[sleeper_id],0),  MATCH(RosterPlan25[[#This Row],[PLAYER]],CompositeRoster[full_name],0))</f>
        <v>193</v>
      </c>
      <c r="E130" s="69" t="e">
        <f>MATCH(RosterPlan25[[#This Row],[player_id]],Draft2019[sleeper_id],0)</f>
        <v>#N/A</v>
      </c>
      <c r="F130" s="69" t="str">
        <f>INDEX(CompositeRoster[team],RosterPlan25[[#This Row],[RosterIndex]])&amp;""</f>
        <v>TB</v>
      </c>
      <c r="G130" s="69" t="str">
        <f>INDEX(CompositeRoster[position],RosterPlan25[[#This Row],[RosterIndex]])&amp;""</f>
        <v>RB</v>
      </c>
      <c r="H130" s="69" t="str">
        <f>INDEX(CompositeRoster[source],RosterPlan25[[#This Row],[RosterIndex]])</f>
        <v>Rookie</v>
      </c>
      <c r="I130" s="41">
        <f>_xlfn.IFNA(INDEX(Draft2019[PRICE],RosterPlan25[[#This Row],[DraftIndex]]),0)</f>
        <v>0</v>
      </c>
      <c r="J130" s="41" t="str">
        <f>IF(RosterPlan25[[#This Row],[SOURCE]]="Rookie","Rookie",_xlfn.IFNA(INDEX(Draft2019[Current Contract],RosterPlan25[[#This Row],[DraftIndex]]),"Undrafted"))</f>
        <v>Rookie</v>
      </c>
      <c r="K130" s="41" t="str">
        <f>IF(RosterPlan25[[#This Row],[Contract]]="Rookie","",2019+3-_xlfn.IFNA(INDEX(Draft2019[Net Keeper Count],RosterPlan25[[#This Row],[DraftIndex]]),0))</f>
        <v/>
      </c>
      <c r="L130" s="41">
        <f>ROUNDDOWN(RosterPlan25[[#This Row],[Opt $]]*IF(RosterPlan25[[#This Row],[Contract]]="Rookie",0.3,0.15),0)</f>
        <v>0</v>
      </c>
      <c r="M130" s="69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130" s="37">
        <f>_xlfn.IFNA(IF(RosterPlan25[[#This Row],[POS]]="K",0,INDEX(BeerTable[Average],MATCH(TEXT(RosterPlan25[[#This Row],[player_id]],"0"),BeerTable[sleeper_id],0))),_xlfn.SWITCH(RosterPlan25[[#This Row],[POS]],"QB",-12,"RB",-8,"WR",-8,-5))</f>
        <v>-2.67</v>
      </c>
      <c r="O130" s="38" t="s">
        <v>437</v>
      </c>
      <c r="P130" s="36">
        <f>_xlfn.IFNA(INDEX(Draft2019[Net Keeper Count],RosterPlan25[[#This Row],[DraftIndex]]),0)+IF(RosterPlan25[[#This Row],[KEEPER / RFA]]="K",1,0)</f>
        <v>1</v>
      </c>
      <c r="Q130" s="38"/>
      <c r="R130" s="36">
        <f>IF(RosterPlan25[[#This Row],[VAR/G]]&gt;0,ROUND($AA$29*RosterPlan25[[#This Row],[VAR/G]],0),0)+1</f>
        <v>1</v>
      </c>
      <c r="S130" s="36">
        <f>RosterPlan25[[#This Row],[Opt $]]-RosterPlan25[[#This Row],[2020 $]]</f>
        <v>-4</v>
      </c>
      <c r="T130" s="36">
        <f>IF(OR(RosterPlan25[[#This Row],[SOURCE]]="Rookie",RosterPlan25[[#This Row],[POS]]="K"),0,RosterPlan25[[#This Row],[VAR/G]]+3.3)</f>
        <v>0</v>
      </c>
      <c r="U130" s="36">
        <f>IF(RosterPlan25[[#This Row],[VAW/G]]&gt;0,ROUND(RosterPlan25[[#This Row],[VAW/G]]*$AA$56,0)+1,1)</f>
        <v>1</v>
      </c>
      <c r="V130" s="42">
        <f>RosterPlan25[[#This Row],[VAWG Market $]]-_xlfn.IFNA(RosterPlan25[[#This Row],[2020 $]],1)</f>
        <v>-4</v>
      </c>
      <c r="W130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30" s="36">
        <f>RosterPlan25[[#This Row],[Pure Inflated $]]-RosterPlan25[[#This Row],[2020 $]]</f>
        <v>-4</v>
      </c>
      <c r="AO130"/>
      <c r="AP130"/>
      <c r="AQ130"/>
      <c r="AR130"/>
      <c r="AS130"/>
      <c r="AT130"/>
    </row>
    <row r="131" spans="1:46" x14ac:dyDescent="0.3">
      <c r="A131" s="1" t="s">
        <v>173</v>
      </c>
      <c r="B131" s="69" t="s">
        <v>262</v>
      </c>
      <c r="C131" s="69" t="s">
        <v>10016</v>
      </c>
      <c r="D131" s="69">
        <f>_xlfn.IFNA(MATCH(RosterPlan25[[#This Row],[player_id]],CompositeRoster[sleeper_id],0),  MATCH(RosterPlan25[[#This Row],[PLAYER]],CompositeRoster[full_name],0))</f>
        <v>187</v>
      </c>
      <c r="E131" s="69">
        <f>MATCH(RosterPlan25[[#This Row],[player_id]],Draft2019[sleeper_id],0)</f>
        <v>12</v>
      </c>
      <c r="F131" s="69" t="str">
        <f>INDEX(CompositeRoster[team],RosterPlan25[[#This Row],[RosterIndex]])&amp;""</f>
        <v>NYJ</v>
      </c>
      <c r="G131" s="69" t="str">
        <f>INDEX(CompositeRoster[position],RosterPlan25[[#This Row],[RosterIndex]])&amp;""</f>
        <v>QB</v>
      </c>
      <c r="H131" s="69" t="str">
        <f>INDEX(CompositeRoster[source],RosterPlan25[[#This Row],[RosterIndex]])</f>
        <v>Roster</v>
      </c>
      <c r="I131" s="41">
        <f>_xlfn.IFNA(INDEX(Draft2019[PRICE],RosterPlan25[[#This Row],[DraftIndex]]),0)</f>
        <v>3</v>
      </c>
      <c r="J131" s="41" t="str">
        <f>IF(RosterPlan25[[#This Row],[SOURCE]]="Rookie","Rookie",_xlfn.IFNA(INDEX(Draft2019[Current Contract],RosterPlan25[[#This Row],[DraftIndex]]),"Undrafted"))</f>
        <v>Rookie</v>
      </c>
      <c r="K131" s="41" t="str">
        <f>IF(RosterPlan25[[#This Row],[Contract]]="Rookie","",2019+3-_xlfn.IFNA(INDEX(Draft2019[Net Keeper Count],RosterPlan25[[#This Row],[DraftIndex]]),0))</f>
        <v/>
      </c>
      <c r="L131" s="41">
        <f>ROUNDDOWN(RosterPlan25[[#This Row],[Opt $]]*IF(RosterPlan25[[#This Row],[Contract]]="Rookie",0.3,0.15),0)</f>
        <v>0</v>
      </c>
      <c r="M131" s="69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31" s="37">
        <f>_xlfn.IFNA(IF(RosterPlan25[[#This Row],[POS]]="K",0,INDEX(BeerTable[Average],MATCH(TEXT(RosterPlan25[[#This Row],[player_id]],"0"),BeerTable[sleeper_id],0))),_xlfn.SWITCH(RosterPlan25[[#This Row],[POS]],"QB",-12,"RB",-8,"WR",-8,-5))</f>
        <v>-3.03</v>
      </c>
      <c r="O131" s="38" t="s">
        <v>437</v>
      </c>
      <c r="P131" s="69">
        <f>_xlfn.IFNA(INDEX(Draft2019[Net Keeper Count],RosterPlan25[[#This Row],[DraftIndex]]),0)+IF(RosterPlan25[[#This Row],[KEEPER / RFA]]="K",1,0)</f>
        <v>2</v>
      </c>
      <c r="Q131" s="38"/>
      <c r="R131" s="36">
        <f>IF(RosterPlan25[[#This Row],[VAR/G]]&gt;0,ROUND($AA$29*RosterPlan25[[#This Row],[VAR/G]],0),0)+1</f>
        <v>1</v>
      </c>
      <c r="S131" s="36">
        <f>RosterPlan25[[#This Row],[Opt $]]-RosterPlan25[[#This Row],[2020 $]]</f>
        <v>-2</v>
      </c>
      <c r="T131" s="36">
        <f>IF(OR(RosterPlan25[[#This Row],[SOURCE]]="Rookie",RosterPlan25[[#This Row],[POS]]="K"),0,RosterPlan25[[#This Row],[VAR/G]]+3.3)</f>
        <v>0.27</v>
      </c>
      <c r="U131" s="36">
        <f>IF(RosterPlan25[[#This Row],[VAW/G]]&gt;0,ROUND(RosterPlan25[[#This Row],[VAW/G]]*$AA$56,0)+1,1)</f>
        <v>3</v>
      </c>
      <c r="V131" s="42">
        <f>RosterPlan25[[#This Row],[VAWG Market $]]-_xlfn.IFNA(RosterPlan25[[#This Row],[2020 $]],1)</f>
        <v>0</v>
      </c>
      <c r="W131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31" s="36">
        <f>RosterPlan25[[#This Row],[Pure Inflated $]]-RosterPlan25[[#This Row],[2020 $]]</f>
        <v>-2</v>
      </c>
      <c r="AO131"/>
      <c r="AP131"/>
      <c r="AQ131"/>
      <c r="AR131"/>
      <c r="AS131"/>
      <c r="AT131"/>
    </row>
    <row r="132" spans="1:46" x14ac:dyDescent="0.3">
      <c r="A132" s="1" t="s">
        <v>179</v>
      </c>
      <c r="B132" s="69" t="s">
        <v>262</v>
      </c>
      <c r="C132" s="69" t="s">
        <v>5134</v>
      </c>
      <c r="D132" s="69">
        <f>_xlfn.IFNA(MATCH(RosterPlan25[[#This Row],[player_id]],CompositeRoster[sleeper_id],0),  MATCH(RosterPlan25[[#This Row],[PLAYER]],CompositeRoster[full_name],0))</f>
        <v>171</v>
      </c>
      <c r="E132" s="69">
        <f>MATCH(RosterPlan25[[#This Row],[player_id]],Draft2019[sleeper_id],0)</f>
        <v>14</v>
      </c>
      <c r="F132" s="57" t="str">
        <f>INDEX(CompositeRoster[team],RosterPlan25[[#This Row],[RosterIndex]])&amp;""</f>
        <v>ARI</v>
      </c>
      <c r="G132" s="57" t="str">
        <f>INDEX(CompositeRoster[position],RosterPlan25[[#This Row],[RosterIndex]])&amp;""</f>
        <v>RB</v>
      </c>
      <c r="H132" s="57" t="str">
        <f>INDEX(CompositeRoster[source],RosterPlan25[[#This Row],[RosterIndex]])</f>
        <v>Roster</v>
      </c>
      <c r="I132" s="58">
        <f>_xlfn.IFNA(INDEX(Draft2019[PRICE],RosterPlan25[[#This Row],[DraftIndex]]),0)</f>
        <v>2</v>
      </c>
      <c r="J132" s="58" t="str">
        <f>IF(RosterPlan25[[#This Row],[SOURCE]]="Rookie","Rookie",_xlfn.IFNA(INDEX(Draft2019[Current Contract],RosterPlan25[[#This Row],[DraftIndex]]),"Undrafted"))</f>
        <v>Rookie</v>
      </c>
      <c r="K132" s="58" t="str">
        <f>IF(RosterPlan25[[#This Row],[Contract]]="Rookie","",2019+3-_xlfn.IFNA(INDEX(Draft2019[Net Keeper Count],RosterPlan25[[#This Row],[DraftIndex]]),0))</f>
        <v/>
      </c>
      <c r="L132" s="58">
        <f>ROUNDDOWN(RosterPlan25[[#This Row],[Opt $]]*IF(RosterPlan25[[#This Row],[Contract]]="Rookie",0.3,0.15),0)</f>
        <v>0</v>
      </c>
      <c r="M132" s="59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32" s="26">
        <f>_xlfn.IFNA(IF(RosterPlan25[[#This Row],[POS]]="K",0,INDEX(BeerTable[Average],MATCH(TEXT(RosterPlan25[[#This Row],[player_id]],"0"),BeerTable[sleeper_id],0))),_xlfn.SWITCH(RosterPlan25[[#This Row],[POS]],"QB",-12,"RB",-8,"WR",-8,-5))</f>
        <v>-3.28</v>
      </c>
      <c r="O132" s="38" t="s">
        <v>437</v>
      </c>
      <c r="P132" s="60">
        <f>_xlfn.IFNA(INDEX(Draft2019[Net Keeper Count],RosterPlan25[[#This Row],[DraftIndex]]),0)+IF(RosterPlan25[[#This Row],[KEEPER / RFA]]="K",1,0)</f>
        <v>2</v>
      </c>
      <c r="Q132" s="59"/>
      <c r="R132" s="57">
        <f>IF(RosterPlan25[[#This Row],[VAR/G]]&gt;0,ROUND($AA$29*RosterPlan25[[#This Row],[VAR/G]],0),0)+1</f>
        <v>1</v>
      </c>
      <c r="S132" s="57">
        <f>RosterPlan25[[#This Row],[Opt $]]-RosterPlan25[[#This Row],[2020 $]]</f>
        <v>-1</v>
      </c>
      <c r="T132" s="61">
        <f>IF(OR(RosterPlan25[[#This Row],[SOURCE]]="Rookie",RosterPlan25[[#This Row],[POS]]="K"),0,RosterPlan25[[#This Row],[VAR/G]]+3.3)</f>
        <v>2.0000000000000018E-2</v>
      </c>
      <c r="U132" s="61">
        <f>IF(RosterPlan25[[#This Row],[VAW/G]]&gt;0,ROUND(RosterPlan25[[#This Row],[VAW/G]]*$AA$56,0)+1,1)</f>
        <v>1</v>
      </c>
      <c r="V132" s="62">
        <f>RosterPlan25[[#This Row],[VAWG Market $]]-_xlfn.IFNA(RosterPlan25[[#This Row],[2020 $]],1)</f>
        <v>-1</v>
      </c>
      <c r="W132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32" s="61">
        <f>RosterPlan25[[#This Row],[Pure Inflated $]]-RosterPlan25[[#This Row],[2020 $]]</f>
        <v>-1</v>
      </c>
      <c r="AO132"/>
      <c r="AP132"/>
      <c r="AQ132"/>
      <c r="AR132"/>
      <c r="AS132"/>
      <c r="AT132"/>
    </row>
    <row r="133" spans="1:46" x14ac:dyDescent="0.3">
      <c r="A133" s="1" t="s">
        <v>7683</v>
      </c>
      <c r="B133" s="69" t="s">
        <v>262</v>
      </c>
      <c r="C133" s="69" t="s">
        <v>7686</v>
      </c>
      <c r="D133" s="69">
        <f>_xlfn.IFNA(MATCH(RosterPlan25[[#This Row],[player_id]],CompositeRoster[sleeper_id],0),  MATCH(RosterPlan25[[#This Row],[PLAYER]],CompositeRoster[full_name],0))</f>
        <v>180</v>
      </c>
      <c r="E133" s="69" t="e">
        <f>MATCH(RosterPlan25[[#This Row],[player_id]],Draft2019[sleeper_id],0)</f>
        <v>#N/A</v>
      </c>
      <c r="F133" s="57" t="str">
        <f>INDEX(CompositeRoster[team],RosterPlan25[[#This Row],[RosterIndex]])&amp;""</f>
        <v>HOU</v>
      </c>
      <c r="G133" s="57" t="str">
        <f>INDEX(CompositeRoster[position],RosterPlan25[[#This Row],[RosterIndex]])&amp;""</f>
        <v>WR</v>
      </c>
      <c r="H133" s="57" t="str">
        <f>INDEX(CompositeRoster[source],RosterPlan25[[#This Row],[RosterIndex]])</f>
        <v>Roster</v>
      </c>
      <c r="I133" s="58">
        <f>_xlfn.IFNA(INDEX(Draft2019[PRICE],RosterPlan25[[#This Row],[DraftIndex]]),0)</f>
        <v>0</v>
      </c>
      <c r="J133" s="58" t="str">
        <f>IF(RosterPlan25[[#This Row],[SOURCE]]="Rookie","Rookie",_xlfn.IFNA(INDEX(Draft2019[Current Contract],RosterPlan25[[#This Row],[DraftIndex]]),"Undrafted"))</f>
        <v>Undrafted</v>
      </c>
      <c r="K133" s="58">
        <f>IF(RosterPlan25[[#This Row],[Contract]]="Rookie","",2019+3-_xlfn.IFNA(INDEX(Draft2019[Net Keeper Count],RosterPlan25[[#This Row],[DraftIndex]]),0))</f>
        <v>2022</v>
      </c>
      <c r="L133" s="58">
        <f>ROUNDDOWN(RosterPlan25[[#This Row],[Opt $]]*IF(RosterPlan25[[#This Row],[Contract]]="Rookie",0.3,0.15),0)</f>
        <v>0</v>
      </c>
      <c r="M133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33" s="26">
        <f>_xlfn.IFNA(IF(RosterPlan25[[#This Row],[POS]]="K",0,INDEX(BeerTable[Average],MATCH(TEXT(RosterPlan25[[#This Row],[player_id]],"0"),BeerTable[sleeper_id],0))),_xlfn.SWITCH(RosterPlan25[[#This Row],[POS]],"QB",-12,"RB",-8,"WR",-8,-5))</f>
        <v>-3.7</v>
      </c>
      <c r="O133" s="38" t="s">
        <v>437</v>
      </c>
      <c r="P133" s="60">
        <f>_xlfn.IFNA(INDEX(Draft2019[Net Keeper Count],RosterPlan25[[#This Row],[DraftIndex]]),0)+IF(RosterPlan25[[#This Row],[KEEPER / RFA]]="K",1,0)</f>
        <v>1</v>
      </c>
      <c r="Q133" s="59"/>
      <c r="R133" s="57">
        <f>IF(RosterPlan25[[#This Row],[VAR/G]]&gt;0,ROUND($AA$29*RosterPlan25[[#This Row],[VAR/G]],0),0)+1</f>
        <v>1</v>
      </c>
      <c r="S133" s="57">
        <f>RosterPlan25[[#This Row],[Opt $]]-RosterPlan25[[#This Row],[2020 $]]</f>
        <v>0</v>
      </c>
      <c r="T133" s="61">
        <f>IF(OR(RosterPlan25[[#This Row],[SOURCE]]="Rookie",RosterPlan25[[#This Row],[POS]]="K"),0,RosterPlan25[[#This Row],[VAR/G]]+3.3)</f>
        <v>-0.40000000000000036</v>
      </c>
      <c r="U133" s="61">
        <f>IF(RosterPlan25[[#This Row],[VAW/G]]&gt;0,ROUND(RosterPlan25[[#This Row],[VAW/G]]*$AA$56,0)+1,1)</f>
        <v>1</v>
      </c>
      <c r="V133" s="62">
        <f>RosterPlan25[[#This Row],[VAWG Market $]]-_xlfn.IFNA(RosterPlan25[[#This Row],[2020 $]],1)</f>
        <v>0</v>
      </c>
      <c r="W133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33" s="61">
        <f>RosterPlan25[[#This Row],[Pure Inflated $]]-RosterPlan25[[#This Row],[2020 $]]</f>
        <v>0</v>
      </c>
      <c r="AO133"/>
      <c r="AP133"/>
      <c r="AQ133"/>
      <c r="AR133"/>
      <c r="AS133"/>
      <c r="AT133"/>
    </row>
    <row r="134" spans="1:46" x14ac:dyDescent="0.3">
      <c r="A134" s="1" t="s">
        <v>2684</v>
      </c>
      <c r="B134" s="69" t="s">
        <v>262</v>
      </c>
      <c r="C134" s="69" t="s">
        <v>2686</v>
      </c>
      <c r="D134" s="69">
        <f>_xlfn.IFNA(MATCH(RosterPlan25[[#This Row],[player_id]],CompositeRoster[sleeper_id],0),  MATCH(RosterPlan25[[#This Row],[PLAYER]],CompositeRoster[full_name],0))</f>
        <v>185</v>
      </c>
      <c r="E134" s="69">
        <f>MATCH(RosterPlan25[[#This Row],[player_id]],Draft2019[sleeper_id],0)</f>
        <v>22</v>
      </c>
      <c r="F134" s="57" t="str">
        <f>INDEX(CompositeRoster[team],RosterPlan25[[#This Row],[RosterIndex]])&amp;""</f>
        <v>BAL</v>
      </c>
      <c r="G134" s="57" t="str">
        <f>INDEX(CompositeRoster[position],RosterPlan25[[#This Row],[RosterIndex]])&amp;""</f>
        <v>WR</v>
      </c>
      <c r="H134" s="57" t="str">
        <f>INDEX(CompositeRoster[source],RosterPlan25[[#This Row],[RosterIndex]])</f>
        <v>Roster</v>
      </c>
      <c r="I134" s="58">
        <f>_xlfn.IFNA(INDEX(Draft2019[PRICE],RosterPlan25[[#This Row],[DraftIndex]]),0)</f>
        <v>3</v>
      </c>
      <c r="J134" s="58" t="str">
        <f>IF(RosterPlan25[[#This Row],[SOURCE]]="Rookie","Rookie",_xlfn.IFNA(INDEX(Draft2019[Current Contract],RosterPlan25[[#This Row],[DraftIndex]]),"Undrafted"))</f>
        <v>Rookie</v>
      </c>
      <c r="K134" s="58" t="str">
        <f>IF(RosterPlan25[[#This Row],[Contract]]="Rookie","",2019+3-_xlfn.IFNA(INDEX(Draft2019[Net Keeper Count],RosterPlan25[[#This Row],[DraftIndex]]),0))</f>
        <v/>
      </c>
      <c r="L134" s="58">
        <f>ROUNDDOWN(RosterPlan25[[#This Row],[Opt $]]*IF(RosterPlan25[[#This Row],[Contract]]="Rookie",0.3,0.15),0)</f>
        <v>0</v>
      </c>
      <c r="M134" s="57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34" s="47">
        <f>_xlfn.IFNA(IF(RosterPlan25[[#This Row],[POS]]="K",0,INDEX(BeerTable[Average],MATCH(TEXT(RosterPlan25[[#This Row],[player_id]],"0"),BeerTable[sleeper_id],0))),_xlfn.SWITCH(RosterPlan25[[#This Row],[POS]],"QB",-12,"RB",-8,"WR",-8,-5))</f>
        <v>-3.94</v>
      </c>
      <c r="O134" s="38" t="s">
        <v>437</v>
      </c>
      <c r="P134" s="59">
        <f>_xlfn.IFNA(INDEX(Draft2019[Net Keeper Count],RosterPlan25[[#This Row],[DraftIndex]]),0)+IF(RosterPlan25[[#This Row],[KEEPER / RFA]]="K",1,0)</f>
        <v>1</v>
      </c>
      <c r="Q134" s="60"/>
      <c r="R134" s="57">
        <f>IF(RosterPlan25[[#This Row],[VAR/G]]&gt;0,ROUND($AA$29*RosterPlan25[[#This Row],[VAR/G]],0),0)+1</f>
        <v>1</v>
      </c>
      <c r="S134" s="57">
        <f>RosterPlan25[[#This Row],[Opt $]]-RosterPlan25[[#This Row],[2020 $]]</f>
        <v>-2</v>
      </c>
      <c r="T134" s="61">
        <f>IF(OR(RosterPlan25[[#This Row],[SOURCE]]="Rookie",RosterPlan25[[#This Row],[POS]]="K"),0,RosterPlan25[[#This Row],[VAR/G]]+3.3)</f>
        <v>-0.64000000000000012</v>
      </c>
      <c r="U134" s="61">
        <f>IF(RosterPlan25[[#This Row],[VAW/G]]&gt;0,ROUND(RosterPlan25[[#This Row],[VAW/G]]*$AA$56,0)+1,1)</f>
        <v>1</v>
      </c>
      <c r="V134" s="62">
        <f>RosterPlan25[[#This Row],[VAWG Market $]]-_xlfn.IFNA(RosterPlan25[[#This Row],[2020 $]],1)</f>
        <v>-2</v>
      </c>
      <c r="W134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34" s="57">
        <f>RosterPlan25[[#This Row],[Pure Inflated $]]-RosterPlan25[[#This Row],[2020 $]]</f>
        <v>-2</v>
      </c>
      <c r="AO134"/>
      <c r="AP134"/>
      <c r="AQ134"/>
      <c r="AR134"/>
      <c r="AS134"/>
      <c r="AT134"/>
    </row>
    <row r="135" spans="1:46" x14ac:dyDescent="0.3">
      <c r="A135" s="1" t="s">
        <v>180</v>
      </c>
      <c r="B135" s="69" t="s">
        <v>262</v>
      </c>
      <c r="C135" s="69" t="s">
        <v>2747</v>
      </c>
      <c r="D135" s="69">
        <f>_xlfn.IFNA(MATCH(RosterPlan25[[#This Row],[player_id]],CompositeRoster[sleeper_id],0),  MATCH(RosterPlan25[[#This Row],[PLAYER]],CompositeRoster[full_name],0))</f>
        <v>189</v>
      </c>
      <c r="E135" s="69">
        <f>MATCH(RosterPlan25[[#This Row],[player_id]],Draft2019[sleeper_id],0)</f>
        <v>11</v>
      </c>
      <c r="F135" s="57" t="str">
        <f>INDEX(CompositeRoster[team],RosterPlan25[[#This Row],[RosterIndex]])&amp;""</f>
        <v>NO</v>
      </c>
      <c r="G135" s="57" t="str">
        <f>INDEX(CompositeRoster[position],RosterPlan25[[#This Row],[RosterIndex]])&amp;""</f>
        <v>WR</v>
      </c>
      <c r="H135" s="57" t="str">
        <f>INDEX(CompositeRoster[source],RosterPlan25[[#This Row],[RosterIndex]])</f>
        <v>Roster</v>
      </c>
      <c r="I135" s="58">
        <f>_xlfn.IFNA(INDEX(Draft2019[PRICE],RosterPlan25[[#This Row],[DraftIndex]]),0)</f>
        <v>3</v>
      </c>
      <c r="J135" s="58" t="str">
        <f>IF(RosterPlan25[[#This Row],[SOURCE]]="Rookie","Rookie",_xlfn.IFNA(INDEX(Draft2019[Current Contract],RosterPlan25[[#This Row],[DraftIndex]]),"Undrafted"))</f>
        <v>Rookie</v>
      </c>
      <c r="K135" s="58" t="str">
        <f>IF(RosterPlan25[[#This Row],[Contract]]="Rookie","",2019+3-_xlfn.IFNA(INDEX(Draft2019[Net Keeper Count],RosterPlan25[[#This Row],[DraftIndex]]),0))</f>
        <v/>
      </c>
      <c r="L135" s="58">
        <f>ROUNDDOWN(RosterPlan25[[#This Row],[Opt $]]*IF(RosterPlan25[[#This Row],[Contract]]="Rookie",0.3,0.15),0)</f>
        <v>0</v>
      </c>
      <c r="M135" s="59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35" s="26">
        <f>_xlfn.IFNA(IF(RosterPlan25[[#This Row],[POS]]="K",0,INDEX(BeerTable[Average],MATCH(TEXT(RosterPlan25[[#This Row],[player_id]],"0"),BeerTable[sleeper_id],0))),_xlfn.SWITCH(RosterPlan25[[#This Row],[POS]],"QB",-12,"RB",-8,"WR",-8,-5))</f>
        <v>-4.3899999999999997</v>
      </c>
      <c r="O135" s="38" t="s">
        <v>437</v>
      </c>
      <c r="P135" s="60">
        <f>_xlfn.IFNA(INDEX(Draft2019[Net Keeper Count],RosterPlan25[[#This Row],[DraftIndex]]),0)+IF(RosterPlan25[[#This Row],[KEEPER / RFA]]="K",1,0)</f>
        <v>2</v>
      </c>
      <c r="Q135" s="59"/>
      <c r="R135" s="57">
        <f>IF(RosterPlan25[[#This Row],[VAR/G]]&gt;0,ROUND($AA$29*RosterPlan25[[#This Row],[VAR/G]],0),0)+1</f>
        <v>1</v>
      </c>
      <c r="S135" s="57">
        <f>RosterPlan25[[#This Row],[Opt $]]-RosterPlan25[[#This Row],[2020 $]]</f>
        <v>-2</v>
      </c>
      <c r="T135" s="61">
        <f>IF(OR(RosterPlan25[[#This Row],[SOURCE]]="Rookie",RosterPlan25[[#This Row],[POS]]="K"),0,RosterPlan25[[#This Row],[VAR/G]]+3.3)</f>
        <v>-1.0899999999999999</v>
      </c>
      <c r="U135" s="61">
        <f>IF(RosterPlan25[[#This Row],[VAW/G]]&gt;0,ROUND(RosterPlan25[[#This Row],[VAW/G]]*$AA$56,0)+1,1)</f>
        <v>1</v>
      </c>
      <c r="V135" s="62">
        <f>RosterPlan25[[#This Row],[VAWG Market $]]-_xlfn.IFNA(RosterPlan25[[#This Row],[2020 $]],1)</f>
        <v>-2</v>
      </c>
      <c r="W135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35" s="61">
        <f>RosterPlan25[[#This Row],[Pure Inflated $]]-RosterPlan25[[#This Row],[2020 $]]</f>
        <v>-2</v>
      </c>
      <c r="AO135"/>
      <c r="AP135"/>
      <c r="AQ135"/>
      <c r="AR135"/>
      <c r="AS135"/>
      <c r="AT135"/>
    </row>
    <row r="136" spans="1:46" x14ac:dyDescent="0.3">
      <c r="A136" s="1" t="s">
        <v>15424</v>
      </c>
      <c r="B136" s="69" t="s">
        <v>262</v>
      </c>
      <c r="C136" s="69" t="s">
        <v>15423</v>
      </c>
      <c r="D136" s="69">
        <f>_xlfn.IFNA(MATCH(RosterPlan25[[#This Row],[player_id]],CompositeRoster[sleeper_id],0),  MATCH(RosterPlan25[[#This Row],[PLAYER]],CompositeRoster[full_name],0))</f>
        <v>194</v>
      </c>
      <c r="E136" s="69" t="e">
        <f>MATCH(RosterPlan25[[#This Row],[player_id]],Draft2019[sleeper_id],0)</f>
        <v>#N/A</v>
      </c>
      <c r="F136" s="69" t="str">
        <f>INDEX(CompositeRoster[team],RosterPlan25[[#This Row],[RosterIndex]])&amp;""</f>
        <v>LAR</v>
      </c>
      <c r="G136" s="69" t="str">
        <f>INDEX(CompositeRoster[position],RosterPlan25[[#This Row],[RosterIndex]])&amp;""</f>
        <v>WR</v>
      </c>
      <c r="H136" s="36" t="str">
        <f>INDEX(CompositeRoster[source],RosterPlan25[[#This Row],[RosterIndex]])</f>
        <v>Rookie</v>
      </c>
      <c r="I136" s="41">
        <f>_xlfn.IFNA(INDEX(Draft2019[PRICE],RosterPlan25[[#This Row],[DraftIndex]]),0)</f>
        <v>0</v>
      </c>
      <c r="J136" s="41" t="str">
        <f>IF(RosterPlan25[[#This Row],[SOURCE]]="Rookie","Rookie",_xlfn.IFNA(INDEX(Draft2019[Current Contract],RosterPlan25[[#This Row],[DraftIndex]]),"Undrafted"))</f>
        <v>Rookie</v>
      </c>
      <c r="K136" s="41" t="str">
        <f>IF(RosterPlan25[[#This Row],[Contract]]="Rookie","",2019+3-_xlfn.IFNA(INDEX(Draft2019[Net Keeper Count],RosterPlan25[[#This Row],[DraftIndex]]),0))</f>
        <v/>
      </c>
      <c r="L136" s="41">
        <f>ROUNDDOWN(RosterPlan25[[#This Row],[Opt $]]*IF(RosterPlan25[[#This Row],[Contract]]="Rookie",0.3,0.15),0)</f>
        <v>0</v>
      </c>
      <c r="M136" s="36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36" s="37">
        <f>_xlfn.IFNA(IF(RosterPlan25[[#This Row],[POS]]="K",0,INDEX(BeerTable[Average],MATCH(TEXT(RosterPlan25[[#This Row],[player_id]],"0"),BeerTable[sleeper_id],0))),_xlfn.SWITCH(RosterPlan25[[#This Row],[POS]],"QB",-12,"RB",-8,"WR",-8,-5))</f>
        <v>-5.27</v>
      </c>
      <c r="O136" s="38" t="s">
        <v>437</v>
      </c>
      <c r="P136" s="36">
        <f>_xlfn.IFNA(INDEX(Draft2019[Net Keeper Count],RosterPlan25[[#This Row],[DraftIndex]]),0)+IF(RosterPlan25[[#This Row],[KEEPER / RFA]]="K",1,0)</f>
        <v>1</v>
      </c>
      <c r="Q136" s="38"/>
      <c r="R136" s="69">
        <f>IF(RosterPlan25[[#This Row],[VAR/G]]&gt;0,ROUND($AA$29*RosterPlan25[[#This Row],[VAR/G]],0),0)+1</f>
        <v>1</v>
      </c>
      <c r="S136" s="36">
        <f>RosterPlan25[[#This Row],[Opt $]]-RosterPlan25[[#This Row],[2020 $]]</f>
        <v>-1</v>
      </c>
      <c r="T136" s="36">
        <f>IF(OR(RosterPlan25[[#This Row],[SOURCE]]="Rookie",RosterPlan25[[#This Row],[POS]]="K"),0,RosterPlan25[[#This Row],[VAR/G]]+3.3)</f>
        <v>0</v>
      </c>
      <c r="U136" s="36">
        <f>IF(RosterPlan25[[#This Row],[VAW/G]]&gt;0,ROUND(RosterPlan25[[#This Row],[VAW/G]]*$AA$56,0)+1,1)</f>
        <v>1</v>
      </c>
      <c r="V136" s="42">
        <f>RosterPlan25[[#This Row],[VAWG Market $]]-_xlfn.IFNA(RosterPlan25[[#This Row],[2020 $]],1)</f>
        <v>-1</v>
      </c>
      <c r="W136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36" s="36">
        <f>RosterPlan25[[#This Row],[Pure Inflated $]]-RosterPlan25[[#This Row],[2020 $]]</f>
        <v>-1</v>
      </c>
      <c r="AO136"/>
      <c r="AP136"/>
      <c r="AQ136"/>
      <c r="AR136"/>
      <c r="AS136"/>
      <c r="AT136"/>
    </row>
    <row r="137" spans="1:46" x14ac:dyDescent="0.3">
      <c r="A137" s="1" t="s">
        <v>1578</v>
      </c>
      <c r="B137" s="69" t="s">
        <v>262</v>
      </c>
      <c r="C137" s="69" t="s">
        <v>1579</v>
      </c>
      <c r="D137" s="69">
        <f>_xlfn.IFNA(MATCH(RosterPlan25[[#This Row],[player_id]],CompositeRoster[sleeper_id],0),  MATCH(RosterPlan25[[#This Row],[PLAYER]],CompositeRoster[full_name],0))</f>
        <v>190</v>
      </c>
      <c r="E137" s="69">
        <f>MATCH(RosterPlan25[[#This Row],[player_id]],Draft2019[sleeper_id],0)</f>
        <v>23</v>
      </c>
      <c r="F137" s="69" t="str">
        <f>INDEX(CompositeRoster[team],RosterPlan25[[#This Row],[RosterIndex]])&amp;""</f>
        <v>DET</v>
      </c>
      <c r="G137" s="69" t="str">
        <f>INDEX(CompositeRoster[position],RosterPlan25[[#This Row],[RosterIndex]])&amp;""</f>
        <v>RB</v>
      </c>
      <c r="H137" s="69" t="str">
        <f>INDEX(CompositeRoster[source],RosterPlan25[[#This Row],[RosterIndex]])</f>
        <v>Roster</v>
      </c>
      <c r="I137" s="41">
        <f>_xlfn.IFNA(INDEX(Draft2019[PRICE],RosterPlan25[[#This Row],[DraftIndex]]),0)</f>
        <v>2</v>
      </c>
      <c r="J137" s="41" t="str">
        <f>IF(RosterPlan25[[#This Row],[SOURCE]]="Rookie","Rookie",_xlfn.IFNA(INDEX(Draft2019[Current Contract],RosterPlan25[[#This Row],[DraftIndex]]),"Undrafted"))</f>
        <v>Rookie</v>
      </c>
      <c r="K137" s="41" t="str">
        <f>IF(RosterPlan25[[#This Row],[Contract]]="Rookie","",2019+3-_xlfn.IFNA(INDEX(Draft2019[Net Keeper Count],RosterPlan25[[#This Row],[DraftIndex]]),0))</f>
        <v/>
      </c>
      <c r="L137" s="41">
        <f>ROUNDDOWN(RosterPlan25[[#This Row],[Opt $]]*IF(RosterPlan25[[#This Row],[Contract]]="Rookie",0.3,0.15),0)</f>
        <v>0</v>
      </c>
      <c r="M137" s="69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37" s="37">
        <f>_xlfn.IFNA(IF(RosterPlan25[[#This Row],[POS]]="K",0,INDEX(BeerTable[Average],MATCH(TEXT(RosterPlan25[[#This Row],[player_id]],"0"),BeerTable[sleeper_id],0))),_xlfn.SWITCH(RosterPlan25[[#This Row],[POS]],"QB",-12,"RB",-8,"WR",-8,-5))</f>
        <v>-6.16</v>
      </c>
      <c r="O137" s="38" t="s">
        <v>437</v>
      </c>
      <c r="P137" s="36">
        <f>_xlfn.IFNA(INDEX(Draft2019[Net Keeper Count],RosterPlan25[[#This Row],[DraftIndex]]),0)+IF(RosterPlan25[[#This Row],[KEEPER / RFA]]="K",1,0)</f>
        <v>1</v>
      </c>
      <c r="Q137" s="38"/>
      <c r="R137" s="36">
        <f>IF(RosterPlan25[[#This Row],[VAR/G]]&gt;0,ROUND($AA$29*RosterPlan25[[#This Row],[VAR/G]],0),0)+1</f>
        <v>1</v>
      </c>
      <c r="S137" s="36">
        <f>RosterPlan25[[#This Row],[Opt $]]-RosterPlan25[[#This Row],[2020 $]]</f>
        <v>-1</v>
      </c>
      <c r="T137" s="36">
        <f>IF(OR(RosterPlan25[[#This Row],[SOURCE]]="Rookie",RosterPlan25[[#This Row],[POS]]="K"),0,RosterPlan25[[#This Row],[VAR/G]]+3.3)</f>
        <v>-2.8600000000000003</v>
      </c>
      <c r="U137" s="36">
        <f>IF(RosterPlan25[[#This Row],[VAW/G]]&gt;0,ROUND(RosterPlan25[[#This Row],[VAW/G]]*$AA$56,0)+1,1)</f>
        <v>1</v>
      </c>
      <c r="V137" s="42">
        <f>RosterPlan25[[#This Row],[VAWG Market $]]-_xlfn.IFNA(RosterPlan25[[#This Row],[2020 $]],1)</f>
        <v>-1</v>
      </c>
      <c r="W137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37" s="36">
        <f>RosterPlan25[[#This Row],[Pure Inflated $]]-RosterPlan25[[#This Row],[2020 $]]</f>
        <v>-1</v>
      </c>
      <c r="AO137"/>
      <c r="AP137"/>
      <c r="AQ137"/>
      <c r="AR137"/>
      <c r="AS137"/>
      <c r="AT137"/>
    </row>
    <row r="138" spans="1:46" x14ac:dyDescent="0.3">
      <c r="A138" s="1" t="s">
        <v>163</v>
      </c>
      <c r="B138" s="69" t="s">
        <v>262</v>
      </c>
      <c r="C138" s="69" t="s">
        <v>1520</v>
      </c>
      <c r="D138" s="69">
        <f>_xlfn.IFNA(MATCH(RosterPlan25[[#This Row],[player_id]],CompositeRoster[sleeper_id],0),  MATCH(RosterPlan25[[#This Row],[PLAYER]],CompositeRoster[full_name],0))</f>
        <v>175</v>
      </c>
      <c r="E138" s="69">
        <f>MATCH(RosterPlan25[[#This Row],[player_id]],Draft2019[sleeper_id],0)</f>
        <v>7</v>
      </c>
      <c r="F138" s="57" t="str">
        <f>INDEX(CompositeRoster[team],RosterPlan25[[#This Row],[RosterIndex]])&amp;""</f>
        <v>KC</v>
      </c>
      <c r="G138" s="57" t="str">
        <f>INDEX(CompositeRoster[position],RosterPlan25[[#This Row],[RosterIndex]])&amp;""</f>
        <v>RB</v>
      </c>
      <c r="H138" s="57" t="str">
        <f>INDEX(CompositeRoster[source],RosterPlan25[[#This Row],[RosterIndex]])</f>
        <v>Roster</v>
      </c>
      <c r="I138" s="58">
        <f>_xlfn.IFNA(INDEX(Draft2019[PRICE],RosterPlan25[[#This Row],[DraftIndex]]),0)</f>
        <v>6</v>
      </c>
      <c r="J138" s="58" t="str">
        <f>IF(RosterPlan25[[#This Row],[SOURCE]]="Rookie","Rookie",_xlfn.IFNA(INDEX(Draft2019[Current Contract],RosterPlan25[[#This Row],[DraftIndex]]),"Undrafted"))</f>
        <v>Undrafted</v>
      </c>
      <c r="K138" s="58">
        <f>IF(RosterPlan25[[#This Row],[Contract]]="Rookie","",2019+3-_xlfn.IFNA(INDEX(Draft2019[Net Keeper Count],RosterPlan25[[#This Row],[DraftIndex]]),0))</f>
        <v>2021</v>
      </c>
      <c r="L138" s="58">
        <f>ROUNDDOWN(RosterPlan25[[#This Row],[Opt $]]*IF(RosterPlan25[[#This Row],[Contract]]="Rookie",0.3,0.15),0)</f>
        <v>0</v>
      </c>
      <c r="M138" s="59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38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38" s="38" t="s">
        <v>437</v>
      </c>
      <c r="P138" s="60">
        <f>_xlfn.IFNA(INDEX(Draft2019[Net Keeper Count],RosterPlan25[[#This Row],[DraftIndex]]),0)+IF(RosterPlan25[[#This Row],[KEEPER / RFA]]="K",1,0)</f>
        <v>2</v>
      </c>
      <c r="Q138" s="59"/>
      <c r="R138" s="57">
        <f>IF(RosterPlan25[[#This Row],[VAR/G]]&gt;0,ROUND($AA$29*RosterPlan25[[#This Row],[VAR/G]],0),0)+1</f>
        <v>1</v>
      </c>
      <c r="S138" s="57">
        <f>RosterPlan25[[#This Row],[Opt $]]-RosterPlan25[[#This Row],[2020 $]]</f>
        <v>-5</v>
      </c>
      <c r="T138" s="61">
        <f>IF(OR(RosterPlan25[[#This Row],[SOURCE]]="Rookie",RosterPlan25[[#This Row],[POS]]="K"),0,RosterPlan25[[#This Row],[VAR/G]]+3.3)</f>
        <v>-4.7</v>
      </c>
      <c r="U138" s="61">
        <f>IF(RosterPlan25[[#This Row],[VAW/G]]&gt;0,ROUND(RosterPlan25[[#This Row],[VAW/G]]*$AA$56,0)+1,1)</f>
        <v>1</v>
      </c>
      <c r="V138" s="62">
        <f>RosterPlan25[[#This Row],[VAWG Market $]]-_xlfn.IFNA(RosterPlan25[[#This Row],[2020 $]],1)</f>
        <v>-5</v>
      </c>
      <c r="W138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38" s="61">
        <f>RosterPlan25[[#This Row],[Pure Inflated $]]-RosterPlan25[[#This Row],[2020 $]]</f>
        <v>-5</v>
      </c>
      <c r="AO138"/>
      <c r="AP138"/>
      <c r="AQ138"/>
      <c r="AR138"/>
      <c r="AS138"/>
      <c r="AT138"/>
    </row>
    <row r="139" spans="1:46" x14ac:dyDescent="0.3">
      <c r="A139" s="1" t="s">
        <v>174</v>
      </c>
      <c r="B139" s="69" t="s">
        <v>262</v>
      </c>
      <c r="C139" s="69" t="s">
        <v>8119</v>
      </c>
      <c r="D139" s="69">
        <f>_xlfn.IFNA(MATCH(RosterPlan25[[#This Row],[player_id]],CompositeRoster[sleeper_id],0),  MATCH(RosterPlan25[[#This Row],[PLAYER]],CompositeRoster[full_name],0))</f>
        <v>176</v>
      </c>
      <c r="E139" s="69">
        <f>MATCH(RosterPlan25[[#This Row],[player_id]],Draft2019[sleeper_id],0)</f>
        <v>9</v>
      </c>
      <c r="F139" s="57" t="str">
        <f>INDEX(CompositeRoster[team],RosterPlan25[[#This Row],[RosterIndex]])&amp;""</f>
        <v>FA</v>
      </c>
      <c r="G139" s="57" t="str">
        <f>INDEX(CompositeRoster[position],RosterPlan25[[#This Row],[RosterIndex]])&amp;""</f>
        <v>RB</v>
      </c>
      <c r="H139" s="57" t="str">
        <f>INDEX(CompositeRoster[source],RosterPlan25[[#This Row],[RosterIndex]])</f>
        <v>Roster</v>
      </c>
      <c r="I139" s="58">
        <f>_xlfn.IFNA(INDEX(Draft2019[PRICE],RosterPlan25[[#This Row],[DraftIndex]]),0)</f>
        <v>6</v>
      </c>
      <c r="J139" s="58" t="str">
        <f>IF(RosterPlan25[[#This Row],[SOURCE]]="Rookie","Rookie",_xlfn.IFNA(INDEX(Draft2019[Current Contract],RosterPlan25[[#This Row],[DraftIndex]]),"Undrafted"))</f>
        <v>Rookie</v>
      </c>
      <c r="K139" s="58" t="str">
        <f>IF(RosterPlan25[[#This Row],[Contract]]="Rookie","",2019+3-_xlfn.IFNA(INDEX(Draft2019[Net Keeper Count],RosterPlan25[[#This Row],[DraftIndex]]),0))</f>
        <v/>
      </c>
      <c r="L139" s="58">
        <f>ROUNDDOWN(RosterPlan25[[#This Row],[Opt $]]*IF(RosterPlan25[[#This Row],[Contract]]="Rookie",0.3,0.15),0)</f>
        <v>0</v>
      </c>
      <c r="M139" s="59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39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39" s="38" t="s">
        <v>437</v>
      </c>
      <c r="P139" s="60">
        <f>_xlfn.IFNA(INDEX(Draft2019[Net Keeper Count],RosterPlan25[[#This Row],[DraftIndex]]),0)+IF(RosterPlan25[[#This Row],[KEEPER / RFA]]="K",1,0)</f>
        <v>2</v>
      </c>
      <c r="Q139" s="59"/>
      <c r="R139" s="57">
        <f>IF(RosterPlan25[[#This Row],[VAR/G]]&gt;0,ROUND($AA$29*RosterPlan25[[#This Row],[VAR/G]],0),0)+1</f>
        <v>1</v>
      </c>
      <c r="S139" s="57">
        <f>RosterPlan25[[#This Row],[Opt $]]-RosterPlan25[[#This Row],[2020 $]]</f>
        <v>-5</v>
      </c>
      <c r="T139" s="61">
        <f>IF(OR(RosterPlan25[[#This Row],[SOURCE]]="Rookie",RosterPlan25[[#This Row],[POS]]="K"),0,RosterPlan25[[#This Row],[VAR/G]]+3.3)</f>
        <v>-4.7</v>
      </c>
      <c r="U139" s="61">
        <f>IF(RosterPlan25[[#This Row],[VAW/G]]&gt;0,ROUND(RosterPlan25[[#This Row],[VAW/G]]*$AA$56,0)+1,1)</f>
        <v>1</v>
      </c>
      <c r="V139" s="62">
        <f>RosterPlan25[[#This Row],[VAWG Market $]]-_xlfn.IFNA(RosterPlan25[[#This Row],[2020 $]],1)</f>
        <v>-5</v>
      </c>
      <c r="W139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39" s="61">
        <f>RosterPlan25[[#This Row],[Pure Inflated $]]-RosterPlan25[[#This Row],[2020 $]]</f>
        <v>-5</v>
      </c>
      <c r="AO139"/>
      <c r="AP139"/>
      <c r="AQ139"/>
      <c r="AR139"/>
      <c r="AS139"/>
      <c r="AT139"/>
    </row>
    <row r="140" spans="1:46" x14ac:dyDescent="0.3">
      <c r="A140" s="1" t="s">
        <v>247</v>
      </c>
      <c r="B140" s="69" t="s">
        <v>264</v>
      </c>
      <c r="C140" s="69" t="s">
        <v>6734</v>
      </c>
      <c r="D140" s="69">
        <f>_xlfn.IFNA(MATCH(RosterPlan25[[#This Row],[player_id]],CompositeRoster[sleeper_id],0),  MATCH(RosterPlan25[[#This Row],[PLAYER]],CompositeRoster[full_name],0))</f>
        <v>253</v>
      </c>
      <c r="E140" s="69">
        <f>MATCH(RosterPlan25[[#This Row],[player_id]],Draft2019[sleeper_id],0)</f>
        <v>195</v>
      </c>
      <c r="F140" s="69" t="str">
        <f>INDEX(CompositeRoster[team],RosterPlan25[[#This Row],[RosterIndex]])&amp;""</f>
        <v>CIN</v>
      </c>
      <c r="G140" s="69" t="str">
        <f>INDEX(CompositeRoster[position],RosterPlan25[[#This Row],[RosterIndex]])&amp;""</f>
        <v>RB</v>
      </c>
      <c r="H140" s="69" t="str">
        <f>INDEX(CompositeRoster[source],RosterPlan25[[#This Row],[RosterIndex]])</f>
        <v>Roster</v>
      </c>
      <c r="I140" s="41">
        <f>_xlfn.IFNA(INDEX(Draft2019[PRICE],RosterPlan25[[#This Row],[DraftIndex]]),0)</f>
        <v>33</v>
      </c>
      <c r="J140" s="41" t="str">
        <f>IF(RosterPlan25[[#This Row],[SOURCE]]="Rookie","Rookie",_xlfn.IFNA(INDEX(Draft2019[Current Contract],RosterPlan25[[#This Row],[DraftIndex]]),"Undrafted"))</f>
        <v>Rookie</v>
      </c>
      <c r="K140" s="41" t="str">
        <f>IF(RosterPlan25[[#This Row],[Contract]]="Rookie","",2019+3-_xlfn.IFNA(INDEX(Draft2019[Net Keeper Count],RosterPlan25[[#This Row],[DraftIndex]]),0))</f>
        <v/>
      </c>
      <c r="L140" s="41">
        <f>ROUNDDOWN(RosterPlan25[[#This Row],[Opt $]]*IF(RosterPlan25[[#This Row],[Contract]]="Rookie",0.3,0.15),0)</f>
        <v>20</v>
      </c>
      <c r="M140" s="69">
        <f>IF(RosterPlan25[[#This Row],[SOURCE]]="Rookie",INDEX(Rookies2020[salary],MATCH(RosterPlan25[[#This Row],[PLAYER]],Rookies2020[full_name],0)),MAX(RosterPlan25[[#This Row],[Current $]]+RosterPlan25[[#This Row],[$↑ VAR]],1))</f>
        <v>53</v>
      </c>
      <c r="N140" s="37">
        <f>_xlfn.IFNA(IF(RosterPlan25[[#This Row],[POS]]="K",0,INDEX(BeerTable[Average],MATCH(TEXT(RosterPlan25[[#This Row],[player_id]],"0"),BeerTable[sleeper_id],0))),_xlfn.SWITCH(RosterPlan25[[#This Row],[POS]],"QB",-12,"RB",-8,"WR",-8,-5))</f>
        <v>5.65</v>
      </c>
      <c r="O140" s="38" t="s">
        <v>437</v>
      </c>
      <c r="P140" s="69">
        <f>_xlfn.IFNA(INDEX(Draft2019[Net Keeper Count],RosterPlan25[[#This Row],[DraftIndex]]),0)+IF(RosterPlan25[[#This Row],[KEEPER / RFA]]="K",1,0)</f>
        <v>3</v>
      </c>
      <c r="Q140" s="38"/>
      <c r="R140" s="36">
        <f>IF(RosterPlan25[[#This Row],[VAR/G]]&gt;0,ROUND($AA$29*RosterPlan25[[#This Row],[VAR/G]],0),0)+1</f>
        <v>68</v>
      </c>
      <c r="S140" s="36">
        <f>RosterPlan25[[#This Row],[Opt $]]-RosterPlan25[[#This Row],[2020 $]]</f>
        <v>15</v>
      </c>
      <c r="T140" s="36">
        <f>IF(OR(RosterPlan25[[#This Row],[SOURCE]]="Rookie",RosterPlan25[[#This Row],[POS]]="K"),0,RosterPlan25[[#This Row],[VAR/G]]+3.3)</f>
        <v>8.9499999999999993</v>
      </c>
      <c r="U140" s="36">
        <f>IF(RosterPlan25[[#This Row],[VAW/G]]&gt;0,ROUND(RosterPlan25[[#This Row],[VAW/G]]*$AA$56,0)+1,1)</f>
        <v>75</v>
      </c>
      <c r="V140" s="42">
        <f>RosterPlan25[[#This Row],[VAWG Market $]]-_xlfn.IFNA(RosterPlan25[[#This Row],[2020 $]],1)</f>
        <v>22</v>
      </c>
      <c r="W140" s="36">
        <f>IF(RosterPlan25[[#This Row],[VAR/G]]&gt;0,1+ROUND(RosterPlan25[[#This Row],[VAR/G]]*IF(RosterPlan25[[#This Row],[KEEPER / RFA]]="K",($AA$34+RosterPlan25[[#This Row],[2020 $]]-1)/($AA$25+RosterPlan25[[#This Row],[VAR/G]]),$AA$35),0),1)</f>
        <v>124</v>
      </c>
      <c r="X140" s="36">
        <f>RosterPlan25[[#This Row],[Pure Inflated $]]-RosterPlan25[[#This Row],[2020 $]]</f>
        <v>71</v>
      </c>
      <c r="AO140"/>
      <c r="AP140"/>
      <c r="AQ140"/>
      <c r="AR140"/>
      <c r="AS140"/>
      <c r="AT140"/>
    </row>
    <row r="141" spans="1:46" x14ac:dyDescent="0.3">
      <c r="A141" s="1" t="s">
        <v>253</v>
      </c>
      <c r="B141" s="69" t="s">
        <v>264</v>
      </c>
      <c r="C141" s="69" t="s">
        <v>2751</v>
      </c>
      <c r="D141" s="69">
        <f>_xlfn.IFNA(MATCH(RosterPlan25[[#This Row],[player_id]],CompositeRoster[sleeper_id],0),  MATCH(RosterPlan25[[#This Row],[PLAYER]],CompositeRoster[full_name],0))</f>
        <v>245</v>
      </c>
      <c r="E141" s="69">
        <f>MATCH(RosterPlan25[[#This Row],[player_id]],Draft2019[sleeper_id],0)</f>
        <v>206</v>
      </c>
      <c r="F141" s="69" t="str">
        <f>INDEX(CompositeRoster[team],RosterPlan25[[#This Row],[RosterIndex]])&amp;""</f>
        <v>LAC</v>
      </c>
      <c r="G141" s="69" t="str">
        <f>INDEX(CompositeRoster[position],RosterPlan25[[#This Row],[RosterIndex]])&amp;""</f>
        <v>RB</v>
      </c>
      <c r="H141" s="69" t="str">
        <f>INDEX(CompositeRoster[source],RosterPlan25[[#This Row],[RosterIndex]])</f>
        <v>Roster</v>
      </c>
      <c r="I141" s="41">
        <f>_xlfn.IFNA(INDEX(Draft2019[PRICE],RosterPlan25[[#This Row],[DraftIndex]]),0)</f>
        <v>1</v>
      </c>
      <c r="J141" s="41" t="str">
        <f>IF(RosterPlan25[[#This Row],[SOURCE]]="Rookie","Rookie",_xlfn.IFNA(INDEX(Draft2019[Current Contract],RosterPlan25[[#This Row],[DraftIndex]]),"Undrafted"))</f>
        <v>Auction</v>
      </c>
      <c r="K141" s="41">
        <f>IF(RosterPlan25[[#This Row],[Contract]]="Rookie","",2019+3-_xlfn.IFNA(INDEX(Draft2019[Net Keeper Count],RosterPlan25[[#This Row],[DraftIndex]]),0))</f>
        <v>2021</v>
      </c>
      <c r="L141" s="41">
        <f>ROUNDDOWN(RosterPlan25[[#This Row],[Opt $]]*IF(RosterPlan25[[#This Row],[Contract]]="Rookie",0.3,0.15),0)</f>
        <v>7</v>
      </c>
      <c r="M141" s="69">
        <f>IF(RosterPlan25[[#This Row],[SOURCE]]="Rookie",INDEX(Rookies2020[salary],MATCH(RosterPlan25[[#This Row],[PLAYER]],Rookies2020[full_name],0)),MAX(RosterPlan25[[#This Row],[Current $]]+RosterPlan25[[#This Row],[$↑ VAR]],1))</f>
        <v>8</v>
      </c>
      <c r="N141" s="37">
        <f>_xlfn.IFNA(IF(RosterPlan25[[#This Row],[POS]]="K",0,INDEX(BeerTable[Average],MATCH(TEXT(RosterPlan25[[#This Row],[player_id]],"0"),BeerTable[sleeper_id],0))),_xlfn.SWITCH(RosterPlan25[[#This Row],[POS]],"QB",-12,"RB",-8,"WR",-8,-5))</f>
        <v>4</v>
      </c>
      <c r="O141" s="38" t="s">
        <v>437</v>
      </c>
      <c r="P141" s="36">
        <f>_xlfn.IFNA(INDEX(Draft2019[Net Keeper Count],RosterPlan25[[#This Row],[DraftIndex]]),0)+IF(RosterPlan25[[#This Row],[KEEPER / RFA]]="K",1,0)</f>
        <v>2</v>
      </c>
      <c r="Q141" s="38"/>
      <c r="R141" s="36">
        <f>IF(RosterPlan25[[#This Row],[VAR/G]]&gt;0,ROUND($AA$29*RosterPlan25[[#This Row],[VAR/G]],0),0)+1</f>
        <v>48</v>
      </c>
      <c r="S141" s="36">
        <f>RosterPlan25[[#This Row],[Opt $]]-RosterPlan25[[#This Row],[2020 $]]</f>
        <v>40</v>
      </c>
      <c r="T141" s="36">
        <f>IF(OR(RosterPlan25[[#This Row],[SOURCE]]="Rookie",RosterPlan25[[#This Row],[POS]]="K"),0,RosterPlan25[[#This Row],[VAR/G]]+3.3)</f>
        <v>7.3</v>
      </c>
      <c r="U141" s="36">
        <f>IF(RosterPlan25[[#This Row],[VAW/G]]&gt;0,ROUND(RosterPlan25[[#This Row],[VAW/G]]*$AA$56,0)+1,1)</f>
        <v>61</v>
      </c>
      <c r="V141" s="42">
        <f>RosterPlan25[[#This Row],[VAWG Market $]]-_xlfn.IFNA(RosterPlan25[[#This Row],[2020 $]],1)</f>
        <v>53</v>
      </c>
      <c r="W141" s="36">
        <f>IF(RosterPlan25[[#This Row],[VAR/G]]&gt;0,1+ROUND(RosterPlan25[[#This Row],[VAR/G]]*IF(RosterPlan25[[#This Row],[KEEPER / RFA]]="K",($AA$34+RosterPlan25[[#This Row],[2020 $]]-1)/($AA$25+RosterPlan25[[#This Row],[VAR/G]]),$AA$35),0),1)</f>
        <v>87</v>
      </c>
      <c r="X141" s="36">
        <f>RosterPlan25[[#This Row],[Pure Inflated $]]-RosterPlan25[[#This Row],[2020 $]]</f>
        <v>79</v>
      </c>
      <c r="AO141"/>
      <c r="AP141"/>
      <c r="AQ141"/>
      <c r="AR141"/>
      <c r="AS141"/>
      <c r="AT141"/>
    </row>
    <row r="142" spans="1:46" x14ac:dyDescent="0.3">
      <c r="A142" s="1" t="s">
        <v>250</v>
      </c>
      <c r="B142" s="69" t="s">
        <v>264</v>
      </c>
      <c r="C142" s="69" t="s">
        <v>10207</v>
      </c>
      <c r="D142" s="69">
        <f>_xlfn.IFNA(MATCH(RosterPlan25[[#This Row],[player_id]],CompositeRoster[sleeper_id],0),  MATCH(RosterPlan25[[#This Row],[PLAYER]],CompositeRoster[full_name],0))</f>
        <v>255</v>
      </c>
      <c r="E142" s="69">
        <f>MATCH(RosterPlan25[[#This Row],[player_id]],Draft2019[sleeper_id],0)</f>
        <v>198</v>
      </c>
      <c r="F142" s="57" t="str">
        <f>INDEX(CompositeRoster[team],RosterPlan25[[#This Row],[RosterIndex]])&amp;""</f>
        <v>DET</v>
      </c>
      <c r="G142" s="57" t="str">
        <f>INDEX(CompositeRoster[position],RosterPlan25[[#This Row],[RosterIndex]])&amp;""</f>
        <v>WR</v>
      </c>
      <c r="H142" s="57" t="str">
        <f>INDEX(CompositeRoster[source],RosterPlan25[[#This Row],[RosterIndex]])</f>
        <v>Roster</v>
      </c>
      <c r="I142" s="58">
        <f>_xlfn.IFNA(INDEX(Draft2019[PRICE],RosterPlan25[[#This Row],[DraftIndex]]),0)</f>
        <v>11</v>
      </c>
      <c r="J142" s="58" t="str">
        <f>IF(RosterPlan25[[#This Row],[SOURCE]]="Rookie","Rookie",_xlfn.IFNA(INDEX(Draft2019[Current Contract],RosterPlan25[[#This Row],[DraftIndex]]),"Undrafted"))</f>
        <v>Rookie</v>
      </c>
      <c r="K142" s="58" t="str">
        <f>IF(RosterPlan25[[#This Row],[Contract]]="Rookie","",2019+3-_xlfn.IFNA(INDEX(Draft2019[Net Keeper Count],RosterPlan25[[#This Row],[DraftIndex]]),0))</f>
        <v/>
      </c>
      <c r="L142" s="58">
        <f>ROUNDDOWN(RosterPlan25[[#This Row],[Opt $]]*IF(RosterPlan25[[#This Row],[Contract]]="Rookie",0.3,0.15),0)</f>
        <v>11</v>
      </c>
      <c r="M142" s="59">
        <f>IF(RosterPlan25[[#This Row],[SOURCE]]="Rookie",INDEX(Rookies2020[salary],MATCH(RosterPlan25[[#This Row],[PLAYER]],Rookies2020[full_name],0)),MAX(RosterPlan25[[#This Row],[Current $]]+RosterPlan25[[#This Row],[$↑ VAR]],1))</f>
        <v>22</v>
      </c>
      <c r="N142" s="26">
        <f>_xlfn.IFNA(IF(RosterPlan25[[#This Row],[POS]]="K",0,INDEX(BeerTable[Average],MATCH(TEXT(RosterPlan25[[#This Row],[player_id]],"0"),BeerTable[sleeper_id],0))),_xlfn.SWITCH(RosterPlan25[[#This Row],[POS]],"QB",-12,"RB",-8,"WR",-8,-5))</f>
        <v>3.17</v>
      </c>
      <c r="O142" s="38" t="s">
        <v>437</v>
      </c>
      <c r="P142" s="60">
        <f>_xlfn.IFNA(INDEX(Draft2019[Net Keeper Count],RosterPlan25[[#This Row],[DraftIndex]]),0)+IF(RosterPlan25[[#This Row],[KEEPER / RFA]]="K",1,0)</f>
        <v>3</v>
      </c>
      <c r="Q142" s="59"/>
      <c r="R142" s="57">
        <f>IF(RosterPlan25[[#This Row],[VAR/G]]&gt;0,ROUND($AA$29*RosterPlan25[[#This Row],[VAR/G]],0),0)+1</f>
        <v>39</v>
      </c>
      <c r="S142" s="57">
        <f>RosterPlan25[[#This Row],[Opt $]]-RosterPlan25[[#This Row],[2020 $]]</f>
        <v>17</v>
      </c>
      <c r="T142" s="61">
        <f>IF(OR(RosterPlan25[[#This Row],[SOURCE]]="Rookie",RosterPlan25[[#This Row],[POS]]="K"),0,RosterPlan25[[#This Row],[VAR/G]]+3.3)</f>
        <v>6.47</v>
      </c>
      <c r="U142" s="61">
        <f>IF(RosterPlan25[[#This Row],[VAW/G]]&gt;0,ROUND(RosterPlan25[[#This Row],[VAW/G]]*$AA$56,0)+1,1)</f>
        <v>54</v>
      </c>
      <c r="V142" s="62">
        <f>RosterPlan25[[#This Row],[VAWG Market $]]-_xlfn.IFNA(RosterPlan25[[#This Row],[2020 $]],1)</f>
        <v>32</v>
      </c>
      <c r="W142" s="57">
        <f>IF(RosterPlan25[[#This Row],[VAR/G]]&gt;0,1+ROUND(RosterPlan25[[#This Row],[VAR/G]]*IF(RosterPlan25[[#This Row],[KEEPER / RFA]]="K",($AA$34+RosterPlan25[[#This Row],[2020 $]]-1)/($AA$25+RosterPlan25[[#This Row],[VAR/G]]),$AA$35),0),1)</f>
        <v>72</v>
      </c>
      <c r="X142" s="61">
        <f>RosterPlan25[[#This Row],[Pure Inflated $]]-RosterPlan25[[#This Row],[2020 $]]</f>
        <v>50</v>
      </c>
      <c r="AO142"/>
      <c r="AP142"/>
      <c r="AQ142"/>
      <c r="AR142"/>
      <c r="AS142"/>
      <c r="AT142"/>
    </row>
    <row r="143" spans="1:46" x14ac:dyDescent="0.3">
      <c r="A143" s="1" t="s">
        <v>246</v>
      </c>
      <c r="B143" s="69" t="s">
        <v>264</v>
      </c>
      <c r="C143" s="69" t="s">
        <v>7528</v>
      </c>
      <c r="D143" s="69">
        <f>_xlfn.IFNA(MATCH(RosterPlan25[[#This Row],[player_id]],CompositeRoster[sleeper_id],0),  MATCH(RosterPlan25[[#This Row],[PLAYER]],CompositeRoster[full_name],0))</f>
        <v>256</v>
      </c>
      <c r="E143" s="69">
        <f>MATCH(RosterPlan25[[#This Row],[player_id]],Draft2019[sleeper_id],0)</f>
        <v>196</v>
      </c>
      <c r="F143" s="69" t="str">
        <f>INDEX(CompositeRoster[team],RosterPlan25[[#This Row],[RosterIndex]])&amp;""</f>
        <v>JAX</v>
      </c>
      <c r="G143" s="69" t="str">
        <f>INDEX(CompositeRoster[position],RosterPlan25[[#This Row],[RosterIndex]])&amp;""</f>
        <v>RB</v>
      </c>
      <c r="H143" s="36" t="str">
        <f>INDEX(CompositeRoster[source],RosterPlan25[[#This Row],[RosterIndex]])</f>
        <v>Roster</v>
      </c>
      <c r="I143" s="41">
        <f>_xlfn.IFNA(INDEX(Draft2019[PRICE],RosterPlan25[[#This Row],[DraftIndex]]),0)</f>
        <v>18</v>
      </c>
      <c r="J143" s="41" t="str">
        <f>IF(RosterPlan25[[#This Row],[SOURCE]]="Rookie","Rookie",_xlfn.IFNA(INDEX(Draft2019[Current Contract],RosterPlan25[[#This Row],[DraftIndex]]),"Undrafted"))</f>
        <v>Rookie</v>
      </c>
      <c r="K143" s="41" t="str">
        <f>IF(RosterPlan25[[#This Row],[Contract]]="Rookie","",2019+3-_xlfn.IFNA(INDEX(Draft2019[Net Keeper Count],RosterPlan25[[#This Row],[DraftIndex]]),0))</f>
        <v/>
      </c>
      <c r="L143" s="41">
        <f>ROUNDDOWN(RosterPlan25[[#This Row],[Opt $]]*IF(RosterPlan25[[#This Row],[Contract]]="Rookie",0.3,0.15),0)</f>
        <v>11</v>
      </c>
      <c r="M143" s="36">
        <f>IF(RosterPlan25[[#This Row],[SOURCE]]="Rookie",INDEX(Rookies2020[salary],MATCH(RosterPlan25[[#This Row],[PLAYER]],Rookies2020[full_name],0)),MAX(RosterPlan25[[#This Row],[Current $]]+RosterPlan25[[#This Row],[$↑ VAR]],1))</f>
        <v>29</v>
      </c>
      <c r="N143" s="37">
        <f>_xlfn.IFNA(IF(RosterPlan25[[#This Row],[POS]]="K",0,INDEX(BeerTable[Average],MATCH(TEXT(RosterPlan25[[#This Row],[player_id]],"0"),BeerTable[sleeper_id],0))),_xlfn.SWITCH(RosterPlan25[[#This Row],[POS]],"QB",-12,"RB",-8,"WR",-8,-5))</f>
        <v>3.11</v>
      </c>
      <c r="O143" s="38" t="s">
        <v>437</v>
      </c>
      <c r="P143" s="36">
        <f>_xlfn.IFNA(INDEX(Draft2019[Net Keeper Count],RosterPlan25[[#This Row],[DraftIndex]]),0)+IF(RosterPlan25[[#This Row],[KEEPER / RFA]]="K",1,0)</f>
        <v>3</v>
      </c>
      <c r="Q143" s="38"/>
      <c r="R143" s="69">
        <f>IF(RosterPlan25[[#This Row],[VAR/G]]&gt;0,ROUND($AA$29*RosterPlan25[[#This Row],[VAR/G]],0),0)+1</f>
        <v>38</v>
      </c>
      <c r="S143" s="36">
        <f>RosterPlan25[[#This Row],[Opt $]]-RosterPlan25[[#This Row],[2020 $]]</f>
        <v>9</v>
      </c>
      <c r="T143" s="36">
        <f>IF(OR(RosterPlan25[[#This Row],[SOURCE]]="Rookie",RosterPlan25[[#This Row],[POS]]="K"),0,RosterPlan25[[#This Row],[VAR/G]]+3.3)</f>
        <v>6.41</v>
      </c>
      <c r="U143" s="36">
        <f>IF(RosterPlan25[[#This Row],[VAW/G]]&gt;0,ROUND(RosterPlan25[[#This Row],[VAW/G]]*$AA$56,0)+1,1)</f>
        <v>54</v>
      </c>
      <c r="V143" s="42">
        <f>RosterPlan25[[#This Row],[VAWG Market $]]-_xlfn.IFNA(RosterPlan25[[#This Row],[2020 $]],1)</f>
        <v>25</v>
      </c>
      <c r="W143" s="36">
        <f>IF(RosterPlan25[[#This Row],[VAR/G]]&gt;0,1+ROUND(RosterPlan25[[#This Row],[VAR/G]]*IF(RosterPlan25[[#This Row],[KEEPER / RFA]]="K",($AA$34+RosterPlan25[[#This Row],[2020 $]]-1)/($AA$25+RosterPlan25[[#This Row],[VAR/G]]),$AA$35),0),1)</f>
        <v>71</v>
      </c>
      <c r="X143" s="36">
        <f>RosterPlan25[[#This Row],[Pure Inflated $]]-RosterPlan25[[#This Row],[2020 $]]</f>
        <v>42</v>
      </c>
      <c r="AO143"/>
      <c r="AP143"/>
      <c r="AQ143"/>
      <c r="AR143"/>
      <c r="AS143"/>
      <c r="AT143"/>
    </row>
    <row r="144" spans="1:46" x14ac:dyDescent="0.3">
      <c r="A144" s="1" t="s">
        <v>240</v>
      </c>
      <c r="B144" s="69" t="s">
        <v>264</v>
      </c>
      <c r="C144" s="69" t="s">
        <v>9602</v>
      </c>
      <c r="D144" s="69">
        <f>_xlfn.IFNA(MATCH(RosterPlan25[[#This Row],[player_id]],CompositeRoster[sleeper_id],0),  MATCH(RosterPlan25[[#This Row],[PLAYER]],CompositeRoster[full_name],0))</f>
        <v>257</v>
      </c>
      <c r="E144" s="69">
        <f>MATCH(RosterPlan25[[#This Row],[player_id]],Draft2019[sleeper_id],0)</f>
        <v>193</v>
      </c>
      <c r="F144" s="57" t="str">
        <f>INDEX(CompositeRoster[team],RosterPlan25[[#This Row],[RosterIndex]])&amp;""</f>
        <v>TB</v>
      </c>
      <c r="G144" s="57" t="str">
        <f>INDEX(CompositeRoster[position],RosterPlan25[[#This Row],[RosterIndex]])&amp;""</f>
        <v>WR</v>
      </c>
      <c r="H144" s="57" t="str">
        <f>INDEX(CompositeRoster[source],RosterPlan25[[#This Row],[RosterIndex]])</f>
        <v>Roster</v>
      </c>
      <c r="I144" s="58">
        <f>_xlfn.IFNA(INDEX(Draft2019[PRICE],RosterPlan25[[#This Row],[DraftIndex]]),0)</f>
        <v>82</v>
      </c>
      <c r="J144" s="58" t="str">
        <f>IF(RosterPlan25[[#This Row],[SOURCE]]="Rookie","Rookie",_xlfn.IFNA(INDEX(Draft2019[Current Contract],RosterPlan25[[#This Row],[DraftIndex]]),"Undrafted"))</f>
        <v>Auction</v>
      </c>
      <c r="K144" s="58">
        <f>IF(RosterPlan25[[#This Row],[Contract]]="Rookie","",2019+3-_xlfn.IFNA(INDEX(Draft2019[Net Keeper Count],RosterPlan25[[#This Row],[DraftIndex]]),0))</f>
        <v>2021</v>
      </c>
      <c r="L144" s="58">
        <f>ROUNDDOWN(RosterPlan25[[#This Row],[Opt $]]*IF(RosterPlan25[[#This Row],[Contract]]="Rookie",0.3,0.15),0)</f>
        <v>5</v>
      </c>
      <c r="M144" s="57">
        <f>IF(RosterPlan25[[#This Row],[SOURCE]]="Rookie",INDEX(Rookies2020[salary],MATCH(RosterPlan25[[#This Row],[PLAYER]],Rookies2020[full_name],0)),MAX(RosterPlan25[[#This Row],[Current $]]+RosterPlan25[[#This Row],[$↑ VAR]],1))</f>
        <v>87</v>
      </c>
      <c r="N144" s="47">
        <f>_xlfn.IFNA(IF(RosterPlan25[[#This Row],[POS]]="K",0,INDEX(BeerTable[Average],MATCH(TEXT(RosterPlan25[[#This Row],[player_id]],"0"),BeerTable[sleeper_id],0))),_xlfn.SWITCH(RosterPlan25[[#This Row],[POS]],"QB",-12,"RB",-8,"WR",-8,-5))</f>
        <v>2.81</v>
      </c>
      <c r="O144" s="38" t="s">
        <v>11246</v>
      </c>
      <c r="P144" s="59">
        <f>_xlfn.IFNA(INDEX(Draft2019[Net Keeper Count],RosterPlan25[[#This Row],[DraftIndex]]),0)+IF(RosterPlan25[[#This Row],[KEEPER / RFA]]="K",1,0)</f>
        <v>1</v>
      </c>
      <c r="Q144" s="60"/>
      <c r="R144" s="57">
        <f>IF(RosterPlan25[[#This Row],[VAR/G]]&gt;0,ROUND($AA$29*RosterPlan25[[#This Row],[VAR/G]],0),0)+1</f>
        <v>34</v>
      </c>
      <c r="S144" s="57">
        <f>RosterPlan25[[#This Row],[Opt $]]-RosterPlan25[[#This Row],[2020 $]]</f>
        <v>-53</v>
      </c>
      <c r="T144" s="61">
        <f>IF(OR(RosterPlan25[[#This Row],[SOURCE]]="Rookie",RosterPlan25[[#This Row],[POS]]="K"),0,RosterPlan25[[#This Row],[VAR/G]]+3.3)</f>
        <v>6.1099999999999994</v>
      </c>
      <c r="U144" s="61">
        <f>IF(RosterPlan25[[#This Row],[VAW/G]]&gt;0,ROUND(RosterPlan25[[#This Row],[VAW/G]]*$AA$56,0)+1,1)</f>
        <v>51</v>
      </c>
      <c r="V144" s="62">
        <f>RosterPlan25[[#This Row],[VAWG Market $]]-_xlfn.IFNA(RosterPlan25[[#This Row],[2020 $]],1)</f>
        <v>-36</v>
      </c>
      <c r="W144" s="57">
        <f>IF(RosterPlan25[[#This Row],[VAR/G]]&gt;0,1+ROUND(RosterPlan25[[#This Row],[VAR/G]]*IF(RosterPlan25[[#This Row],[KEEPER / RFA]]="K",($AA$34+RosterPlan25[[#This Row],[2020 $]]-1)/($AA$25+RosterPlan25[[#This Row],[VAR/G]]),$AA$35),0),1)</f>
        <v>52</v>
      </c>
      <c r="X144" s="57">
        <f>RosterPlan25[[#This Row],[Pure Inflated $]]-RosterPlan25[[#This Row],[2020 $]]</f>
        <v>-35</v>
      </c>
      <c r="AO144"/>
      <c r="AP144"/>
      <c r="AQ144"/>
      <c r="AR144"/>
      <c r="AS144"/>
      <c r="AT144"/>
    </row>
    <row r="145" spans="1:46" x14ac:dyDescent="0.3">
      <c r="A145" s="1" t="s">
        <v>6231</v>
      </c>
      <c r="B145" s="69" t="s">
        <v>264</v>
      </c>
      <c r="C145" s="69" t="s">
        <v>6232</v>
      </c>
      <c r="D145" s="69">
        <f>_xlfn.IFNA(MATCH(RosterPlan25[[#This Row],[player_id]],CompositeRoster[sleeper_id],0),  MATCH(RosterPlan25[[#This Row],[PLAYER]],CompositeRoster[full_name],0))</f>
        <v>244</v>
      </c>
      <c r="E145" s="69">
        <f>MATCH(RosterPlan25[[#This Row],[player_id]],Draft2019[sleeper_id],0)</f>
        <v>215</v>
      </c>
      <c r="F145" s="69" t="str">
        <f>INDEX(CompositeRoster[team],RosterPlan25[[#This Row],[RosterIndex]])&amp;""</f>
        <v>TEN</v>
      </c>
      <c r="G145" s="69" t="str">
        <f>INDEX(CompositeRoster[position],RosterPlan25[[#This Row],[RosterIndex]])&amp;""</f>
        <v>WR</v>
      </c>
      <c r="H145" s="69" t="str">
        <f>INDEX(CompositeRoster[source],RosterPlan25[[#This Row],[RosterIndex]])</f>
        <v>Roster</v>
      </c>
      <c r="I145" s="41">
        <f>_xlfn.IFNA(INDEX(Draft2019[PRICE],RosterPlan25[[#This Row],[DraftIndex]]),0)</f>
        <v>4</v>
      </c>
      <c r="J145" s="41" t="str">
        <f>IF(RosterPlan25[[#This Row],[SOURCE]]="Rookie","Rookie",_xlfn.IFNA(INDEX(Draft2019[Current Contract],RosterPlan25[[#This Row],[DraftIndex]]),"Undrafted"))</f>
        <v>Rookie</v>
      </c>
      <c r="K145" s="41" t="str">
        <f>IF(RosterPlan25[[#This Row],[Contract]]="Rookie","",2019+3-_xlfn.IFNA(INDEX(Draft2019[Net Keeper Count],RosterPlan25[[#This Row],[DraftIndex]]),0))</f>
        <v/>
      </c>
      <c r="L145" s="41">
        <f>ROUNDDOWN(RosterPlan25[[#This Row],[Opt $]]*IF(RosterPlan25[[#This Row],[Contract]]="Rookie",0.3,0.15),0)</f>
        <v>9</v>
      </c>
      <c r="M145" s="69">
        <f>IF(RosterPlan25[[#This Row],[SOURCE]]="Rookie",INDEX(Rookies2020[salary],MATCH(RosterPlan25[[#This Row],[PLAYER]],Rookies2020[full_name],0)),MAX(RosterPlan25[[#This Row],[Current $]]+RosterPlan25[[#This Row],[$↑ VAR]],1))</f>
        <v>13</v>
      </c>
      <c r="N145" s="37">
        <f>_xlfn.IFNA(IF(RosterPlan25[[#This Row],[POS]]="K",0,INDEX(BeerTable[Average],MATCH(TEXT(RosterPlan25[[#This Row],[player_id]],"0"),BeerTable[sleeper_id],0))),_xlfn.SWITCH(RosterPlan25[[#This Row],[POS]],"QB",-12,"RB",-8,"WR",-8,-5))</f>
        <v>2.5099999999999998</v>
      </c>
      <c r="O145" s="38" t="s">
        <v>437</v>
      </c>
      <c r="P145" s="69">
        <f>_xlfn.IFNA(INDEX(Draft2019[Net Keeper Count],RosterPlan25[[#This Row],[DraftIndex]]),0)+IF(RosterPlan25[[#This Row],[KEEPER / RFA]]="K",1,0)</f>
        <v>1</v>
      </c>
      <c r="Q145" s="38"/>
      <c r="R145" s="36">
        <f>IF(RosterPlan25[[#This Row],[VAR/G]]&gt;0,ROUND($AA$29*RosterPlan25[[#This Row],[VAR/G]],0),0)+1</f>
        <v>31</v>
      </c>
      <c r="S145" s="36">
        <f>RosterPlan25[[#This Row],[Opt $]]-RosterPlan25[[#This Row],[2020 $]]</f>
        <v>18</v>
      </c>
      <c r="T145" s="36">
        <f>IF(OR(RosterPlan25[[#This Row],[SOURCE]]="Rookie",RosterPlan25[[#This Row],[POS]]="K"),0,RosterPlan25[[#This Row],[VAR/G]]+3.3)</f>
        <v>5.81</v>
      </c>
      <c r="U145" s="36">
        <f>IF(RosterPlan25[[#This Row],[VAW/G]]&gt;0,ROUND(RosterPlan25[[#This Row],[VAW/G]]*$AA$56,0)+1,1)</f>
        <v>49</v>
      </c>
      <c r="V145" s="42">
        <f>RosterPlan25[[#This Row],[VAWG Market $]]-_xlfn.IFNA(RosterPlan25[[#This Row],[2020 $]],1)</f>
        <v>36</v>
      </c>
      <c r="W145" s="36">
        <f>IF(RosterPlan25[[#This Row],[VAR/G]]&gt;0,1+ROUND(RosterPlan25[[#This Row],[VAR/G]]*IF(RosterPlan25[[#This Row],[KEEPER / RFA]]="K",($AA$34+RosterPlan25[[#This Row],[2020 $]]-1)/($AA$25+RosterPlan25[[#This Row],[VAR/G]]),$AA$35),0),1)</f>
        <v>58</v>
      </c>
      <c r="X145" s="36">
        <f>RosterPlan25[[#This Row],[Pure Inflated $]]-RosterPlan25[[#This Row],[2020 $]]</f>
        <v>45</v>
      </c>
      <c r="AO145"/>
      <c r="AP145"/>
      <c r="AQ145"/>
      <c r="AR145"/>
      <c r="AS145"/>
      <c r="AT145"/>
    </row>
    <row r="146" spans="1:46" x14ac:dyDescent="0.3">
      <c r="A146" s="1" t="s">
        <v>14804</v>
      </c>
      <c r="B146" s="69" t="s">
        <v>264</v>
      </c>
      <c r="C146" s="69" t="s">
        <v>14803</v>
      </c>
      <c r="D146" s="69">
        <f>_xlfn.IFNA(MATCH(RosterPlan25[[#This Row],[player_id]],CompositeRoster[sleeper_id],0),  MATCH(RosterPlan25[[#This Row],[PLAYER]],CompositeRoster[full_name],0))</f>
        <v>261</v>
      </c>
      <c r="E146" s="69" t="e">
        <f>MATCH(RosterPlan25[[#This Row],[player_id]],Draft2019[sleeper_id],0)</f>
        <v>#N/A</v>
      </c>
      <c r="F146" s="69" t="str">
        <f>INDEX(CompositeRoster[team],RosterPlan25[[#This Row],[RosterIndex]])&amp;""</f>
        <v>DET</v>
      </c>
      <c r="G146" s="69" t="str">
        <f>INDEX(CompositeRoster[position],RosterPlan25[[#This Row],[RosterIndex]])&amp;""</f>
        <v>RB</v>
      </c>
      <c r="H146" s="69" t="str">
        <f>INDEX(CompositeRoster[source],RosterPlan25[[#This Row],[RosterIndex]])</f>
        <v>Rookie</v>
      </c>
      <c r="I146" s="41">
        <f>_xlfn.IFNA(INDEX(Draft2019[PRICE],RosterPlan25[[#This Row],[DraftIndex]]),0)</f>
        <v>0</v>
      </c>
      <c r="J146" s="41" t="str">
        <f>IF(RosterPlan25[[#This Row],[SOURCE]]="Rookie","Rookie",_xlfn.IFNA(INDEX(Draft2019[Current Contract],RosterPlan25[[#This Row],[DraftIndex]]),"Undrafted"))</f>
        <v>Rookie</v>
      </c>
      <c r="K146" s="41" t="str">
        <f>IF(RosterPlan25[[#This Row],[Contract]]="Rookie","",2019+3-_xlfn.IFNA(INDEX(Draft2019[Net Keeper Count],RosterPlan25[[#This Row],[DraftIndex]]),0))</f>
        <v/>
      </c>
      <c r="L146" s="41">
        <f>ROUNDDOWN(RosterPlan25[[#This Row],[Opt $]]*IF(RosterPlan25[[#This Row],[Contract]]="Rookie",0.3,0.15),0)</f>
        <v>3</v>
      </c>
      <c r="M146" s="69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46" s="37">
        <f>_xlfn.IFNA(IF(RosterPlan25[[#This Row],[POS]]="K",0,INDEX(BeerTable[Average],MATCH(TEXT(RosterPlan25[[#This Row],[player_id]],"0"),BeerTable[sleeper_id],0))),_xlfn.SWITCH(RosterPlan25[[#This Row],[POS]],"QB",-12,"RB",-8,"WR",-8,-5))</f>
        <v>0.75</v>
      </c>
      <c r="O146" s="38" t="s">
        <v>437</v>
      </c>
      <c r="P146" s="69">
        <f>_xlfn.IFNA(INDEX(Draft2019[Net Keeper Count],RosterPlan25[[#This Row],[DraftIndex]]),0)+IF(RosterPlan25[[#This Row],[KEEPER / RFA]]="K",1,0)</f>
        <v>1</v>
      </c>
      <c r="Q146" s="38"/>
      <c r="R146" s="36">
        <f>IF(RosterPlan25[[#This Row],[VAR/G]]&gt;0,ROUND($AA$29*RosterPlan25[[#This Row],[VAR/G]],0),0)+1</f>
        <v>10</v>
      </c>
      <c r="S146" s="36">
        <f>RosterPlan25[[#This Row],[Opt $]]-RosterPlan25[[#This Row],[2020 $]]</f>
        <v>4</v>
      </c>
      <c r="T146" s="36">
        <f>IF(OR(RosterPlan25[[#This Row],[SOURCE]]="Rookie",RosterPlan25[[#This Row],[POS]]="K"),0,RosterPlan25[[#This Row],[VAR/G]]+3.3)</f>
        <v>0</v>
      </c>
      <c r="U146" s="36">
        <f>IF(RosterPlan25[[#This Row],[VAW/G]]&gt;0,ROUND(RosterPlan25[[#This Row],[VAW/G]]*$AA$56,0)+1,1)</f>
        <v>1</v>
      </c>
      <c r="V146" s="42">
        <f>RosterPlan25[[#This Row],[VAWG Market $]]-_xlfn.IFNA(RosterPlan25[[#This Row],[2020 $]],1)</f>
        <v>-5</v>
      </c>
      <c r="W146" s="36">
        <f>IF(RosterPlan25[[#This Row],[VAR/G]]&gt;0,1+ROUND(RosterPlan25[[#This Row],[VAR/G]]*IF(RosterPlan25[[#This Row],[KEEPER / RFA]]="K",($AA$34+RosterPlan25[[#This Row],[2020 $]]-1)/($AA$25+RosterPlan25[[#This Row],[VAR/G]]),$AA$35),0),1)</f>
        <v>19</v>
      </c>
      <c r="X146" s="36">
        <f>RosterPlan25[[#This Row],[Pure Inflated $]]-RosterPlan25[[#This Row],[2020 $]]</f>
        <v>13</v>
      </c>
      <c r="AO146"/>
      <c r="AP146"/>
      <c r="AQ146"/>
      <c r="AR146"/>
      <c r="AS146"/>
      <c r="AT146"/>
    </row>
    <row r="147" spans="1:46" x14ac:dyDescent="0.3">
      <c r="A147" s="1" t="s">
        <v>248</v>
      </c>
      <c r="B147" s="69" t="s">
        <v>264</v>
      </c>
      <c r="C147" s="69" t="s">
        <v>5773</v>
      </c>
      <c r="D147" s="69">
        <f>_xlfn.IFNA(MATCH(RosterPlan25[[#This Row],[player_id]],CompositeRoster[sleeper_id],0),  MATCH(RosterPlan25[[#This Row],[PLAYER]],CompositeRoster[full_name],0))</f>
        <v>249</v>
      </c>
      <c r="E147" s="69">
        <f>MATCH(RosterPlan25[[#This Row],[player_id]],Draft2019[sleeper_id],0)</f>
        <v>197</v>
      </c>
      <c r="F147" s="57" t="str">
        <f>INDEX(CompositeRoster[team],RosterPlan25[[#This Row],[RosterIndex]])&amp;""</f>
        <v>NYG</v>
      </c>
      <c r="G147" s="57" t="str">
        <f>INDEX(CompositeRoster[position],RosterPlan25[[#This Row],[RosterIndex]])&amp;""</f>
        <v>TE</v>
      </c>
      <c r="H147" s="57" t="str">
        <f>INDEX(CompositeRoster[source],RosterPlan25[[#This Row],[RosterIndex]])</f>
        <v>Roster</v>
      </c>
      <c r="I147" s="58">
        <f>_xlfn.IFNA(INDEX(Draft2019[PRICE],RosterPlan25[[#This Row],[DraftIndex]]),0)</f>
        <v>14</v>
      </c>
      <c r="J147" s="58" t="str">
        <f>IF(RosterPlan25[[#This Row],[SOURCE]]="Rookie","Rookie",_xlfn.IFNA(INDEX(Draft2019[Current Contract],RosterPlan25[[#This Row],[DraftIndex]]),"Undrafted"))</f>
        <v>Rookie</v>
      </c>
      <c r="K147" s="58" t="str">
        <f>IF(RosterPlan25[[#This Row],[Contract]]="Rookie","",2019+3-_xlfn.IFNA(INDEX(Draft2019[Net Keeper Count],RosterPlan25[[#This Row],[DraftIndex]]),0))</f>
        <v/>
      </c>
      <c r="L147" s="58">
        <f>ROUNDDOWN(RosterPlan25[[#This Row],[Opt $]]*IF(RosterPlan25[[#This Row],[Contract]]="Rookie",0.3,0.15),0)</f>
        <v>2</v>
      </c>
      <c r="M147" s="59">
        <f>IF(RosterPlan25[[#This Row],[SOURCE]]="Rookie",INDEX(Rookies2020[salary],MATCH(RosterPlan25[[#This Row],[PLAYER]],Rookies2020[full_name],0)),MAX(RosterPlan25[[#This Row],[Current $]]+RosterPlan25[[#This Row],[$↑ VAR]],1))</f>
        <v>16</v>
      </c>
      <c r="N147" s="26">
        <f>_xlfn.IFNA(IF(RosterPlan25[[#This Row],[POS]]="K",0,INDEX(BeerTable[Average],MATCH(TEXT(RosterPlan25[[#This Row],[player_id]],"0"),BeerTable[sleeper_id],0))),_xlfn.SWITCH(RosterPlan25[[#This Row],[POS]],"QB",-12,"RB",-8,"WR",-8,-5))</f>
        <v>0.49</v>
      </c>
      <c r="O147" s="38" t="s">
        <v>437</v>
      </c>
      <c r="P147" s="60">
        <f>_xlfn.IFNA(INDEX(Draft2019[Net Keeper Count],RosterPlan25[[#This Row],[DraftIndex]]),0)+IF(RosterPlan25[[#This Row],[KEEPER / RFA]]="K",1,0)</f>
        <v>3</v>
      </c>
      <c r="Q147" s="59"/>
      <c r="R147" s="57">
        <f>IF(RosterPlan25[[#This Row],[VAR/G]]&gt;0,ROUND($AA$29*RosterPlan25[[#This Row],[VAR/G]],0),0)+1</f>
        <v>7</v>
      </c>
      <c r="S147" s="57">
        <f>RosterPlan25[[#This Row],[Opt $]]-RosterPlan25[[#This Row],[2020 $]]</f>
        <v>-9</v>
      </c>
      <c r="T147" s="61">
        <f>IF(OR(RosterPlan25[[#This Row],[SOURCE]]="Rookie",RosterPlan25[[#This Row],[POS]]="K"),0,RosterPlan25[[#This Row],[VAR/G]]+3.3)</f>
        <v>3.79</v>
      </c>
      <c r="U147" s="61">
        <f>IF(RosterPlan25[[#This Row],[VAW/G]]&gt;0,ROUND(RosterPlan25[[#This Row],[VAW/G]]*$AA$56,0)+1,1)</f>
        <v>32</v>
      </c>
      <c r="V147" s="62">
        <f>RosterPlan25[[#This Row],[VAWG Market $]]-_xlfn.IFNA(RosterPlan25[[#This Row],[2020 $]],1)</f>
        <v>16</v>
      </c>
      <c r="W147" s="57">
        <f>IF(RosterPlan25[[#This Row],[VAR/G]]&gt;0,1+ROUND(RosterPlan25[[#This Row],[VAR/G]]*IF(RosterPlan25[[#This Row],[KEEPER / RFA]]="K",($AA$34+RosterPlan25[[#This Row],[2020 $]]-1)/($AA$25+RosterPlan25[[#This Row],[VAR/G]]),$AA$35),0),1)</f>
        <v>13</v>
      </c>
      <c r="X147" s="61">
        <f>RosterPlan25[[#This Row],[Pure Inflated $]]-RosterPlan25[[#This Row],[2020 $]]</f>
        <v>-3</v>
      </c>
      <c r="AO147"/>
      <c r="AP147"/>
      <c r="AQ147"/>
      <c r="AR147"/>
      <c r="AS147"/>
      <c r="AT147"/>
    </row>
    <row r="148" spans="1:46" x14ac:dyDescent="0.3">
      <c r="A148" s="1" t="s">
        <v>244</v>
      </c>
      <c r="B148" s="69" t="s">
        <v>264</v>
      </c>
      <c r="C148" s="69" t="s">
        <v>8024</v>
      </c>
      <c r="D148" s="69">
        <f>_xlfn.IFNA(MATCH(RosterPlan25[[#This Row],[player_id]],CompositeRoster[sleeper_id],0),  MATCH(RosterPlan25[[#This Row],[PLAYER]],CompositeRoster[full_name],0))</f>
        <v>260</v>
      </c>
      <c r="E148" s="69">
        <f>MATCH(RosterPlan25[[#This Row],[player_id]],Draft2019[sleeper_id],0)</f>
        <v>203</v>
      </c>
      <c r="F148" s="69" t="str">
        <f>INDEX(CompositeRoster[team],RosterPlan25[[#This Row],[RosterIndex]])&amp;""</f>
        <v>CIN</v>
      </c>
      <c r="G148" s="69" t="str">
        <f>INDEX(CompositeRoster[position],RosterPlan25[[#This Row],[RosterIndex]])&amp;""</f>
        <v>WR</v>
      </c>
      <c r="H148" s="36" t="str">
        <f>INDEX(CompositeRoster[source],RosterPlan25[[#This Row],[RosterIndex]])</f>
        <v>Roster</v>
      </c>
      <c r="I148" s="41">
        <f>_xlfn.IFNA(INDEX(Draft2019[PRICE],RosterPlan25[[#This Row],[DraftIndex]]),0)</f>
        <v>2</v>
      </c>
      <c r="J148" s="41" t="str">
        <f>IF(RosterPlan25[[#This Row],[SOURCE]]="Rookie","Rookie",_xlfn.IFNA(INDEX(Draft2019[Current Contract],RosterPlan25[[#This Row],[DraftIndex]]),"Undrafted"))</f>
        <v>Undrafted</v>
      </c>
      <c r="K148" s="41">
        <f>IF(RosterPlan25[[#This Row],[Contract]]="Rookie","",2019+3-_xlfn.IFNA(INDEX(Draft2019[Net Keeper Count],RosterPlan25[[#This Row],[DraftIndex]]),0))</f>
        <v>2021</v>
      </c>
      <c r="L148" s="41">
        <f>ROUNDDOWN(RosterPlan25[[#This Row],[Opt $]]*IF(RosterPlan25[[#This Row],[Contract]]="Rookie",0.3,0.15),0)</f>
        <v>0</v>
      </c>
      <c r="M148" s="36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48" s="37">
        <f>_xlfn.IFNA(IF(RosterPlan25[[#This Row],[POS]]="K",0,INDEX(BeerTable[Average],MATCH(TEXT(RosterPlan25[[#This Row],[player_id]],"0"),BeerTable[sleeper_id],0))),_xlfn.SWITCH(RosterPlan25[[#This Row],[POS]],"QB",-12,"RB",-8,"WR",-8,-5))</f>
        <v>0.04</v>
      </c>
      <c r="O148" s="38" t="s">
        <v>437</v>
      </c>
      <c r="P148" s="36">
        <f>_xlfn.IFNA(INDEX(Draft2019[Net Keeper Count],RosterPlan25[[#This Row],[DraftIndex]]),0)+IF(RosterPlan25[[#This Row],[KEEPER / RFA]]="K",1,0)</f>
        <v>2</v>
      </c>
      <c r="Q148" s="38"/>
      <c r="R148" s="69">
        <f>IF(RosterPlan25[[#This Row],[VAR/G]]&gt;0,ROUND($AA$29*RosterPlan25[[#This Row],[VAR/G]],0),0)+1</f>
        <v>1</v>
      </c>
      <c r="S148" s="36">
        <f>RosterPlan25[[#This Row],[Opt $]]-RosterPlan25[[#This Row],[2020 $]]</f>
        <v>-1</v>
      </c>
      <c r="T148" s="36">
        <f>IF(OR(RosterPlan25[[#This Row],[SOURCE]]="Rookie",RosterPlan25[[#This Row],[POS]]="K"),0,RosterPlan25[[#This Row],[VAR/G]]+3.3)</f>
        <v>3.34</v>
      </c>
      <c r="U148" s="36">
        <f>IF(RosterPlan25[[#This Row],[VAW/G]]&gt;0,ROUND(RosterPlan25[[#This Row],[VAW/G]]*$AA$56,0)+1,1)</f>
        <v>29</v>
      </c>
      <c r="V148" s="42">
        <f>RosterPlan25[[#This Row],[VAWG Market $]]-_xlfn.IFNA(RosterPlan25[[#This Row],[2020 $]],1)</f>
        <v>27</v>
      </c>
      <c r="W148" s="36">
        <f>IF(RosterPlan25[[#This Row],[VAR/G]]&gt;0,1+ROUND(RosterPlan25[[#This Row],[VAR/G]]*IF(RosterPlan25[[#This Row],[KEEPER / RFA]]="K",($AA$34+RosterPlan25[[#This Row],[2020 $]]-1)/($AA$25+RosterPlan25[[#This Row],[VAR/G]]),$AA$35),0),1)</f>
        <v>2</v>
      </c>
      <c r="X148" s="36">
        <f>RosterPlan25[[#This Row],[Pure Inflated $]]-RosterPlan25[[#This Row],[2020 $]]</f>
        <v>0</v>
      </c>
      <c r="AO148"/>
      <c r="AP148"/>
      <c r="AQ148"/>
      <c r="AR148"/>
      <c r="AS148"/>
      <c r="AT148"/>
    </row>
    <row r="149" spans="1:46" x14ac:dyDescent="0.3">
      <c r="A149" s="1" t="s">
        <v>242</v>
      </c>
      <c r="B149" s="69" t="s">
        <v>264</v>
      </c>
      <c r="C149" s="69" t="s">
        <v>10566</v>
      </c>
      <c r="D149" s="69">
        <f>_xlfn.IFNA(MATCH(RosterPlan25[[#This Row],[player_id]],CompositeRoster[sleeper_id],0),  MATCH(RosterPlan25[[#This Row],[PLAYER]],CompositeRoster[full_name],0))</f>
        <v>251</v>
      </c>
      <c r="E149" s="69">
        <f>MATCH(RosterPlan25[[#This Row],[player_id]],Draft2019[sleeper_id],0)</f>
        <v>201</v>
      </c>
      <c r="F149" s="57" t="str">
        <f>INDEX(CompositeRoster[team],RosterPlan25[[#This Row],[RosterIndex]])&amp;""</f>
        <v>LAR</v>
      </c>
      <c r="G149" s="57" t="str">
        <f>INDEX(CompositeRoster[position],RosterPlan25[[#This Row],[RosterIndex]])&amp;""</f>
        <v>QB</v>
      </c>
      <c r="H149" s="57" t="str">
        <f>INDEX(CompositeRoster[source],RosterPlan25[[#This Row],[RosterIndex]])</f>
        <v>Roster</v>
      </c>
      <c r="I149" s="58">
        <f>_xlfn.IFNA(INDEX(Draft2019[PRICE],RosterPlan25[[#This Row],[DraftIndex]]),0)</f>
        <v>4</v>
      </c>
      <c r="J149" s="58" t="str">
        <f>IF(RosterPlan25[[#This Row],[SOURCE]]="Rookie","Rookie",_xlfn.IFNA(INDEX(Draft2019[Current Contract],RosterPlan25[[#This Row],[DraftIndex]]),"Undrafted"))</f>
        <v>Rookie</v>
      </c>
      <c r="K149" s="58" t="str">
        <f>IF(RosterPlan25[[#This Row],[Contract]]="Rookie","",2019+3-_xlfn.IFNA(INDEX(Draft2019[Net Keeper Count],RosterPlan25[[#This Row],[DraftIndex]]),0))</f>
        <v/>
      </c>
      <c r="L149" s="58">
        <f>ROUNDDOWN(RosterPlan25[[#This Row],[Opt $]]*IF(RosterPlan25[[#This Row],[Contract]]="Rookie",0.3,0.15),0)</f>
        <v>0</v>
      </c>
      <c r="M149" s="59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49" s="26">
        <f>_xlfn.IFNA(IF(RosterPlan25[[#This Row],[POS]]="K",0,INDEX(BeerTable[Average],MATCH(TEXT(RosterPlan25[[#This Row],[player_id]],"0"),BeerTable[sleeper_id],0))),_xlfn.SWITCH(RosterPlan25[[#This Row],[POS]],"QB",-12,"RB",-8,"WR",-8,-5))</f>
        <v>-0.9</v>
      </c>
      <c r="O149" s="38" t="s">
        <v>437</v>
      </c>
      <c r="P149" s="60">
        <f>_xlfn.IFNA(INDEX(Draft2019[Net Keeper Count],RosterPlan25[[#This Row],[DraftIndex]]),0)+IF(RosterPlan25[[#This Row],[KEEPER / RFA]]="K",1,0)</f>
        <v>4</v>
      </c>
      <c r="Q149" s="59"/>
      <c r="R149" s="57">
        <f>IF(RosterPlan25[[#This Row],[VAR/G]]&gt;0,ROUND($AA$29*RosterPlan25[[#This Row],[VAR/G]],0),0)+1</f>
        <v>1</v>
      </c>
      <c r="S149" s="57">
        <f>RosterPlan25[[#This Row],[Opt $]]-RosterPlan25[[#This Row],[2020 $]]</f>
        <v>-3</v>
      </c>
      <c r="T149" s="61">
        <f>IF(OR(RosterPlan25[[#This Row],[SOURCE]]="Rookie",RosterPlan25[[#This Row],[POS]]="K"),0,RosterPlan25[[#This Row],[VAR/G]]+3.3)</f>
        <v>2.4</v>
      </c>
      <c r="U149" s="61">
        <f>IF(RosterPlan25[[#This Row],[VAW/G]]&gt;0,ROUND(RosterPlan25[[#This Row],[VAW/G]]*$AA$56,0)+1,1)</f>
        <v>21</v>
      </c>
      <c r="V149" s="62">
        <f>RosterPlan25[[#This Row],[VAWG Market $]]-_xlfn.IFNA(RosterPlan25[[#This Row],[2020 $]],1)</f>
        <v>17</v>
      </c>
      <c r="W149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49" s="61">
        <f>RosterPlan25[[#This Row],[Pure Inflated $]]-RosterPlan25[[#This Row],[2020 $]]</f>
        <v>-3</v>
      </c>
      <c r="AO149"/>
      <c r="AP149"/>
      <c r="AQ149"/>
      <c r="AR149"/>
      <c r="AS149"/>
      <c r="AT149"/>
    </row>
    <row r="150" spans="1:46" x14ac:dyDescent="0.3">
      <c r="A150" s="1" t="s">
        <v>185</v>
      </c>
      <c r="B150" s="69" t="s">
        <v>264</v>
      </c>
      <c r="C150" s="69" t="s">
        <v>1083</v>
      </c>
      <c r="D150" s="69">
        <f>_xlfn.IFNA(MATCH(RosterPlan25[[#This Row],[player_id]],CompositeRoster[sleeper_id],0),  MATCH(RosterPlan25[[#This Row],[PLAYER]],CompositeRoster[full_name],0))</f>
        <v>247</v>
      </c>
      <c r="E150" s="69">
        <f>MATCH(RosterPlan25[[#This Row],[player_id]],Draft2019[sleeper_id],0)</f>
        <v>210</v>
      </c>
      <c r="F150" s="69" t="str">
        <f>INDEX(CompositeRoster[team],RosterPlan25[[#This Row],[RosterIndex]])&amp;""</f>
        <v>NE</v>
      </c>
      <c r="G150" s="69" t="str">
        <f>INDEX(CompositeRoster[position],RosterPlan25[[#This Row],[RosterIndex]])&amp;""</f>
        <v>QB</v>
      </c>
      <c r="H150" s="36" t="str">
        <f>INDEX(CompositeRoster[source],RosterPlan25[[#This Row],[RosterIndex]])</f>
        <v>Roster</v>
      </c>
      <c r="I150" s="41">
        <f>_xlfn.IFNA(INDEX(Draft2019[PRICE],RosterPlan25[[#This Row],[DraftIndex]]),0)</f>
        <v>7</v>
      </c>
      <c r="J150" s="41" t="str">
        <f>IF(RosterPlan25[[#This Row],[SOURCE]]="Rookie","Rookie",_xlfn.IFNA(INDEX(Draft2019[Current Contract],RosterPlan25[[#This Row],[DraftIndex]]),"Undrafted"))</f>
        <v>Auction</v>
      </c>
      <c r="K150" s="41">
        <f>IF(RosterPlan25[[#This Row],[Contract]]="Rookie","",2019+3-_xlfn.IFNA(INDEX(Draft2019[Net Keeper Count],RosterPlan25[[#This Row],[DraftIndex]]),0))</f>
        <v>2022</v>
      </c>
      <c r="L150" s="41">
        <f>ROUNDDOWN(RosterPlan25[[#This Row],[Opt $]]*IF(RosterPlan25[[#This Row],[Contract]]="Rookie",0.3,0.15),0)</f>
        <v>0</v>
      </c>
      <c r="M150" s="36">
        <f>IF(RosterPlan25[[#This Row],[SOURCE]]="Rookie",INDEX(Rookies2020[salary],MATCH(RosterPlan25[[#This Row],[PLAYER]],Rookies2020[full_name],0)),MAX(RosterPlan25[[#This Row],[Current $]]+RosterPlan25[[#This Row],[$↑ VAR]],1))</f>
        <v>7</v>
      </c>
      <c r="N150" s="37">
        <f>_xlfn.IFNA(IF(RosterPlan25[[#This Row],[POS]]="K",0,INDEX(BeerTable[Average],MATCH(TEXT(RosterPlan25[[#This Row],[player_id]],"0"),BeerTable[sleeper_id],0))),_xlfn.SWITCH(RosterPlan25[[#This Row],[POS]],"QB",-12,"RB",-8,"WR",-8,-5))</f>
        <v>-1.01</v>
      </c>
      <c r="O150" s="38" t="s">
        <v>437</v>
      </c>
      <c r="P150" s="36">
        <f>_xlfn.IFNA(INDEX(Draft2019[Net Keeper Count],RosterPlan25[[#This Row],[DraftIndex]]),0)+IF(RosterPlan25[[#This Row],[KEEPER / RFA]]="K",1,0)</f>
        <v>1</v>
      </c>
      <c r="Q150" s="38"/>
      <c r="R150" s="69">
        <f>IF(RosterPlan25[[#This Row],[VAR/G]]&gt;0,ROUND($AA$29*RosterPlan25[[#This Row],[VAR/G]],0),0)+1</f>
        <v>1</v>
      </c>
      <c r="S150" s="36">
        <f>RosterPlan25[[#This Row],[Opt $]]-RosterPlan25[[#This Row],[2020 $]]</f>
        <v>-6</v>
      </c>
      <c r="T150" s="36">
        <f>IF(OR(RosterPlan25[[#This Row],[SOURCE]]="Rookie",RosterPlan25[[#This Row],[POS]]="K"),0,RosterPlan25[[#This Row],[VAR/G]]+3.3)</f>
        <v>2.29</v>
      </c>
      <c r="U150" s="36">
        <f>IF(RosterPlan25[[#This Row],[VAW/G]]&gt;0,ROUND(RosterPlan25[[#This Row],[VAW/G]]*$AA$56,0)+1,1)</f>
        <v>20</v>
      </c>
      <c r="V150" s="42">
        <f>RosterPlan25[[#This Row],[VAWG Market $]]-_xlfn.IFNA(RosterPlan25[[#This Row],[2020 $]],1)</f>
        <v>13</v>
      </c>
      <c r="W150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50" s="36">
        <f>RosterPlan25[[#This Row],[Pure Inflated $]]-RosterPlan25[[#This Row],[2020 $]]</f>
        <v>-6</v>
      </c>
      <c r="AO150"/>
      <c r="AP150"/>
      <c r="AQ150"/>
      <c r="AR150"/>
      <c r="AS150"/>
      <c r="AT150"/>
    </row>
    <row r="151" spans="1:46" x14ac:dyDescent="0.3">
      <c r="A151" s="1" t="s">
        <v>254</v>
      </c>
      <c r="B151" s="69" t="s">
        <v>264</v>
      </c>
      <c r="C151" s="69" t="s">
        <v>4677</v>
      </c>
      <c r="D151" s="69">
        <f>_xlfn.IFNA(MATCH(RosterPlan25[[#This Row],[player_id]],CompositeRoster[sleeper_id],0),  MATCH(RosterPlan25[[#This Row],[PLAYER]],CompositeRoster[full_name],0))</f>
        <v>246</v>
      </c>
      <c r="E151" s="69">
        <f>MATCH(RosterPlan25[[#This Row],[player_id]],Draft2019[sleeper_id],0)</f>
        <v>200</v>
      </c>
      <c r="F151" s="69" t="str">
        <f>INDEX(CompositeRoster[team],RosterPlan25[[#This Row],[RosterIndex]])&amp;""</f>
        <v>CLE</v>
      </c>
      <c r="G151" s="69" t="str">
        <f>INDEX(CompositeRoster[position],RosterPlan25[[#This Row],[RosterIndex]])&amp;""</f>
        <v>QB</v>
      </c>
      <c r="H151" s="69" t="str">
        <f>INDEX(CompositeRoster[source],RosterPlan25[[#This Row],[RosterIndex]])</f>
        <v>Roster</v>
      </c>
      <c r="I151" s="41">
        <f>_xlfn.IFNA(INDEX(Draft2019[PRICE],RosterPlan25[[#This Row],[DraftIndex]]),0)</f>
        <v>4</v>
      </c>
      <c r="J151" s="41" t="str">
        <f>IF(RosterPlan25[[#This Row],[SOURCE]]="Rookie","Rookie",_xlfn.IFNA(INDEX(Draft2019[Current Contract],RosterPlan25[[#This Row],[DraftIndex]]),"Undrafted"))</f>
        <v>Rookie</v>
      </c>
      <c r="K151" s="41" t="str">
        <f>IF(RosterPlan25[[#This Row],[Contract]]="Rookie","",2019+3-_xlfn.IFNA(INDEX(Draft2019[Net Keeper Count],RosterPlan25[[#This Row],[DraftIndex]]),0))</f>
        <v/>
      </c>
      <c r="L151" s="41">
        <f>ROUNDDOWN(RosterPlan25[[#This Row],[Opt $]]*IF(RosterPlan25[[#This Row],[Contract]]="Rookie",0.3,0.15),0)</f>
        <v>0</v>
      </c>
      <c r="M151" s="69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51" s="37">
        <f>_xlfn.IFNA(IF(RosterPlan25[[#This Row],[POS]]="K",0,INDEX(BeerTable[Average],MATCH(TEXT(RosterPlan25[[#This Row],[player_id]],"0"),BeerTable[sleeper_id],0))),_xlfn.SWITCH(RosterPlan25[[#This Row],[POS]],"QB",-12,"RB",-8,"WR",-8,-5))</f>
        <v>-1.56</v>
      </c>
      <c r="O151" s="38" t="s">
        <v>437</v>
      </c>
      <c r="P151" s="36">
        <f>_xlfn.IFNA(INDEX(Draft2019[Net Keeper Count],RosterPlan25[[#This Row],[DraftIndex]]),0)+IF(RosterPlan25[[#This Row],[KEEPER / RFA]]="K",1,0)</f>
        <v>2</v>
      </c>
      <c r="Q151" s="38"/>
      <c r="R151" s="36">
        <f>IF(RosterPlan25[[#This Row],[VAR/G]]&gt;0,ROUND($AA$29*RosterPlan25[[#This Row],[VAR/G]],0),0)+1</f>
        <v>1</v>
      </c>
      <c r="S151" s="36">
        <f>RosterPlan25[[#This Row],[Opt $]]-RosterPlan25[[#This Row],[2020 $]]</f>
        <v>-3</v>
      </c>
      <c r="T151" s="36">
        <f>IF(OR(RosterPlan25[[#This Row],[SOURCE]]="Rookie",RosterPlan25[[#This Row],[POS]]="K"),0,RosterPlan25[[#This Row],[VAR/G]]+3.3)</f>
        <v>1.7399999999999998</v>
      </c>
      <c r="U151" s="36">
        <f>IF(RosterPlan25[[#This Row],[VAW/G]]&gt;0,ROUND(RosterPlan25[[#This Row],[VAW/G]]*$AA$56,0)+1,1)</f>
        <v>15</v>
      </c>
      <c r="V151" s="42">
        <f>RosterPlan25[[#This Row],[VAWG Market $]]-_xlfn.IFNA(RosterPlan25[[#This Row],[2020 $]],1)</f>
        <v>11</v>
      </c>
      <c r="W151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51" s="36">
        <f>RosterPlan25[[#This Row],[Pure Inflated $]]-RosterPlan25[[#This Row],[2020 $]]</f>
        <v>-3</v>
      </c>
      <c r="AO151"/>
      <c r="AP151"/>
      <c r="AQ151"/>
      <c r="AR151"/>
      <c r="AS151"/>
      <c r="AT151"/>
    </row>
    <row r="152" spans="1:46" x14ac:dyDescent="0.3">
      <c r="A152" s="1" t="s">
        <v>7098</v>
      </c>
      <c r="B152" s="69" t="s">
        <v>264</v>
      </c>
      <c r="C152" s="69" t="s">
        <v>15420</v>
      </c>
      <c r="D152" s="69">
        <f>_xlfn.IFNA(MATCH(RosterPlan25[[#This Row],[player_id]],CompositeRoster[sleeper_id],0),  MATCH(RosterPlan25[[#This Row],[PLAYER]],CompositeRoster[full_name],0))</f>
        <v>248</v>
      </c>
      <c r="E152" s="69">
        <f>MATCH(RosterPlan25[[#This Row],[player_id]],Draft2019[sleeper_id],0)</f>
        <v>90</v>
      </c>
      <c r="F152" s="69" t="str">
        <f>INDEX(CompositeRoster[team],RosterPlan25[[#This Row],[RosterIndex]])&amp;""</f>
        <v>LAR</v>
      </c>
      <c r="G152" s="69" t="str">
        <f>INDEX(CompositeRoster[position],RosterPlan25[[#This Row],[RosterIndex]])&amp;""</f>
        <v>RB</v>
      </c>
      <c r="H152" s="69" t="str">
        <f>INDEX(CompositeRoster[source],RosterPlan25[[#This Row],[RosterIndex]])</f>
        <v>Roster</v>
      </c>
      <c r="I152" s="41">
        <f>_xlfn.IFNA(INDEX(Draft2019[PRICE],RosterPlan25[[#This Row],[DraftIndex]]),0)</f>
        <v>6</v>
      </c>
      <c r="J152" s="41" t="str">
        <f>IF(RosterPlan25[[#This Row],[SOURCE]]="Rookie","Rookie",_xlfn.IFNA(INDEX(Draft2019[Current Contract],RosterPlan25[[#This Row],[DraftIndex]]),"Undrafted"))</f>
        <v>Rookie</v>
      </c>
      <c r="K152" s="41" t="str">
        <f>IF(RosterPlan25[[#This Row],[Contract]]="Rookie","",2019+3-_xlfn.IFNA(INDEX(Draft2019[Net Keeper Count],RosterPlan25[[#This Row],[DraftIndex]]),0))</f>
        <v/>
      </c>
      <c r="L152" s="41">
        <f>ROUNDDOWN(RosterPlan25[[#This Row],[Opt $]]*IF(RosterPlan25[[#This Row],[Contract]]="Rookie",0.3,0.15),0)</f>
        <v>0</v>
      </c>
      <c r="M152" s="69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52" s="37">
        <f>_xlfn.IFNA(IF(RosterPlan25[[#This Row],[POS]]="K",0,INDEX(BeerTable[Average],MATCH(TEXT(RosterPlan25[[#This Row],[player_id]],"0"),BeerTable[sleeper_id],0))),_xlfn.SWITCH(RosterPlan25[[#This Row],[POS]],"QB",-12,"RB",-8,"WR",-8,-5))</f>
        <v>-1.85</v>
      </c>
      <c r="O152" s="38" t="s">
        <v>437</v>
      </c>
      <c r="P152" s="69">
        <f>_xlfn.IFNA(INDEX(Draft2019[Net Keeper Count],RosterPlan25[[#This Row],[DraftIndex]]),0)+IF(RosterPlan25[[#This Row],[KEEPER / RFA]]="K",1,0)</f>
        <v>1</v>
      </c>
      <c r="Q152" s="38"/>
      <c r="R152" s="36">
        <f>IF(RosterPlan25[[#This Row],[VAR/G]]&gt;0,ROUND($AA$29*RosterPlan25[[#This Row],[VAR/G]],0),0)+1</f>
        <v>1</v>
      </c>
      <c r="S152" s="36">
        <f>RosterPlan25[[#This Row],[Opt $]]-RosterPlan25[[#This Row],[2020 $]]</f>
        <v>-5</v>
      </c>
      <c r="T152" s="36">
        <f>IF(OR(RosterPlan25[[#This Row],[SOURCE]]="Rookie",RosterPlan25[[#This Row],[POS]]="K"),0,RosterPlan25[[#This Row],[VAR/G]]+3.3)</f>
        <v>1.4499999999999997</v>
      </c>
      <c r="U152" s="36">
        <f>IF(RosterPlan25[[#This Row],[VAW/G]]&gt;0,ROUND(RosterPlan25[[#This Row],[VAW/G]]*$AA$56,0)+1,1)</f>
        <v>13</v>
      </c>
      <c r="V152" s="42">
        <f>RosterPlan25[[#This Row],[VAWG Market $]]-_xlfn.IFNA(RosterPlan25[[#This Row],[2020 $]],1)</f>
        <v>7</v>
      </c>
      <c r="W152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52" s="36">
        <f>RosterPlan25[[#This Row],[Pure Inflated $]]-RosterPlan25[[#This Row],[2020 $]]</f>
        <v>-5</v>
      </c>
      <c r="AO152"/>
      <c r="AP152"/>
      <c r="AQ152"/>
      <c r="AR152"/>
      <c r="AS152"/>
      <c r="AT152"/>
    </row>
    <row r="153" spans="1:46" x14ac:dyDescent="0.3">
      <c r="A153" s="1" t="s">
        <v>257</v>
      </c>
      <c r="B153" s="69" t="s">
        <v>264</v>
      </c>
      <c r="C153" s="69" t="s">
        <v>10347</v>
      </c>
      <c r="D153" s="69">
        <f>_xlfn.IFNA(MATCH(RosterPlan25[[#This Row],[player_id]],CompositeRoster[sleeper_id],0),  MATCH(RosterPlan25[[#This Row],[PLAYER]],CompositeRoster[full_name],0))</f>
        <v>254</v>
      </c>
      <c r="E153" s="69">
        <f>MATCH(RosterPlan25[[#This Row],[player_id]],Draft2019[sleeper_id],0)</f>
        <v>209</v>
      </c>
      <c r="F153" s="69" t="str">
        <f>INDEX(CompositeRoster[team],RosterPlan25[[#This Row],[RosterIndex]])&amp;""</f>
        <v>LAC</v>
      </c>
      <c r="G153" s="69" t="str">
        <f>INDEX(CompositeRoster[position],RosterPlan25[[#This Row],[RosterIndex]])&amp;""</f>
        <v>RB</v>
      </c>
      <c r="H153" s="36" t="str">
        <f>INDEX(CompositeRoster[source],RosterPlan25[[#This Row],[RosterIndex]])</f>
        <v>Roster</v>
      </c>
      <c r="I153" s="41">
        <f>_xlfn.IFNA(INDEX(Draft2019[PRICE],RosterPlan25[[#This Row],[DraftIndex]]),0)</f>
        <v>1</v>
      </c>
      <c r="J153" s="41" t="str">
        <f>IF(RosterPlan25[[#This Row],[SOURCE]]="Rookie","Rookie",_xlfn.IFNA(INDEX(Draft2019[Current Contract],RosterPlan25[[#This Row],[DraftIndex]]),"Undrafted"))</f>
        <v>Rookie</v>
      </c>
      <c r="K153" s="41" t="str">
        <f>IF(RosterPlan25[[#This Row],[Contract]]="Rookie","",2019+3-_xlfn.IFNA(INDEX(Draft2019[Net Keeper Count],RosterPlan25[[#This Row],[DraftIndex]]),0))</f>
        <v/>
      </c>
      <c r="L153" s="41">
        <f>ROUNDDOWN(RosterPlan25[[#This Row],[Opt $]]*IF(RosterPlan25[[#This Row],[Contract]]="Rookie",0.3,0.15),0)</f>
        <v>0</v>
      </c>
      <c r="M153" s="36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53" s="37">
        <f>_xlfn.IFNA(IF(RosterPlan25[[#This Row],[POS]]="K",0,INDEX(BeerTable[Average],MATCH(TEXT(RosterPlan25[[#This Row],[player_id]],"0"),BeerTable[sleeper_id],0))),_xlfn.SWITCH(RosterPlan25[[#This Row],[POS]],"QB",-12,"RB",-8,"WR",-8,-5))</f>
        <v>-2.59</v>
      </c>
      <c r="O153" s="38" t="s">
        <v>437</v>
      </c>
      <c r="P153" s="36">
        <f>_xlfn.IFNA(INDEX(Draft2019[Net Keeper Count],RosterPlan25[[#This Row],[DraftIndex]]),0)+IF(RosterPlan25[[#This Row],[KEEPER / RFA]]="K",1,0)</f>
        <v>2</v>
      </c>
      <c r="Q153" s="38"/>
      <c r="R153" s="69">
        <f>IF(RosterPlan25[[#This Row],[VAR/G]]&gt;0,ROUND($AA$29*RosterPlan25[[#This Row],[VAR/G]],0),0)+1</f>
        <v>1</v>
      </c>
      <c r="S153" s="36">
        <f>RosterPlan25[[#This Row],[Opt $]]-RosterPlan25[[#This Row],[2020 $]]</f>
        <v>0</v>
      </c>
      <c r="T153" s="36">
        <f>IF(OR(RosterPlan25[[#This Row],[SOURCE]]="Rookie",RosterPlan25[[#This Row],[POS]]="K"),0,RosterPlan25[[#This Row],[VAR/G]]+3.3)</f>
        <v>0.71</v>
      </c>
      <c r="U153" s="36">
        <f>IF(RosterPlan25[[#This Row],[VAW/G]]&gt;0,ROUND(RosterPlan25[[#This Row],[VAW/G]]*$AA$56,0)+1,1)</f>
        <v>7</v>
      </c>
      <c r="V153" s="42">
        <f>RosterPlan25[[#This Row],[VAWG Market $]]-_xlfn.IFNA(RosterPlan25[[#This Row],[2020 $]],1)</f>
        <v>6</v>
      </c>
      <c r="W153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53" s="36">
        <f>RosterPlan25[[#This Row],[Pure Inflated $]]-RosterPlan25[[#This Row],[2020 $]]</f>
        <v>0</v>
      </c>
      <c r="AO153"/>
      <c r="AP153"/>
      <c r="AQ153"/>
      <c r="AR153"/>
      <c r="AS153"/>
      <c r="AT153"/>
    </row>
    <row r="154" spans="1:46" x14ac:dyDescent="0.3">
      <c r="A154" s="1" t="s">
        <v>14601</v>
      </c>
      <c r="B154" s="69" t="s">
        <v>264</v>
      </c>
      <c r="C154" s="69" t="s">
        <v>14600</v>
      </c>
      <c r="D154" s="69">
        <f>_xlfn.IFNA(MATCH(RosterPlan25[[#This Row],[player_id]],CompositeRoster[sleeper_id],0),  MATCH(RosterPlan25[[#This Row],[PLAYER]],CompositeRoster[full_name],0))</f>
        <v>262</v>
      </c>
      <c r="E154" s="69" t="e">
        <f>MATCH(RosterPlan25[[#This Row],[player_id]],Draft2019[sleeper_id],0)</f>
        <v>#N/A</v>
      </c>
      <c r="F154" s="69" t="str">
        <f>INDEX(CompositeRoster[team],RosterPlan25[[#This Row],[RosterIndex]])&amp;""</f>
        <v>TEN</v>
      </c>
      <c r="G154" s="69" t="str">
        <f>INDEX(CompositeRoster[position],RosterPlan25[[#This Row],[RosterIndex]])&amp;""</f>
        <v>RB</v>
      </c>
      <c r="H154" s="36" t="str">
        <f>INDEX(CompositeRoster[source],RosterPlan25[[#This Row],[RosterIndex]])</f>
        <v>Rookie</v>
      </c>
      <c r="I154" s="41">
        <f>_xlfn.IFNA(INDEX(Draft2019[PRICE],RosterPlan25[[#This Row],[DraftIndex]]),0)</f>
        <v>0</v>
      </c>
      <c r="J154" s="41" t="str">
        <f>IF(RosterPlan25[[#This Row],[SOURCE]]="Rookie","Rookie",_xlfn.IFNA(INDEX(Draft2019[Current Contract],RosterPlan25[[#This Row],[DraftIndex]]),"Undrafted"))</f>
        <v>Rookie</v>
      </c>
      <c r="K154" s="41" t="str">
        <f>IF(RosterPlan25[[#This Row],[Contract]]="Rookie","",2019+3-_xlfn.IFNA(INDEX(Draft2019[Net Keeper Count],RosterPlan25[[#This Row],[DraftIndex]]),0))</f>
        <v/>
      </c>
      <c r="L154" s="41">
        <f>ROUNDDOWN(RosterPlan25[[#This Row],[Opt $]]*IF(RosterPlan25[[#This Row],[Contract]]="Rookie",0.3,0.15),0)</f>
        <v>0</v>
      </c>
      <c r="M154" s="36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54" s="37">
        <f>_xlfn.IFNA(IF(RosterPlan25[[#This Row],[POS]]="K",0,INDEX(BeerTable[Average],MATCH(TEXT(RosterPlan25[[#This Row],[player_id]],"0"),BeerTable[sleeper_id],0))),_xlfn.SWITCH(RosterPlan25[[#This Row],[POS]],"QB",-12,"RB",-8,"WR",-8,-5))</f>
        <v>-3.87</v>
      </c>
      <c r="O154" s="38" t="s">
        <v>437</v>
      </c>
      <c r="P154" s="36">
        <f>_xlfn.IFNA(INDEX(Draft2019[Net Keeper Count],RosterPlan25[[#This Row],[DraftIndex]]),0)+IF(RosterPlan25[[#This Row],[KEEPER / RFA]]="K",1,0)</f>
        <v>1</v>
      </c>
      <c r="Q154" s="38"/>
      <c r="R154" s="69">
        <f>IF(RosterPlan25[[#This Row],[VAR/G]]&gt;0,ROUND($AA$29*RosterPlan25[[#This Row],[VAR/G]],0),0)+1</f>
        <v>1</v>
      </c>
      <c r="S154" s="36">
        <f>RosterPlan25[[#This Row],[Opt $]]-RosterPlan25[[#This Row],[2020 $]]</f>
        <v>-2</v>
      </c>
      <c r="T154" s="36">
        <f>IF(OR(RosterPlan25[[#This Row],[SOURCE]]="Rookie",RosterPlan25[[#This Row],[POS]]="K"),0,RosterPlan25[[#This Row],[VAR/G]]+3.3)</f>
        <v>0</v>
      </c>
      <c r="U154" s="36">
        <f>IF(RosterPlan25[[#This Row],[VAW/G]]&gt;0,ROUND(RosterPlan25[[#This Row],[VAW/G]]*$AA$56,0)+1,1)</f>
        <v>1</v>
      </c>
      <c r="V154" s="42">
        <f>RosterPlan25[[#This Row],[VAWG Market $]]-_xlfn.IFNA(RosterPlan25[[#This Row],[2020 $]],1)</f>
        <v>-2</v>
      </c>
      <c r="W154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54" s="36">
        <f>RosterPlan25[[#This Row],[Pure Inflated $]]-RosterPlan25[[#This Row],[2020 $]]</f>
        <v>-2</v>
      </c>
      <c r="AO154"/>
      <c r="AP154"/>
      <c r="AQ154"/>
      <c r="AR154"/>
      <c r="AS154"/>
      <c r="AT154"/>
    </row>
    <row r="155" spans="1:46" x14ac:dyDescent="0.3">
      <c r="A155" s="1" t="s">
        <v>2140</v>
      </c>
      <c r="B155" s="69" t="s">
        <v>264</v>
      </c>
      <c r="C155" s="69" t="s">
        <v>2143</v>
      </c>
      <c r="D155" s="69">
        <f>_xlfn.IFNA(MATCH(RosterPlan25[[#This Row],[player_id]],CompositeRoster[sleeper_id],0),  MATCH(RosterPlan25[[#This Row],[PLAYER]],CompositeRoster[full_name],0))</f>
        <v>259</v>
      </c>
      <c r="E155" s="69">
        <f>MATCH(RosterPlan25[[#This Row],[player_id]],Draft2019[sleeper_id],0)</f>
        <v>216</v>
      </c>
      <c r="F155" s="69" t="str">
        <f>INDEX(CompositeRoster[team],RosterPlan25[[#This Row],[RosterIndex]])&amp;""</f>
        <v>JAX</v>
      </c>
      <c r="G155" s="69" t="str">
        <f>INDEX(CompositeRoster[position],RosterPlan25[[#This Row],[RosterIndex]])&amp;""</f>
        <v>RB</v>
      </c>
      <c r="H155" s="36" t="str">
        <f>INDEX(CompositeRoster[source],RosterPlan25[[#This Row],[RosterIndex]])</f>
        <v>Roster</v>
      </c>
      <c r="I155" s="41">
        <f>_xlfn.IFNA(INDEX(Draft2019[PRICE],RosterPlan25[[#This Row],[DraftIndex]]),0)</f>
        <v>3</v>
      </c>
      <c r="J155" s="41" t="str">
        <f>IF(RosterPlan25[[#This Row],[SOURCE]]="Rookie","Rookie",_xlfn.IFNA(INDEX(Draft2019[Current Contract],RosterPlan25[[#This Row],[DraftIndex]]),"Undrafted"))</f>
        <v>Rookie</v>
      </c>
      <c r="K155" s="41" t="str">
        <f>IF(RosterPlan25[[#This Row],[Contract]]="Rookie","",2019+3-_xlfn.IFNA(INDEX(Draft2019[Net Keeper Count],RosterPlan25[[#This Row],[DraftIndex]]),0))</f>
        <v/>
      </c>
      <c r="L155" s="41">
        <f>ROUNDDOWN(RosterPlan25[[#This Row],[Opt $]]*IF(RosterPlan25[[#This Row],[Contract]]="Rookie",0.3,0.15),0)</f>
        <v>0</v>
      </c>
      <c r="M155" s="36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55" s="47">
        <f>_xlfn.IFNA(IF(RosterPlan25[[#This Row],[POS]]="K",0,INDEX(BeerTable[Average],MATCH(TEXT(RosterPlan25[[#This Row],[player_id]],"0"),BeerTable[sleeper_id],0))),_xlfn.SWITCH(RosterPlan25[[#This Row],[POS]],"QB",-12,"RB",-8,"WR",-8,-5))</f>
        <v>-4.5</v>
      </c>
      <c r="O155" s="38" t="s">
        <v>437</v>
      </c>
      <c r="P155" s="69">
        <f>_xlfn.IFNA(INDEX(Draft2019[Net Keeper Count],RosterPlan25[[#This Row],[DraftIndex]]),0)+IF(RosterPlan25[[#This Row],[KEEPER / RFA]]="K",1,0)</f>
        <v>1</v>
      </c>
      <c r="Q155" s="38"/>
      <c r="R155" s="48">
        <f>IF(RosterPlan25[[#This Row],[VAR/G]]&gt;0,ROUND($AA$29*RosterPlan25[[#This Row],[VAR/G]],0),0)+1</f>
        <v>1</v>
      </c>
      <c r="S155" s="36">
        <f>RosterPlan25[[#This Row],[Opt $]]-RosterPlan25[[#This Row],[2020 $]]</f>
        <v>-2</v>
      </c>
      <c r="T155" s="69">
        <f>IF(OR(RosterPlan25[[#This Row],[SOURCE]]="Rookie",RosterPlan25[[#This Row],[POS]]="K"),0,RosterPlan25[[#This Row],[VAR/G]]+3.3)</f>
        <v>-1.2000000000000002</v>
      </c>
      <c r="U155" s="69">
        <f>IF(RosterPlan25[[#This Row],[VAW/G]]&gt;0,ROUND(RosterPlan25[[#This Row],[VAW/G]]*$AA$56,0)+1,1)</f>
        <v>1</v>
      </c>
      <c r="V155" s="49">
        <f>RosterPlan25[[#This Row],[VAWG Market $]]-_xlfn.IFNA(RosterPlan25[[#This Row],[2020 $]],1)</f>
        <v>-2</v>
      </c>
      <c r="W155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55" s="36">
        <f>RosterPlan25[[#This Row],[Pure Inflated $]]-RosterPlan25[[#This Row],[2020 $]]</f>
        <v>-2</v>
      </c>
      <c r="AO155"/>
      <c r="AP155"/>
      <c r="AQ155"/>
      <c r="AR155"/>
      <c r="AS155"/>
      <c r="AT155"/>
    </row>
    <row r="156" spans="1:46" x14ac:dyDescent="0.3">
      <c r="A156" s="1" t="s">
        <v>15644</v>
      </c>
      <c r="B156" s="69" t="s">
        <v>264</v>
      </c>
      <c r="C156" s="69" t="s">
        <v>15643</v>
      </c>
      <c r="D156" s="69">
        <f>_xlfn.IFNA(MATCH(RosterPlan25[[#This Row],[player_id]],CompositeRoster[sleeper_id],0),  MATCH(RosterPlan25[[#This Row],[PLAYER]],CompositeRoster[full_name],0))</f>
        <v>265</v>
      </c>
      <c r="E156" s="69" t="e">
        <f>MATCH(RosterPlan25[[#This Row],[player_id]],Draft2019[sleeper_id],0)</f>
        <v>#N/A</v>
      </c>
      <c r="F156" s="57" t="str">
        <f>INDEX(CompositeRoster[team],RosterPlan25[[#This Row],[RosterIndex]])&amp;""</f>
        <v>LV</v>
      </c>
      <c r="G156" s="57" t="str">
        <f>INDEX(CompositeRoster[position],RosterPlan25[[#This Row],[RosterIndex]])&amp;""</f>
        <v>RB</v>
      </c>
      <c r="H156" s="57" t="str">
        <f>INDEX(CompositeRoster[source],RosterPlan25[[#This Row],[RosterIndex]])</f>
        <v>Rookie</v>
      </c>
      <c r="I156" s="58">
        <f>_xlfn.IFNA(INDEX(Draft2019[PRICE],RosterPlan25[[#This Row],[DraftIndex]]),0)</f>
        <v>0</v>
      </c>
      <c r="J156" s="58" t="str">
        <f>IF(RosterPlan25[[#This Row],[SOURCE]]="Rookie","Rookie",_xlfn.IFNA(INDEX(Draft2019[Current Contract],RosterPlan25[[#This Row],[DraftIndex]]),"Undrafted"))</f>
        <v>Rookie</v>
      </c>
      <c r="K156" s="58" t="str">
        <f>IF(RosterPlan25[[#This Row],[Contract]]="Rookie","",2019+3-_xlfn.IFNA(INDEX(Draft2019[Net Keeper Count],RosterPlan25[[#This Row],[DraftIndex]]),0))</f>
        <v/>
      </c>
      <c r="L156" s="58">
        <f>ROUNDDOWN(RosterPlan25[[#This Row],[Opt $]]*IF(RosterPlan25[[#This Row],[Contract]]="Rookie",0.3,0.15),0)</f>
        <v>0</v>
      </c>
      <c r="M156" s="59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56" s="26">
        <f>_xlfn.IFNA(IF(RosterPlan25[[#This Row],[POS]]="K",0,INDEX(BeerTable[Average],MATCH(TEXT(RosterPlan25[[#This Row],[player_id]],"0"),BeerTable[sleeper_id],0))),_xlfn.SWITCH(RosterPlan25[[#This Row],[POS]],"QB",-12,"RB",-8,"WR",-8,-5))</f>
        <v>-4.8</v>
      </c>
      <c r="O156" s="38" t="s">
        <v>437</v>
      </c>
      <c r="P156" s="60">
        <f>_xlfn.IFNA(INDEX(Draft2019[Net Keeper Count],RosterPlan25[[#This Row],[DraftIndex]]),0)+IF(RosterPlan25[[#This Row],[KEEPER / RFA]]="K",1,0)</f>
        <v>1</v>
      </c>
      <c r="Q156" s="59"/>
      <c r="R156" s="57">
        <f>IF(RosterPlan25[[#This Row],[VAR/G]]&gt;0,ROUND($AA$29*RosterPlan25[[#This Row],[VAR/G]],0),0)+1</f>
        <v>1</v>
      </c>
      <c r="S156" s="57">
        <f>RosterPlan25[[#This Row],[Opt $]]-RosterPlan25[[#This Row],[2020 $]]</f>
        <v>-2</v>
      </c>
      <c r="T156" s="61">
        <f>IF(OR(RosterPlan25[[#This Row],[SOURCE]]="Rookie",RosterPlan25[[#This Row],[POS]]="K"),0,RosterPlan25[[#This Row],[VAR/G]]+3.3)</f>
        <v>0</v>
      </c>
      <c r="U156" s="61">
        <f>IF(RosterPlan25[[#This Row],[VAW/G]]&gt;0,ROUND(RosterPlan25[[#This Row],[VAW/G]]*$AA$56,0)+1,1)</f>
        <v>1</v>
      </c>
      <c r="V156" s="62">
        <f>RosterPlan25[[#This Row],[VAWG Market $]]-_xlfn.IFNA(RosterPlan25[[#This Row],[2020 $]],1)</f>
        <v>-2</v>
      </c>
      <c r="W156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56" s="61">
        <f>RosterPlan25[[#This Row],[Pure Inflated $]]-RosterPlan25[[#This Row],[2020 $]]</f>
        <v>-2</v>
      </c>
      <c r="AO156"/>
      <c r="AP156"/>
      <c r="AQ156"/>
      <c r="AR156"/>
      <c r="AS156"/>
      <c r="AT156"/>
    </row>
    <row r="157" spans="1:46" x14ac:dyDescent="0.3">
      <c r="A157" s="1" t="s">
        <v>4272</v>
      </c>
      <c r="B157" s="69" t="s">
        <v>264</v>
      </c>
      <c r="C157" s="69" t="s">
        <v>4275</v>
      </c>
      <c r="D157" s="69">
        <f>_xlfn.IFNA(MATCH(RosterPlan25[[#This Row],[player_id]],CompositeRoster[sleeper_id],0),  MATCH(RosterPlan25[[#This Row],[PLAYER]],CompositeRoster[full_name],0))</f>
        <v>250</v>
      </c>
      <c r="E157" s="69">
        <f>MATCH(RosterPlan25[[#This Row],[player_id]],Draft2019[sleeper_id],0)</f>
        <v>94</v>
      </c>
      <c r="F157" s="57" t="str">
        <f>INDEX(CompositeRoster[team],RosterPlan25[[#This Row],[RosterIndex]])&amp;""</f>
        <v>NE</v>
      </c>
      <c r="G157" s="57" t="str">
        <f>INDEX(CompositeRoster[position],RosterPlan25[[#This Row],[RosterIndex]])&amp;""</f>
        <v>WR</v>
      </c>
      <c r="H157" s="57" t="str">
        <f>INDEX(CompositeRoster[source],RosterPlan25[[#This Row],[RosterIndex]])</f>
        <v>Roster</v>
      </c>
      <c r="I157" s="58">
        <f>_xlfn.IFNA(INDEX(Draft2019[PRICE],RosterPlan25[[#This Row],[DraftIndex]]),0)</f>
        <v>1</v>
      </c>
      <c r="J157" s="58" t="str">
        <f>IF(RosterPlan25[[#This Row],[SOURCE]]="Rookie","Rookie",_xlfn.IFNA(INDEX(Draft2019[Current Contract],RosterPlan25[[#This Row],[DraftIndex]]),"Undrafted"))</f>
        <v>Rookie</v>
      </c>
      <c r="K157" s="58" t="str">
        <f>IF(RosterPlan25[[#This Row],[Contract]]="Rookie","",2019+3-_xlfn.IFNA(INDEX(Draft2019[Net Keeper Count],RosterPlan25[[#This Row],[DraftIndex]]),0))</f>
        <v/>
      </c>
      <c r="L157" s="58">
        <f>ROUNDDOWN(RosterPlan25[[#This Row],[Opt $]]*IF(RosterPlan25[[#This Row],[Contract]]="Rookie",0.3,0.15),0)</f>
        <v>0</v>
      </c>
      <c r="M157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57" s="26">
        <f>_xlfn.IFNA(IF(RosterPlan25[[#This Row],[POS]]="K",0,INDEX(BeerTable[Average],MATCH(TEXT(RosterPlan25[[#This Row],[player_id]],"0"),BeerTable[sleeper_id],0))),_xlfn.SWITCH(RosterPlan25[[#This Row],[POS]],"QB",-12,"RB",-8,"WR",-8,-5))</f>
        <v>-5.6</v>
      </c>
      <c r="O157" s="38" t="s">
        <v>437</v>
      </c>
      <c r="P157" s="60">
        <f>_xlfn.IFNA(INDEX(Draft2019[Net Keeper Count],RosterPlan25[[#This Row],[DraftIndex]]),0)+IF(RosterPlan25[[#This Row],[KEEPER / RFA]]="K",1,0)</f>
        <v>1</v>
      </c>
      <c r="Q157" s="59"/>
      <c r="R157" s="57">
        <f>IF(RosterPlan25[[#This Row],[VAR/G]]&gt;0,ROUND($AA$29*RosterPlan25[[#This Row],[VAR/G]],0),0)+1</f>
        <v>1</v>
      </c>
      <c r="S157" s="57">
        <f>RosterPlan25[[#This Row],[Opt $]]-RosterPlan25[[#This Row],[2020 $]]</f>
        <v>0</v>
      </c>
      <c r="T157" s="61">
        <f>IF(OR(RosterPlan25[[#This Row],[SOURCE]]="Rookie",RosterPlan25[[#This Row],[POS]]="K"),0,RosterPlan25[[#This Row],[VAR/G]]+3.3)</f>
        <v>-2.2999999999999998</v>
      </c>
      <c r="U157" s="61">
        <f>IF(RosterPlan25[[#This Row],[VAW/G]]&gt;0,ROUND(RosterPlan25[[#This Row],[VAW/G]]*$AA$56,0)+1,1)</f>
        <v>1</v>
      </c>
      <c r="V157" s="62">
        <f>RosterPlan25[[#This Row],[VAWG Market $]]-_xlfn.IFNA(RosterPlan25[[#This Row],[2020 $]],1)</f>
        <v>0</v>
      </c>
      <c r="W157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57" s="61">
        <f>RosterPlan25[[#This Row],[Pure Inflated $]]-RosterPlan25[[#This Row],[2020 $]]</f>
        <v>0</v>
      </c>
      <c r="AO157"/>
      <c r="AP157"/>
      <c r="AQ157"/>
      <c r="AR157"/>
      <c r="AS157"/>
      <c r="AT157"/>
    </row>
    <row r="158" spans="1:46" x14ac:dyDescent="0.3">
      <c r="A158" s="1" t="s">
        <v>14943</v>
      </c>
      <c r="B158" s="69" t="s">
        <v>264</v>
      </c>
      <c r="C158" s="69" t="s">
        <v>14942</v>
      </c>
      <c r="D158" s="69">
        <f>_xlfn.IFNA(MATCH(RosterPlan25[[#This Row],[player_id]],CompositeRoster[sleeper_id],0),  MATCH(RosterPlan25[[#This Row],[PLAYER]],CompositeRoster[full_name],0))</f>
        <v>263</v>
      </c>
      <c r="E158" s="69" t="e">
        <f>MATCH(RosterPlan25[[#This Row],[player_id]],Draft2019[sleeper_id],0)</f>
        <v>#N/A</v>
      </c>
      <c r="F158" s="69" t="str">
        <f>INDEX(CompositeRoster[team],RosterPlan25[[#This Row],[RosterIndex]])&amp;""</f>
        <v>BAL</v>
      </c>
      <c r="G158" s="69" t="str">
        <f>INDEX(CompositeRoster[position],RosterPlan25[[#This Row],[RosterIndex]])&amp;""</f>
        <v>WR</v>
      </c>
      <c r="H158" s="69" t="str">
        <f>INDEX(CompositeRoster[source],RosterPlan25[[#This Row],[RosterIndex]])</f>
        <v>Rookie</v>
      </c>
      <c r="I158" s="41">
        <f>_xlfn.IFNA(INDEX(Draft2019[PRICE],RosterPlan25[[#This Row],[DraftIndex]]),0)</f>
        <v>0</v>
      </c>
      <c r="J158" s="41" t="str">
        <f>IF(RosterPlan25[[#This Row],[SOURCE]]="Rookie","Rookie",_xlfn.IFNA(INDEX(Draft2019[Current Contract],RosterPlan25[[#This Row],[DraftIndex]]),"Undrafted"))</f>
        <v>Rookie</v>
      </c>
      <c r="K158" s="41" t="str">
        <f>IF(RosterPlan25[[#This Row],[Contract]]="Rookie","",2019+3-_xlfn.IFNA(INDEX(Draft2019[Net Keeper Count],RosterPlan25[[#This Row],[DraftIndex]]),0))</f>
        <v/>
      </c>
      <c r="L158" s="41">
        <f>ROUNDDOWN(RosterPlan25[[#This Row],[Opt $]]*IF(RosterPlan25[[#This Row],[Contract]]="Rookie",0.3,0.15),0)</f>
        <v>0</v>
      </c>
      <c r="M158" s="6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58" s="37">
        <f>_xlfn.IFNA(IF(RosterPlan25[[#This Row],[POS]]="K",0,INDEX(BeerTable[Average],MATCH(TEXT(RosterPlan25[[#This Row],[player_id]],"0"),BeerTable[sleeper_id],0))),_xlfn.SWITCH(RosterPlan25[[#This Row],[POS]],"QB",-12,"RB",-8,"WR",-8,-5))</f>
        <v>-6.97</v>
      </c>
      <c r="O158" s="38" t="s">
        <v>437</v>
      </c>
      <c r="P158" s="36">
        <f>_xlfn.IFNA(INDEX(Draft2019[Net Keeper Count],RosterPlan25[[#This Row],[DraftIndex]]),0)+IF(RosterPlan25[[#This Row],[KEEPER / RFA]]="K",1,0)</f>
        <v>1</v>
      </c>
      <c r="Q158" s="38"/>
      <c r="R158" s="69">
        <f>IF(RosterPlan25[[#This Row],[VAR/G]]&gt;0,ROUND($AA$29*RosterPlan25[[#This Row],[VAR/G]],0),0)+1</f>
        <v>1</v>
      </c>
      <c r="S158" s="36">
        <f>RosterPlan25[[#This Row],[Opt $]]-RosterPlan25[[#This Row],[2020 $]]</f>
        <v>0</v>
      </c>
      <c r="T158" s="36">
        <f>IF(OR(RosterPlan25[[#This Row],[SOURCE]]="Rookie",RosterPlan25[[#This Row],[POS]]="K"),0,RosterPlan25[[#This Row],[VAR/G]]+3.3)</f>
        <v>0</v>
      </c>
      <c r="U158" s="36">
        <f>IF(RosterPlan25[[#This Row],[VAW/G]]&gt;0,ROUND(RosterPlan25[[#This Row],[VAW/G]]*$AA$56,0)+1,1)</f>
        <v>1</v>
      </c>
      <c r="V158" s="42">
        <f>RosterPlan25[[#This Row],[VAWG Market $]]-_xlfn.IFNA(RosterPlan25[[#This Row],[2020 $]],1)</f>
        <v>0</v>
      </c>
      <c r="W158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58" s="36">
        <f>RosterPlan25[[#This Row],[Pure Inflated $]]-RosterPlan25[[#This Row],[2020 $]]</f>
        <v>0</v>
      </c>
      <c r="AO158"/>
      <c r="AP158"/>
      <c r="AQ158"/>
      <c r="AR158"/>
      <c r="AS158"/>
      <c r="AT158"/>
    </row>
    <row r="159" spans="1:46" x14ac:dyDescent="0.3">
      <c r="A159" s="1" t="s">
        <v>206</v>
      </c>
      <c r="B159" s="69" t="s">
        <v>264</v>
      </c>
      <c r="C159" s="69" t="s">
        <v>5014</v>
      </c>
      <c r="D159" s="69">
        <f>_xlfn.IFNA(MATCH(RosterPlan25[[#This Row],[player_id]],CompositeRoster[sleeper_id],0),  MATCH(RosterPlan25[[#This Row],[PLAYER]],CompositeRoster[full_name],0))</f>
        <v>258</v>
      </c>
      <c r="E159" s="69">
        <f>MATCH(RosterPlan25[[#This Row],[player_id]],Draft2019[sleeper_id],0)</f>
        <v>199</v>
      </c>
      <c r="F159" s="57" t="str">
        <f>INDEX(CompositeRoster[team],RosterPlan25[[#This Row],[RosterIndex]])&amp;""</f>
        <v>TB</v>
      </c>
      <c r="G159" s="57" t="str">
        <f>INDEX(CompositeRoster[position],RosterPlan25[[#This Row],[RosterIndex]])&amp;""</f>
        <v>RB</v>
      </c>
      <c r="H159" s="57" t="str">
        <f>INDEX(CompositeRoster[source],RosterPlan25[[#This Row],[RosterIndex]])</f>
        <v>Roster</v>
      </c>
      <c r="I159" s="58">
        <f>_xlfn.IFNA(INDEX(Draft2019[PRICE],RosterPlan25[[#This Row],[DraftIndex]]),0)</f>
        <v>6</v>
      </c>
      <c r="J159" s="58" t="str">
        <f>IF(RosterPlan25[[#This Row],[SOURCE]]="Rookie","Rookie",_xlfn.IFNA(INDEX(Draft2019[Current Contract],RosterPlan25[[#This Row],[DraftIndex]]),"Undrafted"))</f>
        <v>Rookie</v>
      </c>
      <c r="K159" s="58" t="str">
        <f>IF(RosterPlan25[[#This Row],[Contract]]="Rookie","",2019+3-_xlfn.IFNA(INDEX(Draft2019[Net Keeper Count],RosterPlan25[[#This Row],[DraftIndex]]),0))</f>
        <v/>
      </c>
      <c r="L159" s="58">
        <f>ROUNDDOWN(RosterPlan25[[#This Row],[Opt $]]*IF(RosterPlan25[[#This Row],[Contract]]="Rookie",0.3,0.15),0)</f>
        <v>0</v>
      </c>
      <c r="M159" s="57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59" s="47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59" s="38" t="s">
        <v>437</v>
      </c>
      <c r="P159" s="59">
        <f>_xlfn.IFNA(INDEX(Draft2019[Net Keeper Count],RosterPlan25[[#This Row],[DraftIndex]]),0)+IF(RosterPlan25[[#This Row],[KEEPER / RFA]]="K",1,0)</f>
        <v>2</v>
      </c>
      <c r="Q159" s="60"/>
      <c r="R159" s="57">
        <f>IF(RosterPlan25[[#This Row],[VAR/G]]&gt;0,ROUND($AA$29*RosterPlan25[[#This Row],[VAR/G]],0),0)+1</f>
        <v>1</v>
      </c>
      <c r="S159" s="57">
        <f>RosterPlan25[[#This Row],[Opt $]]-RosterPlan25[[#This Row],[2020 $]]</f>
        <v>-5</v>
      </c>
      <c r="T159" s="61">
        <f>IF(OR(RosterPlan25[[#This Row],[SOURCE]]="Rookie",RosterPlan25[[#This Row],[POS]]="K"),0,RosterPlan25[[#This Row],[VAR/G]]+3.3)</f>
        <v>-4.7</v>
      </c>
      <c r="U159" s="61">
        <f>IF(RosterPlan25[[#This Row],[VAW/G]]&gt;0,ROUND(RosterPlan25[[#This Row],[VAW/G]]*$AA$56,0)+1,1)</f>
        <v>1</v>
      </c>
      <c r="V159" s="62">
        <f>RosterPlan25[[#This Row],[VAWG Market $]]-_xlfn.IFNA(RosterPlan25[[#This Row],[2020 $]],1)</f>
        <v>-5</v>
      </c>
      <c r="W159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59" s="57">
        <f>RosterPlan25[[#This Row],[Pure Inflated $]]-RosterPlan25[[#This Row],[2020 $]]</f>
        <v>-5</v>
      </c>
      <c r="AO159"/>
      <c r="AP159"/>
      <c r="AQ159"/>
      <c r="AR159"/>
      <c r="AS159"/>
      <c r="AT159"/>
    </row>
    <row r="160" spans="1:46" x14ac:dyDescent="0.3">
      <c r="A160" s="1" t="s">
        <v>16048</v>
      </c>
      <c r="B160" s="69" t="s">
        <v>264</v>
      </c>
      <c r="C160" s="69" t="s">
        <v>16047</v>
      </c>
      <c r="D160" s="69">
        <f>_xlfn.IFNA(MATCH(RosterPlan25[[#This Row],[player_id]],CompositeRoster[sleeper_id],0),  MATCH(RosterPlan25[[#This Row],[PLAYER]],CompositeRoster[full_name],0))</f>
        <v>264</v>
      </c>
      <c r="E160" s="69" t="e">
        <f>MATCH(RosterPlan25[[#This Row],[player_id]],Draft2019[sleeper_id],0)</f>
        <v>#N/A</v>
      </c>
      <c r="F160" s="57" t="str">
        <f>INDEX(CompositeRoster[team],RosterPlan25[[#This Row],[RosterIndex]])&amp;""</f>
        <v>LAC</v>
      </c>
      <c r="G160" s="57" t="str">
        <f>INDEX(CompositeRoster[position],RosterPlan25[[#This Row],[RosterIndex]])&amp;""</f>
        <v>QB</v>
      </c>
      <c r="H160" s="57" t="str">
        <f>INDEX(CompositeRoster[source],RosterPlan25[[#This Row],[RosterIndex]])</f>
        <v>Rookie</v>
      </c>
      <c r="I160" s="58">
        <f>_xlfn.IFNA(INDEX(Draft2019[PRICE],RosterPlan25[[#This Row],[DraftIndex]]),0)</f>
        <v>0</v>
      </c>
      <c r="J160" s="58" t="str">
        <f>IF(RosterPlan25[[#This Row],[SOURCE]]="Rookie","Rookie",_xlfn.IFNA(INDEX(Draft2019[Current Contract],RosterPlan25[[#This Row],[DraftIndex]]),"Undrafted"))</f>
        <v>Rookie</v>
      </c>
      <c r="K160" s="58" t="str">
        <f>IF(RosterPlan25[[#This Row],[Contract]]="Rookie","",2019+3-_xlfn.IFNA(INDEX(Draft2019[Net Keeper Count],RosterPlan25[[#This Row],[DraftIndex]]),0))</f>
        <v/>
      </c>
      <c r="L160" s="58">
        <f>ROUNDDOWN(RosterPlan25[[#This Row],[Opt $]]*IF(RosterPlan25[[#This Row],[Contract]]="Rookie",0.3,0.15),0)</f>
        <v>0</v>
      </c>
      <c r="M160" s="59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60" s="26">
        <f>_xlfn.IFNA(IF(RosterPlan25[[#This Row],[POS]]="K",0,INDEX(BeerTable[Average],MATCH(TEXT(RosterPlan25[[#This Row],[player_id]],"0"),BeerTable[sleeper_id],0))),_xlfn.SWITCH(RosterPlan25[[#This Row],[POS]],"QB",-12,"RB",-8,"WR",-8,-5))</f>
        <v>-9.6999999999999993</v>
      </c>
      <c r="O160" s="38" t="s">
        <v>437</v>
      </c>
      <c r="P160" s="60">
        <f>_xlfn.IFNA(INDEX(Draft2019[Net Keeper Count],RosterPlan25[[#This Row],[DraftIndex]]),0)+IF(RosterPlan25[[#This Row],[KEEPER / RFA]]="K",1,0)</f>
        <v>1</v>
      </c>
      <c r="Q160" s="59"/>
      <c r="R160" s="57">
        <f>IF(RosterPlan25[[#This Row],[VAR/G]]&gt;0,ROUND($AA$29*RosterPlan25[[#This Row],[VAR/G]],0),0)+1</f>
        <v>1</v>
      </c>
      <c r="S160" s="57">
        <f>RosterPlan25[[#This Row],[Opt $]]-RosterPlan25[[#This Row],[2020 $]]</f>
        <v>-1</v>
      </c>
      <c r="T160" s="61">
        <f>IF(OR(RosterPlan25[[#This Row],[SOURCE]]="Rookie",RosterPlan25[[#This Row],[POS]]="K"),0,RosterPlan25[[#This Row],[VAR/G]]+3.3)</f>
        <v>0</v>
      </c>
      <c r="U160" s="61">
        <f>IF(RosterPlan25[[#This Row],[VAW/G]]&gt;0,ROUND(RosterPlan25[[#This Row],[VAW/G]]*$AA$56,0)+1,1)</f>
        <v>1</v>
      </c>
      <c r="V160" s="62">
        <f>RosterPlan25[[#This Row],[VAWG Market $]]-_xlfn.IFNA(RosterPlan25[[#This Row],[2020 $]],1)</f>
        <v>-1</v>
      </c>
      <c r="W160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60" s="61">
        <f>RosterPlan25[[#This Row],[Pure Inflated $]]-RosterPlan25[[#This Row],[2020 $]]</f>
        <v>-1</v>
      </c>
      <c r="AO160"/>
      <c r="AP160"/>
      <c r="AQ160"/>
      <c r="AR160"/>
      <c r="AS160"/>
      <c r="AT160"/>
    </row>
    <row r="161" spans="1:46" x14ac:dyDescent="0.3">
      <c r="A161" s="1" t="s">
        <v>10002</v>
      </c>
      <c r="B161" s="69" t="s">
        <v>264</v>
      </c>
      <c r="C161" s="69" t="s">
        <v>10004</v>
      </c>
      <c r="D161" s="69">
        <f>_xlfn.IFNA(MATCH(RosterPlan25[[#This Row],[player_id]],CompositeRoster[sleeper_id],0),  MATCH(RosterPlan25[[#This Row],[PLAYER]],CompositeRoster[full_name],0))</f>
        <v>252</v>
      </c>
      <c r="E161" s="69">
        <f>MATCH(RosterPlan25[[#This Row],[player_id]],Draft2019[sleeper_id],0)</f>
        <v>96</v>
      </c>
      <c r="F161" s="57" t="str">
        <f>INDEX(CompositeRoster[team],RosterPlan25[[#This Row],[RosterIndex]])&amp;""</f>
        <v>NE</v>
      </c>
      <c r="G161" s="57" t="str">
        <f>INDEX(CompositeRoster[position],RosterPlan25[[#This Row],[RosterIndex]])&amp;""</f>
        <v>QB</v>
      </c>
      <c r="H161" s="57" t="str">
        <f>INDEX(CompositeRoster[source],RosterPlan25[[#This Row],[RosterIndex]])</f>
        <v>Roster</v>
      </c>
      <c r="I161" s="58">
        <f>_xlfn.IFNA(INDEX(Draft2019[PRICE],RosterPlan25[[#This Row],[DraftIndex]]),0)</f>
        <v>1</v>
      </c>
      <c r="J161" s="58" t="str">
        <f>IF(RosterPlan25[[#This Row],[SOURCE]]="Rookie","Rookie",_xlfn.IFNA(INDEX(Draft2019[Current Contract],RosterPlan25[[#This Row],[DraftIndex]]),"Undrafted"))</f>
        <v>Rookie</v>
      </c>
      <c r="K161" s="58" t="str">
        <f>IF(RosterPlan25[[#This Row],[Contract]]="Rookie","",2019+3-_xlfn.IFNA(INDEX(Draft2019[Net Keeper Count],RosterPlan25[[#This Row],[DraftIndex]]),0))</f>
        <v/>
      </c>
      <c r="L161" s="58">
        <f>ROUNDDOWN(RosterPlan25[[#This Row],[Opt $]]*IF(RosterPlan25[[#This Row],[Contract]]="Rookie",0.3,0.15),0)</f>
        <v>0</v>
      </c>
      <c r="M161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61" s="26">
        <f>_xlfn.IFNA(IF(RosterPlan25[[#This Row],[POS]]="K",0,INDEX(BeerTable[Average],MATCH(TEXT(RosterPlan25[[#This Row],[player_id]],"0"),BeerTable[sleeper_id],0))),_xlfn.SWITCH(RosterPlan25[[#This Row],[POS]],"QB",-12,"RB",-8,"WR",-8,-5))</f>
        <v>-14.31</v>
      </c>
      <c r="O161" s="38" t="s">
        <v>437</v>
      </c>
      <c r="P161" s="60">
        <f>_xlfn.IFNA(INDEX(Draft2019[Net Keeper Count],RosterPlan25[[#This Row],[DraftIndex]]),0)+IF(RosterPlan25[[#This Row],[KEEPER / RFA]]="K",1,0)</f>
        <v>1</v>
      </c>
      <c r="Q161" s="59"/>
      <c r="R161" s="57">
        <f>IF(RosterPlan25[[#This Row],[VAR/G]]&gt;0,ROUND($AA$29*RosterPlan25[[#This Row],[VAR/G]],0),0)+1</f>
        <v>1</v>
      </c>
      <c r="S161" s="57">
        <f>RosterPlan25[[#This Row],[Opt $]]-RosterPlan25[[#This Row],[2020 $]]</f>
        <v>0</v>
      </c>
      <c r="T161" s="61">
        <f>IF(OR(RosterPlan25[[#This Row],[SOURCE]]="Rookie",RosterPlan25[[#This Row],[POS]]="K"),0,RosterPlan25[[#This Row],[VAR/G]]+3.3)</f>
        <v>-11.010000000000002</v>
      </c>
      <c r="U161" s="61">
        <f>IF(RosterPlan25[[#This Row],[VAW/G]]&gt;0,ROUND(RosterPlan25[[#This Row],[VAW/G]]*$AA$56,0)+1,1)</f>
        <v>1</v>
      </c>
      <c r="V161" s="62">
        <f>RosterPlan25[[#This Row],[VAWG Market $]]-_xlfn.IFNA(RosterPlan25[[#This Row],[2020 $]],1)</f>
        <v>0</v>
      </c>
      <c r="W161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61" s="61">
        <f>RosterPlan25[[#This Row],[Pure Inflated $]]-RosterPlan25[[#This Row],[2020 $]]</f>
        <v>0</v>
      </c>
      <c r="AO161"/>
      <c r="AP161"/>
      <c r="AQ161"/>
      <c r="AR161"/>
      <c r="AS161"/>
      <c r="AT161"/>
    </row>
    <row r="162" spans="1:46" x14ac:dyDescent="0.3">
      <c r="A162" s="1" t="s">
        <v>7620</v>
      </c>
      <c r="B162" s="69" t="s">
        <v>267</v>
      </c>
      <c r="C162" s="69" t="s">
        <v>7621</v>
      </c>
      <c r="D162" s="69">
        <f>_xlfn.IFNA(MATCH(RosterPlan25[[#This Row],[player_id]],CompositeRoster[sleeper_id],0),  MATCH(RosterPlan25[[#This Row],[PLAYER]],CompositeRoster[full_name],0))</f>
        <v>233</v>
      </c>
      <c r="E162" s="69">
        <f>MATCH(RosterPlan25[[#This Row],[player_id]],Draft2019[sleeper_id],0)</f>
        <v>89</v>
      </c>
      <c r="F162" s="57" t="str">
        <f>INDEX(CompositeRoster[team],RosterPlan25[[#This Row],[RosterIndex]])&amp;""</f>
        <v>PHI</v>
      </c>
      <c r="G162" s="57" t="str">
        <f>INDEX(CompositeRoster[position],RosterPlan25[[#This Row],[RosterIndex]])&amp;""</f>
        <v>RB</v>
      </c>
      <c r="H162" s="57" t="str">
        <f>INDEX(CompositeRoster[source],RosterPlan25[[#This Row],[RosterIndex]])</f>
        <v>Roster</v>
      </c>
      <c r="I162" s="58">
        <f>_xlfn.IFNA(INDEX(Draft2019[PRICE],RosterPlan25[[#This Row],[DraftIndex]]),0)</f>
        <v>6</v>
      </c>
      <c r="J162" s="58" t="str">
        <f>IF(RosterPlan25[[#This Row],[SOURCE]]="Rookie","Rookie",_xlfn.IFNA(INDEX(Draft2019[Current Contract],RosterPlan25[[#This Row],[DraftIndex]]),"Undrafted"))</f>
        <v>Rookie</v>
      </c>
      <c r="K162" s="58" t="str">
        <f>IF(RosterPlan25[[#This Row],[Contract]]="Rookie","",2019+3-_xlfn.IFNA(INDEX(Draft2019[Net Keeper Count],RosterPlan25[[#This Row],[DraftIndex]]),0))</f>
        <v/>
      </c>
      <c r="L162" s="58">
        <f>ROUNDDOWN(RosterPlan25[[#This Row],[Opt $]]*IF(RosterPlan25[[#This Row],[Contract]]="Rookie",0.3,0.15),0)</f>
        <v>18</v>
      </c>
      <c r="M162" s="59">
        <f>IF(RosterPlan25[[#This Row],[SOURCE]]="Rookie",INDEX(Rookies2020[salary],MATCH(RosterPlan25[[#This Row],[PLAYER]],Rookies2020[full_name],0)),MAX(RosterPlan25[[#This Row],[Current $]]+RosterPlan25[[#This Row],[$↑ VAR]],1))</f>
        <v>24</v>
      </c>
      <c r="N162" s="26">
        <f>_xlfn.IFNA(IF(RosterPlan25[[#This Row],[POS]]="K",0,INDEX(BeerTable[Average],MATCH(TEXT(RosterPlan25[[#This Row],[player_id]],"0"),BeerTable[sleeper_id],0))),_xlfn.SWITCH(RosterPlan25[[#This Row],[POS]],"QB",-12,"RB",-8,"WR",-8,-5))</f>
        <v>4.97</v>
      </c>
      <c r="O162" s="38" t="s">
        <v>437</v>
      </c>
      <c r="P162" s="60">
        <f>_xlfn.IFNA(INDEX(Draft2019[Net Keeper Count],RosterPlan25[[#This Row],[DraftIndex]]),0)+IF(RosterPlan25[[#This Row],[KEEPER / RFA]]="K",1,0)</f>
        <v>1</v>
      </c>
      <c r="Q162" s="59"/>
      <c r="R162" s="57">
        <f>IF(RosterPlan25[[#This Row],[VAR/G]]&gt;0,ROUND($AA$29*RosterPlan25[[#This Row],[VAR/G]],0),0)+1</f>
        <v>60</v>
      </c>
      <c r="S162" s="57">
        <f>RosterPlan25[[#This Row],[Opt $]]-RosterPlan25[[#This Row],[2020 $]]</f>
        <v>36</v>
      </c>
      <c r="T162" s="61">
        <f>IF(OR(RosterPlan25[[#This Row],[SOURCE]]="Rookie",RosterPlan25[[#This Row],[POS]]="K"),0,RosterPlan25[[#This Row],[VAR/G]]+3.3)</f>
        <v>8.27</v>
      </c>
      <c r="U162" s="61">
        <f>IF(RosterPlan25[[#This Row],[VAW/G]]&gt;0,ROUND(RosterPlan25[[#This Row],[VAW/G]]*$AA$56,0)+1,1)</f>
        <v>69</v>
      </c>
      <c r="V162" s="62">
        <f>RosterPlan25[[#This Row],[VAWG Market $]]-_xlfn.IFNA(RosterPlan25[[#This Row],[2020 $]],1)</f>
        <v>45</v>
      </c>
      <c r="W162" s="57">
        <f>IF(RosterPlan25[[#This Row],[VAR/G]]&gt;0,1+ROUND(RosterPlan25[[#This Row],[VAR/G]]*IF(RosterPlan25[[#This Row],[KEEPER / RFA]]="K",($AA$34+RosterPlan25[[#This Row],[2020 $]]-1)/($AA$25+RosterPlan25[[#This Row],[VAR/G]]),$AA$35),0),1)</f>
        <v>108</v>
      </c>
      <c r="X162" s="61">
        <f>RosterPlan25[[#This Row],[Pure Inflated $]]-RosterPlan25[[#This Row],[2020 $]]</f>
        <v>84</v>
      </c>
      <c r="AO162"/>
      <c r="AP162"/>
      <c r="AQ162"/>
      <c r="AR162"/>
      <c r="AS162"/>
      <c r="AT162"/>
    </row>
    <row r="163" spans="1:46" x14ac:dyDescent="0.3">
      <c r="A163" s="1" t="s">
        <v>236</v>
      </c>
      <c r="B163" s="69" t="s">
        <v>267</v>
      </c>
      <c r="C163" s="69" t="s">
        <v>6839</v>
      </c>
      <c r="D163" s="69">
        <f>_xlfn.IFNA(MATCH(RosterPlan25[[#This Row],[player_id]],CompositeRoster[sleeper_id],0),  MATCH(RosterPlan25[[#This Row],[PLAYER]],CompositeRoster[full_name],0))</f>
        <v>226</v>
      </c>
      <c r="E163" s="69">
        <f>MATCH(RosterPlan25[[#This Row],[player_id]],Draft2019[sleeper_id],0)</f>
        <v>194</v>
      </c>
      <c r="F163" s="69" t="str">
        <f>INDEX(CompositeRoster[team],RosterPlan25[[#This Row],[RosterIndex]])&amp;""</f>
        <v>ARI</v>
      </c>
      <c r="G163" s="69" t="str">
        <f>INDEX(CompositeRoster[position],RosterPlan25[[#This Row],[RosterIndex]])&amp;""</f>
        <v>WR</v>
      </c>
      <c r="H163" s="36" t="str">
        <f>INDEX(CompositeRoster[source],RosterPlan25[[#This Row],[RosterIndex]])</f>
        <v>Roster</v>
      </c>
      <c r="I163" s="41">
        <f>_xlfn.IFNA(INDEX(Draft2019[PRICE],RosterPlan25[[#This Row],[DraftIndex]]),0)</f>
        <v>72</v>
      </c>
      <c r="J163" s="41" t="str">
        <f>IF(RosterPlan25[[#This Row],[SOURCE]]="Rookie","Rookie",_xlfn.IFNA(INDEX(Draft2019[Current Contract],RosterPlan25[[#This Row],[DraftIndex]]),"Undrafted"))</f>
        <v>Auction</v>
      </c>
      <c r="K163" s="41">
        <f>IF(RosterPlan25[[#This Row],[Contract]]="Rookie","",2019+3-_xlfn.IFNA(INDEX(Draft2019[Net Keeper Count],RosterPlan25[[#This Row],[DraftIndex]]),0))</f>
        <v>2020</v>
      </c>
      <c r="L163" s="41">
        <f>ROUNDDOWN(RosterPlan25[[#This Row],[Opt $]]*IF(RosterPlan25[[#This Row],[Contract]]="Rookie",0.3,0.15),0)</f>
        <v>5</v>
      </c>
      <c r="M163" s="36">
        <f>IF(RosterPlan25[[#This Row],[SOURCE]]="Rookie",INDEX(Rookies2020[salary],MATCH(RosterPlan25[[#This Row],[PLAYER]],Rookies2020[full_name],0)),MAX(RosterPlan25[[#This Row],[Current $]]+RosterPlan25[[#This Row],[$↑ VAR]],1))</f>
        <v>77</v>
      </c>
      <c r="N163" s="37">
        <f>_xlfn.IFNA(IF(RosterPlan25[[#This Row],[POS]]="K",0,INDEX(BeerTable[Average],MATCH(TEXT(RosterPlan25[[#This Row],[player_id]],"0"),BeerTable[sleeper_id],0))),_xlfn.SWITCH(RosterPlan25[[#This Row],[POS]],"QB",-12,"RB",-8,"WR",-8,-5))</f>
        <v>2.85</v>
      </c>
      <c r="O163" s="38" t="s">
        <v>11246</v>
      </c>
      <c r="P163" s="36">
        <f>_xlfn.IFNA(INDEX(Draft2019[Net Keeper Count],RosterPlan25[[#This Row],[DraftIndex]]),0)+IF(RosterPlan25[[#This Row],[KEEPER / RFA]]="K",1,0)</f>
        <v>2</v>
      </c>
      <c r="Q163" s="38"/>
      <c r="R163" s="69">
        <f>IF(RosterPlan25[[#This Row],[VAR/G]]&gt;0,ROUND($AA$29*RosterPlan25[[#This Row],[VAR/G]],0),0)+1</f>
        <v>35</v>
      </c>
      <c r="S163" s="36">
        <f>RosterPlan25[[#This Row],[Opt $]]-RosterPlan25[[#This Row],[2020 $]]</f>
        <v>-42</v>
      </c>
      <c r="T163" s="36">
        <f>IF(OR(RosterPlan25[[#This Row],[SOURCE]]="Rookie",RosterPlan25[[#This Row],[POS]]="K"),0,RosterPlan25[[#This Row],[VAR/G]]+3.3)</f>
        <v>6.15</v>
      </c>
      <c r="U163" s="36">
        <f>IF(RosterPlan25[[#This Row],[VAW/G]]&gt;0,ROUND(RosterPlan25[[#This Row],[VAW/G]]*$AA$56,0)+1,1)</f>
        <v>52</v>
      </c>
      <c r="V163" s="42">
        <f>RosterPlan25[[#This Row],[VAWG Market $]]-_xlfn.IFNA(RosterPlan25[[#This Row],[2020 $]],1)</f>
        <v>-25</v>
      </c>
      <c r="W163" s="36">
        <f>IF(RosterPlan25[[#This Row],[VAR/G]]&gt;0,1+ROUND(RosterPlan25[[#This Row],[VAR/G]]*IF(RosterPlan25[[#This Row],[KEEPER / RFA]]="K",($AA$34+RosterPlan25[[#This Row],[2020 $]]-1)/($AA$25+RosterPlan25[[#This Row],[VAR/G]]),$AA$35),0),1)</f>
        <v>53</v>
      </c>
      <c r="X163" s="36">
        <f>RosterPlan25[[#This Row],[Pure Inflated $]]-RosterPlan25[[#This Row],[2020 $]]</f>
        <v>-24</v>
      </c>
      <c r="AO163"/>
      <c r="AP163"/>
      <c r="AQ163"/>
      <c r="AR163"/>
      <c r="AS163"/>
      <c r="AT163"/>
    </row>
    <row r="164" spans="1:46" x14ac:dyDescent="0.3">
      <c r="A164" s="1" t="s">
        <v>258</v>
      </c>
      <c r="B164" s="69" t="s">
        <v>267</v>
      </c>
      <c r="C164" s="69" t="s">
        <v>10878</v>
      </c>
      <c r="D164" s="69">
        <f>_xlfn.IFNA(MATCH(RosterPlan25[[#This Row],[player_id]],CompositeRoster[sleeper_id],0),  MATCH(RosterPlan25[[#This Row],[PLAYER]],CompositeRoster[full_name],0))</f>
        <v>231</v>
      </c>
      <c r="E164" s="69">
        <f>MATCH(RosterPlan25[[#This Row],[player_id]],Draft2019[sleeper_id],0)</f>
        <v>85</v>
      </c>
      <c r="F164" s="69" t="str">
        <f>INDEX(CompositeRoster[team],RosterPlan25[[#This Row],[RosterIndex]])&amp;""</f>
        <v>BAL</v>
      </c>
      <c r="G164" s="69" t="str">
        <f>INDEX(CompositeRoster[position],RosterPlan25[[#This Row],[RosterIndex]])&amp;""</f>
        <v>RB</v>
      </c>
      <c r="H164" s="36" t="str">
        <f>INDEX(CompositeRoster[source],RosterPlan25[[#This Row],[RosterIndex]])</f>
        <v>Roster</v>
      </c>
      <c r="I164" s="41">
        <f>_xlfn.IFNA(INDEX(Draft2019[PRICE],RosterPlan25[[#This Row],[DraftIndex]]),0)</f>
        <v>48</v>
      </c>
      <c r="J164" s="41" t="str">
        <f>IF(RosterPlan25[[#This Row],[SOURCE]]="Rookie","Rookie",_xlfn.IFNA(INDEX(Draft2019[Current Contract],RosterPlan25[[#This Row],[DraftIndex]]),"Undrafted"))</f>
        <v>Auction</v>
      </c>
      <c r="K164" s="41">
        <f>IF(RosterPlan25[[#This Row],[Contract]]="Rookie","",2019+3-_xlfn.IFNA(INDEX(Draft2019[Net Keeper Count],RosterPlan25[[#This Row],[DraftIndex]]),0))</f>
        <v>2022</v>
      </c>
      <c r="L164" s="41">
        <f>ROUNDDOWN(RosterPlan25[[#This Row],[Opt $]]*IF(RosterPlan25[[#This Row],[Contract]]="Rookie",0.3,0.15),0)</f>
        <v>4</v>
      </c>
      <c r="M164" s="36">
        <f>IF(RosterPlan25[[#This Row],[SOURCE]]="Rookie",INDEX(Rookies2020[salary],MATCH(RosterPlan25[[#This Row],[PLAYER]],Rookies2020[full_name],0)),MAX(RosterPlan25[[#This Row],[Current $]]+RosterPlan25[[#This Row],[$↑ VAR]],1))</f>
        <v>52</v>
      </c>
      <c r="N164" s="37">
        <f>_xlfn.IFNA(IF(RosterPlan25[[#This Row],[POS]]="K",0,INDEX(BeerTable[Average],MATCH(TEXT(RosterPlan25[[#This Row],[player_id]],"0"),BeerTable[sleeper_id],0))),_xlfn.SWITCH(RosterPlan25[[#This Row],[POS]],"QB",-12,"RB",-8,"WR",-8,-5))</f>
        <v>2.44</v>
      </c>
      <c r="O164" s="38"/>
      <c r="P164" s="36">
        <f>_xlfn.IFNA(INDEX(Draft2019[Net Keeper Count],RosterPlan25[[#This Row],[DraftIndex]]),0)+IF(RosterPlan25[[#This Row],[KEEPER / RFA]]="K",1,0)</f>
        <v>0</v>
      </c>
      <c r="Q164" s="38"/>
      <c r="R164" s="69">
        <f>IF(RosterPlan25[[#This Row],[VAR/G]]&gt;0,ROUND($AA$29*RosterPlan25[[#This Row],[VAR/G]],0),0)+1</f>
        <v>30</v>
      </c>
      <c r="S164" s="36">
        <f>RosterPlan25[[#This Row],[Opt $]]-RosterPlan25[[#This Row],[2020 $]]</f>
        <v>-22</v>
      </c>
      <c r="T164" s="36">
        <f>IF(OR(RosterPlan25[[#This Row],[SOURCE]]="Rookie",RosterPlan25[[#This Row],[POS]]="K"),0,RosterPlan25[[#This Row],[VAR/G]]+3.3)</f>
        <v>5.74</v>
      </c>
      <c r="U164" s="36">
        <f>IF(RosterPlan25[[#This Row],[VAW/G]]&gt;0,ROUND(RosterPlan25[[#This Row],[VAW/G]]*$AA$56,0)+1,1)</f>
        <v>48</v>
      </c>
      <c r="V164" s="42">
        <f>RosterPlan25[[#This Row],[VAWG Market $]]-_xlfn.IFNA(RosterPlan25[[#This Row],[2020 $]],1)</f>
        <v>-4</v>
      </c>
      <c r="W164" s="36">
        <f>IF(RosterPlan25[[#This Row],[VAR/G]]&gt;0,1+ROUND(RosterPlan25[[#This Row],[VAR/G]]*IF(RosterPlan25[[#This Row],[KEEPER / RFA]]="K",($AA$34+RosterPlan25[[#This Row],[2020 $]]-1)/($AA$25+RosterPlan25[[#This Row],[VAR/G]]),$AA$35),0),1)</f>
        <v>45</v>
      </c>
      <c r="X164" s="36">
        <f>RosterPlan25[[#This Row],[Pure Inflated $]]-RosterPlan25[[#This Row],[2020 $]]</f>
        <v>-7</v>
      </c>
      <c r="AO164"/>
      <c r="AP164"/>
      <c r="AQ164"/>
      <c r="AR164"/>
      <c r="AS164"/>
      <c r="AT164"/>
    </row>
    <row r="165" spans="1:46" x14ac:dyDescent="0.3">
      <c r="A165" s="1" t="s">
        <v>10340</v>
      </c>
      <c r="B165" s="69" t="s">
        <v>267</v>
      </c>
      <c r="C165" s="69" t="s">
        <v>10342</v>
      </c>
      <c r="D165" s="69">
        <f>_xlfn.IFNA(MATCH(RosterPlan25[[#This Row],[player_id]],CompositeRoster[sleeper_id],0),  MATCH(RosterPlan25[[#This Row],[PLAYER]],CompositeRoster[full_name],0))</f>
        <v>227</v>
      </c>
      <c r="E165" s="69">
        <f>MATCH(RosterPlan25[[#This Row],[player_id]],Draft2019[sleeper_id],0)</f>
        <v>91</v>
      </c>
      <c r="F165" s="69" t="str">
        <f>INDEX(CompositeRoster[team],RosterPlan25[[#This Row],[RosterIndex]])&amp;""</f>
        <v>BUF</v>
      </c>
      <c r="G165" s="69" t="str">
        <f>INDEX(CompositeRoster[position],RosterPlan25[[#This Row],[RosterIndex]])&amp;""</f>
        <v>RB</v>
      </c>
      <c r="H165" s="69" t="str">
        <f>INDEX(CompositeRoster[source],RosterPlan25[[#This Row],[RosterIndex]])</f>
        <v>Roster</v>
      </c>
      <c r="I165" s="41">
        <f>_xlfn.IFNA(INDEX(Draft2019[PRICE],RosterPlan25[[#This Row],[DraftIndex]]),0)</f>
        <v>4</v>
      </c>
      <c r="J165" s="41" t="str">
        <f>IF(RosterPlan25[[#This Row],[SOURCE]]="Rookie","Rookie",_xlfn.IFNA(INDEX(Draft2019[Current Contract],RosterPlan25[[#This Row],[DraftIndex]]),"Undrafted"))</f>
        <v>Rookie</v>
      </c>
      <c r="K165" s="41" t="str">
        <f>IF(RosterPlan25[[#This Row],[Contract]]="Rookie","",2019+3-_xlfn.IFNA(INDEX(Draft2019[Net Keeper Count],RosterPlan25[[#This Row],[DraftIndex]]),0))</f>
        <v/>
      </c>
      <c r="L165" s="41">
        <f>ROUNDDOWN(RosterPlan25[[#This Row],[Opt $]]*IF(RosterPlan25[[#This Row],[Contract]]="Rookie",0.3,0.15),0)</f>
        <v>8</v>
      </c>
      <c r="M165" s="69">
        <f>IF(RosterPlan25[[#This Row],[SOURCE]]="Rookie",INDEX(Rookies2020[salary],MATCH(RosterPlan25[[#This Row],[PLAYER]],Rookies2020[full_name],0)),MAX(RosterPlan25[[#This Row],[Current $]]+RosterPlan25[[#This Row],[$↑ VAR]],1))</f>
        <v>12</v>
      </c>
      <c r="N165" s="37">
        <f>_xlfn.IFNA(IF(RosterPlan25[[#This Row],[POS]]="K",0,INDEX(BeerTable[Average],MATCH(TEXT(RosterPlan25[[#This Row],[player_id]],"0"),BeerTable[sleeper_id],0))),_xlfn.SWITCH(RosterPlan25[[#This Row],[POS]],"QB",-12,"RB",-8,"WR",-8,-5))</f>
        <v>2.27</v>
      </c>
      <c r="O165" s="38" t="s">
        <v>437</v>
      </c>
      <c r="P165" s="36">
        <f>_xlfn.IFNA(INDEX(Draft2019[Net Keeper Count],RosterPlan25[[#This Row],[DraftIndex]]),0)+IF(RosterPlan25[[#This Row],[KEEPER / RFA]]="K",1,0)</f>
        <v>1</v>
      </c>
      <c r="Q165" s="38"/>
      <c r="R165" s="36">
        <f>IF(RosterPlan25[[#This Row],[VAR/G]]&gt;0,ROUND($AA$29*RosterPlan25[[#This Row],[VAR/G]],0),0)+1</f>
        <v>28</v>
      </c>
      <c r="S165" s="36">
        <f>RosterPlan25[[#This Row],[Opt $]]-RosterPlan25[[#This Row],[2020 $]]</f>
        <v>16</v>
      </c>
      <c r="T165" s="36">
        <f>IF(OR(RosterPlan25[[#This Row],[SOURCE]]="Rookie",RosterPlan25[[#This Row],[POS]]="K"),0,RosterPlan25[[#This Row],[VAR/G]]+3.3)</f>
        <v>5.57</v>
      </c>
      <c r="U165" s="36">
        <f>IF(RosterPlan25[[#This Row],[VAW/G]]&gt;0,ROUND(RosterPlan25[[#This Row],[VAW/G]]*$AA$56,0)+1,1)</f>
        <v>47</v>
      </c>
      <c r="V165" s="42">
        <f>RosterPlan25[[#This Row],[VAWG Market $]]-_xlfn.IFNA(RosterPlan25[[#This Row],[2020 $]],1)</f>
        <v>35</v>
      </c>
      <c r="W165" s="36">
        <f>IF(RosterPlan25[[#This Row],[VAR/G]]&gt;0,1+ROUND(RosterPlan25[[#This Row],[VAR/G]]*IF(RosterPlan25[[#This Row],[KEEPER / RFA]]="K",($AA$34+RosterPlan25[[#This Row],[2020 $]]-1)/($AA$25+RosterPlan25[[#This Row],[VAR/G]]),$AA$35),0),1)</f>
        <v>52</v>
      </c>
      <c r="X165" s="36">
        <f>RosterPlan25[[#This Row],[Pure Inflated $]]-RosterPlan25[[#This Row],[2020 $]]</f>
        <v>40</v>
      </c>
      <c r="AO165"/>
      <c r="AP165"/>
      <c r="AQ165"/>
      <c r="AR165"/>
      <c r="AS165"/>
      <c r="AT165"/>
    </row>
    <row r="166" spans="1:46" x14ac:dyDescent="0.3">
      <c r="A166" s="1" t="s">
        <v>5645</v>
      </c>
      <c r="B166" s="69" t="s">
        <v>267</v>
      </c>
      <c r="C166" s="69" t="s">
        <v>5647</v>
      </c>
      <c r="D166" s="69">
        <f>_xlfn.IFNA(MATCH(RosterPlan25[[#This Row],[player_id]],CompositeRoster[sleeper_id],0),  MATCH(RosterPlan25[[#This Row],[PLAYER]],CompositeRoster[full_name],0))</f>
        <v>230</v>
      </c>
      <c r="E166" s="69">
        <f>MATCH(RosterPlan25[[#This Row],[player_id]],Draft2019[sleeper_id],0)</f>
        <v>21</v>
      </c>
      <c r="F166" s="57" t="str">
        <f>INDEX(CompositeRoster[team],RosterPlan25[[#This Row],[RosterIndex]])&amp;""</f>
        <v>ARI</v>
      </c>
      <c r="G166" s="57" t="str">
        <f>INDEX(CompositeRoster[position],RosterPlan25[[#This Row],[RosterIndex]])&amp;""</f>
        <v>QB</v>
      </c>
      <c r="H166" s="57" t="str">
        <f>INDEX(CompositeRoster[source],RosterPlan25[[#This Row],[RosterIndex]])</f>
        <v>Roster</v>
      </c>
      <c r="I166" s="58">
        <f>_xlfn.IFNA(INDEX(Draft2019[PRICE],RosterPlan25[[#This Row],[DraftIndex]]),0)</f>
        <v>5</v>
      </c>
      <c r="J166" s="58" t="str">
        <f>IF(RosterPlan25[[#This Row],[SOURCE]]="Rookie","Rookie",_xlfn.IFNA(INDEX(Draft2019[Current Contract],RosterPlan25[[#This Row],[DraftIndex]]),"Undrafted"))</f>
        <v>Rookie</v>
      </c>
      <c r="K166" s="58" t="str">
        <f>IF(RosterPlan25[[#This Row],[Contract]]="Rookie","",2019+3-_xlfn.IFNA(INDEX(Draft2019[Net Keeper Count],RosterPlan25[[#This Row],[DraftIndex]]),0))</f>
        <v/>
      </c>
      <c r="L166" s="58">
        <f>ROUNDDOWN(RosterPlan25[[#This Row],[Opt $]]*IF(RosterPlan25[[#This Row],[Contract]]="Rookie",0.3,0.15),0)</f>
        <v>6</v>
      </c>
      <c r="M166" s="59">
        <f>IF(RosterPlan25[[#This Row],[SOURCE]]="Rookie",INDEX(Rookies2020[salary],MATCH(RosterPlan25[[#This Row],[PLAYER]],Rookies2020[full_name],0)),MAX(RosterPlan25[[#This Row],[Current $]]+RosterPlan25[[#This Row],[$↑ VAR]],1))</f>
        <v>11</v>
      </c>
      <c r="N166" s="26">
        <f>_xlfn.IFNA(IF(RosterPlan25[[#This Row],[POS]]="K",0,INDEX(BeerTable[Average],MATCH(TEXT(RosterPlan25[[#This Row],[player_id]],"0"),BeerTable[sleeper_id],0))),_xlfn.SWITCH(RosterPlan25[[#This Row],[POS]],"QB",-12,"RB",-8,"WR",-8,-5))</f>
        <v>1.84</v>
      </c>
      <c r="O166" s="38" t="s">
        <v>437</v>
      </c>
      <c r="P166" s="60">
        <f>_xlfn.IFNA(INDEX(Draft2019[Net Keeper Count],RosterPlan25[[#This Row],[DraftIndex]]),0)+IF(RosterPlan25[[#This Row],[KEEPER / RFA]]="K",1,0)</f>
        <v>1</v>
      </c>
      <c r="Q166" s="59"/>
      <c r="R166" s="57">
        <f>IF(RosterPlan25[[#This Row],[VAR/G]]&gt;0,ROUND($AA$29*RosterPlan25[[#This Row],[VAR/G]],0),0)+1</f>
        <v>23</v>
      </c>
      <c r="S166" s="57">
        <f>RosterPlan25[[#This Row],[Opt $]]-RosterPlan25[[#This Row],[2020 $]]</f>
        <v>12</v>
      </c>
      <c r="T166" s="61">
        <f>IF(OR(RosterPlan25[[#This Row],[SOURCE]]="Rookie",RosterPlan25[[#This Row],[POS]]="K"),0,RosterPlan25[[#This Row],[VAR/G]]+3.3)</f>
        <v>5.14</v>
      </c>
      <c r="U166" s="61">
        <f>IF(RosterPlan25[[#This Row],[VAW/G]]&gt;0,ROUND(RosterPlan25[[#This Row],[VAW/G]]*$AA$56,0)+1,1)</f>
        <v>43</v>
      </c>
      <c r="V166" s="62">
        <f>RosterPlan25[[#This Row],[VAWG Market $]]-_xlfn.IFNA(RosterPlan25[[#This Row],[2020 $]],1)</f>
        <v>32</v>
      </c>
      <c r="W166" s="57">
        <f>IF(RosterPlan25[[#This Row],[VAR/G]]&gt;0,1+ROUND(RosterPlan25[[#This Row],[VAR/G]]*IF(RosterPlan25[[#This Row],[KEEPER / RFA]]="K",($AA$34+RosterPlan25[[#This Row],[2020 $]]-1)/($AA$25+RosterPlan25[[#This Row],[VAR/G]]),$AA$35),0),1)</f>
        <v>43</v>
      </c>
      <c r="X166" s="61">
        <f>RosterPlan25[[#This Row],[Pure Inflated $]]-RosterPlan25[[#This Row],[2020 $]]</f>
        <v>32</v>
      </c>
      <c r="AO166"/>
      <c r="AP166"/>
      <c r="AQ166"/>
      <c r="AR166"/>
      <c r="AS166"/>
      <c r="AT166"/>
    </row>
    <row r="167" spans="1:46" x14ac:dyDescent="0.3">
      <c r="A167" s="1" t="s">
        <v>216</v>
      </c>
      <c r="B167" s="69" t="s">
        <v>267</v>
      </c>
      <c r="C167" s="69" t="s">
        <v>3736</v>
      </c>
      <c r="D167" s="69">
        <f>_xlfn.IFNA(MATCH(RosterPlan25[[#This Row],[player_id]],CompositeRoster[sleeper_id],0),  MATCH(RosterPlan25[[#This Row],[PLAYER]],CompositeRoster[full_name],0))</f>
        <v>237</v>
      </c>
      <c r="E167" s="69">
        <f>MATCH(RosterPlan25[[#This Row],[player_id]],Draft2019[sleeper_id],0)</f>
        <v>75</v>
      </c>
      <c r="F167" s="69" t="str">
        <f>INDEX(CompositeRoster[team],RosterPlan25[[#This Row],[RosterIndex]])&amp;""</f>
        <v>SEA</v>
      </c>
      <c r="G167" s="69" t="str">
        <f>INDEX(CompositeRoster[position],RosterPlan25[[#This Row],[RosterIndex]])&amp;""</f>
        <v>WR</v>
      </c>
      <c r="H167" s="69" t="str">
        <f>INDEX(CompositeRoster[source],RosterPlan25[[#This Row],[RosterIndex]])</f>
        <v>Roster</v>
      </c>
      <c r="I167" s="41">
        <f>_xlfn.IFNA(INDEX(Draft2019[PRICE],RosterPlan25[[#This Row],[DraftIndex]]),0)</f>
        <v>9</v>
      </c>
      <c r="J167" s="41" t="str">
        <f>IF(RosterPlan25[[#This Row],[SOURCE]]="Rookie","Rookie",_xlfn.IFNA(INDEX(Draft2019[Current Contract],RosterPlan25[[#This Row],[DraftIndex]]),"Undrafted"))</f>
        <v>Auction</v>
      </c>
      <c r="K167" s="41">
        <f>IF(RosterPlan25[[#This Row],[Contract]]="Rookie","",2019+3-_xlfn.IFNA(INDEX(Draft2019[Net Keeper Count],RosterPlan25[[#This Row],[DraftIndex]]),0))</f>
        <v>2021</v>
      </c>
      <c r="L167" s="41">
        <f>ROUNDDOWN(RosterPlan25[[#This Row],[Opt $]]*IF(RosterPlan25[[#This Row],[Contract]]="Rookie",0.3,0.15),0)</f>
        <v>3</v>
      </c>
      <c r="M167" s="69">
        <f>IF(RosterPlan25[[#This Row],[SOURCE]]="Rookie",INDEX(Rookies2020[salary],MATCH(RosterPlan25[[#This Row],[PLAYER]],Rookies2020[full_name],0)),MAX(RosterPlan25[[#This Row],[Current $]]+RosterPlan25[[#This Row],[$↑ VAR]],1))</f>
        <v>12</v>
      </c>
      <c r="N167" s="37">
        <f>_xlfn.IFNA(IF(RosterPlan25[[#This Row],[POS]]="K",0,INDEX(BeerTable[Average],MATCH(TEXT(RosterPlan25[[#This Row],[player_id]],"0"),BeerTable[sleeper_id],0))),_xlfn.SWITCH(RosterPlan25[[#This Row],[POS]],"QB",-12,"RB",-8,"WR",-8,-5))</f>
        <v>1.68</v>
      </c>
      <c r="O167" s="38" t="s">
        <v>437</v>
      </c>
      <c r="P167" s="69">
        <f>_xlfn.IFNA(INDEX(Draft2019[Net Keeper Count],RosterPlan25[[#This Row],[DraftIndex]]),0)+IF(RosterPlan25[[#This Row],[KEEPER / RFA]]="K",1,0)</f>
        <v>2</v>
      </c>
      <c r="Q167" s="38"/>
      <c r="R167" s="36">
        <f>IF(RosterPlan25[[#This Row],[VAR/G]]&gt;0,ROUND($AA$29*RosterPlan25[[#This Row],[VAR/G]],0),0)+1</f>
        <v>21</v>
      </c>
      <c r="S167" s="36">
        <f>RosterPlan25[[#This Row],[Opt $]]-RosterPlan25[[#This Row],[2020 $]]</f>
        <v>9</v>
      </c>
      <c r="T167" s="36">
        <f>IF(OR(RosterPlan25[[#This Row],[SOURCE]]="Rookie",RosterPlan25[[#This Row],[POS]]="K"),0,RosterPlan25[[#This Row],[VAR/G]]+3.3)</f>
        <v>4.9799999999999995</v>
      </c>
      <c r="U167" s="36">
        <f>IF(RosterPlan25[[#This Row],[VAW/G]]&gt;0,ROUND(RosterPlan25[[#This Row],[VAW/G]]*$AA$56,0)+1,1)</f>
        <v>42</v>
      </c>
      <c r="V167" s="42">
        <f>RosterPlan25[[#This Row],[VAWG Market $]]-_xlfn.IFNA(RosterPlan25[[#This Row],[2020 $]],1)</f>
        <v>30</v>
      </c>
      <c r="W167" s="36">
        <f>IF(RosterPlan25[[#This Row],[VAR/G]]&gt;0,1+ROUND(RosterPlan25[[#This Row],[VAR/G]]*IF(RosterPlan25[[#This Row],[KEEPER / RFA]]="K",($AA$34+RosterPlan25[[#This Row],[2020 $]]-1)/($AA$25+RosterPlan25[[#This Row],[VAR/G]]),$AA$35),0),1)</f>
        <v>40</v>
      </c>
      <c r="X167" s="36">
        <f>RosterPlan25[[#This Row],[Pure Inflated $]]-RosterPlan25[[#This Row],[2020 $]]</f>
        <v>28</v>
      </c>
      <c r="AO167"/>
      <c r="AP167"/>
      <c r="AQ167"/>
      <c r="AR167"/>
      <c r="AS167"/>
      <c r="AT167"/>
    </row>
    <row r="168" spans="1:46" x14ac:dyDescent="0.3">
      <c r="A168" s="1" t="s">
        <v>6616</v>
      </c>
      <c r="B168" s="69" t="s">
        <v>267</v>
      </c>
      <c r="C168" s="69" t="s">
        <v>6619</v>
      </c>
      <c r="D168" s="69">
        <f>_xlfn.IFNA(MATCH(RosterPlan25[[#This Row],[player_id]],CompositeRoster[sleeper_id],0),  MATCH(RosterPlan25[[#This Row],[PLAYER]],CompositeRoster[full_name],0))</f>
        <v>225</v>
      </c>
      <c r="E168" s="69">
        <f>MATCH(RosterPlan25[[#This Row],[player_id]],Draft2019[sleeper_id],0)</f>
        <v>213</v>
      </c>
      <c r="F168" s="57" t="str">
        <f>INDEX(CompositeRoster[team],RosterPlan25[[#This Row],[RosterIndex]])&amp;""</f>
        <v>LV</v>
      </c>
      <c r="G168" s="57" t="str">
        <f>INDEX(CompositeRoster[position],RosterPlan25[[#This Row],[RosterIndex]])&amp;""</f>
        <v>TE</v>
      </c>
      <c r="H168" s="57" t="str">
        <f>INDEX(CompositeRoster[source],RosterPlan25[[#This Row],[RosterIndex]])</f>
        <v>Roster</v>
      </c>
      <c r="I168" s="58">
        <f>_xlfn.IFNA(INDEX(Draft2019[PRICE],RosterPlan25[[#This Row],[DraftIndex]]),0)</f>
        <v>1</v>
      </c>
      <c r="J168" s="58" t="str">
        <f>IF(RosterPlan25[[#This Row],[SOURCE]]="Rookie","Rookie",_xlfn.IFNA(INDEX(Draft2019[Current Contract],RosterPlan25[[#This Row],[DraftIndex]]),"Undrafted"))</f>
        <v>Auction</v>
      </c>
      <c r="K168" s="58">
        <f>IF(RosterPlan25[[#This Row],[Contract]]="Rookie","",2019+3-_xlfn.IFNA(INDEX(Draft2019[Net Keeper Count],RosterPlan25[[#This Row],[DraftIndex]]),0))</f>
        <v>2022</v>
      </c>
      <c r="L168" s="58">
        <f>ROUNDDOWN(RosterPlan25[[#This Row],[Opt $]]*IF(RosterPlan25[[#This Row],[Contract]]="Rookie",0.3,0.15),0)</f>
        <v>2</v>
      </c>
      <c r="M168" s="59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68" s="26">
        <f>_xlfn.IFNA(IF(RosterPlan25[[#This Row],[POS]]="K",0,INDEX(BeerTable[Average],MATCH(TEXT(RosterPlan25[[#This Row],[player_id]],"0"),BeerTable[sleeper_id],0))),_xlfn.SWITCH(RosterPlan25[[#This Row],[POS]],"QB",-12,"RB",-8,"WR",-8,-5))</f>
        <v>1.45</v>
      </c>
      <c r="O168" s="38" t="s">
        <v>437</v>
      </c>
      <c r="P168" s="60">
        <f>_xlfn.IFNA(INDEX(Draft2019[Net Keeper Count],RosterPlan25[[#This Row],[DraftIndex]]),0)+IF(RosterPlan25[[#This Row],[KEEPER / RFA]]="K",1,0)</f>
        <v>1</v>
      </c>
      <c r="Q168" s="59"/>
      <c r="R168" s="57">
        <f>IF(RosterPlan25[[#This Row],[VAR/G]]&gt;0,ROUND($AA$29*RosterPlan25[[#This Row],[VAR/G]],0),0)+1</f>
        <v>18</v>
      </c>
      <c r="S168" s="57">
        <f>RosterPlan25[[#This Row],[Opt $]]-RosterPlan25[[#This Row],[2020 $]]</f>
        <v>15</v>
      </c>
      <c r="T168" s="61">
        <f>IF(OR(RosterPlan25[[#This Row],[SOURCE]]="Rookie",RosterPlan25[[#This Row],[POS]]="K"),0,RosterPlan25[[#This Row],[VAR/G]]+3.3)</f>
        <v>4.75</v>
      </c>
      <c r="U168" s="61">
        <f>IF(RosterPlan25[[#This Row],[VAW/G]]&gt;0,ROUND(RosterPlan25[[#This Row],[VAW/G]]*$AA$56,0)+1,1)</f>
        <v>40</v>
      </c>
      <c r="V168" s="62">
        <f>RosterPlan25[[#This Row],[VAWG Market $]]-_xlfn.IFNA(RosterPlan25[[#This Row],[2020 $]],1)</f>
        <v>37</v>
      </c>
      <c r="W168" s="57">
        <f>IF(RosterPlan25[[#This Row],[VAR/G]]&gt;0,1+ROUND(RosterPlan25[[#This Row],[VAR/G]]*IF(RosterPlan25[[#This Row],[KEEPER / RFA]]="K",($AA$34+RosterPlan25[[#This Row],[2020 $]]-1)/($AA$25+RosterPlan25[[#This Row],[VAR/G]]),$AA$35),0),1)</f>
        <v>34</v>
      </c>
      <c r="X168" s="61">
        <f>RosterPlan25[[#This Row],[Pure Inflated $]]-RosterPlan25[[#This Row],[2020 $]]</f>
        <v>31</v>
      </c>
      <c r="AO168"/>
      <c r="AP168"/>
      <c r="AQ168"/>
      <c r="AR168"/>
      <c r="AS168"/>
      <c r="AT168"/>
    </row>
    <row r="169" spans="1:46" x14ac:dyDescent="0.3">
      <c r="A169" s="1" t="s">
        <v>19</v>
      </c>
      <c r="B169" s="69" t="s">
        <v>267</v>
      </c>
      <c r="C169" s="69" t="s">
        <v>5242</v>
      </c>
      <c r="D169" s="69">
        <f>_xlfn.IFNA(MATCH(RosterPlan25[[#This Row],[player_id]],CompositeRoster[sleeper_id],0),  MATCH(RosterPlan25[[#This Row],[PLAYER]],CompositeRoster[full_name],0))</f>
        <v>234</v>
      </c>
      <c r="E169" s="69">
        <f>MATCH(RosterPlan25[[#This Row],[player_id]],Draft2019[sleeper_id],0)</f>
        <v>82</v>
      </c>
      <c r="F169" s="69" t="str">
        <f>INDEX(CompositeRoster[team],RosterPlan25[[#This Row],[RosterIndex]])&amp;""</f>
        <v>BUF</v>
      </c>
      <c r="G169" s="69" t="str">
        <f>INDEX(CompositeRoster[position],RosterPlan25[[#This Row],[RosterIndex]])&amp;""</f>
        <v>WR</v>
      </c>
      <c r="H169" s="36" t="str">
        <f>INDEX(CompositeRoster[source],RosterPlan25[[#This Row],[RosterIndex]])</f>
        <v>Roster</v>
      </c>
      <c r="I169" s="41">
        <f>_xlfn.IFNA(INDEX(Draft2019[PRICE],RosterPlan25[[#This Row],[DraftIndex]]),0)</f>
        <v>47</v>
      </c>
      <c r="J169" s="41" t="str">
        <f>IF(RosterPlan25[[#This Row],[SOURCE]]="Rookie","Rookie",_xlfn.IFNA(INDEX(Draft2019[Current Contract],RosterPlan25[[#This Row],[DraftIndex]]),"Undrafted"))</f>
        <v>Auction</v>
      </c>
      <c r="K169" s="41">
        <f>IF(RosterPlan25[[#This Row],[Contract]]="Rookie","",2019+3-_xlfn.IFNA(INDEX(Draft2019[Net Keeper Count],RosterPlan25[[#This Row],[DraftIndex]]),0))</f>
        <v>2022</v>
      </c>
      <c r="L169" s="41">
        <f>ROUNDDOWN(RosterPlan25[[#This Row],[Opt $]]*IF(RosterPlan25[[#This Row],[Contract]]="Rookie",0.3,0.15),0)</f>
        <v>2</v>
      </c>
      <c r="M169" s="36">
        <f>IF(RosterPlan25[[#This Row],[SOURCE]]="Rookie",INDEX(Rookies2020[salary],MATCH(RosterPlan25[[#This Row],[PLAYER]],Rookies2020[full_name],0)),MAX(RosterPlan25[[#This Row],[Current $]]+RosterPlan25[[#This Row],[$↑ VAR]],1))</f>
        <v>49</v>
      </c>
      <c r="N169" s="37">
        <f>_xlfn.IFNA(IF(RosterPlan25[[#This Row],[POS]]="K",0,INDEX(BeerTable[Average],MATCH(TEXT(RosterPlan25[[#This Row],[player_id]],"0"),BeerTable[sleeper_id],0))),_xlfn.SWITCH(RosterPlan25[[#This Row],[POS]],"QB",-12,"RB",-8,"WR",-8,-5))</f>
        <v>1.1399999999999999</v>
      </c>
      <c r="O169" s="38"/>
      <c r="P169" s="36">
        <f>_xlfn.IFNA(INDEX(Draft2019[Net Keeper Count],RosterPlan25[[#This Row],[DraftIndex]]),0)+IF(RosterPlan25[[#This Row],[KEEPER / RFA]]="K",1,0)</f>
        <v>0</v>
      </c>
      <c r="Q169" s="38"/>
      <c r="R169" s="69">
        <f>IF(RosterPlan25[[#This Row],[VAR/G]]&gt;0,ROUND($AA$29*RosterPlan25[[#This Row],[VAR/G]],0),0)+1</f>
        <v>15</v>
      </c>
      <c r="S169" s="36">
        <f>RosterPlan25[[#This Row],[Opt $]]-RosterPlan25[[#This Row],[2020 $]]</f>
        <v>-34</v>
      </c>
      <c r="T169" s="36">
        <f>IF(OR(RosterPlan25[[#This Row],[SOURCE]]="Rookie",RosterPlan25[[#This Row],[POS]]="K"),0,RosterPlan25[[#This Row],[VAR/G]]+3.3)</f>
        <v>4.4399999999999995</v>
      </c>
      <c r="U169" s="36">
        <f>IF(RosterPlan25[[#This Row],[VAW/G]]&gt;0,ROUND(RosterPlan25[[#This Row],[VAW/G]]*$AA$56,0)+1,1)</f>
        <v>38</v>
      </c>
      <c r="V169" s="42">
        <f>RosterPlan25[[#This Row],[VAWG Market $]]-_xlfn.IFNA(RosterPlan25[[#This Row],[2020 $]],1)</f>
        <v>-11</v>
      </c>
      <c r="W169" s="36">
        <f>IF(RosterPlan25[[#This Row],[VAR/G]]&gt;0,1+ROUND(RosterPlan25[[#This Row],[VAR/G]]*IF(RosterPlan25[[#This Row],[KEEPER / RFA]]="K",($AA$34+RosterPlan25[[#This Row],[2020 $]]-1)/($AA$25+RosterPlan25[[#This Row],[VAR/G]]),$AA$35),0),1)</f>
        <v>22</v>
      </c>
      <c r="X169" s="36">
        <f>RosterPlan25[[#This Row],[Pure Inflated $]]-RosterPlan25[[#This Row],[2020 $]]</f>
        <v>-27</v>
      </c>
      <c r="AO169"/>
      <c r="AP169"/>
      <c r="AQ169"/>
      <c r="AR169"/>
      <c r="AS169"/>
      <c r="AT169"/>
    </row>
    <row r="170" spans="1:46" x14ac:dyDescent="0.3">
      <c r="A170" s="1" t="s">
        <v>125</v>
      </c>
      <c r="B170" s="69" t="s">
        <v>267</v>
      </c>
      <c r="C170" s="69" t="s">
        <v>6080</v>
      </c>
      <c r="D170" s="69">
        <f>_xlfn.IFNA(MATCH(RosterPlan25[[#This Row],[player_id]],CompositeRoster[sleeper_id],0),  MATCH(RosterPlan25[[#This Row],[PLAYER]],CompositeRoster[full_name],0))</f>
        <v>228</v>
      </c>
      <c r="E170" s="69">
        <f>MATCH(RosterPlan25[[#This Row],[player_id]],Draft2019[sleeper_id],0)</f>
        <v>86</v>
      </c>
      <c r="F170" s="69" t="str">
        <f>INDEX(CompositeRoster[team],RosterPlan25[[#This Row],[RosterIndex]])&amp;""</f>
        <v>MIA</v>
      </c>
      <c r="G170" s="69" t="str">
        <f>INDEX(CompositeRoster[position],RosterPlan25[[#This Row],[RosterIndex]])&amp;""</f>
        <v>RB</v>
      </c>
      <c r="H170" s="36" t="str">
        <f>INDEX(CompositeRoster[source],RosterPlan25[[#This Row],[RosterIndex]])</f>
        <v>Roster</v>
      </c>
      <c r="I170" s="41">
        <f>_xlfn.IFNA(INDEX(Draft2019[PRICE],RosterPlan25[[#This Row],[DraftIndex]]),0)</f>
        <v>2</v>
      </c>
      <c r="J170" s="41" t="str">
        <f>IF(RosterPlan25[[#This Row],[SOURCE]]="Rookie","Rookie",_xlfn.IFNA(INDEX(Draft2019[Current Contract],RosterPlan25[[#This Row],[DraftIndex]]),"Undrafted"))</f>
        <v>Auction</v>
      </c>
      <c r="K170" s="41">
        <f>IF(RosterPlan25[[#This Row],[Contract]]="Rookie","",2019+3-_xlfn.IFNA(INDEX(Draft2019[Net Keeper Count],RosterPlan25[[#This Row],[DraftIndex]]),0))</f>
        <v>2022</v>
      </c>
      <c r="L170" s="41">
        <f>ROUNDDOWN(RosterPlan25[[#This Row],[Opt $]]*IF(RosterPlan25[[#This Row],[Contract]]="Rookie",0.3,0.15),0)</f>
        <v>0</v>
      </c>
      <c r="M170" s="36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70" s="47">
        <f>_xlfn.IFNA(IF(RosterPlan25[[#This Row],[POS]]="K",0,INDEX(BeerTable[Average],MATCH(TEXT(RosterPlan25[[#This Row],[player_id]],"0"),BeerTable[sleeper_id],0))),_xlfn.SWITCH(RosterPlan25[[#This Row],[POS]],"QB",-12,"RB",-8,"WR",-8,-5))</f>
        <v>0.22</v>
      </c>
      <c r="O170" s="38" t="s">
        <v>437</v>
      </c>
      <c r="P170" s="69">
        <f>_xlfn.IFNA(INDEX(Draft2019[Net Keeper Count],RosterPlan25[[#This Row],[DraftIndex]]),0)+IF(RosterPlan25[[#This Row],[KEEPER / RFA]]="K",1,0)</f>
        <v>1</v>
      </c>
      <c r="Q170" s="38"/>
      <c r="R170" s="48">
        <f>IF(RosterPlan25[[#This Row],[VAR/G]]&gt;0,ROUND($AA$29*RosterPlan25[[#This Row],[VAR/G]],0),0)+1</f>
        <v>4</v>
      </c>
      <c r="S170" s="36">
        <f>RosterPlan25[[#This Row],[Opt $]]-RosterPlan25[[#This Row],[2020 $]]</f>
        <v>2</v>
      </c>
      <c r="T170" s="69">
        <f>IF(OR(RosterPlan25[[#This Row],[SOURCE]]="Rookie",RosterPlan25[[#This Row],[POS]]="K"),0,RosterPlan25[[#This Row],[VAR/G]]+3.3)</f>
        <v>3.52</v>
      </c>
      <c r="U170" s="69">
        <f>IF(RosterPlan25[[#This Row],[VAW/G]]&gt;0,ROUND(RosterPlan25[[#This Row],[VAW/G]]*$AA$56,0)+1,1)</f>
        <v>30</v>
      </c>
      <c r="V170" s="49">
        <f>RosterPlan25[[#This Row],[VAWG Market $]]-_xlfn.IFNA(RosterPlan25[[#This Row],[2020 $]],1)</f>
        <v>28</v>
      </c>
      <c r="W170" s="36">
        <f>IF(RosterPlan25[[#This Row],[VAR/G]]&gt;0,1+ROUND(RosterPlan25[[#This Row],[VAR/G]]*IF(RosterPlan25[[#This Row],[KEEPER / RFA]]="K",($AA$34+RosterPlan25[[#This Row],[2020 $]]-1)/($AA$25+RosterPlan25[[#This Row],[VAR/G]]),$AA$35),0),1)</f>
        <v>6</v>
      </c>
      <c r="X170" s="36">
        <f>RosterPlan25[[#This Row],[Pure Inflated $]]-RosterPlan25[[#This Row],[2020 $]]</f>
        <v>4</v>
      </c>
      <c r="AO170"/>
      <c r="AP170"/>
      <c r="AQ170"/>
      <c r="AR170"/>
      <c r="AS170"/>
      <c r="AT170"/>
    </row>
    <row r="171" spans="1:46" x14ac:dyDescent="0.3">
      <c r="A171" s="1" t="s">
        <v>7643</v>
      </c>
      <c r="B171" s="69" t="s">
        <v>267</v>
      </c>
      <c r="C171" s="69" t="s">
        <v>7646</v>
      </c>
      <c r="D171" s="69">
        <f>_xlfn.IFNA(MATCH(RosterPlan25[[#This Row],[player_id]],CompositeRoster[sleeper_id],0),  MATCH(RosterPlan25[[#This Row],[PLAYER]],CompositeRoster[full_name],0))</f>
        <v>236</v>
      </c>
      <c r="E171" s="69" t="e">
        <f>MATCH(RosterPlan25[[#This Row],[player_id]],Draft2019[sleeper_id],0)</f>
        <v>#N/A</v>
      </c>
      <c r="F171" s="57" t="str">
        <f>INDEX(CompositeRoster[team],RosterPlan25[[#This Row],[RosterIndex]])&amp;""</f>
        <v>LAR</v>
      </c>
      <c r="G171" s="57" t="str">
        <f>INDEX(CompositeRoster[position],RosterPlan25[[#This Row],[RosterIndex]])&amp;""</f>
        <v>TE</v>
      </c>
      <c r="H171" s="57" t="str">
        <f>INDEX(CompositeRoster[source],RosterPlan25[[#This Row],[RosterIndex]])</f>
        <v>Roster</v>
      </c>
      <c r="I171" s="58">
        <f>_xlfn.IFNA(INDEX(Draft2019[PRICE],RosterPlan25[[#This Row],[DraftIndex]]),0)</f>
        <v>0</v>
      </c>
      <c r="J171" s="58" t="str">
        <f>IF(RosterPlan25[[#This Row],[SOURCE]]="Rookie","Rookie",_xlfn.IFNA(INDEX(Draft2019[Current Contract],RosterPlan25[[#This Row],[DraftIndex]]),"Undrafted"))</f>
        <v>Undrafted</v>
      </c>
      <c r="K171" s="58">
        <f>IF(RosterPlan25[[#This Row],[Contract]]="Rookie","",2019+3-_xlfn.IFNA(INDEX(Draft2019[Net Keeper Count],RosterPlan25[[#This Row],[DraftIndex]]),0))</f>
        <v>2022</v>
      </c>
      <c r="L171" s="58">
        <f>ROUNDDOWN(RosterPlan25[[#This Row],[Opt $]]*IF(RosterPlan25[[#This Row],[Contract]]="Rookie",0.3,0.15),0)</f>
        <v>0</v>
      </c>
      <c r="M171" s="57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71" s="47">
        <f>_xlfn.IFNA(IF(RosterPlan25[[#This Row],[POS]]="K",0,INDEX(BeerTable[Average],MATCH(TEXT(RosterPlan25[[#This Row],[player_id]],"0"),BeerTable[sleeper_id],0))),_xlfn.SWITCH(RosterPlan25[[#This Row],[POS]],"QB",-12,"RB",-8,"WR",-8,-5))</f>
        <v>0.2</v>
      </c>
      <c r="O171" s="38" t="s">
        <v>437</v>
      </c>
      <c r="P171" s="59">
        <f>_xlfn.IFNA(INDEX(Draft2019[Net Keeper Count],RosterPlan25[[#This Row],[DraftIndex]]),0)+IF(RosterPlan25[[#This Row],[KEEPER / RFA]]="K",1,0)</f>
        <v>1</v>
      </c>
      <c r="Q171" s="60"/>
      <c r="R171" s="57">
        <f>IF(RosterPlan25[[#This Row],[VAR/G]]&gt;0,ROUND($AA$29*RosterPlan25[[#This Row],[VAR/G]],0),0)+1</f>
        <v>3</v>
      </c>
      <c r="S171" s="57">
        <f>RosterPlan25[[#This Row],[Opt $]]-RosterPlan25[[#This Row],[2020 $]]</f>
        <v>2</v>
      </c>
      <c r="T171" s="61">
        <f>IF(OR(RosterPlan25[[#This Row],[SOURCE]]="Rookie",RosterPlan25[[#This Row],[POS]]="K"),0,RosterPlan25[[#This Row],[VAR/G]]+3.3)</f>
        <v>3.5</v>
      </c>
      <c r="U171" s="61">
        <f>IF(RosterPlan25[[#This Row],[VAW/G]]&gt;0,ROUND(RosterPlan25[[#This Row],[VAW/G]]*$AA$56,0)+1,1)</f>
        <v>30</v>
      </c>
      <c r="V171" s="62">
        <f>RosterPlan25[[#This Row],[VAWG Market $]]-_xlfn.IFNA(RosterPlan25[[#This Row],[2020 $]],1)</f>
        <v>29</v>
      </c>
      <c r="W171" s="57">
        <f>IF(RosterPlan25[[#This Row],[VAR/G]]&gt;0,1+ROUND(RosterPlan25[[#This Row],[VAR/G]]*IF(RosterPlan25[[#This Row],[KEEPER / RFA]]="K",($AA$34+RosterPlan25[[#This Row],[2020 $]]-1)/($AA$25+RosterPlan25[[#This Row],[VAR/G]]),$AA$35),0),1)</f>
        <v>6</v>
      </c>
      <c r="X171" s="57">
        <f>RosterPlan25[[#This Row],[Pure Inflated $]]-RosterPlan25[[#This Row],[2020 $]]</f>
        <v>5</v>
      </c>
      <c r="AO171"/>
      <c r="AP171"/>
      <c r="AQ171"/>
      <c r="AR171"/>
      <c r="AS171"/>
      <c r="AT171"/>
    </row>
    <row r="172" spans="1:46" x14ac:dyDescent="0.3">
      <c r="A172" s="1" t="s">
        <v>221</v>
      </c>
      <c r="B172" s="69" t="s">
        <v>267</v>
      </c>
      <c r="C172" s="69" t="s">
        <v>7071</v>
      </c>
      <c r="D172" s="69">
        <f>_xlfn.IFNA(MATCH(RosterPlan25[[#This Row],[player_id]],CompositeRoster[sleeper_id],0),  MATCH(RosterPlan25[[#This Row],[PLAYER]],CompositeRoster[full_name],0))</f>
        <v>229</v>
      </c>
      <c r="E172" s="69">
        <f>MATCH(RosterPlan25[[#This Row],[player_id]],Draft2019[sleeper_id],0)</f>
        <v>76</v>
      </c>
      <c r="F172" s="57" t="str">
        <f>INDEX(CompositeRoster[team],RosterPlan25[[#This Row],[RosterIndex]])&amp;""</f>
        <v>NE</v>
      </c>
      <c r="G172" s="57" t="str">
        <f>INDEX(CompositeRoster[position],RosterPlan25[[#This Row],[RosterIndex]])&amp;""</f>
        <v>WR</v>
      </c>
      <c r="H172" s="57" t="str">
        <f>INDEX(CompositeRoster[source],RosterPlan25[[#This Row],[RosterIndex]])</f>
        <v>Roster</v>
      </c>
      <c r="I172" s="58">
        <f>_xlfn.IFNA(INDEX(Draft2019[PRICE],RosterPlan25[[#This Row],[DraftIndex]]),0)</f>
        <v>7</v>
      </c>
      <c r="J172" s="58" t="str">
        <f>IF(RosterPlan25[[#This Row],[SOURCE]]="Rookie","Rookie",_xlfn.IFNA(INDEX(Draft2019[Current Contract],RosterPlan25[[#This Row],[DraftIndex]]),"Undrafted"))</f>
        <v>Auction</v>
      </c>
      <c r="K172" s="58">
        <f>IF(RosterPlan25[[#This Row],[Contract]]="Rookie","",2019+3-_xlfn.IFNA(INDEX(Draft2019[Net Keeper Count],RosterPlan25[[#This Row],[DraftIndex]]),0))</f>
        <v>2021</v>
      </c>
      <c r="L172" s="58">
        <f>ROUNDDOWN(RosterPlan25[[#This Row],[Opt $]]*IF(RosterPlan25[[#This Row],[Contract]]="Rookie",0.3,0.15),0)</f>
        <v>0</v>
      </c>
      <c r="M172" s="57">
        <f>IF(RosterPlan25[[#This Row],[SOURCE]]="Rookie",INDEX(Rookies2020[salary],MATCH(RosterPlan25[[#This Row],[PLAYER]],Rookies2020[full_name],0)),MAX(RosterPlan25[[#This Row],[Current $]]+RosterPlan25[[#This Row],[$↑ VAR]],1))</f>
        <v>7</v>
      </c>
      <c r="N172" s="47">
        <f>_xlfn.IFNA(IF(RosterPlan25[[#This Row],[POS]]="K",0,INDEX(BeerTable[Average],MATCH(TEXT(RosterPlan25[[#This Row],[player_id]],"0"),BeerTable[sleeper_id],0))),_xlfn.SWITCH(RosterPlan25[[#This Row],[POS]],"QB",-12,"RB",-8,"WR",-8,-5))</f>
        <v>0.17</v>
      </c>
      <c r="O172" s="38" t="s">
        <v>437</v>
      </c>
      <c r="P172" s="59">
        <f>_xlfn.IFNA(INDEX(Draft2019[Net Keeper Count],RosterPlan25[[#This Row],[DraftIndex]]),0)+IF(RosterPlan25[[#This Row],[KEEPER / RFA]]="K",1,0)</f>
        <v>2</v>
      </c>
      <c r="Q172" s="60"/>
      <c r="R172" s="57">
        <f>IF(RosterPlan25[[#This Row],[VAR/G]]&gt;0,ROUND($AA$29*RosterPlan25[[#This Row],[VAR/G]],0),0)+1</f>
        <v>3</v>
      </c>
      <c r="S172" s="57">
        <f>RosterPlan25[[#This Row],[Opt $]]-RosterPlan25[[#This Row],[2020 $]]</f>
        <v>-4</v>
      </c>
      <c r="T172" s="61">
        <f>IF(OR(RosterPlan25[[#This Row],[SOURCE]]="Rookie",RosterPlan25[[#This Row],[POS]]="K"),0,RosterPlan25[[#This Row],[VAR/G]]+3.3)</f>
        <v>3.4699999999999998</v>
      </c>
      <c r="U172" s="61">
        <f>IF(RosterPlan25[[#This Row],[VAW/G]]&gt;0,ROUND(RosterPlan25[[#This Row],[VAW/G]]*$AA$56,0)+1,1)</f>
        <v>30</v>
      </c>
      <c r="V172" s="62">
        <f>RosterPlan25[[#This Row],[VAWG Market $]]-_xlfn.IFNA(RosterPlan25[[#This Row],[2020 $]],1)</f>
        <v>23</v>
      </c>
      <c r="W172" s="57">
        <f>IF(RosterPlan25[[#This Row],[VAR/G]]&gt;0,1+ROUND(RosterPlan25[[#This Row],[VAR/G]]*IF(RosterPlan25[[#This Row],[KEEPER / RFA]]="K",($AA$34+RosterPlan25[[#This Row],[2020 $]]-1)/($AA$25+RosterPlan25[[#This Row],[VAR/G]]),$AA$35),0),1)</f>
        <v>5</v>
      </c>
      <c r="X172" s="57">
        <f>RosterPlan25[[#This Row],[Pure Inflated $]]-RosterPlan25[[#This Row],[2020 $]]</f>
        <v>-2</v>
      </c>
      <c r="AO172"/>
      <c r="AP172"/>
      <c r="AQ172"/>
      <c r="AR172"/>
      <c r="AS172"/>
      <c r="AT172"/>
    </row>
    <row r="173" spans="1:46" x14ac:dyDescent="0.3">
      <c r="A173" s="1" t="s">
        <v>234</v>
      </c>
      <c r="B173" s="69" t="s">
        <v>267</v>
      </c>
      <c r="C173" s="69" t="s">
        <v>1766</v>
      </c>
      <c r="D173" s="69">
        <f>_xlfn.IFNA(MATCH(RosterPlan25[[#This Row],[player_id]],CompositeRoster[sleeper_id],0),  MATCH(RosterPlan25[[#This Row],[PLAYER]],CompositeRoster[full_name],0))</f>
        <v>221</v>
      </c>
      <c r="E173" s="69">
        <f>MATCH(RosterPlan25[[#This Row],[player_id]],Draft2019[sleeper_id],0)</f>
        <v>81</v>
      </c>
      <c r="F173" s="57" t="str">
        <f>INDEX(CompositeRoster[team],RosterPlan25[[#This Row],[RosterIndex]])&amp;""</f>
        <v>GB</v>
      </c>
      <c r="G173" s="57" t="str">
        <f>INDEX(CompositeRoster[position],RosterPlan25[[#This Row],[RosterIndex]])&amp;""</f>
        <v>QB</v>
      </c>
      <c r="H173" s="57" t="str">
        <f>INDEX(CompositeRoster[source],RosterPlan25[[#This Row],[RosterIndex]])</f>
        <v>Roster</v>
      </c>
      <c r="I173" s="58">
        <f>_xlfn.IFNA(INDEX(Draft2019[PRICE],RosterPlan25[[#This Row],[DraftIndex]]),0)</f>
        <v>41</v>
      </c>
      <c r="J173" s="58" t="str">
        <f>IF(RosterPlan25[[#This Row],[SOURCE]]="Rookie","Rookie",_xlfn.IFNA(INDEX(Draft2019[Current Contract],RosterPlan25[[#This Row],[DraftIndex]]),"Undrafted"))</f>
        <v>Auction</v>
      </c>
      <c r="K173" s="58">
        <f>IF(RosterPlan25[[#This Row],[Contract]]="Rookie","",2019+3-_xlfn.IFNA(INDEX(Draft2019[Net Keeper Count],RosterPlan25[[#This Row],[DraftIndex]]),0))</f>
        <v>2022</v>
      </c>
      <c r="L173" s="58">
        <f>ROUNDDOWN(RosterPlan25[[#This Row],[Opt $]]*IF(RosterPlan25[[#This Row],[Contract]]="Rookie",0.3,0.15),0)</f>
        <v>0</v>
      </c>
      <c r="M173" s="57">
        <f>IF(RosterPlan25[[#This Row],[SOURCE]]="Rookie",INDEX(Rookies2020[salary],MATCH(RosterPlan25[[#This Row],[PLAYER]],Rookies2020[full_name],0)),MAX(RosterPlan25[[#This Row],[Current $]]+RosterPlan25[[#This Row],[$↑ VAR]],1))</f>
        <v>41</v>
      </c>
      <c r="N173" s="47">
        <f>_xlfn.IFNA(IF(RosterPlan25[[#This Row],[POS]]="K",0,INDEX(BeerTable[Average],MATCH(TEXT(RosterPlan25[[#This Row],[player_id]],"0"),BeerTable[sleeper_id],0))),_xlfn.SWITCH(RosterPlan25[[#This Row],[POS]],"QB",-12,"RB",-8,"WR",-8,-5))</f>
        <v>0.12</v>
      </c>
      <c r="O173" s="38"/>
      <c r="P173" s="59">
        <f>_xlfn.IFNA(INDEX(Draft2019[Net Keeper Count],RosterPlan25[[#This Row],[DraftIndex]]),0)+IF(RosterPlan25[[#This Row],[KEEPER / RFA]]="K",1,0)</f>
        <v>0</v>
      </c>
      <c r="Q173" s="60"/>
      <c r="R173" s="57">
        <f>IF(RosterPlan25[[#This Row],[VAR/G]]&gt;0,ROUND($AA$29*RosterPlan25[[#This Row],[VAR/G]],0),0)+1</f>
        <v>2</v>
      </c>
      <c r="S173" s="57">
        <f>RosterPlan25[[#This Row],[Opt $]]-RosterPlan25[[#This Row],[2020 $]]</f>
        <v>-39</v>
      </c>
      <c r="T173" s="61">
        <f>IF(OR(RosterPlan25[[#This Row],[SOURCE]]="Rookie",RosterPlan25[[#This Row],[POS]]="K"),0,RosterPlan25[[#This Row],[VAR/G]]+3.3)</f>
        <v>3.42</v>
      </c>
      <c r="U173" s="61">
        <f>IF(RosterPlan25[[#This Row],[VAW/G]]&gt;0,ROUND(RosterPlan25[[#This Row],[VAW/G]]*$AA$56,0)+1,1)</f>
        <v>29</v>
      </c>
      <c r="V173" s="62">
        <f>RosterPlan25[[#This Row],[VAWG Market $]]-_xlfn.IFNA(RosterPlan25[[#This Row],[2020 $]],1)</f>
        <v>-12</v>
      </c>
      <c r="W173" s="57">
        <f>IF(RosterPlan25[[#This Row],[VAR/G]]&gt;0,1+ROUND(RosterPlan25[[#This Row],[VAR/G]]*IF(RosterPlan25[[#This Row],[KEEPER / RFA]]="K",($AA$34+RosterPlan25[[#This Row],[2020 $]]-1)/($AA$25+RosterPlan25[[#This Row],[VAR/G]]),$AA$35),0),1)</f>
        <v>3</v>
      </c>
      <c r="X173" s="57">
        <f>RosterPlan25[[#This Row],[Pure Inflated $]]-RosterPlan25[[#This Row],[2020 $]]</f>
        <v>-38</v>
      </c>
      <c r="AO173"/>
      <c r="AP173"/>
      <c r="AQ173"/>
      <c r="AR173"/>
      <c r="AS173"/>
      <c r="AT173"/>
    </row>
    <row r="174" spans="1:46" x14ac:dyDescent="0.3">
      <c r="A174" s="1" t="s">
        <v>224</v>
      </c>
      <c r="B174" s="69" t="s">
        <v>267</v>
      </c>
      <c r="C174" s="69" t="s">
        <v>6759</v>
      </c>
      <c r="D174" s="69">
        <f>_xlfn.IFNA(MATCH(RosterPlan25[[#This Row],[player_id]],CompositeRoster[sleeper_id],0),  MATCH(RosterPlan25[[#This Row],[PLAYER]],CompositeRoster[full_name],0))</f>
        <v>232</v>
      </c>
      <c r="E174" s="69">
        <f>MATCH(RosterPlan25[[#This Row],[player_id]],Draft2019[sleeper_id],0)</f>
        <v>73</v>
      </c>
      <c r="F174" s="57" t="str">
        <f>INDEX(CompositeRoster[team],RosterPlan25[[#This Row],[RosterIndex]])&amp;""</f>
        <v>IND</v>
      </c>
      <c r="G174" s="57" t="str">
        <f>INDEX(CompositeRoster[position],RosterPlan25[[#This Row],[RosterIndex]])&amp;""</f>
        <v>RB</v>
      </c>
      <c r="H174" s="57" t="str">
        <f>INDEX(CompositeRoster[source],RosterPlan25[[#This Row],[RosterIndex]])</f>
        <v>Roster</v>
      </c>
      <c r="I174" s="58">
        <f>_xlfn.IFNA(INDEX(Draft2019[PRICE],RosterPlan25[[#This Row],[DraftIndex]]),0)</f>
        <v>22</v>
      </c>
      <c r="J174" s="58" t="str">
        <f>IF(RosterPlan25[[#This Row],[SOURCE]]="Rookie","Rookie",_xlfn.IFNA(INDEX(Draft2019[Current Contract],RosterPlan25[[#This Row],[DraftIndex]]),"Undrafted"))</f>
        <v>Rookie</v>
      </c>
      <c r="K174" s="58" t="str">
        <f>IF(RosterPlan25[[#This Row],[Contract]]="Rookie","",2019+3-_xlfn.IFNA(INDEX(Draft2019[Net Keeper Count],RosterPlan25[[#This Row],[DraftIndex]]),0))</f>
        <v/>
      </c>
      <c r="L174" s="58">
        <f>ROUNDDOWN(RosterPlan25[[#This Row],[Opt $]]*IF(RosterPlan25[[#This Row],[Contract]]="Rookie",0.3,0.15),0)</f>
        <v>0</v>
      </c>
      <c r="M174" s="59">
        <f>IF(RosterPlan25[[#This Row],[SOURCE]]="Rookie",INDEX(Rookies2020[salary],MATCH(RosterPlan25[[#This Row],[PLAYER]],Rookies2020[full_name],0)),MAX(RosterPlan25[[#This Row],[Current $]]+RosterPlan25[[#This Row],[$↑ VAR]],1))</f>
        <v>22</v>
      </c>
      <c r="N174" s="26">
        <f>_xlfn.IFNA(IF(RosterPlan25[[#This Row],[POS]]="K",0,INDEX(BeerTable[Average],MATCH(TEXT(RosterPlan25[[#This Row],[player_id]],"0"),BeerTable[sleeper_id],0))),_xlfn.SWITCH(RosterPlan25[[#This Row],[POS]],"QB",-12,"RB",-8,"WR",-8,-5))</f>
        <v>-0.14000000000000001</v>
      </c>
      <c r="O174" s="38" t="s">
        <v>437</v>
      </c>
      <c r="P174" s="60">
        <f>_xlfn.IFNA(INDEX(Draft2019[Net Keeper Count],RosterPlan25[[#This Row],[DraftIndex]]),0)+IF(RosterPlan25[[#This Row],[KEEPER / RFA]]="K",1,0)</f>
        <v>3</v>
      </c>
      <c r="Q174" s="59"/>
      <c r="R174" s="57">
        <f>IF(RosterPlan25[[#This Row],[VAR/G]]&gt;0,ROUND($AA$29*RosterPlan25[[#This Row],[VAR/G]],0),0)+1</f>
        <v>1</v>
      </c>
      <c r="S174" s="57">
        <f>RosterPlan25[[#This Row],[Opt $]]-RosterPlan25[[#This Row],[2020 $]]</f>
        <v>-21</v>
      </c>
      <c r="T174" s="61">
        <f>IF(OR(RosterPlan25[[#This Row],[SOURCE]]="Rookie",RosterPlan25[[#This Row],[POS]]="K"),0,RosterPlan25[[#This Row],[VAR/G]]+3.3)</f>
        <v>3.1599999999999997</v>
      </c>
      <c r="U174" s="61">
        <f>IF(RosterPlan25[[#This Row],[VAW/G]]&gt;0,ROUND(RosterPlan25[[#This Row],[VAW/G]]*$AA$56,0)+1,1)</f>
        <v>27</v>
      </c>
      <c r="V174" s="62">
        <f>RosterPlan25[[#This Row],[VAWG Market $]]-_xlfn.IFNA(RosterPlan25[[#This Row],[2020 $]],1)</f>
        <v>5</v>
      </c>
      <c r="W174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74" s="61">
        <f>RosterPlan25[[#This Row],[Pure Inflated $]]-RosterPlan25[[#This Row],[2020 $]]</f>
        <v>-21</v>
      </c>
      <c r="AO174"/>
      <c r="AP174"/>
      <c r="AQ174"/>
      <c r="AR174"/>
      <c r="AS174"/>
      <c r="AT174"/>
    </row>
    <row r="175" spans="1:46" x14ac:dyDescent="0.3">
      <c r="A175" s="1" t="s">
        <v>220</v>
      </c>
      <c r="B175" s="69" t="s">
        <v>267</v>
      </c>
      <c r="C175" s="69" t="s">
        <v>4131</v>
      </c>
      <c r="D175" s="69">
        <f>_xlfn.IFNA(MATCH(RosterPlan25[[#This Row],[player_id]],CompositeRoster[sleeper_id],0),  MATCH(RosterPlan25[[#This Row],[PLAYER]],CompositeRoster[full_name],0))</f>
        <v>222</v>
      </c>
      <c r="E175" s="69">
        <f>MATCH(RosterPlan25[[#This Row],[player_id]],Draft2019[sleeper_id],0)</f>
        <v>74</v>
      </c>
      <c r="F175" s="69" t="str">
        <f>INDEX(CompositeRoster[team],RosterPlan25[[#This Row],[RosterIndex]])&amp;""</f>
        <v>CLE</v>
      </c>
      <c r="G175" s="69" t="str">
        <f>INDEX(CompositeRoster[position],RosterPlan25[[#This Row],[RosterIndex]])&amp;""</f>
        <v>TE</v>
      </c>
      <c r="H175" s="36" t="str">
        <f>INDEX(CompositeRoster[source],RosterPlan25[[#This Row],[RosterIndex]])</f>
        <v>Roster</v>
      </c>
      <c r="I175" s="41">
        <f>_xlfn.IFNA(INDEX(Draft2019[PRICE],RosterPlan25[[#This Row],[DraftIndex]]),0)</f>
        <v>9</v>
      </c>
      <c r="J175" s="41" t="str">
        <f>IF(RosterPlan25[[#This Row],[SOURCE]]="Rookie","Rookie",_xlfn.IFNA(INDEX(Draft2019[Current Contract],RosterPlan25[[#This Row],[DraftIndex]]),"Undrafted"))</f>
        <v>Auction</v>
      </c>
      <c r="K175" s="41">
        <f>IF(RosterPlan25[[#This Row],[Contract]]="Rookie","",2019+3-_xlfn.IFNA(INDEX(Draft2019[Net Keeper Count],RosterPlan25[[#This Row],[DraftIndex]]),0))</f>
        <v>2020</v>
      </c>
      <c r="L175" s="41">
        <f>ROUNDDOWN(RosterPlan25[[#This Row],[Opt $]]*IF(RosterPlan25[[#This Row],[Contract]]="Rookie",0.3,0.15),0)</f>
        <v>0</v>
      </c>
      <c r="M175" s="36">
        <f>IF(RosterPlan25[[#This Row],[SOURCE]]="Rookie",INDEX(Rookies2020[salary],MATCH(RosterPlan25[[#This Row],[PLAYER]],Rookies2020[full_name],0)),MAX(RosterPlan25[[#This Row],[Current $]]+RosterPlan25[[#This Row],[$↑ VAR]],1))</f>
        <v>9</v>
      </c>
      <c r="N175" s="37">
        <f>_xlfn.IFNA(IF(RosterPlan25[[#This Row],[POS]]="K",0,INDEX(BeerTable[Average],MATCH(TEXT(RosterPlan25[[#This Row],[player_id]],"0"),BeerTable[sleeper_id],0))),_xlfn.SWITCH(RosterPlan25[[#This Row],[POS]],"QB",-12,"RB",-8,"WR",-8,-5))</f>
        <v>-0.37</v>
      </c>
      <c r="O175" s="38"/>
      <c r="P175" s="36">
        <f>_xlfn.IFNA(INDEX(Draft2019[Net Keeper Count],RosterPlan25[[#This Row],[DraftIndex]]),0)+IF(RosterPlan25[[#This Row],[KEEPER / RFA]]="K",1,0)</f>
        <v>2</v>
      </c>
      <c r="Q175" s="38"/>
      <c r="R175" s="69">
        <f>IF(RosterPlan25[[#This Row],[VAR/G]]&gt;0,ROUND($AA$29*RosterPlan25[[#This Row],[VAR/G]],0),0)+1</f>
        <v>1</v>
      </c>
      <c r="S175" s="36">
        <f>RosterPlan25[[#This Row],[Opt $]]-RosterPlan25[[#This Row],[2020 $]]</f>
        <v>-8</v>
      </c>
      <c r="T175" s="36">
        <f>IF(OR(RosterPlan25[[#This Row],[SOURCE]]="Rookie",RosterPlan25[[#This Row],[POS]]="K"),0,RosterPlan25[[#This Row],[VAR/G]]+3.3)</f>
        <v>2.9299999999999997</v>
      </c>
      <c r="U175" s="36">
        <f>IF(RosterPlan25[[#This Row],[VAW/G]]&gt;0,ROUND(RosterPlan25[[#This Row],[VAW/G]]*$AA$56,0)+1,1)</f>
        <v>25</v>
      </c>
      <c r="V175" s="42">
        <f>RosterPlan25[[#This Row],[VAWG Market $]]-_xlfn.IFNA(RosterPlan25[[#This Row],[2020 $]],1)</f>
        <v>16</v>
      </c>
      <c r="W175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75" s="36">
        <f>RosterPlan25[[#This Row],[Pure Inflated $]]-RosterPlan25[[#This Row],[2020 $]]</f>
        <v>-8</v>
      </c>
      <c r="AO175"/>
      <c r="AP175"/>
      <c r="AQ175"/>
      <c r="AR175"/>
      <c r="AS175"/>
      <c r="AT175"/>
    </row>
    <row r="176" spans="1:46" x14ac:dyDescent="0.3">
      <c r="A176" s="1" t="s">
        <v>217</v>
      </c>
      <c r="B176" s="69" t="s">
        <v>267</v>
      </c>
      <c r="C176" s="69" t="s">
        <v>9775</v>
      </c>
      <c r="D176" s="69">
        <f>_xlfn.IFNA(MATCH(RosterPlan25[[#This Row],[player_id]],CompositeRoster[sleeper_id],0),  MATCH(RosterPlan25[[#This Row],[PLAYER]],CompositeRoster[full_name],0))</f>
        <v>235</v>
      </c>
      <c r="E176" s="69">
        <f>MATCH(RosterPlan25[[#This Row],[player_id]],Draft2019[sleeper_id],0)</f>
        <v>80</v>
      </c>
      <c r="F176" s="57" t="str">
        <f>INDEX(CompositeRoster[team],RosterPlan25[[#This Row],[RosterIndex]])&amp;""</f>
        <v>SF</v>
      </c>
      <c r="G176" s="57" t="str">
        <f>INDEX(CompositeRoster[position],RosterPlan25[[#This Row],[RosterIndex]])&amp;""</f>
        <v>RB</v>
      </c>
      <c r="H176" s="57" t="str">
        <f>INDEX(CompositeRoster[source],RosterPlan25[[#This Row],[RosterIndex]])</f>
        <v>Roster</v>
      </c>
      <c r="I176" s="58">
        <f>_xlfn.IFNA(INDEX(Draft2019[PRICE],RosterPlan25[[#This Row],[DraftIndex]]),0)</f>
        <v>26</v>
      </c>
      <c r="J176" s="58" t="str">
        <f>IF(RosterPlan25[[#This Row],[SOURCE]]="Rookie","Rookie",_xlfn.IFNA(INDEX(Draft2019[Current Contract],RosterPlan25[[#This Row],[DraftIndex]]),"Undrafted"))</f>
        <v>Auction</v>
      </c>
      <c r="K176" s="58">
        <f>IF(RosterPlan25[[#This Row],[Contract]]="Rookie","",2019+3-_xlfn.IFNA(INDEX(Draft2019[Net Keeper Count],RosterPlan25[[#This Row],[DraftIndex]]),0))</f>
        <v>2022</v>
      </c>
      <c r="L176" s="58">
        <f>ROUNDDOWN(RosterPlan25[[#This Row],[Opt $]]*IF(RosterPlan25[[#This Row],[Contract]]="Rookie",0.3,0.15),0)</f>
        <v>0</v>
      </c>
      <c r="M176" s="57">
        <f>IF(RosterPlan25[[#This Row],[SOURCE]]="Rookie",INDEX(Rookies2020[salary],MATCH(RosterPlan25[[#This Row],[PLAYER]],Rookies2020[full_name],0)),MAX(RosterPlan25[[#This Row],[Current $]]+RosterPlan25[[#This Row],[$↑ VAR]],1))</f>
        <v>26</v>
      </c>
      <c r="N176" s="47">
        <f>_xlfn.IFNA(IF(RosterPlan25[[#This Row],[POS]]="K",0,INDEX(BeerTable[Average],MATCH(TEXT(RosterPlan25[[#This Row],[player_id]],"0"),BeerTable[sleeper_id],0))),_xlfn.SWITCH(RosterPlan25[[#This Row],[POS]],"QB",-12,"RB",-8,"WR",-8,-5))</f>
        <v>-0.83</v>
      </c>
      <c r="O176" s="38"/>
      <c r="P176" s="59">
        <f>_xlfn.IFNA(INDEX(Draft2019[Net Keeper Count],RosterPlan25[[#This Row],[DraftIndex]]),0)+IF(RosterPlan25[[#This Row],[KEEPER / RFA]]="K",1,0)</f>
        <v>0</v>
      </c>
      <c r="Q176" s="60"/>
      <c r="R176" s="57">
        <f>IF(RosterPlan25[[#This Row],[VAR/G]]&gt;0,ROUND($AA$29*RosterPlan25[[#This Row],[VAR/G]],0),0)+1</f>
        <v>1</v>
      </c>
      <c r="S176" s="57">
        <f>RosterPlan25[[#This Row],[Opt $]]-RosterPlan25[[#This Row],[2020 $]]</f>
        <v>-25</v>
      </c>
      <c r="T176" s="61">
        <f>IF(OR(RosterPlan25[[#This Row],[SOURCE]]="Rookie",RosterPlan25[[#This Row],[POS]]="K"),0,RosterPlan25[[#This Row],[VAR/G]]+3.3)</f>
        <v>2.4699999999999998</v>
      </c>
      <c r="U176" s="61">
        <f>IF(RosterPlan25[[#This Row],[VAW/G]]&gt;0,ROUND(RosterPlan25[[#This Row],[VAW/G]]*$AA$56,0)+1,1)</f>
        <v>21</v>
      </c>
      <c r="V176" s="62">
        <f>RosterPlan25[[#This Row],[VAWG Market $]]-_xlfn.IFNA(RosterPlan25[[#This Row],[2020 $]],1)</f>
        <v>-5</v>
      </c>
      <c r="W176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76" s="57">
        <f>RosterPlan25[[#This Row],[Pure Inflated $]]-RosterPlan25[[#This Row],[2020 $]]</f>
        <v>-25</v>
      </c>
      <c r="AO176"/>
      <c r="AP176"/>
      <c r="AQ176"/>
      <c r="AR176"/>
      <c r="AS176"/>
      <c r="AT176"/>
    </row>
    <row r="177" spans="1:46" x14ac:dyDescent="0.3">
      <c r="A177" s="1" t="s">
        <v>41</v>
      </c>
      <c r="B177" s="69" t="s">
        <v>267</v>
      </c>
      <c r="C177" s="69" t="s">
        <v>8710</v>
      </c>
      <c r="D177" s="69">
        <f>_xlfn.IFNA(MATCH(RosterPlan25[[#This Row],[player_id]],CompositeRoster[sleeper_id],0),  MATCH(RosterPlan25[[#This Row],[PLAYER]],CompositeRoster[full_name],0))</f>
        <v>224</v>
      </c>
      <c r="E177" s="69" t="e">
        <f>MATCH(RosterPlan25[[#This Row],[player_id]],Draft2019[sleeper_id],0)</f>
        <v>#N/A</v>
      </c>
      <c r="F177" s="57" t="str">
        <f>INDEX(CompositeRoster[team],RosterPlan25[[#This Row],[RosterIndex]])&amp;""</f>
        <v>NYJ</v>
      </c>
      <c r="G177" s="57" t="str">
        <f>INDEX(CompositeRoster[position],RosterPlan25[[#This Row],[RosterIndex]])&amp;""</f>
        <v>WR</v>
      </c>
      <c r="H177" s="57" t="str">
        <f>INDEX(CompositeRoster[source],RosterPlan25[[#This Row],[RosterIndex]])</f>
        <v>Roster</v>
      </c>
      <c r="I177" s="58">
        <f>_xlfn.IFNA(INDEX(Draft2019[PRICE],RosterPlan25[[#This Row],[DraftIndex]]),0)</f>
        <v>0</v>
      </c>
      <c r="J177" s="58" t="str">
        <f>IF(RosterPlan25[[#This Row],[SOURCE]]="Rookie","Rookie",_xlfn.IFNA(INDEX(Draft2019[Current Contract],RosterPlan25[[#This Row],[DraftIndex]]),"Undrafted"))</f>
        <v>Undrafted</v>
      </c>
      <c r="K177" s="58">
        <f>IF(RosterPlan25[[#This Row],[Contract]]="Rookie","",2019+3-_xlfn.IFNA(INDEX(Draft2019[Net Keeper Count],RosterPlan25[[#This Row],[DraftIndex]]),0))</f>
        <v>2022</v>
      </c>
      <c r="L177" s="58">
        <f>ROUNDDOWN(RosterPlan25[[#This Row],[Opt $]]*IF(RosterPlan25[[#This Row],[Contract]]="Rookie",0.3,0.15),0)</f>
        <v>0</v>
      </c>
      <c r="M177" s="57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77" s="47">
        <f>_xlfn.IFNA(IF(RosterPlan25[[#This Row],[POS]]="K",0,INDEX(BeerTable[Average],MATCH(TEXT(RosterPlan25[[#This Row],[player_id]],"0"),BeerTable[sleeper_id],0))),_xlfn.SWITCH(RosterPlan25[[#This Row],[POS]],"QB",-12,"RB",-8,"WR",-8,-5))</f>
        <v>-0.99</v>
      </c>
      <c r="O177" s="38" t="s">
        <v>437</v>
      </c>
      <c r="P177" s="59">
        <f>_xlfn.IFNA(INDEX(Draft2019[Net Keeper Count],RosterPlan25[[#This Row],[DraftIndex]]),0)+IF(RosterPlan25[[#This Row],[KEEPER / RFA]]="K",1,0)</f>
        <v>1</v>
      </c>
      <c r="Q177" s="60"/>
      <c r="R177" s="57">
        <f>IF(RosterPlan25[[#This Row],[VAR/G]]&gt;0,ROUND($AA$29*RosterPlan25[[#This Row],[VAR/G]],0),0)+1</f>
        <v>1</v>
      </c>
      <c r="S177" s="57">
        <f>RosterPlan25[[#This Row],[Opt $]]-RosterPlan25[[#This Row],[2020 $]]</f>
        <v>0</v>
      </c>
      <c r="T177" s="61">
        <f>IF(OR(RosterPlan25[[#This Row],[SOURCE]]="Rookie",RosterPlan25[[#This Row],[POS]]="K"),0,RosterPlan25[[#This Row],[VAR/G]]+3.3)</f>
        <v>2.3099999999999996</v>
      </c>
      <c r="U177" s="61">
        <f>IF(RosterPlan25[[#This Row],[VAW/G]]&gt;0,ROUND(RosterPlan25[[#This Row],[VAW/G]]*$AA$56,0)+1,1)</f>
        <v>20</v>
      </c>
      <c r="V177" s="62">
        <f>RosterPlan25[[#This Row],[VAWG Market $]]-_xlfn.IFNA(RosterPlan25[[#This Row],[2020 $]],1)</f>
        <v>19</v>
      </c>
      <c r="W177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77" s="57">
        <f>RosterPlan25[[#This Row],[Pure Inflated $]]-RosterPlan25[[#This Row],[2020 $]]</f>
        <v>0</v>
      </c>
      <c r="AO177"/>
      <c r="AP177"/>
      <c r="AQ177"/>
      <c r="AR177"/>
      <c r="AS177"/>
      <c r="AT177"/>
    </row>
    <row r="178" spans="1:46" x14ac:dyDescent="0.3">
      <c r="A178" s="1" t="s">
        <v>7900</v>
      </c>
      <c r="B178" s="69" t="s">
        <v>267</v>
      </c>
      <c r="C178" s="69" t="s">
        <v>7902</v>
      </c>
      <c r="D178" s="69">
        <f>_xlfn.IFNA(MATCH(RosterPlan25[[#This Row],[player_id]],CompositeRoster[sleeper_id],0),  MATCH(RosterPlan25[[#This Row],[PLAYER]],CompositeRoster[full_name],0))</f>
        <v>223</v>
      </c>
      <c r="E178" s="69" t="e">
        <f>MATCH(RosterPlan25[[#This Row],[player_id]],Draft2019[sleeper_id],0)</f>
        <v>#N/A</v>
      </c>
      <c r="F178" s="69" t="str">
        <f>INDEX(CompositeRoster[team],RosterPlan25[[#This Row],[RosterIndex]])&amp;""</f>
        <v>PHI</v>
      </c>
      <c r="G178" s="69" t="str">
        <f>INDEX(CompositeRoster[position],RosterPlan25[[#This Row],[RosterIndex]])&amp;""</f>
        <v>RB</v>
      </c>
      <c r="H178" s="69" t="str">
        <f>INDEX(CompositeRoster[source],RosterPlan25[[#This Row],[RosterIndex]])</f>
        <v>Roster</v>
      </c>
      <c r="I178" s="41">
        <f>_xlfn.IFNA(INDEX(Draft2019[PRICE],RosterPlan25[[#This Row],[DraftIndex]]),0)</f>
        <v>0</v>
      </c>
      <c r="J178" s="41" t="str">
        <f>IF(RosterPlan25[[#This Row],[SOURCE]]="Rookie","Rookie",_xlfn.IFNA(INDEX(Draft2019[Current Contract],RosterPlan25[[#This Row],[DraftIndex]]),"Undrafted"))</f>
        <v>Undrafted</v>
      </c>
      <c r="K178" s="41">
        <f>IF(RosterPlan25[[#This Row],[Contract]]="Rookie","",2019+3-_xlfn.IFNA(INDEX(Draft2019[Net Keeper Count],RosterPlan25[[#This Row],[DraftIndex]]),0))</f>
        <v>2022</v>
      </c>
      <c r="L178" s="41">
        <f>ROUNDDOWN(RosterPlan25[[#This Row],[Opt $]]*IF(RosterPlan25[[#This Row],[Contract]]="Rookie",0.3,0.15),0)</f>
        <v>0</v>
      </c>
      <c r="M178" s="6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78" s="37">
        <f>_xlfn.IFNA(IF(RosterPlan25[[#This Row],[POS]]="K",0,INDEX(BeerTable[Average],MATCH(TEXT(RosterPlan25[[#This Row],[player_id]],"0"),BeerTable[sleeper_id],0))),_xlfn.SWITCH(RosterPlan25[[#This Row],[POS]],"QB",-12,"RB",-8,"WR",-8,-5))</f>
        <v>-1.84</v>
      </c>
      <c r="O178" s="38" t="s">
        <v>437</v>
      </c>
      <c r="P178" s="69">
        <f>_xlfn.IFNA(INDEX(Draft2019[Net Keeper Count],RosterPlan25[[#This Row],[DraftIndex]]),0)+IF(RosterPlan25[[#This Row],[KEEPER / RFA]]="K",1,0)</f>
        <v>1</v>
      </c>
      <c r="Q178" s="38"/>
      <c r="R178" s="36">
        <f>IF(RosterPlan25[[#This Row],[VAR/G]]&gt;0,ROUND($AA$29*RosterPlan25[[#This Row],[VAR/G]],0),0)+1</f>
        <v>1</v>
      </c>
      <c r="S178" s="36">
        <f>RosterPlan25[[#This Row],[Opt $]]-RosterPlan25[[#This Row],[2020 $]]</f>
        <v>0</v>
      </c>
      <c r="T178" s="36">
        <f>IF(OR(RosterPlan25[[#This Row],[SOURCE]]="Rookie",RosterPlan25[[#This Row],[POS]]="K"),0,RosterPlan25[[#This Row],[VAR/G]]+3.3)</f>
        <v>1.4599999999999997</v>
      </c>
      <c r="U178" s="36">
        <f>IF(RosterPlan25[[#This Row],[VAW/G]]&gt;0,ROUND(RosterPlan25[[#This Row],[VAW/G]]*$AA$56,0)+1,1)</f>
        <v>13</v>
      </c>
      <c r="V178" s="42">
        <f>RosterPlan25[[#This Row],[VAWG Market $]]-_xlfn.IFNA(RosterPlan25[[#This Row],[2020 $]],1)</f>
        <v>12</v>
      </c>
      <c r="W178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78" s="36">
        <f>RosterPlan25[[#This Row],[Pure Inflated $]]-RosterPlan25[[#This Row],[2020 $]]</f>
        <v>0</v>
      </c>
      <c r="AO178"/>
      <c r="AP178"/>
      <c r="AQ178"/>
      <c r="AR178"/>
      <c r="AS178"/>
      <c r="AT178"/>
    </row>
    <row r="179" spans="1:46" x14ac:dyDescent="0.3">
      <c r="A179" s="1" t="s">
        <v>15735</v>
      </c>
      <c r="B179" s="69" t="s">
        <v>267</v>
      </c>
      <c r="C179" s="69" t="s">
        <v>15734</v>
      </c>
      <c r="D179" s="69">
        <f>_xlfn.IFNA(MATCH(RosterPlan25[[#This Row],[player_id]],CompositeRoster[sleeper_id],0),  MATCH(RosterPlan25[[#This Row],[PLAYER]],CompositeRoster[full_name],0))</f>
        <v>238</v>
      </c>
      <c r="E179" s="69" t="e">
        <f>MATCH(RosterPlan25[[#This Row],[player_id]],Draft2019[sleeper_id],0)</f>
        <v>#N/A</v>
      </c>
      <c r="F179" s="57" t="str">
        <f>INDEX(CompositeRoster[team],RosterPlan25[[#This Row],[RosterIndex]])&amp;""</f>
        <v>SF</v>
      </c>
      <c r="G179" s="57" t="str">
        <f>INDEX(CompositeRoster[position],RosterPlan25[[#This Row],[RosterIndex]])&amp;""</f>
        <v>WR</v>
      </c>
      <c r="H179" s="57" t="str">
        <f>INDEX(CompositeRoster[source],RosterPlan25[[#This Row],[RosterIndex]])</f>
        <v>Rookie</v>
      </c>
      <c r="I179" s="58">
        <f>_xlfn.IFNA(INDEX(Draft2019[PRICE],RosterPlan25[[#This Row],[DraftIndex]]),0)</f>
        <v>0</v>
      </c>
      <c r="J179" s="58" t="str">
        <f>IF(RosterPlan25[[#This Row],[SOURCE]]="Rookie","Rookie",_xlfn.IFNA(INDEX(Draft2019[Current Contract],RosterPlan25[[#This Row],[DraftIndex]]),"Undrafted"))</f>
        <v>Rookie</v>
      </c>
      <c r="K179" s="58" t="str">
        <f>IF(RosterPlan25[[#This Row],[Contract]]="Rookie","",2019+3-_xlfn.IFNA(INDEX(Draft2019[Net Keeper Count],RosterPlan25[[#This Row],[DraftIndex]]),0))</f>
        <v/>
      </c>
      <c r="L179" s="58">
        <f>ROUNDDOWN(RosterPlan25[[#This Row],[Opt $]]*IF(RosterPlan25[[#This Row],[Contract]]="Rookie",0.3,0.15),0)</f>
        <v>0</v>
      </c>
      <c r="M179" s="59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79" s="26">
        <f>_xlfn.IFNA(IF(RosterPlan25[[#This Row],[POS]]="K",0,INDEX(BeerTable[Average],MATCH(TEXT(RosterPlan25[[#This Row],[player_id]],"0"),BeerTable[sleeper_id],0))),_xlfn.SWITCH(RosterPlan25[[#This Row],[POS]],"QB",-12,"RB",-8,"WR",-8,-5))</f>
        <v>-2.42</v>
      </c>
      <c r="O179" s="38" t="s">
        <v>437</v>
      </c>
      <c r="P179" s="60">
        <f>_xlfn.IFNA(INDEX(Draft2019[Net Keeper Count],RosterPlan25[[#This Row],[DraftIndex]]),0)+IF(RosterPlan25[[#This Row],[KEEPER / RFA]]="K",1,0)</f>
        <v>1</v>
      </c>
      <c r="Q179" s="59"/>
      <c r="R179" s="57">
        <f>IF(RosterPlan25[[#This Row],[VAR/G]]&gt;0,ROUND($AA$29*RosterPlan25[[#This Row],[VAR/G]],0),0)+1</f>
        <v>1</v>
      </c>
      <c r="S179" s="57">
        <f>RosterPlan25[[#This Row],[Opt $]]-RosterPlan25[[#This Row],[2020 $]]</f>
        <v>-3</v>
      </c>
      <c r="T179" s="61">
        <f>IF(OR(RosterPlan25[[#This Row],[SOURCE]]="Rookie",RosterPlan25[[#This Row],[POS]]="K"),0,RosterPlan25[[#This Row],[VAR/G]]+3.3)</f>
        <v>0</v>
      </c>
      <c r="U179" s="61">
        <f>IF(RosterPlan25[[#This Row],[VAW/G]]&gt;0,ROUND(RosterPlan25[[#This Row],[VAW/G]]*$AA$56,0)+1,1)</f>
        <v>1</v>
      </c>
      <c r="V179" s="62">
        <f>RosterPlan25[[#This Row],[VAWG Market $]]-_xlfn.IFNA(RosterPlan25[[#This Row],[2020 $]],1)</f>
        <v>-3</v>
      </c>
      <c r="W179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79" s="61">
        <f>RosterPlan25[[#This Row],[Pure Inflated $]]-RosterPlan25[[#This Row],[2020 $]]</f>
        <v>-3</v>
      </c>
      <c r="AO179"/>
      <c r="AP179"/>
      <c r="AQ179"/>
      <c r="AR179"/>
      <c r="AS179"/>
      <c r="AT179"/>
    </row>
    <row r="180" spans="1:46" x14ac:dyDescent="0.3">
      <c r="A180" s="1" t="s">
        <v>15092</v>
      </c>
      <c r="B180" s="69" t="s">
        <v>267</v>
      </c>
      <c r="C180" s="69" t="s">
        <v>15091</v>
      </c>
      <c r="D180" s="69">
        <f>_xlfn.IFNA(MATCH(RosterPlan25[[#This Row],[player_id]],CompositeRoster[sleeper_id],0),  MATCH(RosterPlan25[[#This Row],[PLAYER]],CompositeRoster[full_name],0))</f>
        <v>241</v>
      </c>
      <c r="E180" s="69" t="e">
        <f>MATCH(RosterPlan25[[#This Row],[player_id]],Draft2019[sleeper_id],0)</f>
        <v>#N/A</v>
      </c>
      <c r="F180" s="57" t="str">
        <f>INDEX(CompositeRoster[team],RosterPlan25[[#This Row],[RosterIndex]])&amp;""</f>
        <v>NYJ</v>
      </c>
      <c r="G180" s="57" t="str">
        <f>INDEX(CompositeRoster[position],RosterPlan25[[#This Row],[RosterIndex]])&amp;""</f>
        <v>WR</v>
      </c>
      <c r="H180" s="57" t="str">
        <f>INDEX(CompositeRoster[source],RosterPlan25[[#This Row],[RosterIndex]])</f>
        <v>Rookie</v>
      </c>
      <c r="I180" s="58">
        <f>_xlfn.IFNA(INDEX(Draft2019[PRICE],RosterPlan25[[#This Row],[DraftIndex]]),0)</f>
        <v>0</v>
      </c>
      <c r="J180" s="58" t="str">
        <f>IF(RosterPlan25[[#This Row],[SOURCE]]="Rookie","Rookie",_xlfn.IFNA(INDEX(Draft2019[Current Contract],RosterPlan25[[#This Row],[DraftIndex]]),"Undrafted"))</f>
        <v>Rookie</v>
      </c>
      <c r="K180" s="58" t="str">
        <f>IF(RosterPlan25[[#This Row],[Contract]]="Rookie","",2019+3-_xlfn.IFNA(INDEX(Draft2019[Net Keeper Count],RosterPlan25[[#This Row],[DraftIndex]]),0))</f>
        <v/>
      </c>
      <c r="L180" s="58">
        <f>ROUNDDOWN(RosterPlan25[[#This Row],[Opt $]]*IF(RosterPlan25[[#This Row],[Contract]]="Rookie",0.3,0.15),0)</f>
        <v>0</v>
      </c>
      <c r="M180" s="57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80" s="47">
        <f>_xlfn.IFNA(IF(RosterPlan25[[#This Row],[POS]]="K",0,INDEX(BeerTable[Average],MATCH(TEXT(RosterPlan25[[#This Row],[player_id]],"0"),BeerTable[sleeper_id],0))),_xlfn.SWITCH(RosterPlan25[[#This Row],[POS]],"QB",-12,"RB",-8,"WR",-8,-5))</f>
        <v>-2.68</v>
      </c>
      <c r="O180" s="38" t="s">
        <v>437</v>
      </c>
      <c r="P180" s="59">
        <f>_xlfn.IFNA(INDEX(Draft2019[Net Keeper Count],RosterPlan25[[#This Row],[DraftIndex]]),0)+IF(RosterPlan25[[#This Row],[KEEPER / RFA]]="K",1,0)</f>
        <v>1</v>
      </c>
      <c r="Q180" s="60"/>
      <c r="R180" s="57">
        <f>IF(RosterPlan25[[#This Row],[VAR/G]]&gt;0,ROUND($AA$29*RosterPlan25[[#This Row],[VAR/G]],0),0)+1</f>
        <v>1</v>
      </c>
      <c r="S180" s="57">
        <f>RosterPlan25[[#This Row],[Opt $]]-RosterPlan25[[#This Row],[2020 $]]</f>
        <v>-3</v>
      </c>
      <c r="T180" s="61">
        <f>IF(OR(RosterPlan25[[#This Row],[SOURCE]]="Rookie",RosterPlan25[[#This Row],[POS]]="K"),0,RosterPlan25[[#This Row],[VAR/G]]+3.3)</f>
        <v>0</v>
      </c>
      <c r="U180" s="61">
        <f>IF(RosterPlan25[[#This Row],[VAW/G]]&gt;0,ROUND(RosterPlan25[[#This Row],[VAW/G]]*$AA$56,0)+1,1)</f>
        <v>1</v>
      </c>
      <c r="V180" s="62">
        <f>RosterPlan25[[#This Row],[VAWG Market $]]-_xlfn.IFNA(RosterPlan25[[#This Row],[2020 $]],1)</f>
        <v>-3</v>
      </c>
      <c r="W180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80" s="57">
        <f>RosterPlan25[[#This Row],[Pure Inflated $]]-RosterPlan25[[#This Row],[2020 $]]</f>
        <v>-3</v>
      </c>
      <c r="AO180"/>
      <c r="AP180"/>
      <c r="AQ180"/>
      <c r="AR180"/>
      <c r="AS180"/>
      <c r="AT180"/>
    </row>
    <row r="181" spans="1:46" x14ac:dyDescent="0.3">
      <c r="A181" s="1" t="s">
        <v>14760</v>
      </c>
      <c r="B181" s="69" t="s">
        <v>267</v>
      </c>
      <c r="C181" s="69" t="s">
        <v>14759</v>
      </c>
      <c r="D181" s="69">
        <f>_xlfn.IFNA(MATCH(RosterPlan25[[#This Row],[player_id]],CompositeRoster[sleeper_id],0),  MATCH(RosterPlan25[[#This Row],[PLAYER]],CompositeRoster[full_name],0))</f>
        <v>243</v>
      </c>
      <c r="E181" s="69" t="e">
        <f>MATCH(RosterPlan25[[#This Row],[player_id]],Draft2019[sleeper_id],0)</f>
        <v>#N/A</v>
      </c>
      <c r="F181" s="69" t="str">
        <f>INDEX(CompositeRoster[team],RosterPlan25[[#This Row],[RosterIndex]])&amp;""</f>
        <v>LAC</v>
      </c>
      <c r="G181" s="69" t="str">
        <f>INDEX(CompositeRoster[position],RosterPlan25[[#This Row],[RosterIndex]])&amp;""</f>
        <v>RB</v>
      </c>
      <c r="H181" s="36" t="str">
        <f>INDEX(CompositeRoster[source],RosterPlan25[[#This Row],[RosterIndex]])</f>
        <v>Rookie</v>
      </c>
      <c r="I181" s="41">
        <f>_xlfn.IFNA(INDEX(Draft2019[PRICE],RosterPlan25[[#This Row],[DraftIndex]]),0)</f>
        <v>0</v>
      </c>
      <c r="J181" s="41" t="str">
        <f>IF(RosterPlan25[[#This Row],[SOURCE]]="Rookie","Rookie",_xlfn.IFNA(INDEX(Draft2019[Current Contract],RosterPlan25[[#This Row],[DraftIndex]]),"Undrafted"))</f>
        <v>Rookie</v>
      </c>
      <c r="K181" s="41" t="str">
        <f>IF(RosterPlan25[[#This Row],[Contract]]="Rookie","",2019+3-_xlfn.IFNA(INDEX(Draft2019[Net Keeper Count],RosterPlan25[[#This Row],[DraftIndex]]),0))</f>
        <v/>
      </c>
      <c r="L181" s="41">
        <f>ROUNDDOWN(RosterPlan25[[#This Row],[Opt $]]*IF(RosterPlan25[[#This Row],[Contract]]="Rookie",0.3,0.15),0)</f>
        <v>0</v>
      </c>
      <c r="M181" s="36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81" s="37">
        <f>_xlfn.IFNA(IF(RosterPlan25[[#This Row],[POS]]="K",0,INDEX(BeerTable[Average],MATCH(TEXT(RosterPlan25[[#This Row],[player_id]],"0"),BeerTable[sleeper_id],0))),_xlfn.SWITCH(RosterPlan25[[#This Row],[POS]],"QB",-12,"RB",-8,"WR",-8,-5))</f>
        <v>-3.42</v>
      </c>
      <c r="O181" s="38" t="s">
        <v>437</v>
      </c>
      <c r="P181" s="36">
        <f>_xlfn.IFNA(INDEX(Draft2019[Net Keeper Count],RosterPlan25[[#This Row],[DraftIndex]]),0)+IF(RosterPlan25[[#This Row],[KEEPER / RFA]]="K",1,0)</f>
        <v>1</v>
      </c>
      <c r="Q181" s="38"/>
      <c r="R181" s="69">
        <f>IF(RosterPlan25[[#This Row],[VAR/G]]&gt;0,ROUND($AA$29*RosterPlan25[[#This Row],[VAR/G]],0),0)+1</f>
        <v>1</v>
      </c>
      <c r="S181" s="36">
        <f>RosterPlan25[[#This Row],[Opt $]]-RosterPlan25[[#This Row],[2020 $]]</f>
        <v>-2</v>
      </c>
      <c r="T181" s="36">
        <f>IF(OR(RosterPlan25[[#This Row],[SOURCE]]="Rookie",RosterPlan25[[#This Row],[POS]]="K"),0,RosterPlan25[[#This Row],[VAR/G]]+3.3)</f>
        <v>0</v>
      </c>
      <c r="U181" s="36">
        <f>IF(RosterPlan25[[#This Row],[VAW/G]]&gt;0,ROUND(RosterPlan25[[#This Row],[VAW/G]]*$AA$56,0)+1,1)</f>
        <v>1</v>
      </c>
      <c r="V181" s="42">
        <f>RosterPlan25[[#This Row],[VAWG Market $]]-_xlfn.IFNA(RosterPlan25[[#This Row],[2020 $]],1)</f>
        <v>-2</v>
      </c>
      <c r="W181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81" s="36">
        <f>RosterPlan25[[#This Row],[Pure Inflated $]]-RosterPlan25[[#This Row],[2020 $]]</f>
        <v>-2</v>
      </c>
      <c r="AO181"/>
      <c r="AP181"/>
      <c r="AQ181"/>
      <c r="AR181"/>
      <c r="AS181"/>
      <c r="AT181"/>
    </row>
    <row r="182" spans="1:46" x14ac:dyDescent="0.3">
      <c r="A182" s="1" t="s">
        <v>15412</v>
      </c>
      <c r="B182" s="69" t="s">
        <v>267</v>
      </c>
      <c r="C182" s="69" t="s">
        <v>15411</v>
      </c>
      <c r="D182" s="69">
        <f>_xlfn.IFNA(MATCH(RosterPlan25[[#This Row],[player_id]],CompositeRoster[sleeper_id],0),  MATCH(RosterPlan25[[#This Row],[PLAYER]],CompositeRoster[full_name],0))</f>
        <v>239</v>
      </c>
      <c r="E182" s="69" t="e">
        <f>MATCH(RosterPlan25[[#This Row],[player_id]],Draft2019[sleeper_id],0)</f>
        <v>#N/A</v>
      </c>
      <c r="F182" s="57" t="str">
        <f>INDEX(CompositeRoster[team],RosterPlan25[[#This Row],[RosterIndex]])&amp;""</f>
        <v>CHI</v>
      </c>
      <c r="G182" s="57" t="str">
        <f>INDEX(CompositeRoster[position],RosterPlan25[[#This Row],[RosterIndex]])&amp;""</f>
        <v>TE</v>
      </c>
      <c r="H182" s="57" t="str">
        <f>INDEX(CompositeRoster[source],RosterPlan25[[#This Row],[RosterIndex]])</f>
        <v>Rookie</v>
      </c>
      <c r="I182" s="58">
        <f>_xlfn.IFNA(INDEX(Draft2019[PRICE],RosterPlan25[[#This Row],[DraftIndex]]),0)</f>
        <v>0</v>
      </c>
      <c r="J182" s="58" t="str">
        <f>IF(RosterPlan25[[#This Row],[SOURCE]]="Rookie","Rookie",_xlfn.IFNA(INDEX(Draft2019[Current Contract],RosterPlan25[[#This Row],[DraftIndex]]),"Undrafted"))</f>
        <v>Rookie</v>
      </c>
      <c r="K182" s="58" t="str">
        <f>IF(RosterPlan25[[#This Row],[Contract]]="Rookie","",2019+3-_xlfn.IFNA(INDEX(Draft2019[Net Keeper Count],RosterPlan25[[#This Row],[DraftIndex]]),0))</f>
        <v/>
      </c>
      <c r="L182" s="58">
        <f>ROUNDDOWN(RosterPlan25[[#This Row],[Opt $]]*IF(RosterPlan25[[#This Row],[Contract]]="Rookie",0.3,0.15),0)</f>
        <v>0</v>
      </c>
      <c r="M182" s="59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82" s="26">
        <f>_xlfn.IFNA(IF(RosterPlan25[[#This Row],[POS]]="K",0,INDEX(BeerTable[Average],MATCH(TEXT(RosterPlan25[[#This Row],[player_id]],"0"),BeerTable[sleeper_id],0))),_xlfn.SWITCH(RosterPlan25[[#This Row],[POS]],"QB",-12,"RB",-8,"WR",-8,-5))</f>
        <v>-3.51</v>
      </c>
      <c r="O182" s="38" t="s">
        <v>437</v>
      </c>
      <c r="P182" s="60">
        <f>_xlfn.IFNA(INDEX(Draft2019[Net Keeper Count],RosterPlan25[[#This Row],[DraftIndex]]),0)+IF(RosterPlan25[[#This Row],[KEEPER / RFA]]="K",1,0)</f>
        <v>1</v>
      </c>
      <c r="Q182" s="59"/>
      <c r="R182" s="57">
        <f>IF(RosterPlan25[[#This Row],[VAR/G]]&gt;0,ROUND($AA$29*RosterPlan25[[#This Row],[VAR/G]],0),0)+1</f>
        <v>1</v>
      </c>
      <c r="S182" s="57">
        <f>RosterPlan25[[#This Row],[Opt $]]-RosterPlan25[[#This Row],[2020 $]]</f>
        <v>-1</v>
      </c>
      <c r="T182" s="61">
        <f>IF(OR(RosterPlan25[[#This Row],[SOURCE]]="Rookie",RosterPlan25[[#This Row],[POS]]="K"),0,RosterPlan25[[#This Row],[VAR/G]]+3.3)</f>
        <v>0</v>
      </c>
      <c r="U182" s="61">
        <f>IF(RosterPlan25[[#This Row],[VAW/G]]&gt;0,ROUND(RosterPlan25[[#This Row],[VAW/G]]*$AA$56,0)+1,1)</f>
        <v>1</v>
      </c>
      <c r="V182" s="62">
        <f>RosterPlan25[[#This Row],[VAWG Market $]]-_xlfn.IFNA(RosterPlan25[[#This Row],[2020 $]],1)</f>
        <v>-1</v>
      </c>
      <c r="W182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82" s="61">
        <f>RosterPlan25[[#This Row],[Pure Inflated $]]-RosterPlan25[[#This Row],[2020 $]]</f>
        <v>-1</v>
      </c>
      <c r="AO182"/>
      <c r="AP182"/>
      <c r="AQ182"/>
      <c r="AR182"/>
      <c r="AS182"/>
      <c r="AT182"/>
    </row>
    <row r="183" spans="1:46" x14ac:dyDescent="0.3">
      <c r="A183" s="1" t="s">
        <v>15234</v>
      </c>
      <c r="B183" s="69" t="s">
        <v>267</v>
      </c>
      <c r="C183" s="69" t="s">
        <v>15233</v>
      </c>
      <c r="D183" s="69">
        <f>_xlfn.IFNA(MATCH(RosterPlan25[[#This Row],[player_id]],CompositeRoster[sleeper_id],0),  MATCH(RosterPlan25[[#This Row],[PLAYER]],CompositeRoster[full_name],0))</f>
        <v>240</v>
      </c>
      <c r="E183" s="69" t="e">
        <f>MATCH(RosterPlan25[[#This Row],[player_id]],Draft2019[sleeper_id],0)</f>
        <v>#N/A</v>
      </c>
      <c r="F183" s="57" t="str">
        <f>INDEX(CompositeRoster[team],RosterPlan25[[#This Row],[RosterIndex]])&amp;""</f>
        <v>NE</v>
      </c>
      <c r="G183" s="57" t="str">
        <f>INDEX(CompositeRoster[position],RosterPlan25[[#This Row],[RosterIndex]])&amp;""</f>
        <v>TE</v>
      </c>
      <c r="H183" s="57" t="str">
        <f>INDEX(CompositeRoster[source],RosterPlan25[[#This Row],[RosterIndex]])</f>
        <v>Rookie</v>
      </c>
      <c r="I183" s="58">
        <f>_xlfn.IFNA(INDEX(Draft2019[PRICE],RosterPlan25[[#This Row],[DraftIndex]]),0)</f>
        <v>0</v>
      </c>
      <c r="J183" s="58" t="str">
        <f>IF(RosterPlan25[[#This Row],[SOURCE]]="Rookie","Rookie",_xlfn.IFNA(INDEX(Draft2019[Current Contract],RosterPlan25[[#This Row],[DraftIndex]]),"Undrafted"))</f>
        <v>Rookie</v>
      </c>
      <c r="K183" s="58" t="str">
        <f>IF(RosterPlan25[[#This Row],[Contract]]="Rookie","",2019+3-_xlfn.IFNA(INDEX(Draft2019[Net Keeper Count],RosterPlan25[[#This Row],[DraftIndex]]),0))</f>
        <v/>
      </c>
      <c r="L183" s="58">
        <f>ROUNDDOWN(RosterPlan25[[#This Row],[Opt $]]*IF(RosterPlan25[[#This Row],[Contract]]="Rookie",0.3,0.15),0)</f>
        <v>0</v>
      </c>
      <c r="M183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83" s="26">
        <f>_xlfn.IFNA(IF(RosterPlan25[[#This Row],[POS]]="K",0,INDEX(BeerTable[Average],MATCH(TEXT(RosterPlan25[[#This Row],[player_id]],"0"),BeerTable[sleeper_id],0))),_xlfn.SWITCH(RosterPlan25[[#This Row],[POS]],"QB",-12,"RB",-8,"WR",-8,-5))</f>
        <v>-4</v>
      </c>
      <c r="O183" s="38" t="s">
        <v>437</v>
      </c>
      <c r="P183" s="60">
        <f>_xlfn.IFNA(INDEX(Draft2019[Net Keeper Count],RosterPlan25[[#This Row],[DraftIndex]]),0)+IF(RosterPlan25[[#This Row],[KEEPER / RFA]]="K",1,0)</f>
        <v>1</v>
      </c>
      <c r="Q183" s="59"/>
      <c r="R183" s="57">
        <f>IF(RosterPlan25[[#This Row],[VAR/G]]&gt;0,ROUND($AA$29*RosterPlan25[[#This Row],[VAR/G]],0),0)+1</f>
        <v>1</v>
      </c>
      <c r="S183" s="57">
        <f>RosterPlan25[[#This Row],[Opt $]]-RosterPlan25[[#This Row],[2020 $]]</f>
        <v>0</v>
      </c>
      <c r="T183" s="61">
        <f>IF(OR(RosterPlan25[[#This Row],[SOURCE]]="Rookie",RosterPlan25[[#This Row],[POS]]="K"),0,RosterPlan25[[#This Row],[VAR/G]]+3.3)</f>
        <v>0</v>
      </c>
      <c r="U183" s="61">
        <f>IF(RosterPlan25[[#This Row],[VAW/G]]&gt;0,ROUND(RosterPlan25[[#This Row],[VAW/G]]*$AA$56,0)+1,1)</f>
        <v>1</v>
      </c>
      <c r="V183" s="62">
        <f>RosterPlan25[[#This Row],[VAWG Market $]]-_xlfn.IFNA(RosterPlan25[[#This Row],[2020 $]],1)</f>
        <v>0</v>
      </c>
      <c r="W183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83" s="61">
        <f>RosterPlan25[[#This Row],[Pure Inflated $]]-RosterPlan25[[#This Row],[2020 $]]</f>
        <v>0</v>
      </c>
      <c r="AO183"/>
      <c r="AP183"/>
      <c r="AQ183"/>
      <c r="AR183"/>
      <c r="AS183"/>
      <c r="AT183"/>
    </row>
    <row r="184" spans="1:46" x14ac:dyDescent="0.3">
      <c r="A184" s="1" t="s">
        <v>16001</v>
      </c>
      <c r="B184" s="69" t="s">
        <v>267</v>
      </c>
      <c r="C184" s="69" t="s">
        <v>16000</v>
      </c>
      <c r="D184" s="69">
        <f>_xlfn.IFNA(MATCH(RosterPlan25[[#This Row],[player_id]],CompositeRoster[sleeper_id],0),  MATCH(RosterPlan25[[#This Row],[PLAYER]],CompositeRoster[full_name],0))</f>
        <v>242</v>
      </c>
      <c r="E184" s="69" t="e">
        <f>MATCH(RosterPlan25[[#This Row],[player_id]],Draft2019[sleeper_id],0)</f>
        <v>#N/A</v>
      </c>
      <c r="F184" s="57" t="str">
        <f>INDEX(CompositeRoster[team],RosterPlan25[[#This Row],[RosterIndex]])&amp;""</f>
        <v>BUF</v>
      </c>
      <c r="G184" s="57" t="str">
        <f>INDEX(CompositeRoster[position],RosterPlan25[[#This Row],[RosterIndex]])&amp;""</f>
        <v>WR</v>
      </c>
      <c r="H184" s="57" t="str">
        <f>INDEX(CompositeRoster[source],RosterPlan25[[#This Row],[RosterIndex]])</f>
        <v>Rookie</v>
      </c>
      <c r="I184" s="58">
        <f>_xlfn.IFNA(INDEX(Draft2019[PRICE],RosterPlan25[[#This Row],[DraftIndex]]),0)</f>
        <v>0</v>
      </c>
      <c r="J184" s="58" t="str">
        <f>IF(RosterPlan25[[#This Row],[SOURCE]]="Rookie","Rookie",_xlfn.IFNA(INDEX(Draft2019[Current Contract],RosterPlan25[[#This Row],[DraftIndex]]),"Undrafted"))</f>
        <v>Rookie</v>
      </c>
      <c r="K184" s="58" t="str">
        <f>IF(RosterPlan25[[#This Row],[Contract]]="Rookie","",2019+3-_xlfn.IFNA(INDEX(Draft2019[Net Keeper Count],RosterPlan25[[#This Row],[DraftIndex]]),0))</f>
        <v/>
      </c>
      <c r="L184" s="58">
        <f>ROUNDDOWN(RosterPlan25[[#This Row],[Opt $]]*IF(RosterPlan25[[#This Row],[Contract]]="Rookie",0.3,0.15),0)</f>
        <v>0</v>
      </c>
      <c r="M184" s="57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84" s="47">
        <f>_xlfn.IFNA(IF(RosterPlan25[[#This Row],[POS]]="K",0,INDEX(BeerTable[Average],MATCH(TEXT(RosterPlan25[[#This Row],[player_id]],"0"),BeerTable[sleeper_id],0))),_xlfn.SWITCH(RosterPlan25[[#This Row],[POS]],"QB",-12,"RB",-8,"WR",-8,-5))</f>
        <v>-5.81</v>
      </c>
      <c r="O184" s="38" t="s">
        <v>437</v>
      </c>
      <c r="P184" s="59">
        <f>_xlfn.IFNA(INDEX(Draft2019[Net Keeper Count],RosterPlan25[[#This Row],[DraftIndex]]),0)+IF(RosterPlan25[[#This Row],[KEEPER / RFA]]="K",1,0)</f>
        <v>1</v>
      </c>
      <c r="Q184" s="60"/>
      <c r="R184" s="57">
        <f>IF(RosterPlan25[[#This Row],[VAR/G]]&gt;0,ROUND($AA$29*RosterPlan25[[#This Row],[VAR/G]],0),0)+1</f>
        <v>1</v>
      </c>
      <c r="S184" s="57">
        <f>RosterPlan25[[#This Row],[Opt $]]-RosterPlan25[[#This Row],[2020 $]]</f>
        <v>0</v>
      </c>
      <c r="T184" s="61">
        <f>IF(OR(RosterPlan25[[#This Row],[SOURCE]]="Rookie",RosterPlan25[[#This Row],[POS]]="K"),0,RosterPlan25[[#This Row],[VAR/G]]+3.3)</f>
        <v>0</v>
      </c>
      <c r="U184" s="61">
        <f>IF(RosterPlan25[[#This Row],[VAW/G]]&gt;0,ROUND(RosterPlan25[[#This Row],[VAW/G]]*$AA$56,0)+1,1)</f>
        <v>1</v>
      </c>
      <c r="V184" s="62">
        <f>RosterPlan25[[#This Row],[VAWG Market $]]-_xlfn.IFNA(RosterPlan25[[#This Row],[2020 $]],1)</f>
        <v>0</v>
      </c>
      <c r="W184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84" s="57">
        <f>RosterPlan25[[#This Row],[Pure Inflated $]]-RosterPlan25[[#This Row],[2020 $]]</f>
        <v>0</v>
      </c>
      <c r="AO184"/>
      <c r="AP184"/>
      <c r="AQ184"/>
      <c r="AR184"/>
      <c r="AS184"/>
      <c r="AT184"/>
    </row>
    <row r="185" spans="1:46" x14ac:dyDescent="0.3">
      <c r="A185" s="1" t="s">
        <v>156</v>
      </c>
      <c r="B185" s="69" t="s">
        <v>268</v>
      </c>
      <c r="C185" s="69" t="s">
        <v>7671</v>
      </c>
      <c r="D185" s="69">
        <f>_xlfn.IFNA(MATCH(RosterPlan25[[#This Row],[player_id]],CompositeRoster[sleeper_id],0),  MATCH(RosterPlan25[[#This Row],[PLAYER]],CompositeRoster[full_name],0))</f>
        <v>149</v>
      </c>
      <c r="E185" s="69">
        <f>MATCH(RosterPlan25[[#This Row],[player_id]],Draft2019[sleeper_id],0)</f>
        <v>146</v>
      </c>
      <c r="F185" s="69" t="str">
        <f>INDEX(CompositeRoster[team],RosterPlan25[[#This Row],[RosterIndex]])&amp;""</f>
        <v>CAR</v>
      </c>
      <c r="G185" s="69" t="str">
        <f>INDEX(CompositeRoster[position],RosterPlan25[[#This Row],[RosterIndex]])&amp;""</f>
        <v>RB</v>
      </c>
      <c r="H185" s="36" t="str">
        <f>INDEX(CompositeRoster[source],RosterPlan25[[#This Row],[RosterIndex]])</f>
        <v>Roster</v>
      </c>
      <c r="I185" s="41">
        <f>_xlfn.IFNA(INDEX(Draft2019[PRICE],RosterPlan25[[#This Row],[DraftIndex]]),0)</f>
        <v>41</v>
      </c>
      <c r="J185" s="41" t="str">
        <f>IF(RosterPlan25[[#This Row],[SOURCE]]="Rookie","Rookie",_xlfn.IFNA(INDEX(Draft2019[Current Contract],RosterPlan25[[#This Row],[DraftIndex]]),"Undrafted"))</f>
        <v>Rookie</v>
      </c>
      <c r="K185" s="41" t="str">
        <f>IF(RosterPlan25[[#This Row],[Contract]]="Rookie","",2019+3-_xlfn.IFNA(INDEX(Draft2019[Net Keeper Count],RosterPlan25[[#This Row],[DraftIndex]]),0))</f>
        <v/>
      </c>
      <c r="L185" s="41">
        <f>ROUNDDOWN(RosterPlan25[[#This Row],[Opt $]]*IF(RosterPlan25[[#This Row],[Contract]]="Rookie",0.3,0.15),0)</f>
        <v>36</v>
      </c>
      <c r="M185" s="36">
        <f>IF(RosterPlan25[[#This Row],[SOURCE]]="Rookie",INDEX(Rookies2020[salary],MATCH(RosterPlan25[[#This Row],[PLAYER]],Rookies2020[full_name],0)),MAX(RosterPlan25[[#This Row],[Current $]]+RosterPlan25[[#This Row],[$↑ VAR]],1))</f>
        <v>77</v>
      </c>
      <c r="N185" s="47">
        <f>_xlfn.IFNA(IF(RosterPlan25[[#This Row],[POS]]="K",0,INDEX(BeerTable[Average],MATCH(TEXT(RosterPlan25[[#This Row],[player_id]],"0"),BeerTable[sleeper_id],0))),_xlfn.SWITCH(RosterPlan25[[#This Row],[POS]],"QB",-12,"RB",-8,"WR",-8,-5))</f>
        <v>10.07</v>
      </c>
      <c r="O185" s="38" t="s">
        <v>437</v>
      </c>
      <c r="P185" s="69">
        <f>_xlfn.IFNA(INDEX(Draft2019[Net Keeper Count],RosterPlan25[[#This Row],[DraftIndex]]),0)+IF(RosterPlan25[[#This Row],[KEEPER / RFA]]="K",1,0)</f>
        <v>3</v>
      </c>
      <c r="Q185" s="38"/>
      <c r="R185" s="48">
        <f>IF(RosterPlan25[[#This Row],[VAR/G]]&gt;0,ROUND($AA$29*RosterPlan25[[#This Row],[VAR/G]],0),0)+1</f>
        <v>120</v>
      </c>
      <c r="S185" s="36">
        <f>RosterPlan25[[#This Row],[Opt $]]-RosterPlan25[[#This Row],[2020 $]]</f>
        <v>43</v>
      </c>
      <c r="T185" s="69">
        <f>IF(OR(RosterPlan25[[#This Row],[SOURCE]]="Rookie",RosterPlan25[[#This Row],[POS]]="K"),0,RosterPlan25[[#This Row],[VAR/G]]+3.3)</f>
        <v>13.370000000000001</v>
      </c>
      <c r="U185" s="69">
        <f>IF(RosterPlan25[[#This Row],[VAW/G]]&gt;0,ROUND(RosterPlan25[[#This Row],[VAW/G]]*$AA$56,0)+1,1)</f>
        <v>111</v>
      </c>
      <c r="V185" s="49">
        <f>RosterPlan25[[#This Row],[VAWG Market $]]-_xlfn.IFNA(RosterPlan25[[#This Row],[2020 $]],1)</f>
        <v>34</v>
      </c>
      <c r="W185" s="36">
        <f>IF(RosterPlan25[[#This Row],[VAR/G]]&gt;0,1+ROUND(RosterPlan25[[#This Row],[VAR/G]]*IF(RosterPlan25[[#This Row],[KEEPER / RFA]]="K",($AA$34+RosterPlan25[[#This Row],[2020 $]]-1)/($AA$25+RosterPlan25[[#This Row],[VAR/G]]),$AA$35),0),1)</f>
        <v>205</v>
      </c>
      <c r="X185" s="36">
        <f>RosterPlan25[[#This Row],[Pure Inflated $]]-RosterPlan25[[#This Row],[2020 $]]</f>
        <v>128</v>
      </c>
      <c r="AO185"/>
      <c r="AP185"/>
      <c r="AQ185"/>
      <c r="AR185"/>
      <c r="AS185"/>
      <c r="AT185"/>
    </row>
    <row r="186" spans="1:46" x14ac:dyDescent="0.3">
      <c r="A186" s="1" t="s">
        <v>140</v>
      </c>
      <c r="B186" s="69" t="s">
        <v>268</v>
      </c>
      <c r="C186" s="69" t="s">
        <v>3980</v>
      </c>
      <c r="D186" s="69">
        <f>_xlfn.IFNA(MATCH(RosterPlan25[[#This Row],[player_id]],CompositeRoster[sleeper_id],0),  MATCH(RosterPlan25[[#This Row],[PLAYER]],CompositeRoster[full_name],0))</f>
        <v>162</v>
      </c>
      <c r="E186" s="69">
        <f>MATCH(RosterPlan25[[#This Row],[player_id]],Draft2019[sleeper_id],0)</f>
        <v>158</v>
      </c>
      <c r="F186" s="69" t="str">
        <f>INDEX(CompositeRoster[team],RosterPlan25[[#This Row],[RosterIndex]])&amp;""</f>
        <v>KC</v>
      </c>
      <c r="G186" s="69" t="str">
        <f>INDEX(CompositeRoster[position],RosterPlan25[[#This Row],[RosterIndex]])&amp;""</f>
        <v>TE</v>
      </c>
      <c r="H186" s="36" t="str">
        <f>INDEX(CompositeRoster[source],RosterPlan25[[#This Row],[RosterIndex]])</f>
        <v>Roster</v>
      </c>
      <c r="I186" s="41">
        <f>_xlfn.IFNA(INDEX(Draft2019[PRICE],RosterPlan25[[#This Row],[DraftIndex]]),0)</f>
        <v>66</v>
      </c>
      <c r="J186" s="41" t="str">
        <f>IF(RosterPlan25[[#This Row],[SOURCE]]="Rookie","Rookie",_xlfn.IFNA(INDEX(Draft2019[Current Contract],RosterPlan25[[#This Row],[DraftIndex]]),"Undrafted"))</f>
        <v>Auction</v>
      </c>
      <c r="K186" s="41">
        <f>IF(RosterPlan25[[#This Row],[Contract]]="Rookie","",2019+3-_xlfn.IFNA(INDEX(Draft2019[Net Keeper Count],RosterPlan25[[#This Row],[DraftIndex]]),0))</f>
        <v>2022</v>
      </c>
      <c r="L186" s="41">
        <f>ROUNDDOWN(RosterPlan25[[#This Row],[Opt $]]*IF(RosterPlan25[[#This Row],[Contract]]="Rookie",0.3,0.15),0)</f>
        <v>8</v>
      </c>
      <c r="M186" s="36">
        <f>IF(RosterPlan25[[#This Row],[SOURCE]]="Rookie",INDEX(Rookies2020[salary],MATCH(RosterPlan25[[#This Row],[PLAYER]],Rookies2020[full_name],0)),MAX(RosterPlan25[[#This Row],[Current $]]+RosterPlan25[[#This Row],[$↑ VAR]],1))</f>
        <v>74</v>
      </c>
      <c r="N186" s="37">
        <f>_xlfn.IFNA(IF(RosterPlan25[[#This Row],[POS]]="K",0,INDEX(BeerTable[Average],MATCH(TEXT(RosterPlan25[[#This Row],[player_id]],"0"),BeerTable[sleeper_id],0))),_xlfn.SWITCH(RosterPlan25[[#This Row],[POS]],"QB",-12,"RB",-8,"WR",-8,-5))</f>
        <v>4.63</v>
      </c>
      <c r="O186" s="38" t="s">
        <v>437</v>
      </c>
      <c r="P186" s="36">
        <f>_xlfn.IFNA(INDEX(Draft2019[Net Keeper Count],RosterPlan25[[#This Row],[DraftIndex]]),0)+IF(RosterPlan25[[#This Row],[KEEPER / RFA]]="K",1,0)</f>
        <v>1</v>
      </c>
      <c r="Q186" s="38"/>
      <c r="R186" s="69">
        <f>IF(RosterPlan25[[#This Row],[VAR/G]]&gt;0,ROUND($AA$29*RosterPlan25[[#This Row],[VAR/G]],0),0)+1</f>
        <v>56</v>
      </c>
      <c r="S186" s="36">
        <f>RosterPlan25[[#This Row],[Opt $]]-RosterPlan25[[#This Row],[2020 $]]</f>
        <v>-18</v>
      </c>
      <c r="T186" s="36">
        <f>IF(OR(RosterPlan25[[#This Row],[SOURCE]]="Rookie",RosterPlan25[[#This Row],[POS]]="K"),0,RosterPlan25[[#This Row],[VAR/G]]+3.3)</f>
        <v>7.93</v>
      </c>
      <c r="U186" s="36">
        <f>IF(RosterPlan25[[#This Row],[VAW/G]]&gt;0,ROUND(RosterPlan25[[#This Row],[VAW/G]]*$AA$56,0)+1,1)</f>
        <v>66</v>
      </c>
      <c r="V186" s="42">
        <f>RosterPlan25[[#This Row],[VAWG Market $]]-_xlfn.IFNA(RosterPlan25[[#This Row],[2020 $]],1)</f>
        <v>-8</v>
      </c>
      <c r="W186" s="36">
        <f>IF(RosterPlan25[[#This Row],[VAR/G]]&gt;0,1+ROUND(RosterPlan25[[#This Row],[VAR/G]]*IF(RosterPlan25[[#This Row],[KEEPER / RFA]]="K",($AA$34+RosterPlan25[[#This Row],[2020 $]]-1)/($AA$25+RosterPlan25[[#This Row],[VAR/G]]),$AA$35),0),1)</f>
        <v>107</v>
      </c>
      <c r="X186" s="36">
        <f>RosterPlan25[[#This Row],[Pure Inflated $]]-RosterPlan25[[#This Row],[2020 $]]</f>
        <v>33</v>
      </c>
      <c r="AO186"/>
      <c r="AP186"/>
      <c r="AQ186"/>
      <c r="AR186"/>
      <c r="AS186"/>
      <c r="AT186"/>
    </row>
    <row r="187" spans="1:46" x14ac:dyDescent="0.3">
      <c r="A187" s="1" t="s">
        <v>152</v>
      </c>
      <c r="B187" s="69" t="s">
        <v>268</v>
      </c>
      <c r="C187" s="69" t="s">
        <v>9987</v>
      </c>
      <c r="D187" s="69">
        <f>_xlfn.IFNA(MATCH(RosterPlan25[[#This Row],[player_id]],CompositeRoster[sleeper_id],0),  MATCH(RosterPlan25[[#This Row],[PLAYER]],CompositeRoster[full_name],0))</f>
        <v>163</v>
      </c>
      <c r="E187" s="69">
        <f>MATCH(RosterPlan25[[#This Row],[player_id]],Draft2019[sleeper_id],0)</f>
        <v>157</v>
      </c>
      <c r="F187" s="69" t="str">
        <f>INDEX(CompositeRoster[team],RosterPlan25[[#This Row],[RosterIndex]])&amp;""</f>
        <v>KC</v>
      </c>
      <c r="G187" s="69" t="str">
        <f>INDEX(CompositeRoster[position],RosterPlan25[[#This Row],[RosterIndex]])&amp;""</f>
        <v>WR</v>
      </c>
      <c r="H187" s="69" t="str">
        <f>INDEX(CompositeRoster[source],RosterPlan25[[#This Row],[RosterIndex]])</f>
        <v>Roster</v>
      </c>
      <c r="I187" s="41">
        <f>_xlfn.IFNA(INDEX(Draft2019[PRICE],RosterPlan25[[#This Row],[DraftIndex]]),0)</f>
        <v>81</v>
      </c>
      <c r="J187" s="41" t="str">
        <f>IF(RosterPlan25[[#This Row],[SOURCE]]="Rookie","Rookie",_xlfn.IFNA(INDEX(Draft2019[Current Contract],RosterPlan25[[#This Row],[DraftIndex]]),"Undrafted"))</f>
        <v>Auction</v>
      </c>
      <c r="K187" s="41">
        <f>IF(RosterPlan25[[#This Row],[Contract]]="Rookie","",2019+3-_xlfn.IFNA(INDEX(Draft2019[Net Keeper Count],RosterPlan25[[#This Row],[DraftIndex]]),0))</f>
        <v>2022</v>
      </c>
      <c r="L187" s="41">
        <f>ROUNDDOWN(RosterPlan25[[#This Row],[Opt $]]*IF(RosterPlan25[[#This Row],[Contract]]="Rookie",0.3,0.15),0)</f>
        <v>7</v>
      </c>
      <c r="M187" s="69">
        <f>IF(RosterPlan25[[#This Row],[SOURCE]]="Rookie",INDEX(Rookies2020[salary],MATCH(RosterPlan25[[#This Row],[PLAYER]],Rookies2020[full_name],0)),MAX(RosterPlan25[[#This Row],[Current $]]+RosterPlan25[[#This Row],[$↑ VAR]],1))</f>
        <v>88</v>
      </c>
      <c r="N187" s="37">
        <f>_xlfn.IFNA(IF(RosterPlan25[[#This Row],[POS]]="K",0,INDEX(BeerTable[Average],MATCH(TEXT(RosterPlan25[[#This Row],[player_id]],"0"),BeerTable[sleeper_id],0))),_xlfn.SWITCH(RosterPlan25[[#This Row],[POS]],"QB",-12,"RB",-8,"WR",-8,-5))</f>
        <v>3.99</v>
      </c>
      <c r="O187" s="38"/>
      <c r="P187" s="36">
        <f>_xlfn.IFNA(INDEX(Draft2019[Net Keeper Count],RosterPlan25[[#This Row],[DraftIndex]]),0)+IF(RosterPlan25[[#This Row],[KEEPER / RFA]]="K",1,0)</f>
        <v>0</v>
      </c>
      <c r="Q187" s="38"/>
      <c r="R187" s="36">
        <f>IF(RosterPlan25[[#This Row],[VAR/G]]&gt;0,ROUND($AA$29*RosterPlan25[[#This Row],[VAR/G]],0),0)+1</f>
        <v>48</v>
      </c>
      <c r="S187" s="36">
        <f>RosterPlan25[[#This Row],[Opt $]]-RosterPlan25[[#This Row],[2020 $]]</f>
        <v>-40</v>
      </c>
      <c r="T187" s="36">
        <f>IF(OR(RosterPlan25[[#This Row],[SOURCE]]="Rookie",RosterPlan25[[#This Row],[POS]]="K"),0,RosterPlan25[[#This Row],[VAR/G]]+3.3)</f>
        <v>7.29</v>
      </c>
      <c r="U187" s="36">
        <f>IF(RosterPlan25[[#This Row],[VAW/G]]&gt;0,ROUND(RosterPlan25[[#This Row],[VAW/G]]*$AA$56,0)+1,1)</f>
        <v>61</v>
      </c>
      <c r="V187" s="42">
        <f>RosterPlan25[[#This Row],[VAWG Market $]]-_xlfn.IFNA(RosterPlan25[[#This Row],[2020 $]],1)</f>
        <v>-27</v>
      </c>
      <c r="W187" s="36">
        <f>IF(RosterPlan25[[#This Row],[VAR/G]]&gt;0,1+ROUND(RosterPlan25[[#This Row],[VAR/G]]*IF(RosterPlan25[[#This Row],[KEEPER / RFA]]="K",($AA$34+RosterPlan25[[#This Row],[2020 $]]-1)/($AA$25+RosterPlan25[[#This Row],[VAR/G]]),$AA$35),0),1)</f>
        <v>74</v>
      </c>
      <c r="X187" s="36">
        <f>RosterPlan25[[#This Row],[Pure Inflated $]]-RosterPlan25[[#This Row],[2020 $]]</f>
        <v>-14</v>
      </c>
      <c r="AL187" s="36">
        <v>9.0312500000000018</v>
      </c>
      <c r="AM187" s="36">
        <v>127</v>
      </c>
      <c r="AN187" s="36">
        <f>RosterPlan25[[#This Row],[Current $]]+ROUNDDOWN(AM187*0.3,0)</f>
        <v>119</v>
      </c>
      <c r="AO187"/>
      <c r="AP187"/>
      <c r="AQ187"/>
      <c r="AR187"/>
      <c r="AS187"/>
      <c r="AT187"/>
    </row>
    <row r="188" spans="1:46" x14ac:dyDescent="0.3">
      <c r="A188" s="1" t="s">
        <v>157</v>
      </c>
      <c r="B188" s="69" t="s">
        <v>268</v>
      </c>
      <c r="C188" s="69" t="s">
        <v>10489</v>
      </c>
      <c r="D188" s="69">
        <f>_xlfn.IFNA(MATCH(RosterPlan25[[#This Row],[player_id]],CompositeRoster[sleeper_id],0),  MATCH(RosterPlan25[[#This Row],[PLAYER]],CompositeRoster[full_name],0))</f>
        <v>148</v>
      </c>
      <c r="E188" s="69">
        <f>MATCH(RosterPlan25[[#This Row],[player_id]],Draft2019[sleeper_id],0)</f>
        <v>147</v>
      </c>
      <c r="F188" s="69" t="str">
        <f>INDEX(CompositeRoster[team],RosterPlan25[[#This Row],[RosterIndex]])&amp;""</f>
        <v>SEA</v>
      </c>
      <c r="G188" s="69" t="str">
        <f>INDEX(CompositeRoster[position],RosterPlan25[[#This Row],[RosterIndex]])&amp;""</f>
        <v>RB</v>
      </c>
      <c r="H188" s="36" t="str">
        <f>INDEX(CompositeRoster[source],RosterPlan25[[#This Row],[RosterIndex]])</f>
        <v>Roster</v>
      </c>
      <c r="I188" s="41">
        <f>_xlfn.IFNA(INDEX(Draft2019[PRICE],RosterPlan25[[#This Row],[DraftIndex]]),0)</f>
        <v>18</v>
      </c>
      <c r="J188" s="41" t="str">
        <f>IF(RosterPlan25[[#This Row],[SOURCE]]="Rookie","Rookie",_xlfn.IFNA(INDEX(Draft2019[Current Contract],RosterPlan25[[#This Row],[DraftIndex]]),"Undrafted"))</f>
        <v>Auction</v>
      </c>
      <c r="K188" s="41">
        <f>IF(RosterPlan25[[#This Row],[Contract]]="Rookie","",2019+3-_xlfn.IFNA(INDEX(Draft2019[Net Keeper Count],RosterPlan25[[#This Row],[DraftIndex]]),0))</f>
        <v>2021</v>
      </c>
      <c r="L188" s="41">
        <f>ROUNDDOWN(RosterPlan25[[#This Row],[Opt $]]*IF(RosterPlan25[[#This Row],[Contract]]="Rookie",0.3,0.15),0)</f>
        <v>7</v>
      </c>
      <c r="M188" s="36">
        <f>IF(RosterPlan25[[#This Row],[SOURCE]]="Rookie",INDEX(Rookies2020[salary],MATCH(RosterPlan25[[#This Row],[PLAYER]],Rookies2020[full_name],0)),MAX(RosterPlan25[[#This Row],[Current $]]+RosterPlan25[[#This Row],[$↑ VAR]],1))</f>
        <v>25</v>
      </c>
      <c r="N188" s="37">
        <f>_xlfn.IFNA(IF(RosterPlan25[[#This Row],[POS]]="K",0,INDEX(BeerTable[Average],MATCH(TEXT(RosterPlan25[[#This Row],[player_id]],"0"),BeerTable[sleeper_id],0))),_xlfn.SWITCH(RosterPlan25[[#This Row],[POS]],"QB",-12,"RB",-8,"WR",-8,-5))</f>
        <v>3.89</v>
      </c>
      <c r="O188" s="38" t="s">
        <v>437</v>
      </c>
      <c r="P188" s="36">
        <f>_xlfn.IFNA(INDEX(Draft2019[Net Keeper Count],RosterPlan25[[#This Row],[DraftIndex]]),0)+IF(RosterPlan25[[#This Row],[KEEPER / RFA]]="K",1,0)</f>
        <v>2</v>
      </c>
      <c r="Q188" s="38"/>
      <c r="R188" s="69">
        <f>IF(RosterPlan25[[#This Row],[VAR/G]]&gt;0,ROUND($AA$29*RosterPlan25[[#This Row],[VAR/G]],0),0)+1</f>
        <v>47</v>
      </c>
      <c r="S188" s="36">
        <f>RosterPlan25[[#This Row],[Opt $]]-RosterPlan25[[#This Row],[2020 $]]</f>
        <v>22</v>
      </c>
      <c r="T188" s="36">
        <f>IF(OR(RosterPlan25[[#This Row],[SOURCE]]="Rookie",RosterPlan25[[#This Row],[POS]]="K"),0,RosterPlan25[[#This Row],[VAR/G]]+3.3)</f>
        <v>7.1899999999999995</v>
      </c>
      <c r="U188" s="36">
        <f>IF(RosterPlan25[[#This Row],[VAW/G]]&gt;0,ROUND(RosterPlan25[[#This Row],[VAW/G]]*$AA$56,0)+1,1)</f>
        <v>60</v>
      </c>
      <c r="V188" s="42">
        <f>RosterPlan25[[#This Row],[VAWG Market $]]-_xlfn.IFNA(RosterPlan25[[#This Row],[2020 $]],1)</f>
        <v>35</v>
      </c>
      <c r="W188" s="36">
        <f>IF(RosterPlan25[[#This Row],[VAR/G]]&gt;0,1+ROUND(RosterPlan25[[#This Row],[VAR/G]]*IF(RosterPlan25[[#This Row],[KEEPER / RFA]]="K",($AA$34+RosterPlan25[[#This Row],[2020 $]]-1)/($AA$25+RosterPlan25[[#This Row],[VAR/G]]),$AA$35),0),1)</f>
        <v>87</v>
      </c>
      <c r="X188" s="36">
        <f>RosterPlan25[[#This Row],[Pure Inflated $]]-RosterPlan25[[#This Row],[2020 $]]</f>
        <v>62</v>
      </c>
      <c r="AL188" s="36">
        <v>3.9500000000000011</v>
      </c>
      <c r="AM188" s="36">
        <v>56</v>
      </c>
      <c r="AN188" s="36">
        <f>RosterPlan25[[#This Row],[Current $]]+ROUNDDOWN(AM188*0.15,0)</f>
        <v>26</v>
      </c>
      <c r="AO188"/>
      <c r="AP188"/>
      <c r="AQ188"/>
      <c r="AR188"/>
      <c r="AS188"/>
      <c r="AT188"/>
    </row>
    <row r="189" spans="1:46" x14ac:dyDescent="0.3">
      <c r="A189" s="1" t="s">
        <v>158</v>
      </c>
      <c r="B189" s="69" t="s">
        <v>268</v>
      </c>
      <c r="C189" s="69" t="s">
        <v>1923</v>
      </c>
      <c r="D189" s="69">
        <f>_xlfn.IFNA(MATCH(RosterPlan25[[#This Row],[player_id]],CompositeRoster[sleeper_id],0),  MATCH(RosterPlan25[[#This Row],[PLAYER]],CompositeRoster[full_name],0))</f>
        <v>150</v>
      </c>
      <c r="E189" s="69">
        <f>MATCH(RosterPlan25[[#This Row],[player_id]],Draft2019[sleeper_id],0)</f>
        <v>156</v>
      </c>
      <c r="F189" s="57" t="str">
        <f>INDEX(CompositeRoster[team],RosterPlan25[[#This Row],[RosterIndex]])&amp;""</f>
        <v>DEN</v>
      </c>
      <c r="G189" s="57" t="str">
        <f>INDEX(CompositeRoster[position],RosterPlan25[[#This Row],[RosterIndex]])&amp;""</f>
        <v>WR</v>
      </c>
      <c r="H189" s="57" t="str">
        <f>INDEX(CompositeRoster[source],RosterPlan25[[#This Row],[RosterIndex]])</f>
        <v>Roster</v>
      </c>
      <c r="I189" s="58">
        <f>_xlfn.IFNA(INDEX(Draft2019[PRICE],RosterPlan25[[#This Row],[DraftIndex]]),0)</f>
        <v>5</v>
      </c>
      <c r="J189" s="58" t="str">
        <f>IF(RosterPlan25[[#This Row],[SOURCE]]="Rookie","Rookie",_xlfn.IFNA(INDEX(Draft2019[Current Contract],RosterPlan25[[#This Row],[DraftIndex]]),"Undrafted"))</f>
        <v>Rookie</v>
      </c>
      <c r="K189" s="58" t="str">
        <f>IF(RosterPlan25[[#This Row],[Contract]]="Rookie","",2019+3-_xlfn.IFNA(INDEX(Draft2019[Net Keeper Count],RosterPlan25[[#This Row],[DraftIndex]]),0))</f>
        <v/>
      </c>
      <c r="L189" s="58">
        <f>ROUNDDOWN(RosterPlan25[[#This Row],[Opt $]]*IF(RosterPlan25[[#This Row],[Contract]]="Rookie",0.3,0.15),0)</f>
        <v>6</v>
      </c>
      <c r="M189" s="59">
        <f>IF(RosterPlan25[[#This Row],[SOURCE]]="Rookie",INDEX(Rookies2020[salary],MATCH(RosterPlan25[[#This Row],[PLAYER]],Rookies2020[full_name],0)),MAX(RosterPlan25[[#This Row],[Current $]]+RosterPlan25[[#This Row],[$↑ VAR]],1))</f>
        <v>11</v>
      </c>
      <c r="N189" s="26">
        <f>_xlfn.IFNA(IF(RosterPlan25[[#This Row],[POS]]="K",0,INDEX(BeerTable[Average],MATCH(TEXT(RosterPlan25[[#This Row],[player_id]],"0"),BeerTable[sleeper_id],0))),_xlfn.SWITCH(RosterPlan25[[#This Row],[POS]],"QB",-12,"RB",-8,"WR",-8,-5))</f>
        <v>1.72</v>
      </c>
      <c r="O189" s="38" t="s">
        <v>437</v>
      </c>
      <c r="P189" s="60">
        <f>_xlfn.IFNA(INDEX(Draft2019[Net Keeper Count],RosterPlan25[[#This Row],[DraftIndex]]),0)+IF(RosterPlan25[[#This Row],[KEEPER / RFA]]="K",1,0)</f>
        <v>2</v>
      </c>
      <c r="Q189" s="59"/>
      <c r="R189" s="57">
        <f>IF(RosterPlan25[[#This Row],[VAR/G]]&gt;0,ROUND($AA$29*RosterPlan25[[#This Row],[VAR/G]],0),0)+1</f>
        <v>21</v>
      </c>
      <c r="S189" s="57">
        <f>RosterPlan25[[#This Row],[Opt $]]-RosterPlan25[[#This Row],[2020 $]]</f>
        <v>10</v>
      </c>
      <c r="T189" s="61">
        <f>IF(OR(RosterPlan25[[#This Row],[SOURCE]]="Rookie",RosterPlan25[[#This Row],[POS]]="K"),0,RosterPlan25[[#This Row],[VAR/G]]+3.3)</f>
        <v>5.0199999999999996</v>
      </c>
      <c r="U189" s="61">
        <f>IF(RosterPlan25[[#This Row],[VAW/G]]&gt;0,ROUND(RosterPlan25[[#This Row],[VAW/G]]*$AA$56,0)+1,1)</f>
        <v>42</v>
      </c>
      <c r="V189" s="62">
        <f>RosterPlan25[[#This Row],[VAWG Market $]]-_xlfn.IFNA(RosterPlan25[[#This Row],[2020 $]],1)</f>
        <v>31</v>
      </c>
      <c r="W189" s="57">
        <f>IF(RosterPlan25[[#This Row],[VAR/G]]&gt;0,1+ROUND(RosterPlan25[[#This Row],[VAR/G]]*IF(RosterPlan25[[#This Row],[KEEPER / RFA]]="K",($AA$34+RosterPlan25[[#This Row],[2020 $]]-1)/($AA$25+RosterPlan25[[#This Row],[VAR/G]]),$AA$35),0),1)</f>
        <v>41</v>
      </c>
      <c r="X189" s="61">
        <f>RosterPlan25[[#This Row],[Pure Inflated $]]-RosterPlan25[[#This Row],[2020 $]]</f>
        <v>30</v>
      </c>
      <c r="AO189"/>
      <c r="AP189"/>
      <c r="AQ189"/>
      <c r="AR189"/>
      <c r="AS189"/>
      <c r="AT189"/>
    </row>
    <row r="190" spans="1:46" x14ac:dyDescent="0.3">
      <c r="A190" s="1" t="s">
        <v>7066</v>
      </c>
      <c r="B190" s="69" t="s">
        <v>268</v>
      </c>
      <c r="C190" s="69" t="s">
        <v>7068</v>
      </c>
      <c r="D190" s="69">
        <f>_xlfn.IFNA(MATCH(RosterPlan25[[#This Row],[player_id]],CompositeRoster[sleeper_id],0),  MATCH(RosterPlan25[[#This Row],[PLAYER]],CompositeRoster[full_name],0))</f>
        <v>161</v>
      </c>
      <c r="E190" s="69">
        <f>MATCH(RosterPlan25[[#This Row],[player_id]],Draft2019[sleeper_id],0)</f>
        <v>164</v>
      </c>
      <c r="F190" s="69" t="str">
        <f>INDEX(CompositeRoster[team],RosterPlan25[[#This Row],[RosterIndex]])&amp;""</f>
        <v>WAS</v>
      </c>
      <c r="G190" s="69" t="str">
        <f>INDEX(CompositeRoster[position],RosterPlan25[[#This Row],[RosterIndex]])&amp;""</f>
        <v>WR</v>
      </c>
      <c r="H190" s="69" t="str">
        <f>INDEX(CompositeRoster[source],RosterPlan25[[#This Row],[RosterIndex]])</f>
        <v>Roster</v>
      </c>
      <c r="I190" s="41">
        <f>_xlfn.IFNA(INDEX(Draft2019[PRICE],RosterPlan25[[#This Row],[DraftIndex]]),0)</f>
        <v>4</v>
      </c>
      <c r="J190" s="41" t="str">
        <f>IF(RosterPlan25[[#This Row],[SOURCE]]="Rookie","Rookie",_xlfn.IFNA(INDEX(Draft2019[Current Contract],RosterPlan25[[#This Row],[DraftIndex]]),"Undrafted"))</f>
        <v>Rookie</v>
      </c>
      <c r="K190" s="41" t="str">
        <f>IF(RosterPlan25[[#This Row],[Contract]]="Rookie","",2019+3-_xlfn.IFNA(INDEX(Draft2019[Net Keeper Count],RosterPlan25[[#This Row],[DraftIndex]]),0))</f>
        <v/>
      </c>
      <c r="L190" s="41">
        <f>ROUNDDOWN(RosterPlan25[[#This Row],[Opt $]]*IF(RosterPlan25[[#This Row],[Contract]]="Rookie",0.3,0.15),0)</f>
        <v>6</v>
      </c>
      <c r="M190" s="69">
        <f>IF(RosterPlan25[[#This Row],[SOURCE]]="Rookie",INDEX(Rookies2020[salary],MATCH(RosterPlan25[[#This Row],[PLAYER]],Rookies2020[full_name],0)),MAX(RosterPlan25[[#This Row],[Current $]]+RosterPlan25[[#This Row],[$↑ VAR]],1))</f>
        <v>10</v>
      </c>
      <c r="N190" s="37">
        <f>_xlfn.IFNA(IF(RosterPlan25[[#This Row],[POS]]="K",0,INDEX(BeerTable[Average],MATCH(TEXT(RosterPlan25[[#This Row],[player_id]],"0"),BeerTable[sleeper_id],0))),_xlfn.SWITCH(RosterPlan25[[#This Row],[POS]],"QB",-12,"RB",-8,"WR",-8,-5))</f>
        <v>1.61</v>
      </c>
      <c r="O190" s="38" t="s">
        <v>437</v>
      </c>
      <c r="P190" s="69">
        <f>_xlfn.IFNA(INDEX(Draft2019[Net Keeper Count],RosterPlan25[[#This Row],[DraftIndex]]),0)+IF(RosterPlan25[[#This Row],[KEEPER / RFA]]="K",1,0)</f>
        <v>1</v>
      </c>
      <c r="Q190" s="38"/>
      <c r="R190" s="36">
        <f>IF(RosterPlan25[[#This Row],[VAR/G]]&gt;0,ROUND($AA$29*RosterPlan25[[#This Row],[VAR/G]],0),0)+1</f>
        <v>20</v>
      </c>
      <c r="S190" s="36">
        <f>RosterPlan25[[#This Row],[Opt $]]-RosterPlan25[[#This Row],[2020 $]]</f>
        <v>10</v>
      </c>
      <c r="T190" s="36">
        <f>IF(OR(RosterPlan25[[#This Row],[SOURCE]]="Rookie",RosterPlan25[[#This Row],[POS]]="K"),0,RosterPlan25[[#This Row],[VAR/G]]+3.3)</f>
        <v>4.91</v>
      </c>
      <c r="U190" s="36">
        <f>IF(RosterPlan25[[#This Row],[VAW/G]]&gt;0,ROUND(RosterPlan25[[#This Row],[VAW/G]]*$AA$56,0)+1,1)</f>
        <v>42</v>
      </c>
      <c r="V190" s="42">
        <f>RosterPlan25[[#This Row],[VAWG Market $]]-_xlfn.IFNA(RosterPlan25[[#This Row],[2020 $]],1)</f>
        <v>32</v>
      </c>
      <c r="W190" s="36">
        <f>IF(RosterPlan25[[#This Row],[VAR/G]]&gt;0,1+ROUND(RosterPlan25[[#This Row],[VAR/G]]*IF(RosterPlan25[[#This Row],[KEEPER / RFA]]="K",($AA$34+RosterPlan25[[#This Row],[2020 $]]-1)/($AA$25+RosterPlan25[[#This Row],[VAR/G]]),$AA$35),0),1)</f>
        <v>38</v>
      </c>
      <c r="X190" s="36">
        <f>RosterPlan25[[#This Row],[Pure Inflated $]]-RosterPlan25[[#This Row],[2020 $]]</f>
        <v>28</v>
      </c>
      <c r="AO190"/>
      <c r="AP190"/>
      <c r="AQ190"/>
      <c r="AR190"/>
      <c r="AS190"/>
      <c r="AT190"/>
    </row>
    <row r="191" spans="1:46" x14ac:dyDescent="0.3">
      <c r="A191" s="1" t="s">
        <v>88</v>
      </c>
      <c r="B191" s="69" t="s">
        <v>268</v>
      </c>
      <c r="C191" s="69" t="s">
        <v>1228</v>
      </c>
      <c r="D191" s="69">
        <f>_xlfn.IFNA(MATCH(RosterPlan25[[#This Row],[player_id]],CompositeRoster[sleeper_id],0),  MATCH(RosterPlan25[[#This Row],[PLAYER]],CompositeRoster[full_name],0))</f>
        <v>158</v>
      </c>
      <c r="E191" s="69">
        <f>MATCH(RosterPlan25[[#This Row],[player_id]],Draft2019[sleeper_id],0)</f>
        <v>159</v>
      </c>
      <c r="F191" s="69" t="str">
        <f>INDEX(CompositeRoster[team],RosterPlan25[[#This Row],[RosterIndex]])&amp;""</f>
        <v>LAR</v>
      </c>
      <c r="G191" s="69" t="str">
        <f>INDEX(CompositeRoster[position],RosterPlan25[[#This Row],[RosterIndex]])&amp;""</f>
        <v>WR</v>
      </c>
      <c r="H191" s="69" t="str">
        <f>INDEX(CompositeRoster[source],RosterPlan25[[#This Row],[RosterIndex]])</f>
        <v>Roster</v>
      </c>
      <c r="I191" s="41">
        <f>_xlfn.IFNA(INDEX(Draft2019[PRICE],RosterPlan25[[#This Row],[DraftIndex]]),0)</f>
        <v>39</v>
      </c>
      <c r="J191" s="41" t="str">
        <f>IF(RosterPlan25[[#This Row],[SOURCE]]="Rookie","Rookie",_xlfn.IFNA(INDEX(Draft2019[Current Contract],RosterPlan25[[#This Row],[DraftIndex]]),"Undrafted"))</f>
        <v>Auction</v>
      </c>
      <c r="K191" s="41">
        <f>IF(RosterPlan25[[#This Row],[Contract]]="Rookie","",2019+3-_xlfn.IFNA(INDEX(Draft2019[Net Keeper Count],RosterPlan25[[#This Row],[DraftIndex]]),0))</f>
        <v>2022</v>
      </c>
      <c r="L191" s="41">
        <f>ROUNDDOWN(RosterPlan25[[#This Row],[Opt $]]*IF(RosterPlan25[[#This Row],[Contract]]="Rookie",0.3,0.15),0)</f>
        <v>3</v>
      </c>
      <c r="M191" s="69">
        <f>IF(RosterPlan25[[#This Row],[SOURCE]]="Rookie",INDEX(Rookies2020[salary],MATCH(RosterPlan25[[#This Row],[PLAYER]],Rookies2020[full_name],0)),MAX(RosterPlan25[[#This Row],[Current $]]+RosterPlan25[[#This Row],[$↑ VAR]],1))</f>
        <v>42</v>
      </c>
      <c r="N191" s="37">
        <f>_xlfn.IFNA(IF(RosterPlan25[[#This Row],[POS]]="K",0,INDEX(BeerTable[Average],MATCH(TEXT(RosterPlan25[[#This Row],[player_id]],"0"),BeerTable[sleeper_id],0))),_xlfn.SWITCH(RosterPlan25[[#This Row],[POS]],"QB",-12,"RB",-8,"WR",-8,-5))</f>
        <v>1.61</v>
      </c>
      <c r="O191" s="38"/>
      <c r="P191" s="36">
        <f>_xlfn.IFNA(INDEX(Draft2019[Net Keeper Count],RosterPlan25[[#This Row],[DraftIndex]]),0)+IF(RosterPlan25[[#This Row],[KEEPER / RFA]]="K",1,0)</f>
        <v>0</v>
      </c>
      <c r="Q191" s="38"/>
      <c r="R191" s="36">
        <f>IF(RosterPlan25[[#This Row],[VAR/G]]&gt;0,ROUND($AA$29*RosterPlan25[[#This Row],[VAR/G]],0),0)+1</f>
        <v>20</v>
      </c>
      <c r="S191" s="36">
        <f>RosterPlan25[[#This Row],[Opt $]]-RosterPlan25[[#This Row],[2020 $]]</f>
        <v>-22</v>
      </c>
      <c r="T191" s="36">
        <f>IF(OR(RosterPlan25[[#This Row],[SOURCE]]="Rookie",RosterPlan25[[#This Row],[POS]]="K"),0,RosterPlan25[[#This Row],[VAR/G]]+3.3)</f>
        <v>4.91</v>
      </c>
      <c r="U191" s="36">
        <f>IF(RosterPlan25[[#This Row],[VAW/G]]&gt;0,ROUND(RosterPlan25[[#This Row],[VAW/G]]*$AA$56,0)+1,1)</f>
        <v>42</v>
      </c>
      <c r="V191" s="42">
        <f>RosterPlan25[[#This Row],[VAWG Market $]]-_xlfn.IFNA(RosterPlan25[[#This Row],[2020 $]],1)</f>
        <v>0</v>
      </c>
      <c r="W191" s="36">
        <f>IF(RosterPlan25[[#This Row],[VAR/G]]&gt;0,1+ROUND(RosterPlan25[[#This Row],[VAR/G]]*IF(RosterPlan25[[#This Row],[KEEPER / RFA]]="K",($AA$34+RosterPlan25[[#This Row],[2020 $]]-1)/($AA$25+RosterPlan25[[#This Row],[VAR/G]]),$AA$35),0),1)</f>
        <v>30</v>
      </c>
      <c r="X191" s="36">
        <f>RosterPlan25[[#This Row],[Pure Inflated $]]-RosterPlan25[[#This Row],[2020 $]]</f>
        <v>-12</v>
      </c>
      <c r="AO191"/>
      <c r="AP191"/>
      <c r="AQ191"/>
      <c r="AR191"/>
      <c r="AS191"/>
      <c r="AT191"/>
    </row>
    <row r="192" spans="1:46" x14ac:dyDescent="0.3">
      <c r="A192" s="1" t="s">
        <v>149</v>
      </c>
      <c r="B192" s="69" t="s">
        <v>268</v>
      </c>
      <c r="C192" s="69" t="s">
        <v>9222</v>
      </c>
      <c r="D192" s="69">
        <f>_xlfn.IFNA(MATCH(RosterPlan25[[#This Row],[player_id]],CompositeRoster[sleeper_id],0),  MATCH(RosterPlan25[[#This Row],[PLAYER]],CompositeRoster[full_name],0))</f>
        <v>147</v>
      </c>
      <c r="E192" s="69">
        <f>MATCH(RosterPlan25[[#This Row],[player_id]],Draft2019[sleeper_id],0)</f>
        <v>148</v>
      </c>
      <c r="F192" s="69" t="str">
        <f>INDEX(CompositeRoster[team],RosterPlan25[[#This Row],[RosterIndex]])&amp;""</f>
        <v>PHI</v>
      </c>
      <c r="G192" s="69" t="str">
        <f>INDEX(CompositeRoster[position],RosterPlan25[[#This Row],[RosterIndex]])&amp;""</f>
        <v>QB</v>
      </c>
      <c r="H192" s="69" t="str">
        <f>INDEX(CompositeRoster[source],RosterPlan25[[#This Row],[RosterIndex]])</f>
        <v>Roster</v>
      </c>
      <c r="I192" s="41">
        <f>_xlfn.IFNA(INDEX(Draft2019[PRICE],RosterPlan25[[#This Row],[DraftIndex]]),0)</f>
        <v>10</v>
      </c>
      <c r="J192" s="41" t="str">
        <f>IF(RosterPlan25[[#This Row],[SOURCE]]="Rookie","Rookie",_xlfn.IFNA(INDEX(Draft2019[Current Contract],RosterPlan25[[#This Row],[DraftIndex]]),"Undrafted"))</f>
        <v>Rookie</v>
      </c>
      <c r="K192" s="41" t="str">
        <f>IF(RosterPlan25[[#This Row],[Contract]]="Rookie","",2019+3-_xlfn.IFNA(INDEX(Draft2019[Net Keeper Count],RosterPlan25[[#This Row],[DraftIndex]]),0))</f>
        <v/>
      </c>
      <c r="L192" s="41">
        <f>ROUNDDOWN(RosterPlan25[[#This Row],[Opt $]]*IF(RosterPlan25[[#This Row],[Contract]]="Rookie",0.3,0.15),0)</f>
        <v>2</v>
      </c>
      <c r="M192" s="69">
        <f>IF(RosterPlan25[[#This Row],[SOURCE]]="Rookie",INDEX(Rookies2020[salary],MATCH(RosterPlan25[[#This Row],[PLAYER]],Rookies2020[full_name],0)),MAX(RosterPlan25[[#This Row],[Current $]]+RosterPlan25[[#This Row],[$↑ VAR]],1))</f>
        <v>12</v>
      </c>
      <c r="N192" s="37">
        <f>_xlfn.IFNA(IF(RosterPlan25[[#This Row],[POS]]="K",0,INDEX(BeerTable[Average],MATCH(TEXT(RosterPlan25[[#This Row],[player_id]],"0"),BeerTable[sleeper_id],0))),_xlfn.SWITCH(RosterPlan25[[#This Row],[POS]],"QB",-12,"RB",-8,"WR",-8,-5))</f>
        <v>0.48</v>
      </c>
      <c r="O192" s="38" t="s">
        <v>437</v>
      </c>
      <c r="P192" s="69">
        <f>_xlfn.IFNA(INDEX(Draft2019[Net Keeper Count],RosterPlan25[[#This Row],[DraftIndex]]),0)+IF(RosterPlan25[[#This Row],[KEEPER / RFA]]="K",1,0)</f>
        <v>4</v>
      </c>
      <c r="Q192" s="38"/>
      <c r="R192" s="36">
        <f>IF(RosterPlan25[[#This Row],[VAR/G]]&gt;0,ROUND($AA$29*RosterPlan25[[#This Row],[VAR/G]],0),0)+1</f>
        <v>7</v>
      </c>
      <c r="S192" s="36">
        <f>RosterPlan25[[#This Row],[Opt $]]-RosterPlan25[[#This Row],[2020 $]]</f>
        <v>-5</v>
      </c>
      <c r="T192" s="36">
        <f>IF(OR(RosterPlan25[[#This Row],[SOURCE]]="Rookie",RosterPlan25[[#This Row],[POS]]="K"),0,RosterPlan25[[#This Row],[VAR/G]]+3.3)</f>
        <v>3.78</v>
      </c>
      <c r="U192" s="36">
        <f>IF(RosterPlan25[[#This Row],[VAW/G]]&gt;0,ROUND(RosterPlan25[[#This Row],[VAW/G]]*$AA$56,0)+1,1)</f>
        <v>32</v>
      </c>
      <c r="V192" s="42">
        <f>RosterPlan25[[#This Row],[VAWG Market $]]-_xlfn.IFNA(RosterPlan25[[#This Row],[2020 $]],1)</f>
        <v>20</v>
      </c>
      <c r="W192" s="36">
        <f>IF(RosterPlan25[[#This Row],[VAR/G]]&gt;0,1+ROUND(RosterPlan25[[#This Row],[VAR/G]]*IF(RosterPlan25[[#This Row],[KEEPER / RFA]]="K",($AA$34+RosterPlan25[[#This Row],[2020 $]]-1)/($AA$25+RosterPlan25[[#This Row],[VAR/G]]),$AA$35),0),1)</f>
        <v>12</v>
      </c>
      <c r="X192" s="36">
        <f>RosterPlan25[[#This Row],[Pure Inflated $]]-RosterPlan25[[#This Row],[2020 $]]</f>
        <v>0</v>
      </c>
      <c r="AO192"/>
      <c r="AP192"/>
      <c r="AQ192"/>
      <c r="AR192"/>
      <c r="AS192"/>
      <c r="AT192"/>
    </row>
    <row r="193" spans="1:46" x14ac:dyDescent="0.3">
      <c r="A193" s="1" t="s">
        <v>32</v>
      </c>
      <c r="B193" s="69" t="s">
        <v>268</v>
      </c>
      <c r="C193" s="69" t="s">
        <v>9399</v>
      </c>
      <c r="D193" s="69">
        <f>_xlfn.IFNA(MATCH(RosterPlan25[[#This Row],[player_id]],CompositeRoster[sleeper_id],0),  MATCH(RosterPlan25[[#This Row],[PLAYER]],CompositeRoster[full_name],0))</f>
        <v>151</v>
      </c>
      <c r="E193" s="69">
        <f>MATCH(RosterPlan25[[#This Row],[player_id]],Draft2019[sleeper_id],0)</f>
        <v>225</v>
      </c>
      <c r="F193" s="57" t="str">
        <f>INDEX(CompositeRoster[team],RosterPlan25[[#This Row],[RosterIndex]])&amp;""</f>
        <v>KC</v>
      </c>
      <c r="G193" s="57" t="str">
        <f>INDEX(CompositeRoster[position],RosterPlan25[[#This Row],[RosterIndex]])&amp;""</f>
        <v>K</v>
      </c>
      <c r="H193" s="57" t="str">
        <f>INDEX(CompositeRoster[source],RosterPlan25[[#This Row],[RosterIndex]])</f>
        <v>Roster</v>
      </c>
      <c r="I193" s="58">
        <f>_xlfn.IFNA(INDEX(Draft2019[PRICE],RosterPlan25[[#This Row],[DraftIndex]]),0)</f>
        <v>1</v>
      </c>
      <c r="J193" s="58" t="str">
        <f>IF(RosterPlan25[[#This Row],[SOURCE]]="Rookie","Rookie",_xlfn.IFNA(INDEX(Draft2019[Current Contract],RosterPlan25[[#This Row],[DraftIndex]]),"Undrafted"))</f>
        <v>Undrafted</v>
      </c>
      <c r="K193" s="58">
        <f>IF(RosterPlan25[[#This Row],[Contract]]="Rookie","",2019+3-_xlfn.IFNA(INDEX(Draft2019[Net Keeper Count],RosterPlan25[[#This Row],[DraftIndex]]),0))</f>
        <v>2020</v>
      </c>
      <c r="L193" s="58">
        <f>ROUNDDOWN(RosterPlan25[[#This Row],[Opt $]]*IF(RosterPlan25[[#This Row],[Contract]]="Rookie",0.3,0.15),0)</f>
        <v>0</v>
      </c>
      <c r="M193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93" s="26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193" s="38"/>
      <c r="P193" s="60">
        <f>_xlfn.IFNA(INDEX(Draft2019[Net Keeper Count],RosterPlan25[[#This Row],[DraftIndex]]),0)+IF(RosterPlan25[[#This Row],[KEEPER / RFA]]="K",1,0)</f>
        <v>2</v>
      </c>
      <c r="Q193" s="59"/>
      <c r="R193" s="57">
        <f>IF(RosterPlan25[[#This Row],[VAR/G]]&gt;0,ROUND($AA$29*RosterPlan25[[#This Row],[VAR/G]],0),0)+1</f>
        <v>1</v>
      </c>
      <c r="S193" s="57">
        <f>RosterPlan25[[#This Row],[Opt $]]-RosterPlan25[[#This Row],[2020 $]]</f>
        <v>0</v>
      </c>
      <c r="T193" s="61">
        <f>IF(OR(RosterPlan25[[#This Row],[SOURCE]]="Rookie",RosterPlan25[[#This Row],[POS]]="K"),0,RosterPlan25[[#This Row],[VAR/G]]+3.3)</f>
        <v>0</v>
      </c>
      <c r="U193" s="61">
        <f>IF(RosterPlan25[[#This Row],[VAW/G]]&gt;0,ROUND(RosterPlan25[[#This Row],[VAW/G]]*$AA$56,0)+1,1)</f>
        <v>1</v>
      </c>
      <c r="V193" s="62">
        <f>RosterPlan25[[#This Row],[VAWG Market $]]-_xlfn.IFNA(RosterPlan25[[#This Row],[2020 $]],1)</f>
        <v>0</v>
      </c>
      <c r="W193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93" s="61">
        <f>RosterPlan25[[#This Row],[Pure Inflated $]]-RosterPlan25[[#This Row],[2020 $]]</f>
        <v>0</v>
      </c>
      <c r="AO193"/>
      <c r="AP193"/>
      <c r="AQ193"/>
      <c r="AR193"/>
      <c r="AS193"/>
      <c r="AT193"/>
    </row>
    <row r="194" spans="1:46" x14ac:dyDescent="0.3">
      <c r="A194" s="1" t="s">
        <v>40</v>
      </c>
      <c r="B194" s="69" t="s">
        <v>268</v>
      </c>
      <c r="C194" s="69" t="s">
        <v>5579</v>
      </c>
      <c r="D194" s="69">
        <f>_xlfn.IFNA(MATCH(RosterPlan25[[#This Row],[player_id]],CompositeRoster[sleeper_id],0),  MATCH(RosterPlan25[[#This Row],[PLAYER]],CompositeRoster[full_name],0))</f>
        <v>153</v>
      </c>
      <c r="E194" s="69">
        <f>MATCH(RosterPlan25[[#This Row],[player_id]],Draft2019[sleeper_id],0)</f>
        <v>153</v>
      </c>
      <c r="F194" s="57" t="str">
        <f>INDEX(CompositeRoster[team],RosterPlan25[[#This Row],[RosterIndex]])&amp;""</f>
        <v>BUF</v>
      </c>
      <c r="G194" s="57" t="str">
        <f>INDEX(CompositeRoster[position],RosterPlan25[[#This Row],[RosterIndex]])&amp;""</f>
        <v>WR</v>
      </c>
      <c r="H194" s="57" t="str">
        <f>INDEX(CompositeRoster[source],RosterPlan25[[#This Row],[RosterIndex]])</f>
        <v>Roster</v>
      </c>
      <c r="I194" s="58">
        <f>_xlfn.IFNA(INDEX(Draft2019[PRICE],RosterPlan25[[#This Row],[DraftIndex]]),0)</f>
        <v>1</v>
      </c>
      <c r="J194" s="58" t="str">
        <f>IF(RosterPlan25[[#This Row],[SOURCE]]="Rookie","Rookie",_xlfn.IFNA(INDEX(Draft2019[Current Contract],RosterPlan25[[#This Row],[DraftIndex]]),"Undrafted"))</f>
        <v>Auction</v>
      </c>
      <c r="K194" s="58">
        <f>IF(RosterPlan25[[#This Row],[Contract]]="Rookie","",2019+3-_xlfn.IFNA(INDEX(Draft2019[Net Keeper Count],RosterPlan25[[#This Row],[DraftIndex]]),0))</f>
        <v>2021</v>
      </c>
      <c r="L194" s="58">
        <f>ROUNDDOWN(RosterPlan25[[#This Row],[Opt $]]*IF(RosterPlan25[[#This Row],[Contract]]="Rookie",0.3,0.15),0)</f>
        <v>0</v>
      </c>
      <c r="M194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94" s="26">
        <f>_xlfn.IFNA(IF(RosterPlan25[[#This Row],[POS]]="K",0,INDEX(BeerTable[Average],MATCH(TEXT(RosterPlan25[[#This Row],[player_id]],"0"),BeerTable[sleeper_id],0))),_xlfn.SWITCH(RosterPlan25[[#This Row],[POS]],"QB",-12,"RB",-8,"WR",-8,-5))</f>
        <v>-0.42</v>
      </c>
      <c r="O194" s="38" t="s">
        <v>437</v>
      </c>
      <c r="P194" s="60">
        <f>_xlfn.IFNA(INDEX(Draft2019[Net Keeper Count],RosterPlan25[[#This Row],[DraftIndex]]),0)+IF(RosterPlan25[[#This Row],[KEEPER / RFA]]="K",1,0)</f>
        <v>2</v>
      </c>
      <c r="Q194" s="59"/>
      <c r="R194" s="57">
        <f>IF(RosterPlan25[[#This Row],[VAR/G]]&gt;0,ROUND($AA$29*RosterPlan25[[#This Row],[VAR/G]],0),0)+1</f>
        <v>1</v>
      </c>
      <c r="S194" s="57">
        <f>RosterPlan25[[#This Row],[Opt $]]-RosterPlan25[[#This Row],[2020 $]]</f>
        <v>0</v>
      </c>
      <c r="T194" s="61">
        <f>IF(OR(RosterPlan25[[#This Row],[SOURCE]]="Rookie",RosterPlan25[[#This Row],[POS]]="K"),0,RosterPlan25[[#This Row],[VAR/G]]+3.3)</f>
        <v>2.88</v>
      </c>
      <c r="U194" s="61">
        <f>IF(RosterPlan25[[#This Row],[VAW/G]]&gt;0,ROUND(RosterPlan25[[#This Row],[VAW/G]]*$AA$56,0)+1,1)</f>
        <v>25</v>
      </c>
      <c r="V194" s="62">
        <f>RosterPlan25[[#This Row],[VAWG Market $]]-_xlfn.IFNA(RosterPlan25[[#This Row],[2020 $]],1)</f>
        <v>24</v>
      </c>
      <c r="W194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94" s="61">
        <f>RosterPlan25[[#This Row],[Pure Inflated $]]-RosterPlan25[[#This Row],[2020 $]]</f>
        <v>0</v>
      </c>
      <c r="AO194"/>
      <c r="AP194"/>
      <c r="AQ194"/>
      <c r="AR194"/>
      <c r="AS194"/>
      <c r="AT194"/>
    </row>
    <row r="195" spans="1:46" x14ac:dyDescent="0.3">
      <c r="A195" s="1" t="s">
        <v>65</v>
      </c>
      <c r="B195" s="69" t="s">
        <v>268</v>
      </c>
      <c r="C195" s="69" t="s">
        <v>6376</v>
      </c>
      <c r="D195" s="69">
        <f>_xlfn.IFNA(MATCH(RosterPlan25[[#This Row],[player_id]],CompositeRoster[sleeper_id],0),  MATCH(RosterPlan25[[#This Row],[PLAYER]],CompositeRoster[full_name],0))</f>
        <v>143</v>
      </c>
      <c r="E195" s="69">
        <f>MATCH(RosterPlan25[[#This Row],[player_id]],Draft2019[sleeper_id],0)</f>
        <v>161</v>
      </c>
      <c r="F195" s="69" t="str">
        <f>INDEX(CompositeRoster[team],RosterPlan25[[#This Row],[RosterIndex]])&amp;""</f>
        <v>WAS</v>
      </c>
      <c r="G195" s="69" t="str">
        <f>INDEX(CompositeRoster[position],RosterPlan25[[#This Row],[RosterIndex]])&amp;""</f>
        <v>RB</v>
      </c>
      <c r="H195" s="69" t="str">
        <f>INDEX(CompositeRoster[source],RosterPlan25[[#This Row],[RosterIndex]])</f>
        <v>Roster</v>
      </c>
      <c r="I195" s="41">
        <f>_xlfn.IFNA(INDEX(Draft2019[PRICE],RosterPlan25[[#This Row],[DraftIndex]]),0)</f>
        <v>1</v>
      </c>
      <c r="J195" s="41" t="str">
        <f>IF(RosterPlan25[[#This Row],[SOURCE]]="Rookie","Rookie",_xlfn.IFNA(INDEX(Draft2019[Current Contract],RosterPlan25[[#This Row],[DraftIndex]]),"Undrafted"))</f>
        <v>Auction</v>
      </c>
      <c r="K195" s="41">
        <f>IF(RosterPlan25[[#This Row],[Contract]]="Rookie","",2019+3-_xlfn.IFNA(INDEX(Draft2019[Net Keeper Count],RosterPlan25[[#This Row],[DraftIndex]]),0))</f>
        <v>2022</v>
      </c>
      <c r="L195" s="41">
        <f>ROUNDDOWN(RosterPlan25[[#This Row],[Opt $]]*IF(RosterPlan25[[#This Row],[Contract]]="Rookie",0.3,0.15),0)</f>
        <v>0</v>
      </c>
      <c r="M195" s="6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95" s="37">
        <f>_xlfn.IFNA(IF(RosterPlan25[[#This Row],[POS]]="K",0,INDEX(BeerTable[Average],MATCH(TEXT(RosterPlan25[[#This Row],[player_id]],"0"),BeerTable[sleeper_id],0))),_xlfn.SWITCH(RosterPlan25[[#This Row],[POS]],"QB",-12,"RB",-8,"WR",-8,-5))</f>
        <v>-0.53</v>
      </c>
      <c r="O195" s="38" t="s">
        <v>437</v>
      </c>
      <c r="P195" s="36">
        <f>_xlfn.IFNA(INDEX(Draft2019[Net Keeper Count],RosterPlan25[[#This Row],[DraftIndex]]),0)+IF(RosterPlan25[[#This Row],[KEEPER / RFA]]="K",1,0)</f>
        <v>1</v>
      </c>
      <c r="Q195" s="38"/>
      <c r="R195" s="69">
        <f>IF(RosterPlan25[[#This Row],[VAR/G]]&gt;0,ROUND($AA$29*RosterPlan25[[#This Row],[VAR/G]],0),0)+1</f>
        <v>1</v>
      </c>
      <c r="S195" s="36">
        <f>RosterPlan25[[#This Row],[Opt $]]-RosterPlan25[[#This Row],[2020 $]]</f>
        <v>0</v>
      </c>
      <c r="T195" s="36">
        <f>IF(OR(RosterPlan25[[#This Row],[SOURCE]]="Rookie",RosterPlan25[[#This Row],[POS]]="K"),0,RosterPlan25[[#This Row],[VAR/G]]+3.3)</f>
        <v>2.7699999999999996</v>
      </c>
      <c r="U195" s="36">
        <f>IF(RosterPlan25[[#This Row],[VAW/G]]&gt;0,ROUND(RosterPlan25[[#This Row],[VAW/G]]*$AA$56,0)+1,1)</f>
        <v>24</v>
      </c>
      <c r="V195" s="42">
        <f>RosterPlan25[[#This Row],[VAWG Market $]]-_xlfn.IFNA(RosterPlan25[[#This Row],[2020 $]],1)</f>
        <v>23</v>
      </c>
      <c r="W195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95" s="36">
        <f>RosterPlan25[[#This Row],[Pure Inflated $]]-RosterPlan25[[#This Row],[2020 $]]</f>
        <v>0</v>
      </c>
      <c r="AL195" s="69">
        <v>4.2374999999999989</v>
      </c>
      <c r="AM195" s="69">
        <v>60</v>
      </c>
      <c r="AN195" s="36">
        <f>RosterPlan25[[#This Row],[Current $]]+ROUNDDOWN(AM195*0.15,0)</f>
        <v>10</v>
      </c>
      <c r="AO195"/>
      <c r="AP195"/>
      <c r="AQ195"/>
      <c r="AR195"/>
      <c r="AS195"/>
      <c r="AT195"/>
    </row>
    <row r="196" spans="1:46" x14ac:dyDescent="0.3">
      <c r="A196" s="1" t="s">
        <v>223</v>
      </c>
      <c r="B196" s="69" t="s">
        <v>268</v>
      </c>
      <c r="C196" s="69" t="s">
        <v>6296</v>
      </c>
      <c r="D196" s="69">
        <f>_xlfn.IFNA(MATCH(RosterPlan25[[#This Row],[player_id]],CompositeRoster[sleeper_id],0),  MATCH(RosterPlan25[[#This Row],[PLAYER]],CompositeRoster[full_name],0))</f>
        <v>154</v>
      </c>
      <c r="E196" s="69" t="e">
        <f>MATCH(RosterPlan25[[#This Row],[player_id]],Draft2019[sleeper_id],0)</f>
        <v>#N/A</v>
      </c>
      <c r="F196" s="57" t="str">
        <f>INDEX(CompositeRoster[team],RosterPlan25[[#This Row],[RosterIndex]])&amp;""</f>
        <v>TEN</v>
      </c>
      <c r="G196" s="57" t="str">
        <f>INDEX(CompositeRoster[position],RosterPlan25[[#This Row],[RosterIndex]])&amp;""</f>
        <v>TE</v>
      </c>
      <c r="H196" s="57" t="str">
        <f>INDEX(CompositeRoster[source],RosterPlan25[[#This Row],[RosterIndex]])</f>
        <v>Roster</v>
      </c>
      <c r="I196" s="58">
        <f>_xlfn.IFNA(INDEX(Draft2019[PRICE],RosterPlan25[[#This Row],[DraftIndex]]),0)</f>
        <v>0</v>
      </c>
      <c r="J196" s="58" t="str">
        <f>IF(RosterPlan25[[#This Row],[SOURCE]]="Rookie","Rookie",_xlfn.IFNA(INDEX(Draft2019[Current Contract],RosterPlan25[[#This Row],[DraftIndex]]),"Undrafted"))</f>
        <v>Undrafted</v>
      </c>
      <c r="K196" s="58">
        <f>IF(RosterPlan25[[#This Row],[Contract]]="Rookie","",2019+3-_xlfn.IFNA(INDEX(Draft2019[Net Keeper Count],RosterPlan25[[#This Row],[DraftIndex]]),0))</f>
        <v>2022</v>
      </c>
      <c r="L196" s="58">
        <f>ROUNDDOWN(RosterPlan25[[#This Row],[Opt $]]*IF(RosterPlan25[[#This Row],[Contract]]="Rookie",0.3,0.15),0)</f>
        <v>0</v>
      </c>
      <c r="M196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96" s="26">
        <f>_xlfn.IFNA(IF(RosterPlan25[[#This Row],[POS]]="K",0,INDEX(BeerTable[Average],MATCH(TEXT(RosterPlan25[[#This Row],[player_id]],"0"),BeerTable[sleeper_id],0))),_xlfn.SWITCH(RosterPlan25[[#This Row],[POS]],"QB",-12,"RB",-8,"WR",-8,-5))</f>
        <v>-0.59</v>
      </c>
      <c r="O196" s="38" t="s">
        <v>437</v>
      </c>
      <c r="P196" s="60">
        <f>_xlfn.IFNA(INDEX(Draft2019[Net Keeper Count],RosterPlan25[[#This Row],[DraftIndex]]),0)+IF(RosterPlan25[[#This Row],[KEEPER / RFA]]="K",1,0)</f>
        <v>1</v>
      </c>
      <c r="Q196" s="59"/>
      <c r="R196" s="57">
        <f>IF(RosterPlan25[[#This Row],[VAR/G]]&gt;0,ROUND($AA$29*RosterPlan25[[#This Row],[VAR/G]],0),0)+1</f>
        <v>1</v>
      </c>
      <c r="S196" s="57">
        <f>RosterPlan25[[#This Row],[Opt $]]-RosterPlan25[[#This Row],[2020 $]]</f>
        <v>0</v>
      </c>
      <c r="T196" s="61">
        <f>IF(OR(RosterPlan25[[#This Row],[SOURCE]]="Rookie",RosterPlan25[[#This Row],[POS]]="K"),0,RosterPlan25[[#This Row],[VAR/G]]+3.3)</f>
        <v>2.71</v>
      </c>
      <c r="U196" s="61">
        <f>IF(RosterPlan25[[#This Row],[VAW/G]]&gt;0,ROUND(RosterPlan25[[#This Row],[VAW/G]]*$AA$56,0)+1,1)</f>
        <v>23</v>
      </c>
      <c r="V196" s="62">
        <f>RosterPlan25[[#This Row],[VAWG Market $]]-_xlfn.IFNA(RosterPlan25[[#This Row],[2020 $]],1)</f>
        <v>22</v>
      </c>
      <c r="W196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96" s="61">
        <f>RosterPlan25[[#This Row],[Pure Inflated $]]-RosterPlan25[[#This Row],[2020 $]]</f>
        <v>0</v>
      </c>
      <c r="AO196"/>
      <c r="AP196"/>
      <c r="AQ196"/>
      <c r="AR196"/>
      <c r="AS196"/>
      <c r="AT196"/>
    </row>
    <row r="197" spans="1:46" x14ac:dyDescent="0.3">
      <c r="A197" s="1" t="s">
        <v>150</v>
      </c>
      <c r="B197" s="69" t="s">
        <v>268</v>
      </c>
      <c r="C197" s="69" t="s">
        <v>8880</v>
      </c>
      <c r="D197" s="69">
        <f>_xlfn.IFNA(MATCH(RosterPlan25[[#This Row],[player_id]],CompositeRoster[sleeper_id],0),  MATCH(RosterPlan25[[#This Row],[PLAYER]],CompositeRoster[full_name],0))</f>
        <v>160</v>
      </c>
      <c r="E197" s="69">
        <f>MATCH(RosterPlan25[[#This Row],[player_id]],Draft2019[sleeper_id],0)</f>
        <v>149</v>
      </c>
      <c r="F197" s="69" t="str">
        <f>INDEX(CompositeRoster[team],RosterPlan25[[#This Row],[RosterIndex]])&amp;""</f>
        <v>NYG</v>
      </c>
      <c r="G197" s="69" t="str">
        <f>INDEX(CompositeRoster[position],RosterPlan25[[#This Row],[RosterIndex]])&amp;""</f>
        <v>WR</v>
      </c>
      <c r="H197" s="69" t="str">
        <f>INDEX(CompositeRoster[source],RosterPlan25[[#This Row],[RosterIndex]])</f>
        <v>Roster</v>
      </c>
      <c r="I197" s="41">
        <f>_xlfn.IFNA(INDEX(Draft2019[PRICE],RosterPlan25[[#This Row],[DraftIndex]]),0)</f>
        <v>6</v>
      </c>
      <c r="J197" s="41" t="str">
        <f>IF(RosterPlan25[[#This Row],[SOURCE]]="Rookie","Rookie",_xlfn.IFNA(INDEX(Draft2019[Current Contract],RosterPlan25[[#This Row],[DraftIndex]]),"Undrafted"))</f>
        <v>Rookie</v>
      </c>
      <c r="K197" s="41" t="str">
        <f>IF(RosterPlan25[[#This Row],[Contract]]="Rookie","",2019+3-_xlfn.IFNA(INDEX(Draft2019[Net Keeper Count],RosterPlan25[[#This Row],[DraftIndex]]),0))</f>
        <v/>
      </c>
      <c r="L197" s="41">
        <f>ROUNDDOWN(RosterPlan25[[#This Row],[Opt $]]*IF(RosterPlan25[[#This Row],[Contract]]="Rookie",0.3,0.15),0)</f>
        <v>0</v>
      </c>
      <c r="M197" s="69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97" s="37">
        <f>_xlfn.IFNA(IF(RosterPlan25[[#This Row],[POS]]="K",0,INDEX(BeerTable[Average],MATCH(TEXT(RosterPlan25[[#This Row],[player_id]],"0"),BeerTable[sleeper_id],0))),_xlfn.SWITCH(RosterPlan25[[#This Row],[POS]],"QB",-12,"RB",-8,"WR",-8,-5))</f>
        <v>-0.63</v>
      </c>
      <c r="O197" s="38" t="s">
        <v>437</v>
      </c>
      <c r="P197" s="69">
        <f>_xlfn.IFNA(INDEX(Draft2019[Net Keeper Count],RosterPlan25[[#This Row],[DraftIndex]]),0)+IF(RosterPlan25[[#This Row],[KEEPER / RFA]]="K",1,0)</f>
        <v>4</v>
      </c>
      <c r="Q197" s="38"/>
      <c r="R197" s="36">
        <f>IF(RosterPlan25[[#This Row],[VAR/G]]&gt;0,ROUND($AA$29*RosterPlan25[[#This Row],[VAR/G]],0),0)+1</f>
        <v>1</v>
      </c>
      <c r="S197" s="36">
        <f>RosterPlan25[[#This Row],[Opt $]]-RosterPlan25[[#This Row],[2020 $]]</f>
        <v>-5</v>
      </c>
      <c r="T197" s="36">
        <f>IF(OR(RosterPlan25[[#This Row],[SOURCE]]="Rookie",RosterPlan25[[#This Row],[POS]]="K"),0,RosterPlan25[[#This Row],[VAR/G]]+3.3)</f>
        <v>2.67</v>
      </c>
      <c r="U197" s="36">
        <f>IF(RosterPlan25[[#This Row],[VAW/G]]&gt;0,ROUND(RosterPlan25[[#This Row],[VAW/G]]*$AA$56,0)+1,1)</f>
        <v>23</v>
      </c>
      <c r="V197" s="42">
        <f>RosterPlan25[[#This Row],[VAWG Market $]]-_xlfn.IFNA(RosterPlan25[[#This Row],[2020 $]],1)</f>
        <v>17</v>
      </c>
      <c r="W197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97" s="36">
        <f>RosterPlan25[[#This Row],[Pure Inflated $]]-RosterPlan25[[#This Row],[2020 $]]</f>
        <v>-5</v>
      </c>
      <c r="AO197"/>
      <c r="AP197"/>
      <c r="AQ197"/>
      <c r="AR197"/>
      <c r="AS197"/>
      <c r="AT197"/>
    </row>
    <row r="198" spans="1:46" x14ac:dyDescent="0.3">
      <c r="A198" s="1" t="s">
        <v>33</v>
      </c>
      <c r="B198" s="69" t="s">
        <v>268</v>
      </c>
      <c r="C198" s="69" t="s">
        <v>1300</v>
      </c>
      <c r="D198" s="69">
        <f>_xlfn.IFNA(MATCH(RosterPlan25[[#This Row],[player_id]],CompositeRoster[sleeper_id],0),  MATCH(RosterPlan25[[#This Row],[PLAYER]],CompositeRoster[full_name],0))</f>
        <v>156</v>
      </c>
      <c r="E198" s="69">
        <f>MATCH(RosterPlan25[[#This Row],[player_id]],Draft2019[sleeper_id],0)</f>
        <v>226</v>
      </c>
      <c r="F198" s="57" t="str">
        <f>INDEX(CompositeRoster[team],RosterPlan25[[#This Row],[RosterIndex]])&amp;""</f>
        <v>MIA</v>
      </c>
      <c r="G198" s="57" t="str">
        <f>INDEX(CompositeRoster[position],RosterPlan25[[#This Row],[RosterIndex]])&amp;""</f>
        <v>RB</v>
      </c>
      <c r="H198" s="57" t="str">
        <f>INDEX(CompositeRoster[source],RosterPlan25[[#This Row],[RosterIndex]])</f>
        <v>Roster</v>
      </c>
      <c r="I198" s="58">
        <f>_xlfn.IFNA(INDEX(Draft2019[PRICE],RosterPlan25[[#This Row],[DraftIndex]]),0)</f>
        <v>1</v>
      </c>
      <c r="J198" s="58" t="str">
        <f>IF(RosterPlan25[[#This Row],[SOURCE]]="Rookie","Rookie",_xlfn.IFNA(INDEX(Draft2019[Current Contract],RosterPlan25[[#This Row],[DraftIndex]]),"Undrafted"))</f>
        <v>Auction</v>
      </c>
      <c r="K198" s="58">
        <f>IF(RosterPlan25[[#This Row],[Contract]]="Rookie","",2019+3-_xlfn.IFNA(INDEX(Draft2019[Net Keeper Count],RosterPlan25[[#This Row],[DraftIndex]]),0))</f>
        <v>2020</v>
      </c>
      <c r="L198" s="58">
        <f>ROUNDDOWN(RosterPlan25[[#This Row],[Opt $]]*IF(RosterPlan25[[#This Row],[Contract]]="Rookie",0.3,0.15),0)</f>
        <v>0</v>
      </c>
      <c r="M198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98" s="26">
        <f>_xlfn.IFNA(IF(RosterPlan25[[#This Row],[POS]]="K",0,INDEX(BeerTable[Average],MATCH(TEXT(RosterPlan25[[#This Row],[player_id]],"0"),BeerTable[sleeper_id],0))),_xlfn.SWITCH(RosterPlan25[[#This Row],[POS]],"QB",-12,"RB",-8,"WR",-8,-5))</f>
        <v>-1.06</v>
      </c>
      <c r="O198" s="38"/>
      <c r="P198" s="60">
        <f>_xlfn.IFNA(INDEX(Draft2019[Net Keeper Count],RosterPlan25[[#This Row],[DraftIndex]]),0)+IF(RosterPlan25[[#This Row],[KEEPER / RFA]]="K",1,0)</f>
        <v>2</v>
      </c>
      <c r="Q198" s="59"/>
      <c r="R198" s="57">
        <f>IF(RosterPlan25[[#This Row],[VAR/G]]&gt;0,ROUND($AA$29*RosterPlan25[[#This Row],[VAR/G]],0),0)+1</f>
        <v>1</v>
      </c>
      <c r="S198" s="57">
        <f>RosterPlan25[[#This Row],[Opt $]]-RosterPlan25[[#This Row],[2020 $]]</f>
        <v>0</v>
      </c>
      <c r="T198" s="61">
        <f>IF(OR(RosterPlan25[[#This Row],[SOURCE]]="Rookie",RosterPlan25[[#This Row],[POS]]="K"),0,RosterPlan25[[#This Row],[VAR/G]]+3.3)</f>
        <v>2.2399999999999998</v>
      </c>
      <c r="U198" s="61">
        <f>IF(RosterPlan25[[#This Row],[VAW/G]]&gt;0,ROUND(RosterPlan25[[#This Row],[VAW/G]]*$AA$56,0)+1,1)</f>
        <v>19</v>
      </c>
      <c r="V198" s="62">
        <f>RosterPlan25[[#This Row],[VAWG Market $]]-_xlfn.IFNA(RosterPlan25[[#This Row],[2020 $]],1)</f>
        <v>18</v>
      </c>
      <c r="W198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98" s="61">
        <f>RosterPlan25[[#This Row],[Pure Inflated $]]-RosterPlan25[[#This Row],[2020 $]]</f>
        <v>0</v>
      </c>
      <c r="AL198" s="36">
        <v>3.1500000000000004</v>
      </c>
      <c r="AM198" s="36">
        <v>45</v>
      </c>
      <c r="AN198" s="36">
        <f>RosterPlan25[[#This Row],[Current $]]+ROUNDDOWN(AM198*0.15,0)</f>
        <v>7</v>
      </c>
      <c r="AO198"/>
      <c r="AP198"/>
      <c r="AQ198"/>
      <c r="AR198"/>
      <c r="AS198"/>
      <c r="AT198"/>
    </row>
    <row r="199" spans="1:46" x14ac:dyDescent="0.3">
      <c r="A199" s="1" t="s">
        <v>14729</v>
      </c>
      <c r="B199" s="69" t="s">
        <v>268</v>
      </c>
      <c r="C199" s="69" t="s">
        <v>14728</v>
      </c>
      <c r="D199" s="69">
        <f>_xlfn.IFNA(MATCH(RosterPlan25[[#This Row],[player_id]],CompositeRoster[sleeper_id],0),  MATCH(RosterPlan25[[#This Row],[PLAYER]],CompositeRoster[full_name],0))</f>
        <v>167</v>
      </c>
      <c r="E199" s="69" t="e">
        <f>MATCH(RosterPlan25[[#This Row],[player_id]],Draft2019[sleeper_id],0)</f>
        <v>#N/A</v>
      </c>
      <c r="F199" s="69" t="str">
        <f>INDEX(CompositeRoster[team],RosterPlan25[[#This Row],[RosterIndex]])&amp;""</f>
        <v>CIN</v>
      </c>
      <c r="G199" s="69" t="str">
        <f>INDEX(CompositeRoster[position],RosterPlan25[[#This Row],[RosterIndex]])&amp;""</f>
        <v>QB</v>
      </c>
      <c r="H199" s="69" t="str">
        <f>INDEX(CompositeRoster[source],RosterPlan25[[#This Row],[RosterIndex]])</f>
        <v>Rookie</v>
      </c>
      <c r="I199" s="41">
        <f>_xlfn.IFNA(INDEX(Draft2019[PRICE],RosterPlan25[[#This Row],[DraftIndex]]),0)</f>
        <v>0</v>
      </c>
      <c r="J199" s="41" t="str">
        <f>IF(RosterPlan25[[#This Row],[SOURCE]]="Rookie","Rookie",_xlfn.IFNA(INDEX(Draft2019[Current Contract],RosterPlan25[[#This Row],[DraftIndex]]),"Undrafted"))</f>
        <v>Rookie</v>
      </c>
      <c r="K199" s="41" t="str">
        <f>IF(RosterPlan25[[#This Row],[Contract]]="Rookie","",2019+3-_xlfn.IFNA(INDEX(Draft2019[Net Keeper Count],RosterPlan25[[#This Row],[DraftIndex]]),0))</f>
        <v/>
      </c>
      <c r="L199" s="41">
        <f>ROUNDDOWN(RosterPlan25[[#This Row],[Opt $]]*IF(RosterPlan25[[#This Row],[Contract]]="Rookie",0.3,0.15),0)</f>
        <v>0</v>
      </c>
      <c r="M199" s="69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99" s="37">
        <f>_xlfn.IFNA(IF(RosterPlan25[[#This Row],[POS]]="K",0,INDEX(BeerTable[Average],MATCH(TEXT(RosterPlan25[[#This Row],[player_id]],"0"),BeerTable[sleeper_id],0))),_xlfn.SWITCH(RosterPlan25[[#This Row],[POS]],"QB",-12,"RB",-8,"WR",-8,-5))</f>
        <v>-1.46</v>
      </c>
      <c r="O199" s="38" t="s">
        <v>437</v>
      </c>
      <c r="P199" s="36">
        <f>_xlfn.IFNA(INDEX(Draft2019[Net Keeper Count],RosterPlan25[[#This Row],[DraftIndex]]),0)+IF(RosterPlan25[[#This Row],[KEEPER / RFA]]="K",1,0)</f>
        <v>1</v>
      </c>
      <c r="Q199" s="38"/>
      <c r="R199" s="36">
        <f>IF(RosterPlan25[[#This Row],[VAR/G]]&gt;0,ROUND($AA$29*RosterPlan25[[#This Row],[VAR/G]],0),0)+1</f>
        <v>1</v>
      </c>
      <c r="S199" s="36">
        <f>RosterPlan25[[#This Row],[Opt $]]-RosterPlan25[[#This Row],[2020 $]]</f>
        <v>-3</v>
      </c>
      <c r="T199" s="36">
        <f>IF(OR(RosterPlan25[[#This Row],[SOURCE]]="Rookie",RosterPlan25[[#This Row],[POS]]="K"),0,RosterPlan25[[#This Row],[VAR/G]]+3.3)</f>
        <v>0</v>
      </c>
      <c r="U199" s="36">
        <f>IF(RosterPlan25[[#This Row],[VAW/G]]&gt;0,ROUND(RosterPlan25[[#This Row],[VAW/G]]*$AA$56,0)+1,1)</f>
        <v>1</v>
      </c>
      <c r="V199" s="42">
        <f>RosterPlan25[[#This Row],[VAWG Market $]]-_xlfn.IFNA(RosterPlan25[[#This Row],[2020 $]],1)</f>
        <v>-3</v>
      </c>
      <c r="W199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99" s="36">
        <f>RosterPlan25[[#This Row],[Pure Inflated $]]-RosterPlan25[[#This Row],[2020 $]]</f>
        <v>-3</v>
      </c>
      <c r="AL199" s="36">
        <v>1.4000000000000004</v>
      </c>
      <c r="AM199" s="36">
        <v>21</v>
      </c>
      <c r="AN199" s="36">
        <f>RosterPlan25[[#This Row],[Current $]]+ROUNDDOWN(AM199*0.15,0)</f>
        <v>3</v>
      </c>
      <c r="AO199"/>
      <c r="AP199"/>
      <c r="AQ199"/>
      <c r="AR199"/>
      <c r="AS199"/>
      <c r="AT199"/>
    </row>
    <row r="200" spans="1:46" x14ac:dyDescent="0.3">
      <c r="A200" s="1" t="s">
        <v>15041</v>
      </c>
      <c r="B200" s="69" t="s">
        <v>268</v>
      </c>
      <c r="C200" s="69" t="s">
        <v>15040</v>
      </c>
      <c r="D200" s="69">
        <f>_xlfn.IFNA(MATCH(RosterPlan25[[#This Row],[player_id]],CompositeRoster[sleeper_id],0),  MATCH(RosterPlan25[[#This Row],[PLAYER]],CompositeRoster[full_name],0))</f>
        <v>166</v>
      </c>
      <c r="E200" s="69" t="e">
        <f>MATCH(RosterPlan25[[#This Row],[player_id]],Draft2019[sleeper_id],0)</f>
        <v>#N/A</v>
      </c>
      <c r="F200" s="57" t="str">
        <f>INDEX(CompositeRoster[team],RosterPlan25[[#This Row],[RosterIndex]])&amp;""</f>
        <v>PHI</v>
      </c>
      <c r="G200" s="57" t="str">
        <f>INDEX(CompositeRoster[position],RosterPlan25[[#This Row],[RosterIndex]])&amp;""</f>
        <v>WR</v>
      </c>
      <c r="H200" s="57" t="str">
        <f>INDEX(CompositeRoster[source],RosterPlan25[[#This Row],[RosterIndex]])</f>
        <v>Rookie</v>
      </c>
      <c r="I200" s="58">
        <f>_xlfn.IFNA(INDEX(Draft2019[PRICE],RosterPlan25[[#This Row],[DraftIndex]]),0)</f>
        <v>0</v>
      </c>
      <c r="J200" s="58" t="str">
        <f>IF(RosterPlan25[[#This Row],[SOURCE]]="Rookie","Rookie",_xlfn.IFNA(INDEX(Draft2019[Current Contract],RosterPlan25[[#This Row],[DraftIndex]]),"Undrafted"))</f>
        <v>Rookie</v>
      </c>
      <c r="K200" s="58" t="str">
        <f>IF(RosterPlan25[[#This Row],[Contract]]="Rookie","",2019+3-_xlfn.IFNA(INDEX(Draft2019[Net Keeper Count],RosterPlan25[[#This Row],[DraftIndex]]),0))</f>
        <v/>
      </c>
      <c r="L200" s="58">
        <f>ROUNDDOWN(RosterPlan25[[#This Row],[Opt $]]*IF(RosterPlan25[[#This Row],[Contract]]="Rookie",0.3,0.15),0)</f>
        <v>0</v>
      </c>
      <c r="M200" s="57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200" s="47">
        <f>_xlfn.IFNA(IF(RosterPlan25[[#This Row],[POS]]="K",0,INDEX(BeerTable[Average],MATCH(TEXT(RosterPlan25[[#This Row],[player_id]],"0"),BeerTable[sleeper_id],0))),_xlfn.SWITCH(RosterPlan25[[#This Row],[POS]],"QB",-12,"RB",-8,"WR",-8,-5))</f>
        <v>-1.71</v>
      </c>
      <c r="O200" s="38" t="s">
        <v>437</v>
      </c>
      <c r="P200" s="59">
        <f>_xlfn.IFNA(INDEX(Draft2019[Net Keeper Count],RosterPlan25[[#This Row],[DraftIndex]]),0)+IF(RosterPlan25[[#This Row],[KEEPER / RFA]]="K",1,0)</f>
        <v>1</v>
      </c>
      <c r="Q200" s="60"/>
      <c r="R200" s="57">
        <f>IF(RosterPlan25[[#This Row],[VAR/G]]&gt;0,ROUND($AA$29*RosterPlan25[[#This Row],[VAR/G]],0),0)+1</f>
        <v>1</v>
      </c>
      <c r="S200" s="57">
        <f>RosterPlan25[[#This Row],[Opt $]]-RosterPlan25[[#This Row],[2020 $]]</f>
        <v>-4</v>
      </c>
      <c r="T200" s="61">
        <f>IF(OR(RosterPlan25[[#This Row],[SOURCE]]="Rookie",RosterPlan25[[#This Row],[POS]]="K"),0,RosterPlan25[[#This Row],[VAR/G]]+3.3)</f>
        <v>0</v>
      </c>
      <c r="U200" s="61">
        <f>IF(RosterPlan25[[#This Row],[VAW/G]]&gt;0,ROUND(RosterPlan25[[#This Row],[VAW/G]]*$AA$56,0)+1,1)</f>
        <v>1</v>
      </c>
      <c r="V200" s="62">
        <f>RosterPlan25[[#This Row],[VAWG Market $]]-_xlfn.IFNA(RosterPlan25[[#This Row],[2020 $]],1)</f>
        <v>-4</v>
      </c>
      <c r="W200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00" s="57">
        <f>RosterPlan25[[#This Row],[Pure Inflated $]]-RosterPlan25[[#This Row],[2020 $]]</f>
        <v>-4</v>
      </c>
      <c r="AO200"/>
      <c r="AP200"/>
      <c r="AQ200"/>
      <c r="AR200"/>
      <c r="AS200"/>
      <c r="AT200"/>
    </row>
    <row r="201" spans="1:46" x14ac:dyDescent="0.3">
      <c r="A201" s="1" t="s">
        <v>15147</v>
      </c>
      <c r="B201" s="69" t="s">
        <v>268</v>
      </c>
      <c r="C201" s="69" t="s">
        <v>15146</v>
      </c>
      <c r="D201" s="69">
        <f>_xlfn.IFNA(MATCH(RosterPlan25[[#This Row],[player_id]],CompositeRoster[sleeper_id],0),  MATCH(RosterPlan25[[#This Row],[PLAYER]],CompositeRoster[full_name],0))</f>
        <v>164</v>
      </c>
      <c r="E201" s="69" t="e">
        <f>MATCH(RosterPlan25[[#This Row],[player_id]],Draft2019[sleeper_id],0)</f>
        <v>#N/A</v>
      </c>
      <c r="F201" s="69" t="str">
        <f>INDEX(CompositeRoster[team],RosterPlan25[[#This Row],[RosterIndex]])&amp;""</f>
        <v>GB</v>
      </c>
      <c r="G201" s="69" t="str">
        <f>INDEX(CompositeRoster[position],RosterPlan25[[#This Row],[RosterIndex]])&amp;""</f>
        <v>RB</v>
      </c>
      <c r="H201" s="36" t="str">
        <f>INDEX(CompositeRoster[source],RosterPlan25[[#This Row],[RosterIndex]])</f>
        <v>Rookie</v>
      </c>
      <c r="I201" s="41">
        <f>_xlfn.IFNA(INDEX(Draft2019[PRICE],RosterPlan25[[#This Row],[DraftIndex]]),0)</f>
        <v>0</v>
      </c>
      <c r="J201" s="41" t="str">
        <f>IF(RosterPlan25[[#This Row],[SOURCE]]="Rookie","Rookie",_xlfn.IFNA(INDEX(Draft2019[Current Contract],RosterPlan25[[#This Row],[DraftIndex]]),"Undrafted"))</f>
        <v>Rookie</v>
      </c>
      <c r="K201" s="41" t="str">
        <f>IF(RosterPlan25[[#This Row],[Contract]]="Rookie","",2019+3-_xlfn.IFNA(INDEX(Draft2019[Net Keeper Count],RosterPlan25[[#This Row],[DraftIndex]]),0))</f>
        <v/>
      </c>
      <c r="L201" s="41">
        <f>ROUNDDOWN(RosterPlan25[[#This Row],[Opt $]]*IF(RosterPlan25[[#This Row],[Contract]]="Rookie",0.3,0.15),0)</f>
        <v>0</v>
      </c>
      <c r="M201" s="36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201" s="37">
        <f>_xlfn.IFNA(IF(RosterPlan25[[#This Row],[POS]]="K",0,INDEX(BeerTable[Average],MATCH(TEXT(RosterPlan25[[#This Row],[player_id]],"0"),BeerTable[sleeper_id],0))),_xlfn.SWITCH(RosterPlan25[[#This Row],[POS]],"QB",-12,"RB",-8,"WR",-8,-5))</f>
        <v>-3.12</v>
      </c>
      <c r="O201" s="38" t="s">
        <v>437</v>
      </c>
      <c r="P201" s="36">
        <f>_xlfn.IFNA(INDEX(Draft2019[Net Keeper Count],RosterPlan25[[#This Row],[DraftIndex]]),0)+IF(RosterPlan25[[#This Row],[KEEPER / RFA]]="K",1,0)</f>
        <v>1</v>
      </c>
      <c r="Q201" s="38"/>
      <c r="R201" s="69">
        <f>IF(RosterPlan25[[#This Row],[VAR/G]]&gt;0,ROUND($AA$29*RosterPlan25[[#This Row],[VAR/G]],0),0)+1</f>
        <v>1</v>
      </c>
      <c r="S201" s="36">
        <f>RosterPlan25[[#This Row],[Opt $]]-RosterPlan25[[#This Row],[2020 $]]</f>
        <v>-3</v>
      </c>
      <c r="T201" s="36">
        <f>IF(OR(RosterPlan25[[#This Row],[SOURCE]]="Rookie",RosterPlan25[[#This Row],[POS]]="K"),0,RosterPlan25[[#This Row],[VAR/G]]+3.3)</f>
        <v>0</v>
      </c>
      <c r="U201" s="36">
        <f>IF(RosterPlan25[[#This Row],[VAW/G]]&gt;0,ROUND(RosterPlan25[[#This Row],[VAW/G]]*$AA$56,0)+1,1)</f>
        <v>1</v>
      </c>
      <c r="V201" s="42">
        <f>RosterPlan25[[#This Row],[VAWG Market $]]-_xlfn.IFNA(RosterPlan25[[#This Row],[2020 $]],1)</f>
        <v>-3</v>
      </c>
      <c r="W201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01" s="36">
        <f>RosterPlan25[[#This Row],[Pure Inflated $]]-RosterPlan25[[#This Row],[2020 $]]</f>
        <v>-3</v>
      </c>
      <c r="AL201" s="36">
        <v>1.4124999999999996</v>
      </c>
      <c r="AM201" s="36">
        <v>21</v>
      </c>
      <c r="AN201" s="36">
        <f>RosterPlan25[[#This Row],[Current $]]+ROUNDDOWN(AM201*0.3,0)</f>
        <v>6</v>
      </c>
      <c r="AO201"/>
      <c r="AP201"/>
      <c r="AQ201"/>
      <c r="AR201"/>
      <c r="AS201"/>
      <c r="AT201"/>
    </row>
    <row r="202" spans="1:46" x14ac:dyDescent="0.3">
      <c r="A202" s="1" t="s">
        <v>7923</v>
      </c>
      <c r="B202" s="69" t="s">
        <v>268</v>
      </c>
      <c r="C202" s="69" t="s">
        <v>7925</v>
      </c>
      <c r="D202" s="69">
        <f>_xlfn.IFNA(MATCH(RosterPlan25[[#This Row],[player_id]],CompositeRoster[sleeper_id],0),  MATCH(RosterPlan25[[#This Row],[PLAYER]],CompositeRoster[full_name],0))</f>
        <v>146</v>
      </c>
      <c r="E202" s="69" t="e">
        <f>MATCH(RosterPlan25[[#This Row],[player_id]],Draft2019[sleeper_id],0)</f>
        <v>#N/A</v>
      </c>
      <c r="F202" s="69" t="str">
        <f>INDEX(CompositeRoster[team],RosterPlan25[[#This Row],[RosterIndex]])&amp;""</f>
        <v>ATL</v>
      </c>
      <c r="G202" s="69" t="str">
        <f>INDEX(CompositeRoster[position],RosterPlan25[[#This Row],[RosterIndex]])&amp;""</f>
        <v>RB</v>
      </c>
      <c r="H202" s="69" t="str">
        <f>INDEX(CompositeRoster[source],RosterPlan25[[#This Row],[RosterIndex]])</f>
        <v>Roster</v>
      </c>
      <c r="I202" s="41">
        <f>_xlfn.IFNA(INDEX(Draft2019[PRICE],RosterPlan25[[#This Row],[DraftIndex]]),0)</f>
        <v>0</v>
      </c>
      <c r="J202" s="41" t="str">
        <f>IF(RosterPlan25[[#This Row],[SOURCE]]="Rookie","Rookie",_xlfn.IFNA(INDEX(Draft2019[Current Contract],RosterPlan25[[#This Row],[DraftIndex]]),"Undrafted"))</f>
        <v>Undrafted</v>
      </c>
      <c r="K202" s="41">
        <f>IF(RosterPlan25[[#This Row],[Contract]]="Rookie","",2019+3-_xlfn.IFNA(INDEX(Draft2019[Net Keeper Count],RosterPlan25[[#This Row],[DraftIndex]]),0))</f>
        <v>2022</v>
      </c>
      <c r="L202" s="41">
        <f>ROUNDDOWN(RosterPlan25[[#This Row],[Opt $]]*IF(RosterPlan25[[#This Row],[Contract]]="Rookie",0.3,0.15),0)</f>
        <v>0</v>
      </c>
      <c r="M202" s="6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02" s="37">
        <f>_xlfn.IFNA(IF(RosterPlan25[[#This Row],[POS]]="K",0,INDEX(BeerTable[Average],MATCH(TEXT(RosterPlan25[[#This Row],[player_id]],"0"),BeerTable[sleeper_id],0))),_xlfn.SWITCH(RosterPlan25[[#This Row],[POS]],"QB",-12,"RB",-8,"WR",-8,-5))</f>
        <v>-4.84</v>
      </c>
      <c r="O202" s="38" t="s">
        <v>437</v>
      </c>
      <c r="P202" s="69">
        <f>_xlfn.IFNA(INDEX(Draft2019[Net Keeper Count],RosterPlan25[[#This Row],[DraftIndex]]),0)+IF(RosterPlan25[[#This Row],[KEEPER / RFA]]="K",1,0)</f>
        <v>1</v>
      </c>
      <c r="Q202" s="38"/>
      <c r="R202" s="36">
        <f>IF(RosterPlan25[[#This Row],[VAR/G]]&gt;0,ROUND($AA$29*RosterPlan25[[#This Row],[VAR/G]],0),0)+1</f>
        <v>1</v>
      </c>
      <c r="S202" s="36">
        <f>RosterPlan25[[#This Row],[Opt $]]-RosterPlan25[[#This Row],[2020 $]]</f>
        <v>0</v>
      </c>
      <c r="T202" s="36">
        <f>IF(OR(RosterPlan25[[#This Row],[SOURCE]]="Rookie",RosterPlan25[[#This Row],[POS]]="K"),0,RosterPlan25[[#This Row],[VAR/G]]+3.3)</f>
        <v>-1.54</v>
      </c>
      <c r="U202" s="36">
        <f>IF(RosterPlan25[[#This Row],[VAW/G]]&gt;0,ROUND(RosterPlan25[[#This Row],[VAW/G]]*$AA$56,0)+1,1)</f>
        <v>1</v>
      </c>
      <c r="V202" s="42">
        <f>RosterPlan25[[#This Row],[VAWG Market $]]-_xlfn.IFNA(RosterPlan25[[#This Row],[2020 $]],1)</f>
        <v>0</v>
      </c>
      <c r="W202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02" s="36">
        <f>RosterPlan25[[#This Row],[Pure Inflated $]]-RosterPlan25[[#This Row],[2020 $]]</f>
        <v>0</v>
      </c>
      <c r="AL202" s="36">
        <v>1.3499999999999996</v>
      </c>
      <c r="AM202" s="36">
        <v>20</v>
      </c>
      <c r="AN202" s="36">
        <f>RosterPlan25[[#This Row],[Current $]]+ROUNDDOWN(AM202*0.3,0)</f>
        <v>6</v>
      </c>
      <c r="AO202"/>
      <c r="AP202"/>
      <c r="AQ202"/>
      <c r="AR202"/>
      <c r="AS202"/>
      <c r="AT202"/>
    </row>
    <row r="203" spans="1:46" x14ac:dyDescent="0.3">
      <c r="A203" s="1" t="s">
        <v>15898</v>
      </c>
      <c r="B203" s="69" t="s">
        <v>268</v>
      </c>
      <c r="C203" s="69" t="s">
        <v>15897</v>
      </c>
      <c r="D203" s="69">
        <f>_xlfn.IFNA(MATCH(RosterPlan25[[#This Row],[player_id]],CompositeRoster[sleeper_id],0),  MATCH(RosterPlan25[[#This Row],[PLAYER]],CompositeRoster[full_name],0))</f>
        <v>165</v>
      </c>
      <c r="E203" s="69" t="e">
        <f>MATCH(RosterPlan25[[#This Row],[player_id]],Draft2019[sleeper_id],0)</f>
        <v>#N/A</v>
      </c>
      <c r="F203" s="69" t="str">
        <f>INDEX(CompositeRoster[team],RosterPlan25[[#This Row],[RosterIndex]])&amp;""</f>
        <v>BAL</v>
      </c>
      <c r="G203" s="69" t="str">
        <f>INDEX(CompositeRoster[position],RosterPlan25[[#This Row],[RosterIndex]])&amp;""</f>
        <v>WR</v>
      </c>
      <c r="H203" s="36" t="str">
        <f>INDEX(CompositeRoster[source],RosterPlan25[[#This Row],[RosterIndex]])</f>
        <v>Rookie</v>
      </c>
      <c r="I203" s="41">
        <f>_xlfn.IFNA(INDEX(Draft2019[PRICE],RosterPlan25[[#This Row],[DraftIndex]]),0)</f>
        <v>0</v>
      </c>
      <c r="J203" s="41" t="str">
        <f>IF(RosterPlan25[[#This Row],[SOURCE]]="Rookie","Rookie",_xlfn.IFNA(INDEX(Draft2019[Current Contract],RosterPlan25[[#This Row],[DraftIndex]]),"Undrafted"))</f>
        <v>Rookie</v>
      </c>
      <c r="K203" s="41" t="str">
        <f>IF(RosterPlan25[[#This Row],[Contract]]="Rookie","",2019+3-_xlfn.IFNA(INDEX(Draft2019[Net Keeper Count],RosterPlan25[[#This Row],[DraftIndex]]),0))</f>
        <v/>
      </c>
      <c r="L203" s="41">
        <f>ROUNDDOWN(RosterPlan25[[#This Row],[Opt $]]*IF(RosterPlan25[[#This Row],[Contract]]="Rookie",0.3,0.15),0)</f>
        <v>0</v>
      </c>
      <c r="M203" s="36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03" s="37">
        <f>_xlfn.IFNA(IF(RosterPlan25[[#This Row],[POS]]="K",0,INDEX(BeerTable[Average],MATCH(TEXT(RosterPlan25[[#This Row],[player_id]],"0"),BeerTable[sleeper_id],0))),_xlfn.SWITCH(RosterPlan25[[#This Row],[POS]],"QB",-12,"RB",-8,"WR",-8,-5))</f>
        <v>-4.9800000000000004</v>
      </c>
      <c r="O203" s="38" t="s">
        <v>437</v>
      </c>
      <c r="P203" s="36">
        <f>_xlfn.IFNA(INDEX(Draft2019[Net Keeper Count],RosterPlan25[[#This Row],[DraftIndex]]),0)+IF(RosterPlan25[[#This Row],[KEEPER / RFA]]="K",1,0)</f>
        <v>1</v>
      </c>
      <c r="Q203" s="38"/>
      <c r="R203" s="69">
        <f>IF(RosterPlan25[[#This Row],[VAR/G]]&gt;0,ROUND($AA$29*RosterPlan25[[#This Row],[VAR/G]],0),0)+1</f>
        <v>1</v>
      </c>
      <c r="S203" s="36">
        <f>RosterPlan25[[#This Row],[Opt $]]-RosterPlan25[[#This Row],[2020 $]]</f>
        <v>-2</v>
      </c>
      <c r="T203" s="36">
        <f>IF(OR(RosterPlan25[[#This Row],[SOURCE]]="Rookie",RosterPlan25[[#This Row],[POS]]="K"),0,RosterPlan25[[#This Row],[VAR/G]]+3.3)</f>
        <v>0</v>
      </c>
      <c r="U203" s="36">
        <f>IF(RosterPlan25[[#This Row],[VAW/G]]&gt;0,ROUND(RosterPlan25[[#This Row],[VAW/G]]*$AA$56,0)+1,1)</f>
        <v>1</v>
      </c>
      <c r="V203" s="42">
        <f>RosterPlan25[[#This Row],[VAWG Market $]]-_xlfn.IFNA(RosterPlan25[[#This Row],[2020 $]],1)</f>
        <v>-2</v>
      </c>
      <c r="W203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03" s="36">
        <f>RosterPlan25[[#This Row],[Pure Inflated $]]-RosterPlan25[[#This Row],[2020 $]]</f>
        <v>-2</v>
      </c>
      <c r="AO203"/>
      <c r="AP203"/>
      <c r="AQ203"/>
      <c r="AR203"/>
      <c r="AS203"/>
      <c r="AT203"/>
    </row>
    <row r="204" spans="1:46" x14ac:dyDescent="0.3">
      <c r="A204" s="1" t="s">
        <v>2125</v>
      </c>
      <c r="B204" s="69" t="s">
        <v>268</v>
      </c>
      <c r="C204" s="69" t="s">
        <v>2127</v>
      </c>
      <c r="D204" s="69">
        <f>_xlfn.IFNA(MATCH(RosterPlan25[[#This Row],[player_id]],CompositeRoster[sleeper_id],0),  MATCH(RosterPlan25[[#This Row],[PLAYER]],CompositeRoster[full_name],0))</f>
        <v>152</v>
      </c>
      <c r="E204" s="69">
        <f>MATCH(RosterPlan25[[#This Row],[player_id]],Draft2019[sleeper_id],0)</f>
        <v>93</v>
      </c>
      <c r="F204" s="57" t="str">
        <f>INDEX(CompositeRoster[team],RosterPlan25[[#This Row],[RosterIndex]])&amp;""</f>
        <v>SF</v>
      </c>
      <c r="G204" s="57" t="str">
        <f>INDEX(CompositeRoster[position],RosterPlan25[[#This Row],[RosterIndex]])&amp;""</f>
        <v>WR</v>
      </c>
      <c r="H204" s="57" t="str">
        <f>INDEX(CompositeRoster[source],RosterPlan25[[#This Row],[RosterIndex]])</f>
        <v>Roster</v>
      </c>
      <c r="I204" s="58">
        <f>_xlfn.IFNA(INDEX(Draft2019[PRICE],RosterPlan25[[#This Row],[DraftIndex]]),0)</f>
        <v>2</v>
      </c>
      <c r="J204" s="58" t="str">
        <f>IF(RosterPlan25[[#This Row],[SOURCE]]="Rookie","Rookie",_xlfn.IFNA(INDEX(Draft2019[Current Contract],RosterPlan25[[#This Row],[DraftIndex]]),"Undrafted"))</f>
        <v>Rookie</v>
      </c>
      <c r="K204" s="58" t="str">
        <f>IF(RosterPlan25[[#This Row],[Contract]]="Rookie","",2019+3-_xlfn.IFNA(INDEX(Draft2019[Net Keeper Count],RosterPlan25[[#This Row],[DraftIndex]]),0))</f>
        <v/>
      </c>
      <c r="L204" s="58">
        <f>ROUNDDOWN(RosterPlan25[[#This Row],[Opt $]]*IF(RosterPlan25[[#This Row],[Contract]]="Rookie",0.3,0.15),0)</f>
        <v>0</v>
      </c>
      <c r="M204" s="59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204" s="26">
        <f>_xlfn.IFNA(IF(RosterPlan25[[#This Row],[POS]]="K",0,INDEX(BeerTable[Average],MATCH(TEXT(RosterPlan25[[#This Row],[player_id]],"0"),BeerTable[sleeper_id],0))),_xlfn.SWITCH(RosterPlan25[[#This Row],[POS]],"QB",-12,"RB",-8,"WR",-8,-5))</f>
        <v>-5.15</v>
      </c>
      <c r="O204" s="38" t="s">
        <v>437</v>
      </c>
      <c r="P204" s="60">
        <f>_xlfn.IFNA(INDEX(Draft2019[Net Keeper Count],RosterPlan25[[#This Row],[DraftIndex]]),0)+IF(RosterPlan25[[#This Row],[KEEPER / RFA]]="K",1,0)</f>
        <v>1</v>
      </c>
      <c r="Q204" s="59"/>
      <c r="R204" s="57">
        <f>IF(RosterPlan25[[#This Row],[VAR/G]]&gt;0,ROUND($AA$29*RosterPlan25[[#This Row],[VAR/G]],0),0)+1</f>
        <v>1</v>
      </c>
      <c r="S204" s="57">
        <f>RosterPlan25[[#This Row],[Opt $]]-RosterPlan25[[#This Row],[2020 $]]</f>
        <v>-1</v>
      </c>
      <c r="T204" s="61">
        <f>IF(OR(RosterPlan25[[#This Row],[SOURCE]]="Rookie",RosterPlan25[[#This Row],[POS]]="K"),0,RosterPlan25[[#This Row],[VAR/G]]+3.3)</f>
        <v>-1.8500000000000005</v>
      </c>
      <c r="U204" s="61">
        <f>IF(RosterPlan25[[#This Row],[VAW/G]]&gt;0,ROUND(RosterPlan25[[#This Row],[VAW/G]]*$AA$56,0)+1,1)</f>
        <v>1</v>
      </c>
      <c r="V204" s="62">
        <f>RosterPlan25[[#This Row],[VAWG Market $]]-_xlfn.IFNA(RosterPlan25[[#This Row],[2020 $]],1)</f>
        <v>-1</v>
      </c>
      <c r="W204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04" s="61">
        <f>RosterPlan25[[#This Row],[Pure Inflated $]]-RosterPlan25[[#This Row],[2020 $]]</f>
        <v>-1</v>
      </c>
      <c r="AO204"/>
      <c r="AP204"/>
      <c r="AQ204"/>
      <c r="AR204"/>
      <c r="AS204"/>
      <c r="AT204"/>
    </row>
    <row r="205" spans="1:46" x14ac:dyDescent="0.3">
      <c r="A205" s="1" t="s">
        <v>7469</v>
      </c>
      <c r="B205" s="69" t="s">
        <v>268</v>
      </c>
      <c r="C205" s="69" t="s">
        <v>15490</v>
      </c>
      <c r="D205" s="69">
        <f>_xlfn.IFNA(MATCH(RosterPlan25[[#This Row],[player_id]],CompositeRoster[sleeper_id],0),  MATCH(RosterPlan25[[#This Row],[PLAYER]],CompositeRoster[full_name],0))</f>
        <v>145</v>
      </c>
      <c r="E205" s="69" t="e">
        <f>MATCH(RosterPlan25[[#This Row],[player_id]],Draft2019[sleeper_id],0)</f>
        <v>#N/A</v>
      </c>
      <c r="F205" s="69" t="str">
        <f>INDEX(CompositeRoster[team],RosterPlan25[[#This Row],[RosterIndex]])&amp;""</f>
        <v>MIN</v>
      </c>
      <c r="G205" s="69" t="str">
        <f>INDEX(CompositeRoster[position],RosterPlan25[[#This Row],[RosterIndex]])&amp;""</f>
        <v>WR</v>
      </c>
      <c r="H205" s="36" t="str">
        <f>INDEX(CompositeRoster[source],RosterPlan25[[#This Row],[RosterIndex]])</f>
        <v>Roster</v>
      </c>
      <c r="I205" s="41">
        <f>_xlfn.IFNA(INDEX(Draft2019[PRICE],RosterPlan25[[#This Row],[DraftIndex]]),0)</f>
        <v>0</v>
      </c>
      <c r="J205" s="41" t="str">
        <f>IF(RosterPlan25[[#This Row],[SOURCE]]="Rookie","Rookie",_xlfn.IFNA(INDEX(Draft2019[Current Contract],RosterPlan25[[#This Row],[DraftIndex]]),"Undrafted"))</f>
        <v>Undrafted</v>
      </c>
      <c r="K205" s="41">
        <f>IF(RosterPlan25[[#This Row],[Contract]]="Rookie","",2019+3-_xlfn.IFNA(INDEX(Draft2019[Net Keeper Count],RosterPlan25[[#This Row],[DraftIndex]]),0))</f>
        <v>2022</v>
      </c>
      <c r="L205" s="41">
        <f>ROUNDDOWN(RosterPlan25[[#This Row],[Opt $]]*IF(RosterPlan25[[#This Row],[Contract]]="Rookie",0.3,0.15),0)</f>
        <v>0</v>
      </c>
      <c r="M205" s="36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05" s="37">
        <f>_xlfn.IFNA(IF(RosterPlan25[[#This Row],[POS]]="K",0,INDEX(BeerTable[Average],MATCH(TEXT(RosterPlan25[[#This Row],[player_id]],"0"),BeerTable[sleeper_id],0))),_xlfn.SWITCH(RosterPlan25[[#This Row],[POS]],"QB",-12,"RB",-8,"WR",-8,-5))</f>
        <v>-5.17</v>
      </c>
      <c r="O205" s="38" t="s">
        <v>437</v>
      </c>
      <c r="P205" s="36">
        <f>_xlfn.IFNA(INDEX(Draft2019[Net Keeper Count],RosterPlan25[[#This Row],[DraftIndex]]),0)+IF(RosterPlan25[[#This Row],[KEEPER / RFA]]="K",1,0)</f>
        <v>1</v>
      </c>
      <c r="Q205" s="38"/>
      <c r="R205" s="69">
        <f>IF(RosterPlan25[[#This Row],[VAR/G]]&gt;0,ROUND($AA$29*RosterPlan25[[#This Row],[VAR/G]],0),0)+1</f>
        <v>1</v>
      </c>
      <c r="S205" s="36">
        <f>RosterPlan25[[#This Row],[Opt $]]-RosterPlan25[[#This Row],[2020 $]]</f>
        <v>0</v>
      </c>
      <c r="T205" s="36">
        <f>IF(OR(RosterPlan25[[#This Row],[SOURCE]]="Rookie",RosterPlan25[[#This Row],[POS]]="K"),0,RosterPlan25[[#This Row],[VAR/G]]+3.3)</f>
        <v>-1.87</v>
      </c>
      <c r="U205" s="36">
        <f>IF(RosterPlan25[[#This Row],[VAW/G]]&gt;0,ROUND(RosterPlan25[[#This Row],[VAW/G]]*$AA$56,0)+1,1)</f>
        <v>1</v>
      </c>
      <c r="V205" s="42">
        <f>RosterPlan25[[#This Row],[VAWG Market $]]-_xlfn.IFNA(RosterPlan25[[#This Row],[2020 $]],1)</f>
        <v>0</v>
      </c>
      <c r="W205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05" s="36">
        <f>RosterPlan25[[#This Row],[Pure Inflated $]]-RosterPlan25[[#This Row],[2020 $]]</f>
        <v>0</v>
      </c>
      <c r="AO205"/>
      <c r="AP205"/>
      <c r="AQ205"/>
      <c r="AR205"/>
      <c r="AS205"/>
      <c r="AT205"/>
    </row>
    <row r="206" spans="1:46" x14ac:dyDescent="0.3">
      <c r="A206" s="1" t="s">
        <v>59</v>
      </c>
      <c r="B206" s="69" t="s">
        <v>268</v>
      </c>
      <c r="C206" s="69" t="s">
        <v>6801</v>
      </c>
      <c r="D206" s="69">
        <f>_xlfn.IFNA(MATCH(RosterPlan25[[#This Row],[player_id]],CompositeRoster[sleeper_id],0),  MATCH(RosterPlan25[[#This Row],[PLAYER]],CompositeRoster[full_name],0))</f>
        <v>144</v>
      </c>
      <c r="E206" s="69" t="e">
        <f>MATCH(RosterPlan25[[#This Row],[player_id]],Draft2019[sleeper_id],0)</f>
        <v>#N/A</v>
      </c>
      <c r="F206" s="57" t="str">
        <f>INDEX(CompositeRoster[team],RosterPlan25[[#This Row],[RosterIndex]])&amp;""</f>
        <v>CIN</v>
      </c>
      <c r="G206" s="57" t="str">
        <f>INDEX(CompositeRoster[position],RosterPlan25[[#This Row],[RosterIndex]])&amp;""</f>
        <v>WR</v>
      </c>
      <c r="H206" s="57" t="str">
        <f>INDEX(CompositeRoster[source],RosterPlan25[[#This Row],[RosterIndex]])</f>
        <v>Roster</v>
      </c>
      <c r="I206" s="58">
        <f>_xlfn.IFNA(INDEX(Draft2019[PRICE],RosterPlan25[[#This Row],[DraftIndex]]),0)</f>
        <v>0</v>
      </c>
      <c r="J206" s="58" t="str">
        <f>IF(RosterPlan25[[#This Row],[SOURCE]]="Rookie","Rookie",_xlfn.IFNA(INDEX(Draft2019[Current Contract],RosterPlan25[[#This Row],[DraftIndex]]),"Undrafted"))</f>
        <v>Undrafted</v>
      </c>
      <c r="K206" s="58">
        <f>IF(RosterPlan25[[#This Row],[Contract]]="Rookie","",2019+3-_xlfn.IFNA(INDEX(Draft2019[Net Keeper Count],RosterPlan25[[#This Row],[DraftIndex]]),0))</f>
        <v>2022</v>
      </c>
      <c r="L206" s="58">
        <f>ROUNDDOWN(RosterPlan25[[#This Row],[Opt $]]*IF(RosterPlan25[[#This Row],[Contract]]="Rookie",0.3,0.15),0)</f>
        <v>0</v>
      </c>
      <c r="M206" s="57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06" s="47">
        <f>_xlfn.IFNA(IF(RosterPlan25[[#This Row],[POS]]="K",0,INDEX(BeerTable[Average],MATCH(TEXT(RosterPlan25[[#This Row],[player_id]],"0"),BeerTable[sleeper_id],0))),_xlfn.SWITCH(RosterPlan25[[#This Row],[POS]],"QB",-12,"RB",-8,"WR",-8,-5))</f>
        <v>-5.54</v>
      </c>
      <c r="O206" s="38" t="s">
        <v>437</v>
      </c>
      <c r="P206" s="59">
        <f>_xlfn.IFNA(INDEX(Draft2019[Net Keeper Count],RosterPlan25[[#This Row],[DraftIndex]]),0)+IF(RosterPlan25[[#This Row],[KEEPER / RFA]]="K",1,0)</f>
        <v>1</v>
      </c>
      <c r="Q206" s="60"/>
      <c r="R206" s="57">
        <f>IF(RosterPlan25[[#This Row],[VAR/G]]&gt;0,ROUND($AA$29*RosterPlan25[[#This Row],[VAR/G]],0),0)+1</f>
        <v>1</v>
      </c>
      <c r="S206" s="57">
        <f>RosterPlan25[[#This Row],[Opt $]]-RosterPlan25[[#This Row],[2020 $]]</f>
        <v>0</v>
      </c>
      <c r="T206" s="61">
        <f>IF(OR(RosterPlan25[[#This Row],[SOURCE]]="Rookie",RosterPlan25[[#This Row],[POS]]="K"),0,RosterPlan25[[#This Row],[VAR/G]]+3.3)</f>
        <v>-2.2400000000000002</v>
      </c>
      <c r="U206" s="61">
        <f>IF(RosterPlan25[[#This Row],[VAW/G]]&gt;0,ROUND(RosterPlan25[[#This Row],[VAW/G]]*$AA$56,0)+1,1)</f>
        <v>1</v>
      </c>
      <c r="V206" s="62">
        <f>RosterPlan25[[#This Row],[VAWG Market $]]-_xlfn.IFNA(RosterPlan25[[#This Row],[2020 $]],1)</f>
        <v>0</v>
      </c>
      <c r="W206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06" s="57">
        <f>RosterPlan25[[#This Row],[Pure Inflated $]]-RosterPlan25[[#This Row],[2020 $]]</f>
        <v>0</v>
      </c>
      <c r="AO206"/>
      <c r="AP206"/>
      <c r="AQ206"/>
      <c r="AR206"/>
      <c r="AS206"/>
      <c r="AT206"/>
    </row>
    <row r="207" spans="1:46" x14ac:dyDescent="0.3">
      <c r="A207" s="1" t="s">
        <v>5342</v>
      </c>
      <c r="B207" s="69" t="s">
        <v>268</v>
      </c>
      <c r="C207" s="69" t="s">
        <v>5345</v>
      </c>
      <c r="D207" s="69">
        <f>_xlfn.IFNA(MATCH(RosterPlan25[[#This Row],[player_id]],CompositeRoster[sleeper_id],0),  MATCH(RosterPlan25[[#This Row],[PLAYER]],CompositeRoster[full_name],0))</f>
        <v>157</v>
      </c>
      <c r="E207" s="69" t="e">
        <f>MATCH(RosterPlan25[[#This Row],[player_id]],Draft2019[sleeper_id],0)</f>
        <v>#N/A</v>
      </c>
      <c r="F207" s="57" t="str">
        <f>INDEX(CompositeRoster[team],RosterPlan25[[#This Row],[RosterIndex]])&amp;""</f>
        <v>CAR</v>
      </c>
      <c r="G207" s="57" t="str">
        <f>INDEX(CompositeRoster[position],RosterPlan25[[#This Row],[RosterIndex]])&amp;""</f>
        <v>RB</v>
      </c>
      <c r="H207" s="57" t="str">
        <f>INDEX(CompositeRoster[source],RosterPlan25[[#This Row],[RosterIndex]])</f>
        <v>Roster</v>
      </c>
      <c r="I207" s="58">
        <f>_xlfn.IFNA(INDEX(Draft2019[PRICE],RosterPlan25[[#This Row],[DraftIndex]]),0)</f>
        <v>0</v>
      </c>
      <c r="J207" s="58" t="str">
        <f>IF(RosterPlan25[[#This Row],[SOURCE]]="Rookie","Rookie",_xlfn.IFNA(INDEX(Draft2019[Current Contract],RosterPlan25[[#This Row],[DraftIndex]]),"Undrafted"))</f>
        <v>Undrafted</v>
      </c>
      <c r="K207" s="58">
        <f>IF(RosterPlan25[[#This Row],[Contract]]="Rookie","",2019+3-_xlfn.IFNA(INDEX(Draft2019[Net Keeper Count],RosterPlan25[[#This Row],[DraftIndex]]),0))</f>
        <v>2022</v>
      </c>
      <c r="L207" s="58">
        <f>ROUNDDOWN(RosterPlan25[[#This Row],[Opt $]]*IF(RosterPlan25[[#This Row],[Contract]]="Rookie",0.3,0.15),0)</f>
        <v>0</v>
      </c>
      <c r="M207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07" s="26">
        <f>_xlfn.IFNA(IF(RosterPlan25[[#This Row],[POS]]="K",0,INDEX(BeerTable[Average],MATCH(TEXT(RosterPlan25[[#This Row],[player_id]],"0"),BeerTable[sleeper_id],0))),_xlfn.SWITCH(RosterPlan25[[#This Row],[POS]],"QB",-12,"RB",-8,"WR",-8,-5))</f>
        <v>-5.57</v>
      </c>
      <c r="O207" s="38" t="s">
        <v>437</v>
      </c>
      <c r="P207" s="60">
        <f>_xlfn.IFNA(INDEX(Draft2019[Net Keeper Count],RosterPlan25[[#This Row],[DraftIndex]]),0)+IF(RosterPlan25[[#This Row],[KEEPER / RFA]]="K",1,0)</f>
        <v>1</v>
      </c>
      <c r="Q207" s="59"/>
      <c r="R207" s="57">
        <f>IF(RosterPlan25[[#This Row],[VAR/G]]&gt;0,ROUND($AA$29*RosterPlan25[[#This Row],[VAR/G]],0),0)+1</f>
        <v>1</v>
      </c>
      <c r="S207" s="57">
        <f>RosterPlan25[[#This Row],[Opt $]]-RosterPlan25[[#This Row],[2020 $]]</f>
        <v>0</v>
      </c>
      <c r="T207" s="61">
        <f>IF(OR(RosterPlan25[[#This Row],[SOURCE]]="Rookie",RosterPlan25[[#This Row],[POS]]="K"),0,RosterPlan25[[#This Row],[VAR/G]]+3.3)</f>
        <v>-2.2700000000000005</v>
      </c>
      <c r="U207" s="61">
        <f>IF(RosterPlan25[[#This Row],[VAW/G]]&gt;0,ROUND(RosterPlan25[[#This Row],[VAW/G]]*$AA$56,0)+1,1)</f>
        <v>1</v>
      </c>
      <c r="V207" s="62">
        <f>RosterPlan25[[#This Row],[VAWG Market $]]-_xlfn.IFNA(RosterPlan25[[#This Row],[2020 $]],1)</f>
        <v>0</v>
      </c>
      <c r="W207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07" s="61">
        <f>RosterPlan25[[#This Row],[Pure Inflated $]]-RosterPlan25[[#This Row],[2020 $]]</f>
        <v>0</v>
      </c>
      <c r="AO207"/>
      <c r="AP207"/>
      <c r="AQ207"/>
      <c r="AR207"/>
      <c r="AS207"/>
      <c r="AT207"/>
    </row>
    <row r="208" spans="1:46" x14ac:dyDescent="0.3">
      <c r="A208" s="1" t="s">
        <v>3173</v>
      </c>
      <c r="B208" s="69" t="s">
        <v>268</v>
      </c>
      <c r="C208" s="69" t="s">
        <v>14242</v>
      </c>
      <c r="D208" s="69">
        <f>_xlfn.IFNA(MATCH(RosterPlan25[[#This Row],[player_id]],CompositeRoster[sleeper_id],0),  MATCH(RosterPlan25[[#This Row],[PLAYER]],CompositeRoster[full_name],0))</f>
        <v>155</v>
      </c>
      <c r="E208" s="69">
        <f>MATCH(RosterPlan25[[#This Row],[player_id]],Draft2019[sleeper_id],0)</f>
        <v>166</v>
      </c>
      <c r="F208" s="57" t="str">
        <f>INDEX(CompositeRoster[team],RosterPlan25[[#This Row],[RosterIndex]])&amp;""</f>
        <v>ARI</v>
      </c>
      <c r="G208" s="57" t="str">
        <f>INDEX(CompositeRoster[position],RosterPlan25[[#This Row],[RosterIndex]])&amp;""</f>
        <v>WR</v>
      </c>
      <c r="H208" s="57" t="str">
        <f>INDEX(CompositeRoster[source],RosterPlan25[[#This Row],[RosterIndex]])</f>
        <v>Roster</v>
      </c>
      <c r="I208" s="58">
        <f>_xlfn.IFNA(INDEX(Draft2019[PRICE],RosterPlan25[[#This Row],[DraftIndex]]),0)</f>
        <v>1</v>
      </c>
      <c r="J208" s="58" t="str">
        <f>IF(RosterPlan25[[#This Row],[SOURCE]]="Rookie","Rookie",_xlfn.IFNA(INDEX(Draft2019[Current Contract],RosterPlan25[[#This Row],[DraftIndex]]),"Undrafted"))</f>
        <v>Rookie</v>
      </c>
      <c r="K208" s="58" t="str">
        <f>IF(RosterPlan25[[#This Row],[Contract]]="Rookie","",2019+3-_xlfn.IFNA(INDEX(Draft2019[Net Keeper Count],RosterPlan25[[#This Row],[DraftIndex]]),0))</f>
        <v/>
      </c>
      <c r="L208" s="58">
        <f>ROUNDDOWN(RosterPlan25[[#This Row],[Opt $]]*IF(RosterPlan25[[#This Row],[Contract]]="Rookie",0.3,0.15),0)</f>
        <v>0</v>
      </c>
      <c r="M208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08" s="26">
        <f>_xlfn.IFNA(IF(RosterPlan25[[#This Row],[POS]]="K",0,INDEX(BeerTable[Average],MATCH(TEXT(RosterPlan25[[#This Row],[player_id]],"0"),BeerTable[sleeper_id],0))),_xlfn.SWITCH(RosterPlan25[[#This Row],[POS]],"QB",-12,"RB",-8,"WR",-8,-5))</f>
        <v>-6.12</v>
      </c>
      <c r="O208" s="38" t="s">
        <v>437</v>
      </c>
      <c r="P208" s="60">
        <f>_xlfn.IFNA(INDEX(Draft2019[Net Keeper Count],RosterPlan25[[#This Row],[DraftIndex]]),0)+IF(RosterPlan25[[#This Row],[KEEPER / RFA]]="K",1,0)</f>
        <v>1</v>
      </c>
      <c r="Q208" s="59"/>
      <c r="R208" s="57">
        <f>IF(RosterPlan25[[#This Row],[VAR/G]]&gt;0,ROUND($AA$29*RosterPlan25[[#This Row],[VAR/G]],0),0)+1</f>
        <v>1</v>
      </c>
      <c r="S208" s="57">
        <f>RosterPlan25[[#This Row],[Opt $]]-RosterPlan25[[#This Row],[2020 $]]</f>
        <v>0</v>
      </c>
      <c r="T208" s="61">
        <f>IF(OR(RosterPlan25[[#This Row],[SOURCE]]="Rookie",RosterPlan25[[#This Row],[POS]]="K"),0,RosterPlan25[[#This Row],[VAR/G]]+3.3)</f>
        <v>-2.8200000000000003</v>
      </c>
      <c r="U208" s="61">
        <f>IF(RosterPlan25[[#This Row],[VAW/G]]&gt;0,ROUND(RosterPlan25[[#This Row],[VAW/G]]*$AA$56,0)+1,1)</f>
        <v>1</v>
      </c>
      <c r="V208" s="62">
        <f>RosterPlan25[[#This Row],[VAWG Market $]]-_xlfn.IFNA(RosterPlan25[[#This Row],[2020 $]],1)</f>
        <v>0</v>
      </c>
      <c r="W208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08" s="61">
        <f>RosterPlan25[[#This Row],[Pure Inflated $]]-RosterPlan25[[#This Row],[2020 $]]</f>
        <v>0</v>
      </c>
      <c r="AO208"/>
      <c r="AP208"/>
      <c r="AQ208"/>
      <c r="AR208"/>
      <c r="AS208"/>
      <c r="AT208"/>
    </row>
    <row r="209" spans="1:46" x14ac:dyDescent="0.3">
      <c r="A209" s="1" t="s">
        <v>15406</v>
      </c>
      <c r="B209" s="69" t="s">
        <v>268</v>
      </c>
      <c r="C209" s="69" t="s">
        <v>15405</v>
      </c>
      <c r="D209" s="69">
        <f>_xlfn.IFNA(MATCH(RosterPlan25[[#This Row],[player_id]],CompositeRoster[sleeper_id],0),  MATCH(RosterPlan25[[#This Row],[PLAYER]],CompositeRoster[full_name],0))</f>
        <v>168</v>
      </c>
      <c r="E209" s="69" t="e">
        <f>MATCH(RosterPlan25[[#This Row],[player_id]],Draft2019[sleeper_id],0)</f>
        <v>#N/A</v>
      </c>
      <c r="F209" s="57" t="str">
        <f>INDEX(CompositeRoster[team],RosterPlan25[[#This Row],[RosterIndex]])&amp;""</f>
        <v>DET</v>
      </c>
      <c r="G209" s="57" t="str">
        <f>INDEX(CompositeRoster[position],RosterPlan25[[#This Row],[RosterIndex]])&amp;""</f>
        <v>WR</v>
      </c>
      <c r="H209" s="57" t="str">
        <f>INDEX(CompositeRoster[source],RosterPlan25[[#This Row],[RosterIndex]])</f>
        <v>Rookie</v>
      </c>
      <c r="I209" s="58">
        <f>_xlfn.IFNA(INDEX(Draft2019[PRICE],RosterPlan25[[#This Row],[DraftIndex]]),0)</f>
        <v>0</v>
      </c>
      <c r="J209" s="58" t="str">
        <f>IF(RosterPlan25[[#This Row],[SOURCE]]="Rookie","Rookie",_xlfn.IFNA(INDEX(Draft2019[Current Contract],RosterPlan25[[#This Row],[DraftIndex]]),"Undrafted"))</f>
        <v>Rookie</v>
      </c>
      <c r="K209" s="58" t="str">
        <f>IF(RosterPlan25[[#This Row],[Contract]]="Rookie","",2019+3-_xlfn.IFNA(INDEX(Draft2019[Net Keeper Count],RosterPlan25[[#This Row],[DraftIndex]]),0))</f>
        <v/>
      </c>
      <c r="L209" s="58">
        <f>ROUNDDOWN(RosterPlan25[[#This Row],[Opt $]]*IF(RosterPlan25[[#This Row],[Contract]]="Rookie",0.3,0.15),0)</f>
        <v>0</v>
      </c>
      <c r="M209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09" s="26">
        <f>_xlfn.IFNA(IF(RosterPlan25[[#This Row],[POS]]="K",0,INDEX(BeerTable[Average],MATCH(TEXT(RosterPlan25[[#This Row],[player_id]],"0"),BeerTable[sleeper_id],0))),_xlfn.SWITCH(RosterPlan25[[#This Row],[POS]],"QB",-12,"RB",-8,"WR",-8,-5))</f>
        <v>-6.19</v>
      </c>
      <c r="O209" s="38" t="s">
        <v>437</v>
      </c>
      <c r="P209" s="60">
        <f>_xlfn.IFNA(INDEX(Draft2019[Net Keeper Count],RosterPlan25[[#This Row],[DraftIndex]]),0)+IF(RosterPlan25[[#This Row],[KEEPER / RFA]]="K",1,0)</f>
        <v>1</v>
      </c>
      <c r="Q209" s="59"/>
      <c r="R209" s="57">
        <f>IF(RosterPlan25[[#This Row],[VAR/G]]&gt;0,ROUND($AA$29*RosterPlan25[[#This Row],[VAR/G]],0),0)+1</f>
        <v>1</v>
      </c>
      <c r="S209" s="57">
        <f>RosterPlan25[[#This Row],[Opt $]]-RosterPlan25[[#This Row],[2020 $]]</f>
        <v>0</v>
      </c>
      <c r="T209" s="61">
        <f>IF(OR(RosterPlan25[[#This Row],[SOURCE]]="Rookie",RosterPlan25[[#This Row],[POS]]="K"),0,RosterPlan25[[#This Row],[VAR/G]]+3.3)</f>
        <v>0</v>
      </c>
      <c r="U209" s="61">
        <f>IF(RosterPlan25[[#This Row],[VAW/G]]&gt;0,ROUND(RosterPlan25[[#This Row],[VAW/G]]*$AA$56,0)+1,1)</f>
        <v>1</v>
      </c>
      <c r="V209" s="62">
        <f>RosterPlan25[[#This Row],[VAWG Market $]]-_xlfn.IFNA(RosterPlan25[[#This Row],[2020 $]],1)</f>
        <v>0</v>
      </c>
      <c r="W209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09" s="61">
        <f>RosterPlan25[[#This Row],[Pure Inflated $]]-RosterPlan25[[#This Row],[2020 $]]</f>
        <v>0</v>
      </c>
      <c r="AO209"/>
      <c r="AP209"/>
      <c r="AQ209"/>
      <c r="AR209"/>
      <c r="AS209"/>
      <c r="AT209"/>
    </row>
    <row r="210" spans="1:46" x14ac:dyDescent="0.3">
      <c r="A210" s="1" t="s">
        <v>2723</v>
      </c>
      <c r="B210" s="69" t="s">
        <v>268</v>
      </c>
      <c r="C210" s="69" t="s">
        <v>10273</v>
      </c>
      <c r="D210" s="69">
        <f>_xlfn.IFNA(MATCH(RosterPlan25[[#This Row],[player_id]],CompositeRoster[sleeper_id],0),  MATCH(RosterPlan25[[#This Row],[PLAYER]],CompositeRoster[full_name],0))</f>
        <v>159</v>
      </c>
      <c r="E210" s="69" t="e">
        <f>MATCH(RosterPlan25[[#This Row],[player_id]],Draft2019[sleeper_id],0)</f>
        <v>#N/A</v>
      </c>
      <c r="F210" s="57" t="str">
        <f>INDEX(CompositeRoster[team],RosterPlan25[[#This Row],[RosterIndex]])&amp;""</f>
        <v>MIA</v>
      </c>
      <c r="G210" s="57" t="str">
        <f>INDEX(CompositeRoster[position],RosterPlan25[[#This Row],[RosterIndex]])&amp;""</f>
        <v>QB</v>
      </c>
      <c r="H210" s="57" t="str">
        <f>INDEX(CompositeRoster[source],RosterPlan25[[#This Row],[RosterIndex]])</f>
        <v>Roster</v>
      </c>
      <c r="I210" s="58">
        <f>_xlfn.IFNA(INDEX(Draft2019[PRICE],RosterPlan25[[#This Row],[DraftIndex]]),0)</f>
        <v>0</v>
      </c>
      <c r="J210" s="58" t="str">
        <f>IF(RosterPlan25[[#This Row],[SOURCE]]="Rookie","Rookie",_xlfn.IFNA(INDEX(Draft2019[Current Contract],RosterPlan25[[#This Row],[DraftIndex]]),"Undrafted"))</f>
        <v>Undrafted</v>
      </c>
      <c r="K210" s="58">
        <f>IF(RosterPlan25[[#This Row],[Contract]]="Rookie","",2019+3-_xlfn.IFNA(INDEX(Draft2019[Net Keeper Count],RosterPlan25[[#This Row],[DraftIndex]]),0))</f>
        <v>2022</v>
      </c>
      <c r="L210" s="58">
        <f>ROUNDDOWN(RosterPlan25[[#This Row],[Opt $]]*IF(RosterPlan25[[#This Row],[Contract]]="Rookie",0.3,0.15),0)</f>
        <v>0</v>
      </c>
      <c r="M210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10" s="26">
        <f>_xlfn.IFNA(IF(RosterPlan25[[#This Row],[POS]]="K",0,INDEX(BeerTable[Average],MATCH(TEXT(RosterPlan25[[#This Row],[player_id]],"0"),BeerTable[sleeper_id],0))),_xlfn.SWITCH(RosterPlan25[[#This Row],[POS]],"QB",-12,"RB",-8,"WR",-8,-5))</f>
        <v>-8.48</v>
      </c>
      <c r="O210" s="38" t="s">
        <v>437</v>
      </c>
      <c r="P210" s="60">
        <f>_xlfn.IFNA(INDEX(Draft2019[Net Keeper Count],RosterPlan25[[#This Row],[DraftIndex]]),0)+IF(RosterPlan25[[#This Row],[KEEPER / RFA]]="K",1,0)</f>
        <v>1</v>
      </c>
      <c r="Q210" s="59"/>
      <c r="R210" s="57">
        <f>IF(RosterPlan25[[#This Row],[VAR/G]]&gt;0,ROUND($AA$29*RosterPlan25[[#This Row],[VAR/G]],0),0)+1</f>
        <v>1</v>
      </c>
      <c r="S210" s="57">
        <f>RosterPlan25[[#This Row],[Opt $]]-RosterPlan25[[#This Row],[2020 $]]</f>
        <v>0</v>
      </c>
      <c r="T210" s="61">
        <f>IF(OR(RosterPlan25[[#This Row],[SOURCE]]="Rookie",RosterPlan25[[#This Row],[POS]]="K"),0,RosterPlan25[[#This Row],[VAR/G]]+3.3)</f>
        <v>-5.1800000000000006</v>
      </c>
      <c r="U210" s="61">
        <f>IF(RosterPlan25[[#This Row],[VAW/G]]&gt;0,ROUND(RosterPlan25[[#This Row],[VAW/G]]*$AA$56,0)+1,1)</f>
        <v>1</v>
      </c>
      <c r="V210" s="62">
        <f>RosterPlan25[[#This Row],[VAWG Market $]]-_xlfn.IFNA(RosterPlan25[[#This Row],[2020 $]],1)</f>
        <v>0</v>
      </c>
      <c r="W210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10" s="61">
        <f>RosterPlan25[[#This Row],[Pure Inflated $]]-RosterPlan25[[#This Row],[2020 $]]</f>
        <v>0</v>
      </c>
      <c r="AO210"/>
      <c r="AP210"/>
      <c r="AQ210"/>
      <c r="AR210"/>
      <c r="AS210"/>
      <c r="AT210"/>
    </row>
    <row r="211" spans="1:46" x14ac:dyDescent="0.3">
      <c r="A211" s="1" t="s">
        <v>127</v>
      </c>
      <c r="B211" s="69" t="s">
        <v>261</v>
      </c>
      <c r="C211" s="69" t="s">
        <v>6261</v>
      </c>
      <c r="D211" s="69">
        <f>_xlfn.IFNA(MATCH(RosterPlan25[[#This Row],[player_id]],CompositeRoster[sleeper_id],0),  MATCH(RosterPlan25[[#This Row],[PLAYER]],CompositeRoster[full_name],0))</f>
        <v>114</v>
      </c>
      <c r="E211" s="69">
        <f>MATCH(RosterPlan25[[#This Row],[player_id]],Draft2019[sleeper_id],0)</f>
        <v>50</v>
      </c>
      <c r="F211" s="57" t="str">
        <f>INDEX(CompositeRoster[team],RosterPlan25[[#This Row],[RosterIndex]])&amp;""</f>
        <v>NO</v>
      </c>
      <c r="G211" s="57" t="str">
        <f>INDEX(CompositeRoster[position],RosterPlan25[[#This Row],[RosterIndex]])&amp;""</f>
        <v>RB</v>
      </c>
      <c r="H211" s="57" t="str">
        <f>INDEX(CompositeRoster[source],RosterPlan25[[#This Row],[RosterIndex]])</f>
        <v>Roster</v>
      </c>
      <c r="I211" s="58">
        <f>_xlfn.IFNA(INDEX(Draft2019[PRICE],RosterPlan25[[#This Row],[DraftIndex]]),0)</f>
        <v>51</v>
      </c>
      <c r="J211" s="58" t="str">
        <f>IF(RosterPlan25[[#This Row],[SOURCE]]="Rookie","Rookie",_xlfn.IFNA(INDEX(Draft2019[Current Contract],RosterPlan25[[#This Row],[DraftIndex]]),"Undrafted"))</f>
        <v>Rookie</v>
      </c>
      <c r="K211" s="58" t="str">
        <f>IF(RosterPlan25[[#This Row],[Contract]]="Rookie","",2019+3-_xlfn.IFNA(INDEX(Draft2019[Net Keeper Count],RosterPlan25[[#This Row],[DraftIndex]]),0))</f>
        <v/>
      </c>
      <c r="L211" s="58">
        <f>ROUNDDOWN(RosterPlan25[[#This Row],[Opt $]]*IF(RosterPlan25[[#This Row],[Contract]]="Rookie",0.3,0.15),0)</f>
        <v>21</v>
      </c>
      <c r="M211" s="57">
        <f>IF(RosterPlan25[[#This Row],[SOURCE]]="Rookie",INDEX(Rookies2020[salary],MATCH(RosterPlan25[[#This Row],[PLAYER]],Rookies2020[full_name],0)),MAX(RosterPlan25[[#This Row],[Current $]]+RosterPlan25[[#This Row],[$↑ VAR]],1))</f>
        <v>72</v>
      </c>
      <c r="N211" s="47">
        <f>_xlfn.IFNA(IF(RosterPlan25[[#This Row],[POS]]="K",0,INDEX(BeerTable[Average],MATCH(TEXT(RosterPlan25[[#This Row],[player_id]],"0"),BeerTable[sleeper_id],0))),_xlfn.SWITCH(RosterPlan25[[#This Row],[POS]],"QB",-12,"RB",-8,"WR",-8,-5))</f>
        <v>5.91</v>
      </c>
      <c r="O211" s="38" t="s">
        <v>437</v>
      </c>
      <c r="P211" s="59">
        <f>_xlfn.IFNA(INDEX(Draft2019[Net Keeper Count],RosterPlan25[[#This Row],[DraftIndex]]),0)+IF(RosterPlan25[[#This Row],[KEEPER / RFA]]="K",1,0)</f>
        <v>3</v>
      </c>
      <c r="Q211" s="60"/>
      <c r="R211" s="57">
        <f>IF(RosterPlan25[[#This Row],[VAR/G]]&gt;0,ROUND($AA$29*RosterPlan25[[#This Row],[VAR/G]],0),0)+1</f>
        <v>71</v>
      </c>
      <c r="S211" s="57">
        <f>RosterPlan25[[#This Row],[Opt $]]-RosterPlan25[[#This Row],[2020 $]]</f>
        <v>-1</v>
      </c>
      <c r="T211" s="61">
        <f>IF(OR(RosterPlan25[[#This Row],[SOURCE]]="Rookie",RosterPlan25[[#This Row],[POS]]="K"),0,RosterPlan25[[#This Row],[VAR/G]]+3.3)</f>
        <v>9.2100000000000009</v>
      </c>
      <c r="U211" s="61">
        <f>IF(RosterPlan25[[#This Row],[VAW/G]]&gt;0,ROUND(RosterPlan25[[#This Row],[VAW/G]]*$AA$56,0)+1,1)</f>
        <v>77</v>
      </c>
      <c r="V211" s="62">
        <f>RosterPlan25[[#This Row],[VAWG Market $]]-_xlfn.IFNA(RosterPlan25[[#This Row],[2020 $]],1)</f>
        <v>5</v>
      </c>
      <c r="W211" s="57">
        <f>IF(RosterPlan25[[#This Row],[VAR/G]]&gt;0,1+ROUND(RosterPlan25[[#This Row],[VAR/G]]*IF(RosterPlan25[[#This Row],[KEEPER / RFA]]="K",($AA$34+RosterPlan25[[#This Row],[2020 $]]-1)/($AA$25+RosterPlan25[[#This Row],[VAR/G]]),$AA$35),0),1)</f>
        <v>132</v>
      </c>
      <c r="X211" s="57">
        <f>RosterPlan25[[#This Row],[Pure Inflated $]]-RosterPlan25[[#This Row],[2020 $]]</f>
        <v>60</v>
      </c>
      <c r="AO211"/>
      <c r="AP211"/>
      <c r="AQ211"/>
      <c r="AR211"/>
      <c r="AS211"/>
      <c r="AT211"/>
    </row>
    <row r="212" spans="1:46" x14ac:dyDescent="0.3">
      <c r="A212" s="1" t="s">
        <v>131</v>
      </c>
      <c r="B212" s="69" t="s">
        <v>261</v>
      </c>
      <c r="C212" s="69" t="s">
        <v>6299</v>
      </c>
      <c r="D212" s="69">
        <f>_xlfn.IFNA(MATCH(RosterPlan25[[#This Row],[player_id]],CompositeRoster[sleeper_id],0),  MATCH(RosterPlan25[[#This Row],[PLAYER]],CompositeRoster[full_name],0))</f>
        <v>130</v>
      </c>
      <c r="E212" s="69">
        <f>MATCH(RosterPlan25[[#This Row],[player_id]],Draft2019[sleeper_id],0)</f>
        <v>51</v>
      </c>
      <c r="F212" s="69" t="str">
        <f>INDEX(CompositeRoster[team],RosterPlan25[[#This Row],[RosterIndex]])&amp;""</f>
        <v>CLE</v>
      </c>
      <c r="G212" s="69" t="str">
        <f>INDEX(CompositeRoster[position],RosterPlan25[[#This Row],[RosterIndex]])&amp;""</f>
        <v>RB</v>
      </c>
      <c r="H212" s="69" t="str">
        <f>INDEX(CompositeRoster[source],RosterPlan25[[#This Row],[RosterIndex]])</f>
        <v>Roster</v>
      </c>
      <c r="I212" s="41">
        <f>_xlfn.IFNA(INDEX(Draft2019[PRICE],RosterPlan25[[#This Row],[DraftIndex]]),0)</f>
        <v>24</v>
      </c>
      <c r="J212" s="41" t="str">
        <f>IF(RosterPlan25[[#This Row],[SOURCE]]="Rookie","Rookie",_xlfn.IFNA(INDEX(Draft2019[Current Contract],RosterPlan25[[#This Row],[DraftIndex]]),"Undrafted"))</f>
        <v>Rookie</v>
      </c>
      <c r="K212" s="41" t="str">
        <f>IF(RosterPlan25[[#This Row],[Contract]]="Rookie","",2019+3-_xlfn.IFNA(INDEX(Draft2019[Net Keeper Count],RosterPlan25[[#This Row],[DraftIndex]]),0))</f>
        <v/>
      </c>
      <c r="L212" s="41">
        <f>ROUNDDOWN(RosterPlan25[[#This Row],[Opt $]]*IF(RosterPlan25[[#This Row],[Contract]]="Rookie",0.3,0.15),0)</f>
        <v>20</v>
      </c>
      <c r="M212" s="69">
        <f>IF(RosterPlan25[[#This Row],[SOURCE]]="Rookie",INDEX(Rookies2020[salary],MATCH(RosterPlan25[[#This Row],[PLAYER]],Rookies2020[full_name],0)),MAX(RosterPlan25[[#This Row],[Current $]]+RosterPlan25[[#This Row],[$↑ VAR]],1))</f>
        <v>44</v>
      </c>
      <c r="N212" s="37">
        <f>_xlfn.IFNA(IF(RosterPlan25[[#This Row],[POS]]="K",0,INDEX(BeerTable[Average],MATCH(TEXT(RosterPlan25[[#This Row],[player_id]],"0"),BeerTable[sleeper_id],0))),_xlfn.SWITCH(RosterPlan25[[#This Row],[POS]],"QB",-12,"RB",-8,"WR",-8,-5))</f>
        <v>5.75</v>
      </c>
      <c r="O212" s="38" t="s">
        <v>437</v>
      </c>
      <c r="P212" s="69">
        <f>_xlfn.IFNA(INDEX(Draft2019[Net Keeper Count],RosterPlan25[[#This Row],[DraftIndex]]),0)+IF(RosterPlan25[[#This Row],[KEEPER / RFA]]="K",1,0)</f>
        <v>2</v>
      </c>
      <c r="Q212" s="38"/>
      <c r="R212" s="69">
        <f>IF(RosterPlan25[[#This Row],[VAR/G]]&gt;0,ROUND($AA$29*RosterPlan25[[#This Row],[VAR/G]],0),0)+1</f>
        <v>69</v>
      </c>
      <c r="S212" s="36">
        <f>RosterPlan25[[#This Row],[Opt $]]-RosterPlan25[[#This Row],[2020 $]]</f>
        <v>25</v>
      </c>
      <c r="T212" s="36">
        <f>IF(OR(RosterPlan25[[#This Row],[SOURCE]]="Rookie",RosterPlan25[[#This Row],[POS]]="K"),0,RosterPlan25[[#This Row],[VAR/G]]+3.3)</f>
        <v>9.0500000000000007</v>
      </c>
      <c r="U212" s="36">
        <f>IF(RosterPlan25[[#This Row],[VAW/G]]&gt;0,ROUND(RosterPlan25[[#This Row],[VAW/G]]*$AA$56,0)+1,1)</f>
        <v>76</v>
      </c>
      <c r="V212" s="42">
        <f>RosterPlan25[[#This Row],[VAWG Market $]]-_xlfn.IFNA(RosterPlan25[[#This Row],[2020 $]],1)</f>
        <v>32</v>
      </c>
      <c r="W212" s="36">
        <f>IF(RosterPlan25[[#This Row],[VAR/G]]&gt;0,1+ROUND(RosterPlan25[[#This Row],[VAR/G]]*IF(RosterPlan25[[#This Row],[KEEPER / RFA]]="K",($AA$34+RosterPlan25[[#This Row],[2020 $]]-1)/($AA$25+RosterPlan25[[#This Row],[VAR/G]]),$AA$35),0),1)</f>
        <v>125</v>
      </c>
      <c r="X212" s="36">
        <f>RosterPlan25[[#This Row],[Pure Inflated $]]-RosterPlan25[[#This Row],[2020 $]]</f>
        <v>81</v>
      </c>
      <c r="AO212"/>
      <c r="AP212"/>
      <c r="AQ212"/>
      <c r="AR212"/>
      <c r="AS212"/>
      <c r="AT212"/>
    </row>
    <row r="213" spans="1:46" x14ac:dyDescent="0.3">
      <c r="A213" s="1" t="s">
        <v>114</v>
      </c>
      <c r="B213" s="69" t="s">
        <v>261</v>
      </c>
      <c r="C213" s="69" t="s">
        <v>1077</v>
      </c>
      <c r="D213" s="69">
        <f>_xlfn.IFNA(MATCH(RosterPlan25[[#This Row],[player_id]],CompositeRoster[sleeper_id],0),  MATCH(RosterPlan25[[#This Row],[PLAYER]],CompositeRoster[full_name],0))</f>
        <v>135</v>
      </c>
      <c r="E213" s="69">
        <f>MATCH(RosterPlan25[[#This Row],[player_id]],Draft2019[sleeper_id],0)</f>
        <v>64</v>
      </c>
      <c r="F213" s="57" t="str">
        <f>INDEX(CompositeRoster[team],RosterPlan25[[#This Row],[RosterIndex]])&amp;""</f>
        <v>PHI</v>
      </c>
      <c r="G213" s="57" t="str">
        <f>INDEX(CompositeRoster[position],RosterPlan25[[#This Row],[RosterIndex]])&amp;""</f>
        <v>TE</v>
      </c>
      <c r="H213" s="57" t="str">
        <f>INDEX(CompositeRoster[source],RosterPlan25[[#This Row],[RosterIndex]])</f>
        <v>Roster</v>
      </c>
      <c r="I213" s="58">
        <f>_xlfn.IFNA(INDEX(Draft2019[PRICE],RosterPlan25[[#This Row],[DraftIndex]]),0)</f>
        <v>58</v>
      </c>
      <c r="J213" s="58" t="str">
        <f>IF(RosterPlan25[[#This Row],[SOURCE]]="Rookie","Rookie",_xlfn.IFNA(INDEX(Draft2019[Current Contract],RosterPlan25[[#This Row],[DraftIndex]]),"Undrafted"))</f>
        <v>Auction</v>
      </c>
      <c r="K213" s="58">
        <f>IF(RosterPlan25[[#This Row],[Contract]]="Rookie","",2019+3-_xlfn.IFNA(INDEX(Draft2019[Net Keeper Count],RosterPlan25[[#This Row],[DraftIndex]]),0))</f>
        <v>2022</v>
      </c>
      <c r="L213" s="58">
        <f>ROUNDDOWN(RosterPlan25[[#This Row],[Opt $]]*IF(RosterPlan25[[#This Row],[Contract]]="Rookie",0.3,0.15),0)</f>
        <v>3</v>
      </c>
      <c r="M213" s="59">
        <f>IF(RosterPlan25[[#This Row],[SOURCE]]="Rookie",INDEX(Rookies2020[salary],MATCH(RosterPlan25[[#This Row],[PLAYER]],Rookies2020[full_name],0)),MAX(RosterPlan25[[#This Row],[Current $]]+RosterPlan25[[#This Row],[$↑ VAR]],1))</f>
        <v>61</v>
      </c>
      <c r="N213" s="26">
        <f>_xlfn.IFNA(IF(RosterPlan25[[#This Row],[POS]]="K",0,INDEX(BeerTable[Average],MATCH(TEXT(RosterPlan25[[#This Row],[player_id]],"0"),BeerTable[sleeper_id],0))),_xlfn.SWITCH(RosterPlan25[[#This Row],[POS]],"QB",-12,"RB",-8,"WR",-8,-5))</f>
        <v>2.06</v>
      </c>
      <c r="O213" s="38"/>
      <c r="P213" s="60">
        <f>_xlfn.IFNA(INDEX(Draft2019[Net Keeper Count],RosterPlan25[[#This Row],[DraftIndex]]),0)+IF(RosterPlan25[[#This Row],[KEEPER / RFA]]="K",1,0)</f>
        <v>0</v>
      </c>
      <c r="Q213" s="59"/>
      <c r="R213" s="57">
        <f>IF(RosterPlan25[[#This Row],[VAR/G]]&gt;0,ROUND($AA$29*RosterPlan25[[#This Row],[VAR/G]],0),0)+1</f>
        <v>25</v>
      </c>
      <c r="S213" s="57">
        <f>RosterPlan25[[#This Row],[Opt $]]-RosterPlan25[[#This Row],[2020 $]]</f>
        <v>-36</v>
      </c>
      <c r="T213" s="61">
        <f>IF(OR(RosterPlan25[[#This Row],[SOURCE]]="Rookie",RosterPlan25[[#This Row],[POS]]="K"),0,RosterPlan25[[#This Row],[VAR/G]]+3.3)</f>
        <v>5.3599999999999994</v>
      </c>
      <c r="U213" s="61">
        <f>IF(RosterPlan25[[#This Row],[VAW/G]]&gt;0,ROUND(RosterPlan25[[#This Row],[VAW/G]]*$AA$56,0)+1,1)</f>
        <v>45</v>
      </c>
      <c r="V213" s="62">
        <f>RosterPlan25[[#This Row],[VAWG Market $]]-_xlfn.IFNA(RosterPlan25[[#This Row],[2020 $]],1)</f>
        <v>-16</v>
      </c>
      <c r="W213" s="57">
        <f>IF(RosterPlan25[[#This Row],[VAR/G]]&gt;0,1+ROUND(RosterPlan25[[#This Row],[VAR/G]]*IF(RosterPlan25[[#This Row],[KEEPER / RFA]]="K",($AA$34+RosterPlan25[[#This Row],[2020 $]]-1)/($AA$25+RosterPlan25[[#This Row],[VAR/G]]),$AA$35),0),1)</f>
        <v>39</v>
      </c>
      <c r="X213" s="61">
        <f>RosterPlan25[[#This Row],[Pure Inflated $]]-RosterPlan25[[#This Row],[2020 $]]</f>
        <v>-22</v>
      </c>
      <c r="AO213"/>
      <c r="AP213"/>
      <c r="AQ213"/>
      <c r="AR213"/>
      <c r="AS213"/>
      <c r="AT213"/>
    </row>
    <row r="214" spans="1:46" x14ac:dyDescent="0.3">
      <c r="A214" s="1" t="s">
        <v>128</v>
      </c>
      <c r="B214" s="69" t="s">
        <v>261</v>
      </c>
      <c r="C214" s="69" t="s">
        <v>7767</v>
      </c>
      <c r="D214" s="69">
        <f>_xlfn.IFNA(MATCH(RosterPlan25[[#This Row],[player_id]],CompositeRoster[sleeper_id],0),  MATCH(RosterPlan25[[#This Row],[PLAYER]],CompositeRoster[full_name],0))</f>
        <v>117</v>
      </c>
      <c r="E214" s="69">
        <f>MATCH(RosterPlan25[[#This Row],[player_id]],Draft2019[sleeper_id],0)</f>
        <v>63</v>
      </c>
      <c r="F214" s="69" t="str">
        <f>INDEX(CompositeRoster[team],RosterPlan25[[#This Row],[RosterIndex]])&amp;""</f>
        <v>LAR</v>
      </c>
      <c r="G214" s="69" t="str">
        <f>INDEX(CompositeRoster[position],RosterPlan25[[#This Row],[RosterIndex]])&amp;""</f>
        <v>WR</v>
      </c>
      <c r="H214" s="69" t="str">
        <f>INDEX(CompositeRoster[source],RosterPlan25[[#This Row],[RosterIndex]])</f>
        <v>Roster</v>
      </c>
      <c r="I214" s="41">
        <f>_xlfn.IFNA(INDEX(Draft2019[PRICE],RosterPlan25[[#This Row],[DraftIndex]]),0)</f>
        <v>8</v>
      </c>
      <c r="J214" s="41" t="str">
        <f>IF(RosterPlan25[[#This Row],[SOURCE]]="Rookie","Rookie",_xlfn.IFNA(INDEX(Draft2019[Current Contract],RosterPlan25[[#This Row],[DraftIndex]]),"Undrafted"))</f>
        <v>Rookie</v>
      </c>
      <c r="K214" s="41" t="str">
        <f>IF(RosterPlan25[[#This Row],[Contract]]="Rookie","",2019+3-_xlfn.IFNA(INDEX(Draft2019[Net Keeper Count],RosterPlan25[[#This Row],[DraftIndex]]),0))</f>
        <v/>
      </c>
      <c r="L214" s="41">
        <f>ROUNDDOWN(RosterPlan25[[#This Row],[Opt $]]*IF(RosterPlan25[[#This Row],[Contract]]="Rookie",0.3,0.15),0)</f>
        <v>7</v>
      </c>
      <c r="M214" s="69">
        <f>IF(RosterPlan25[[#This Row],[SOURCE]]="Rookie",INDEX(Rookies2020[salary],MATCH(RosterPlan25[[#This Row],[PLAYER]],Rookies2020[full_name],0)),MAX(RosterPlan25[[#This Row],[Current $]]+RosterPlan25[[#This Row],[$↑ VAR]],1))</f>
        <v>15</v>
      </c>
      <c r="N214" s="37">
        <f>_xlfn.IFNA(IF(RosterPlan25[[#This Row],[POS]]="K",0,INDEX(BeerTable[Average],MATCH(TEXT(RosterPlan25[[#This Row],[player_id]],"0"),BeerTable[sleeper_id],0))),_xlfn.SWITCH(RosterPlan25[[#This Row],[POS]],"QB",-12,"RB",-8,"WR",-8,-5))</f>
        <v>1.93</v>
      </c>
      <c r="O214" s="38" t="s">
        <v>437</v>
      </c>
      <c r="P214" s="36">
        <f>_xlfn.IFNA(INDEX(Draft2019[Net Keeper Count],RosterPlan25[[#This Row],[DraftIndex]]),0)+IF(RosterPlan25[[#This Row],[KEEPER / RFA]]="K",1,0)</f>
        <v>3</v>
      </c>
      <c r="Q214" s="38"/>
      <c r="R214" s="69">
        <f>IF(RosterPlan25[[#This Row],[VAR/G]]&gt;0,ROUND($AA$29*RosterPlan25[[#This Row],[VAR/G]],0),0)+1</f>
        <v>24</v>
      </c>
      <c r="S214" s="36">
        <f>RosterPlan25[[#This Row],[Opt $]]-RosterPlan25[[#This Row],[2020 $]]</f>
        <v>9</v>
      </c>
      <c r="T214" s="36">
        <f>IF(OR(RosterPlan25[[#This Row],[SOURCE]]="Rookie",RosterPlan25[[#This Row],[POS]]="K"),0,RosterPlan25[[#This Row],[VAR/G]]+3.3)</f>
        <v>5.2299999999999995</v>
      </c>
      <c r="U214" s="36">
        <f>IF(RosterPlan25[[#This Row],[VAW/G]]&gt;0,ROUND(RosterPlan25[[#This Row],[VAW/G]]*$AA$56,0)+1,1)</f>
        <v>44</v>
      </c>
      <c r="V214" s="42">
        <f>RosterPlan25[[#This Row],[VAWG Market $]]-_xlfn.IFNA(RosterPlan25[[#This Row],[2020 $]],1)</f>
        <v>29</v>
      </c>
      <c r="W214" s="36">
        <f>IF(RosterPlan25[[#This Row],[VAR/G]]&gt;0,1+ROUND(RosterPlan25[[#This Row],[VAR/G]]*IF(RosterPlan25[[#This Row],[KEEPER / RFA]]="K",($AA$34+RosterPlan25[[#This Row],[2020 $]]-1)/($AA$25+RosterPlan25[[#This Row],[VAR/G]]),$AA$35),0),1)</f>
        <v>45</v>
      </c>
      <c r="X214" s="36">
        <f>RosterPlan25[[#This Row],[Pure Inflated $]]-RosterPlan25[[#This Row],[2020 $]]</f>
        <v>30</v>
      </c>
      <c r="AO214"/>
      <c r="AP214"/>
      <c r="AQ214"/>
      <c r="AR214"/>
      <c r="AS214"/>
      <c r="AT214"/>
    </row>
    <row r="215" spans="1:46" x14ac:dyDescent="0.3">
      <c r="A215" s="1" t="s">
        <v>129</v>
      </c>
      <c r="B215" s="69" t="s">
        <v>261</v>
      </c>
      <c r="C215" s="69" t="s">
        <v>15648</v>
      </c>
      <c r="D215" s="69">
        <f>_xlfn.IFNA(MATCH(RosterPlan25[[#This Row],[player_id]],CompositeRoster[sleeper_id],0),  MATCH(RosterPlan25[[#This Row],[PLAYER]],CompositeRoster[full_name],0))</f>
        <v>118</v>
      </c>
      <c r="E215" s="69">
        <f>MATCH(RosterPlan25[[#This Row],[player_id]],Draft2019[sleeper_id],0)</f>
        <v>55</v>
      </c>
      <c r="F215" s="57" t="str">
        <f>INDEX(CompositeRoster[team],RosterPlan25[[#This Row],[RosterIndex]])&amp;""</f>
        <v>JAX</v>
      </c>
      <c r="G215" s="57" t="str">
        <f>INDEX(CompositeRoster[position],RosterPlan25[[#This Row],[RosterIndex]])&amp;""</f>
        <v>WR</v>
      </c>
      <c r="H215" s="57" t="str">
        <f>INDEX(CompositeRoster[source],RosterPlan25[[#This Row],[RosterIndex]])</f>
        <v>Roster</v>
      </c>
      <c r="I215" s="58">
        <f>_xlfn.IFNA(INDEX(Draft2019[PRICE],RosterPlan25[[#This Row],[DraftIndex]]),0)</f>
        <v>2</v>
      </c>
      <c r="J215" s="58" t="str">
        <f>IF(RosterPlan25[[#This Row],[SOURCE]]="Rookie","Rookie",_xlfn.IFNA(INDEX(Draft2019[Current Contract],RosterPlan25[[#This Row],[DraftIndex]]),"Undrafted"))</f>
        <v>Rookie</v>
      </c>
      <c r="K215" s="58" t="str">
        <f>IF(RosterPlan25[[#This Row],[Contract]]="Rookie","",2019+3-_xlfn.IFNA(INDEX(Draft2019[Net Keeper Count],RosterPlan25[[#This Row],[DraftIndex]]),0))</f>
        <v/>
      </c>
      <c r="L215" s="58">
        <f>ROUNDDOWN(RosterPlan25[[#This Row],[Opt $]]*IF(RosterPlan25[[#This Row],[Contract]]="Rookie",0.3,0.15),0)</f>
        <v>4</v>
      </c>
      <c r="M215" s="59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215" s="26">
        <f>_xlfn.IFNA(IF(RosterPlan25[[#This Row],[POS]]="K",0,INDEX(BeerTable[Average],MATCH(TEXT(RosterPlan25[[#This Row],[player_id]],"0"),BeerTable[sleeper_id],0))),_xlfn.SWITCH(RosterPlan25[[#This Row],[POS]],"QB",-12,"RB",-8,"WR",-8,-5))</f>
        <v>1.27</v>
      </c>
      <c r="O215" s="38" t="s">
        <v>437</v>
      </c>
      <c r="P215" s="60">
        <f>_xlfn.IFNA(INDEX(Draft2019[Net Keeper Count],RosterPlan25[[#This Row],[DraftIndex]]),0)+IF(RosterPlan25[[#This Row],[KEEPER / RFA]]="K",1,0)</f>
        <v>2</v>
      </c>
      <c r="Q215" s="59"/>
      <c r="R215" s="57">
        <f>IF(RosterPlan25[[#This Row],[VAR/G]]&gt;0,ROUND($AA$29*RosterPlan25[[#This Row],[VAR/G]],0),0)+1</f>
        <v>16</v>
      </c>
      <c r="S215" s="57">
        <f>RosterPlan25[[#This Row],[Opt $]]-RosterPlan25[[#This Row],[2020 $]]</f>
        <v>10</v>
      </c>
      <c r="T215" s="61">
        <f>IF(OR(RosterPlan25[[#This Row],[SOURCE]]="Rookie",RosterPlan25[[#This Row],[POS]]="K"),0,RosterPlan25[[#This Row],[VAR/G]]+3.3)</f>
        <v>4.57</v>
      </c>
      <c r="U215" s="61">
        <f>IF(RosterPlan25[[#This Row],[VAW/G]]&gt;0,ROUND(RosterPlan25[[#This Row],[VAW/G]]*$AA$56,0)+1,1)</f>
        <v>39</v>
      </c>
      <c r="V215" s="62">
        <f>RosterPlan25[[#This Row],[VAWG Market $]]-_xlfn.IFNA(RosterPlan25[[#This Row],[2020 $]],1)</f>
        <v>33</v>
      </c>
      <c r="W215" s="57">
        <f>IF(RosterPlan25[[#This Row],[VAR/G]]&gt;0,1+ROUND(RosterPlan25[[#This Row],[VAR/G]]*IF(RosterPlan25[[#This Row],[KEEPER / RFA]]="K",($AA$34+RosterPlan25[[#This Row],[2020 $]]-1)/($AA$25+RosterPlan25[[#This Row],[VAR/G]]),$AA$35),0),1)</f>
        <v>30</v>
      </c>
      <c r="X215" s="61">
        <f>RosterPlan25[[#This Row],[Pure Inflated $]]-RosterPlan25[[#This Row],[2020 $]]</f>
        <v>24</v>
      </c>
      <c r="AO215"/>
      <c r="AP215"/>
      <c r="AQ215"/>
      <c r="AR215"/>
      <c r="AS215"/>
      <c r="AT215"/>
    </row>
    <row r="216" spans="1:46" x14ac:dyDescent="0.3">
      <c r="A216" s="1" t="s">
        <v>116</v>
      </c>
      <c r="B216" s="69" t="s">
        <v>261</v>
      </c>
      <c r="C216" s="69" t="s">
        <v>2754</v>
      </c>
      <c r="D216" s="69">
        <f>_xlfn.IFNA(MATCH(RosterPlan25[[#This Row],[player_id]],CompositeRoster[sleeper_id],0),  MATCH(RosterPlan25[[#This Row],[PLAYER]],CompositeRoster[full_name],0))</f>
        <v>126</v>
      </c>
      <c r="E216" s="69">
        <f>MATCH(RosterPlan25[[#This Row],[player_id]],Draft2019[sleeper_id],0)</f>
        <v>49</v>
      </c>
      <c r="F216" s="57" t="str">
        <f>INDEX(CompositeRoster[team],RosterPlan25[[#This Row],[RosterIndex]])&amp;""</f>
        <v>LAC</v>
      </c>
      <c r="G216" s="57" t="str">
        <f>INDEX(CompositeRoster[position],RosterPlan25[[#This Row],[RosterIndex]])&amp;""</f>
        <v>WR</v>
      </c>
      <c r="H216" s="57" t="str">
        <f>INDEX(CompositeRoster[source],RosterPlan25[[#This Row],[RosterIndex]])</f>
        <v>Roster</v>
      </c>
      <c r="I216" s="58">
        <f>_xlfn.IFNA(INDEX(Draft2019[PRICE],RosterPlan25[[#This Row],[DraftIndex]]),0)</f>
        <v>57</v>
      </c>
      <c r="J216" s="58" t="str">
        <f>IF(RosterPlan25[[#This Row],[SOURCE]]="Rookie","Rookie",_xlfn.IFNA(INDEX(Draft2019[Current Contract],RosterPlan25[[#This Row],[DraftIndex]]),"Undrafted"))</f>
        <v>Auction</v>
      </c>
      <c r="K216" s="58">
        <f>IF(RosterPlan25[[#This Row],[Contract]]="Rookie","",2019+3-_xlfn.IFNA(INDEX(Draft2019[Net Keeper Count],RosterPlan25[[#This Row],[DraftIndex]]),0))</f>
        <v>2020</v>
      </c>
      <c r="L216" s="58">
        <f>ROUNDDOWN(RosterPlan25[[#This Row],[Opt $]]*IF(RosterPlan25[[#This Row],[Contract]]="Rookie",0.3,0.15),0)</f>
        <v>2</v>
      </c>
      <c r="M216" s="59">
        <f>IF(RosterPlan25[[#This Row],[SOURCE]]="Rookie",INDEX(Rookies2020[salary],MATCH(RosterPlan25[[#This Row],[PLAYER]],Rookies2020[full_name],0)),MAX(RosterPlan25[[#This Row],[Current $]]+RosterPlan25[[#This Row],[$↑ VAR]],1))</f>
        <v>59</v>
      </c>
      <c r="N216" s="26">
        <f>_xlfn.IFNA(IF(RosterPlan25[[#This Row],[POS]]="K",0,INDEX(BeerTable[Average],MATCH(TEXT(RosterPlan25[[#This Row],[player_id]],"0"),BeerTable[sleeper_id],0))),_xlfn.SWITCH(RosterPlan25[[#This Row],[POS]],"QB",-12,"RB",-8,"WR",-8,-5))</f>
        <v>1.1399999999999999</v>
      </c>
      <c r="O216" s="38" t="s">
        <v>11246</v>
      </c>
      <c r="P216" s="60">
        <f>_xlfn.IFNA(INDEX(Draft2019[Net Keeper Count],RosterPlan25[[#This Row],[DraftIndex]]),0)+IF(RosterPlan25[[#This Row],[KEEPER / RFA]]="K",1,0)</f>
        <v>2</v>
      </c>
      <c r="Q216" s="59"/>
      <c r="R216" s="57">
        <f>IF(RosterPlan25[[#This Row],[VAR/G]]&gt;0,ROUND($AA$29*RosterPlan25[[#This Row],[VAR/G]],0),0)+1</f>
        <v>15</v>
      </c>
      <c r="S216" s="57">
        <f>RosterPlan25[[#This Row],[Opt $]]-RosterPlan25[[#This Row],[2020 $]]</f>
        <v>-44</v>
      </c>
      <c r="T216" s="61">
        <f>IF(OR(RosterPlan25[[#This Row],[SOURCE]]="Rookie",RosterPlan25[[#This Row],[POS]]="K"),0,RosterPlan25[[#This Row],[VAR/G]]+3.3)</f>
        <v>4.4399999999999995</v>
      </c>
      <c r="U216" s="61">
        <f>IF(RosterPlan25[[#This Row],[VAW/G]]&gt;0,ROUND(RosterPlan25[[#This Row],[VAW/G]]*$AA$56,0)+1,1)</f>
        <v>38</v>
      </c>
      <c r="V216" s="62">
        <f>RosterPlan25[[#This Row],[VAWG Market $]]-_xlfn.IFNA(RosterPlan25[[#This Row],[2020 $]],1)</f>
        <v>-21</v>
      </c>
      <c r="W216" s="57">
        <f>IF(RosterPlan25[[#This Row],[VAR/G]]&gt;0,1+ROUND(RosterPlan25[[#This Row],[VAR/G]]*IF(RosterPlan25[[#This Row],[KEEPER / RFA]]="K",($AA$34+RosterPlan25[[#This Row],[2020 $]]-1)/($AA$25+RosterPlan25[[#This Row],[VAR/G]]),$AA$35),0),1)</f>
        <v>22</v>
      </c>
      <c r="X216" s="61">
        <f>RosterPlan25[[#This Row],[Pure Inflated $]]-RosterPlan25[[#This Row],[2020 $]]</f>
        <v>-37</v>
      </c>
      <c r="AO216"/>
      <c r="AP216"/>
      <c r="AQ216"/>
      <c r="AR216"/>
      <c r="AS216"/>
      <c r="AT216"/>
    </row>
    <row r="217" spans="1:46" x14ac:dyDescent="0.3">
      <c r="A217" s="1" t="s">
        <v>207</v>
      </c>
      <c r="B217" s="69" t="s">
        <v>261</v>
      </c>
      <c r="C217" s="69" t="s">
        <v>7818</v>
      </c>
      <c r="D217" s="69">
        <f>_xlfn.IFNA(MATCH(RosterPlan25[[#This Row],[player_id]],CompositeRoster[sleeper_id],0),  MATCH(RosterPlan25[[#This Row],[PLAYER]],CompositeRoster[full_name],0))</f>
        <v>133</v>
      </c>
      <c r="E217" s="69" t="e">
        <f>MATCH(RosterPlan25[[#This Row],[player_id]],Draft2019[sleeper_id],0)</f>
        <v>#N/A</v>
      </c>
      <c r="F217" s="57" t="str">
        <f>INDEX(CompositeRoster[team],RosterPlan25[[#This Row],[RosterIndex]])&amp;""</f>
        <v>TB</v>
      </c>
      <c r="G217" s="57" t="str">
        <f>INDEX(CompositeRoster[position],RosterPlan25[[#This Row],[RosterIndex]])&amp;""</f>
        <v>TE</v>
      </c>
      <c r="H217" s="57" t="str">
        <f>INDEX(CompositeRoster[source],RosterPlan25[[#This Row],[RosterIndex]])</f>
        <v>Roster</v>
      </c>
      <c r="I217" s="58">
        <f>_xlfn.IFNA(INDEX(Draft2019[PRICE],RosterPlan25[[#This Row],[DraftIndex]]),0)</f>
        <v>0</v>
      </c>
      <c r="J217" s="58" t="str">
        <f>IF(RosterPlan25[[#This Row],[SOURCE]]="Rookie","Rookie",_xlfn.IFNA(INDEX(Draft2019[Current Contract],RosterPlan25[[#This Row],[DraftIndex]]),"Undrafted"))</f>
        <v>Undrafted</v>
      </c>
      <c r="K217" s="58">
        <f>IF(RosterPlan25[[#This Row],[Contract]]="Rookie","",2019+3-_xlfn.IFNA(INDEX(Draft2019[Net Keeper Count],RosterPlan25[[#This Row],[DraftIndex]]),0))</f>
        <v>2022</v>
      </c>
      <c r="L217" s="58">
        <f>ROUNDDOWN(RosterPlan25[[#This Row],[Opt $]]*IF(RosterPlan25[[#This Row],[Contract]]="Rookie",0.3,0.15),0)</f>
        <v>0</v>
      </c>
      <c r="M217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17" s="26">
        <f>_xlfn.IFNA(IF(RosterPlan25[[#This Row],[POS]]="K",0,INDEX(BeerTable[Average],MATCH(TEXT(RosterPlan25[[#This Row],[player_id]],"0"),BeerTable[sleeper_id],0))),_xlfn.SWITCH(RosterPlan25[[#This Row],[POS]],"QB",-12,"RB",-8,"WR",-8,-5))</f>
        <v>0.24</v>
      </c>
      <c r="O217" s="38" t="s">
        <v>437</v>
      </c>
      <c r="P217" s="60">
        <f>_xlfn.IFNA(INDEX(Draft2019[Net Keeper Count],RosterPlan25[[#This Row],[DraftIndex]]),0)+IF(RosterPlan25[[#This Row],[KEEPER / RFA]]="K",1,0)</f>
        <v>1</v>
      </c>
      <c r="Q217" s="59"/>
      <c r="R217" s="57">
        <f>IF(RosterPlan25[[#This Row],[VAR/G]]&gt;0,ROUND($AA$29*RosterPlan25[[#This Row],[VAR/G]],0),0)+1</f>
        <v>4</v>
      </c>
      <c r="S217" s="57">
        <f>RosterPlan25[[#This Row],[Opt $]]-RosterPlan25[[#This Row],[2020 $]]</f>
        <v>3</v>
      </c>
      <c r="T217" s="61">
        <f>IF(OR(RosterPlan25[[#This Row],[SOURCE]]="Rookie",RosterPlan25[[#This Row],[POS]]="K"),0,RosterPlan25[[#This Row],[VAR/G]]+3.3)</f>
        <v>3.54</v>
      </c>
      <c r="U217" s="61">
        <f>IF(RosterPlan25[[#This Row],[VAW/G]]&gt;0,ROUND(RosterPlan25[[#This Row],[VAW/G]]*$AA$56,0)+1,1)</f>
        <v>30</v>
      </c>
      <c r="V217" s="62">
        <f>RosterPlan25[[#This Row],[VAWG Market $]]-_xlfn.IFNA(RosterPlan25[[#This Row],[2020 $]],1)</f>
        <v>29</v>
      </c>
      <c r="W217" s="57">
        <f>IF(RosterPlan25[[#This Row],[VAR/G]]&gt;0,1+ROUND(RosterPlan25[[#This Row],[VAR/G]]*IF(RosterPlan25[[#This Row],[KEEPER / RFA]]="K",($AA$34+RosterPlan25[[#This Row],[2020 $]]-1)/($AA$25+RosterPlan25[[#This Row],[VAR/G]]),$AA$35),0),1)</f>
        <v>7</v>
      </c>
      <c r="X217" s="61">
        <f>RosterPlan25[[#This Row],[Pure Inflated $]]-RosterPlan25[[#This Row],[2020 $]]</f>
        <v>6</v>
      </c>
      <c r="AO217"/>
      <c r="AP217"/>
      <c r="AQ217"/>
      <c r="AR217"/>
      <c r="AS217"/>
      <c r="AT217"/>
    </row>
    <row r="218" spans="1:46" x14ac:dyDescent="0.3">
      <c r="A218" s="1" t="s">
        <v>8744</v>
      </c>
      <c r="B218" s="69" t="s">
        <v>261</v>
      </c>
      <c r="C218" s="69" t="s">
        <v>8746</v>
      </c>
      <c r="D218" s="69">
        <f>_xlfn.IFNA(MATCH(RosterPlan25[[#This Row],[player_id]],CompositeRoster[sleeper_id],0),  MATCH(RosterPlan25[[#This Row],[PLAYER]],CompositeRoster[full_name],0))</f>
        <v>124</v>
      </c>
      <c r="E218" s="69" t="e">
        <f>MATCH(RosterPlan25[[#This Row],[player_id]],Draft2019[sleeper_id],0)</f>
        <v>#N/A</v>
      </c>
      <c r="F218" s="69" t="str">
        <f>INDEX(CompositeRoster[team],RosterPlan25[[#This Row],[RosterIndex]])&amp;""</f>
        <v>PHI</v>
      </c>
      <c r="G218" s="69" t="str">
        <f>INDEX(CompositeRoster[position],RosterPlan25[[#This Row],[RosterIndex]])&amp;""</f>
        <v>K</v>
      </c>
      <c r="H218" s="69" t="str">
        <f>INDEX(CompositeRoster[source],RosterPlan25[[#This Row],[RosterIndex]])</f>
        <v>Roster</v>
      </c>
      <c r="I218" s="41">
        <f>_xlfn.IFNA(INDEX(Draft2019[PRICE],RosterPlan25[[#This Row],[DraftIndex]]),0)</f>
        <v>0</v>
      </c>
      <c r="J218" s="41" t="str">
        <f>IF(RosterPlan25[[#This Row],[SOURCE]]="Rookie","Rookie",_xlfn.IFNA(INDEX(Draft2019[Current Contract],RosterPlan25[[#This Row],[DraftIndex]]),"Undrafted"))</f>
        <v>Undrafted</v>
      </c>
      <c r="K218" s="41">
        <f>IF(RosterPlan25[[#This Row],[Contract]]="Rookie","",2019+3-_xlfn.IFNA(INDEX(Draft2019[Net Keeper Count],RosterPlan25[[#This Row],[DraftIndex]]),0))</f>
        <v>2022</v>
      </c>
      <c r="L218" s="41">
        <f>ROUNDDOWN(RosterPlan25[[#This Row],[Opt $]]*IF(RosterPlan25[[#This Row],[Contract]]="Rookie",0.3,0.15),0)</f>
        <v>0</v>
      </c>
      <c r="M218" s="6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18" s="37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218" s="38" t="s">
        <v>437</v>
      </c>
      <c r="P218" s="36">
        <f>_xlfn.IFNA(INDEX(Draft2019[Net Keeper Count],RosterPlan25[[#This Row],[DraftIndex]]),0)+IF(RosterPlan25[[#This Row],[KEEPER / RFA]]="K",1,0)</f>
        <v>1</v>
      </c>
      <c r="Q218" s="38"/>
      <c r="R218" s="36">
        <f>IF(RosterPlan25[[#This Row],[VAR/G]]&gt;0,ROUND($AA$29*RosterPlan25[[#This Row],[VAR/G]],0),0)+1</f>
        <v>1</v>
      </c>
      <c r="S218" s="36">
        <f>RosterPlan25[[#This Row],[Opt $]]-RosterPlan25[[#This Row],[2020 $]]</f>
        <v>0</v>
      </c>
      <c r="T218" s="36">
        <f>IF(OR(RosterPlan25[[#This Row],[SOURCE]]="Rookie",RosterPlan25[[#This Row],[POS]]="K"),0,RosterPlan25[[#This Row],[VAR/G]]+3.3)</f>
        <v>0</v>
      </c>
      <c r="U218" s="36">
        <f>IF(RosterPlan25[[#This Row],[VAW/G]]&gt;0,ROUND(RosterPlan25[[#This Row],[VAW/G]]*$AA$56,0)+1,1)</f>
        <v>1</v>
      </c>
      <c r="V218" s="42">
        <f>RosterPlan25[[#This Row],[VAWG Market $]]-_xlfn.IFNA(RosterPlan25[[#This Row],[2020 $]],1)</f>
        <v>0</v>
      </c>
      <c r="W218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18" s="36">
        <f>RosterPlan25[[#This Row],[Pure Inflated $]]-RosterPlan25[[#This Row],[2020 $]]</f>
        <v>0</v>
      </c>
      <c r="AO218"/>
      <c r="AP218"/>
      <c r="AQ218"/>
      <c r="AR218"/>
      <c r="AS218"/>
      <c r="AT218"/>
    </row>
    <row r="219" spans="1:46" x14ac:dyDescent="0.3">
      <c r="A219" s="1" t="s">
        <v>1483</v>
      </c>
      <c r="B219" s="69" t="s">
        <v>261</v>
      </c>
      <c r="C219" s="69" t="s">
        <v>1485</v>
      </c>
      <c r="D219" s="69">
        <f>_xlfn.IFNA(MATCH(RosterPlan25[[#This Row],[player_id]],CompositeRoster[sleeper_id],0),  MATCH(RosterPlan25[[#This Row],[PLAYER]],CompositeRoster[full_name],0))</f>
        <v>121</v>
      </c>
      <c r="E219" s="69">
        <f>MATCH(RosterPlan25[[#This Row],[player_id]],Draft2019[sleeper_id],0)</f>
        <v>71</v>
      </c>
      <c r="F219" s="57" t="str">
        <f>INDEX(CompositeRoster[team],RosterPlan25[[#This Row],[RosterIndex]])&amp;""</f>
        <v>GB</v>
      </c>
      <c r="G219" s="57" t="str">
        <f>INDEX(CompositeRoster[position],RosterPlan25[[#This Row],[RosterIndex]])&amp;""</f>
        <v>RB</v>
      </c>
      <c r="H219" s="57" t="str">
        <f>INDEX(CompositeRoster[source],RosterPlan25[[#This Row],[RosterIndex]])</f>
        <v>Roster</v>
      </c>
      <c r="I219" s="58">
        <f>_xlfn.IFNA(INDEX(Draft2019[PRICE],RosterPlan25[[#This Row],[DraftIndex]]),0)</f>
        <v>2</v>
      </c>
      <c r="J219" s="58" t="str">
        <f>IF(RosterPlan25[[#This Row],[SOURCE]]="Rookie","Rookie",_xlfn.IFNA(INDEX(Draft2019[Current Contract],RosterPlan25[[#This Row],[DraftIndex]]),"Undrafted"))</f>
        <v>Rookie</v>
      </c>
      <c r="K219" s="58" t="str">
        <f>IF(RosterPlan25[[#This Row],[Contract]]="Rookie","",2019+3-_xlfn.IFNA(INDEX(Draft2019[Net Keeper Count],RosterPlan25[[#This Row],[DraftIndex]]),0))</f>
        <v/>
      </c>
      <c r="L219" s="58">
        <f>ROUNDDOWN(RosterPlan25[[#This Row],[Opt $]]*IF(RosterPlan25[[#This Row],[Contract]]="Rookie",0.3,0.15),0)</f>
        <v>0</v>
      </c>
      <c r="M219" s="57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219" s="47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219" s="38" t="s">
        <v>437</v>
      </c>
      <c r="P219" s="59">
        <f>_xlfn.IFNA(INDEX(Draft2019[Net Keeper Count],RosterPlan25[[#This Row],[DraftIndex]]),0)+IF(RosterPlan25[[#This Row],[KEEPER / RFA]]="K",1,0)</f>
        <v>1</v>
      </c>
      <c r="Q219" s="60"/>
      <c r="R219" s="57">
        <f>IF(RosterPlan25[[#This Row],[VAR/G]]&gt;0,ROUND($AA$29*RosterPlan25[[#This Row],[VAR/G]],0),0)+1</f>
        <v>1</v>
      </c>
      <c r="S219" s="57">
        <f>RosterPlan25[[#This Row],[Opt $]]-RosterPlan25[[#This Row],[2020 $]]</f>
        <v>-1</v>
      </c>
      <c r="T219" s="61">
        <f>IF(OR(RosterPlan25[[#This Row],[SOURCE]]="Rookie",RosterPlan25[[#This Row],[POS]]="K"),0,RosterPlan25[[#This Row],[VAR/G]]+3.3)</f>
        <v>3.3</v>
      </c>
      <c r="U219" s="61">
        <f>IF(RosterPlan25[[#This Row],[VAW/G]]&gt;0,ROUND(RosterPlan25[[#This Row],[VAW/G]]*$AA$56,0)+1,1)</f>
        <v>28</v>
      </c>
      <c r="V219" s="62">
        <f>RosterPlan25[[#This Row],[VAWG Market $]]-_xlfn.IFNA(RosterPlan25[[#This Row],[2020 $]],1)</f>
        <v>26</v>
      </c>
      <c r="W219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19" s="57">
        <f>RosterPlan25[[#This Row],[Pure Inflated $]]-RosterPlan25[[#This Row],[2020 $]]</f>
        <v>-1</v>
      </c>
      <c r="AO219"/>
      <c r="AP219"/>
      <c r="AQ219"/>
      <c r="AR219"/>
      <c r="AS219"/>
      <c r="AT219"/>
    </row>
    <row r="220" spans="1:46" x14ac:dyDescent="0.3">
      <c r="A220" s="1" t="s">
        <v>133</v>
      </c>
      <c r="B220" s="69" t="s">
        <v>261</v>
      </c>
      <c r="C220" s="69" t="s">
        <v>8134</v>
      </c>
      <c r="D220" s="69">
        <f>_xlfn.IFNA(MATCH(RosterPlan25[[#This Row],[player_id]],CompositeRoster[sleeper_id],0),  MATCH(RosterPlan25[[#This Row],[PLAYER]],CompositeRoster[full_name],0))</f>
        <v>119</v>
      </c>
      <c r="E220" s="69">
        <f>MATCH(RosterPlan25[[#This Row],[player_id]],Draft2019[sleeper_id],0)</f>
        <v>54</v>
      </c>
      <c r="F220" s="69" t="str">
        <f>INDEX(CompositeRoster[team],RosterPlan25[[#This Row],[RosterIndex]])&amp;""</f>
        <v>PHI</v>
      </c>
      <c r="G220" s="69" t="str">
        <f>INDEX(CompositeRoster[position],RosterPlan25[[#This Row],[RosterIndex]])&amp;""</f>
        <v>TE</v>
      </c>
      <c r="H220" s="36" t="str">
        <f>INDEX(CompositeRoster[source],RosterPlan25[[#This Row],[RosterIndex]])</f>
        <v>Roster</v>
      </c>
      <c r="I220" s="41">
        <f>_xlfn.IFNA(INDEX(Draft2019[PRICE],RosterPlan25[[#This Row],[DraftIndex]]),0)</f>
        <v>2</v>
      </c>
      <c r="J220" s="41" t="str">
        <f>IF(RosterPlan25[[#This Row],[SOURCE]]="Rookie","Rookie",_xlfn.IFNA(INDEX(Draft2019[Current Contract],RosterPlan25[[#This Row],[DraftIndex]]),"Undrafted"))</f>
        <v>Rookie</v>
      </c>
      <c r="K220" s="41" t="str">
        <f>IF(RosterPlan25[[#This Row],[Contract]]="Rookie","",2019+3-_xlfn.IFNA(INDEX(Draft2019[Net Keeper Count],RosterPlan25[[#This Row],[DraftIndex]]),0))</f>
        <v/>
      </c>
      <c r="L220" s="41">
        <f>ROUNDDOWN(RosterPlan25[[#This Row],[Opt $]]*IF(RosterPlan25[[#This Row],[Contract]]="Rookie",0.3,0.15),0)</f>
        <v>0</v>
      </c>
      <c r="M220" s="36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220" s="37">
        <f>_xlfn.IFNA(IF(RosterPlan25[[#This Row],[POS]]="K",0,INDEX(BeerTable[Average],MATCH(TEXT(RosterPlan25[[#This Row],[player_id]],"0"),BeerTable[sleeper_id],0))),_xlfn.SWITCH(RosterPlan25[[#This Row],[POS]],"QB",-12,"RB",-8,"WR",-8,-5))</f>
        <v>-0.71</v>
      </c>
      <c r="O220" s="38" t="s">
        <v>437</v>
      </c>
      <c r="P220" s="36">
        <f>_xlfn.IFNA(INDEX(Draft2019[Net Keeper Count],RosterPlan25[[#This Row],[DraftIndex]]),0)+IF(RosterPlan25[[#This Row],[KEEPER / RFA]]="K",1,0)</f>
        <v>2</v>
      </c>
      <c r="Q220" s="38"/>
      <c r="R220" s="69">
        <f>IF(RosterPlan25[[#This Row],[VAR/G]]&gt;0,ROUND($AA$29*RosterPlan25[[#This Row],[VAR/G]],0),0)+1</f>
        <v>1</v>
      </c>
      <c r="S220" s="36">
        <f>RosterPlan25[[#This Row],[Opt $]]-RosterPlan25[[#This Row],[2020 $]]</f>
        <v>-1</v>
      </c>
      <c r="T220" s="36">
        <f>IF(OR(RosterPlan25[[#This Row],[SOURCE]]="Rookie",RosterPlan25[[#This Row],[POS]]="K"),0,RosterPlan25[[#This Row],[VAR/G]]+3.3)</f>
        <v>2.59</v>
      </c>
      <c r="U220" s="36">
        <f>IF(RosterPlan25[[#This Row],[VAW/G]]&gt;0,ROUND(RosterPlan25[[#This Row],[VAW/G]]*$AA$56,0)+1,1)</f>
        <v>22</v>
      </c>
      <c r="V220" s="42">
        <f>RosterPlan25[[#This Row],[VAWG Market $]]-_xlfn.IFNA(RosterPlan25[[#This Row],[2020 $]],1)</f>
        <v>20</v>
      </c>
      <c r="W220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20" s="36">
        <f>RosterPlan25[[#This Row],[Pure Inflated $]]-RosterPlan25[[#This Row],[2020 $]]</f>
        <v>-1</v>
      </c>
      <c r="AO220"/>
      <c r="AP220"/>
      <c r="AQ220"/>
      <c r="AR220"/>
      <c r="AS220"/>
      <c r="AT220"/>
    </row>
    <row r="221" spans="1:46" x14ac:dyDescent="0.3">
      <c r="A221" s="1" t="s">
        <v>9844</v>
      </c>
      <c r="B221" s="69" t="s">
        <v>261</v>
      </c>
      <c r="C221" s="69" t="s">
        <v>9845</v>
      </c>
      <c r="D221" s="69">
        <f>_xlfn.IFNA(MATCH(RosterPlan25[[#This Row],[player_id]],CompositeRoster[sleeper_id],0),  MATCH(RosterPlan25[[#This Row],[PLAYER]],CompositeRoster[full_name],0))</f>
        <v>132</v>
      </c>
      <c r="E221" s="69">
        <f>MATCH(RosterPlan25[[#This Row],[player_id]],Draft2019[sleeper_id],0)</f>
        <v>70</v>
      </c>
      <c r="F221" s="57" t="str">
        <f>INDEX(CompositeRoster[team],RosterPlan25[[#This Row],[RosterIndex]])&amp;""</f>
        <v>MIA</v>
      </c>
      <c r="G221" s="57" t="str">
        <f>INDEX(CompositeRoster[position],RosterPlan25[[#This Row],[RosterIndex]])&amp;""</f>
        <v>WR</v>
      </c>
      <c r="H221" s="57" t="str">
        <f>INDEX(CompositeRoster[source],RosterPlan25[[#This Row],[RosterIndex]])</f>
        <v>Roster</v>
      </c>
      <c r="I221" s="58">
        <f>_xlfn.IFNA(INDEX(Draft2019[PRICE],RosterPlan25[[#This Row],[DraftIndex]]),0)</f>
        <v>2</v>
      </c>
      <c r="J221" s="58" t="str">
        <f>IF(RosterPlan25[[#This Row],[SOURCE]]="Rookie","Rookie",_xlfn.IFNA(INDEX(Draft2019[Current Contract],RosterPlan25[[#This Row],[DraftIndex]]),"Undrafted"))</f>
        <v>Rookie</v>
      </c>
      <c r="K221" s="58" t="str">
        <f>IF(RosterPlan25[[#This Row],[Contract]]="Rookie","",2019+3-_xlfn.IFNA(INDEX(Draft2019[Net Keeper Count],RosterPlan25[[#This Row],[DraftIndex]]),0))</f>
        <v/>
      </c>
      <c r="L221" s="58">
        <f>ROUNDDOWN(RosterPlan25[[#This Row],[Opt $]]*IF(RosterPlan25[[#This Row],[Contract]]="Rookie",0.3,0.15),0)</f>
        <v>0</v>
      </c>
      <c r="M221" s="59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221" s="26">
        <f>_xlfn.IFNA(IF(RosterPlan25[[#This Row],[POS]]="K",0,INDEX(BeerTable[Average],MATCH(TEXT(RosterPlan25[[#This Row],[player_id]],"0"),BeerTable[sleeper_id],0))),_xlfn.SWITCH(RosterPlan25[[#This Row],[POS]],"QB",-12,"RB",-8,"WR",-8,-5))</f>
        <v>-0.88</v>
      </c>
      <c r="O221" s="38" t="s">
        <v>437</v>
      </c>
      <c r="P221" s="60">
        <f>_xlfn.IFNA(INDEX(Draft2019[Net Keeper Count],RosterPlan25[[#This Row],[DraftIndex]]),0)+IF(RosterPlan25[[#This Row],[KEEPER / RFA]]="K",1,0)</f>
        <v>1</v>
      </c>
      <c r="Q221" s="59"/>
      <c r="R221" s="57">
        <f>IF(RosterPlan25[[#This Row],[VAR/G]]&gt;0,ROUND($AA$29*RosterPlan25[[#This Row],[VAR/G]],0),0)+1</f>
        <v>1</v>
      </c>
      <c r="S221" s="57">
        <f>RosterPlan25[[#This Row],[Opt $]]-RosterPlan25[[#This Row],[2020 $]]</f>
        <v>-1</v>
      </c>
      <c r="T221" s="61">
        <f>IF(OR(RosterPlan25[[#This Row],[SOURCE]]="Rookie",RosterPlan25[[#This Row],[POS]]="K"),0,RosterPlan25[[#This Row],[VAR/G]]+3.3)</f>
        <v>2.42</v>
      </c>
      <c r="U221" s="61">
        <f>IF(RosterPlan25[[#This Row],[VAW/G]]&gt;0,ROUND(RosterPlan25[[#This Row],[VAW/G]]*$AA$56,0)+1,1)</f>
        <v>21</v>
      </c>
      <c r="V221" s="62">
        <f>RosterPlan25[[#This Row],[VAWG Market $]]-_xlfn.IFNA(RosterPlan25[[#This Row],[2020 $]],1)</f>
        <v>19</v>
      </c>
      <c r="W221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21" s="61">
        <f>RosterPlan25[[#This Row],[Pure Inflated $]]-RosterPlan25[[#This Row],[2020 $]]</f>
        <v>-1</v>
      </c>
      <c r="AO221"/>
      <c r="AP221"/>
      <c r="AQ221"/>
      <c r="AR221"/>
      <c r="AS221"/>
      <c r="AT221"/>
    </row>
    <row r="222" spans="1:46" x14ac:dyDescent="0.3">
      <c r="A222" s="1" t="s">
        <v>132</v>
      </c>
      <c r="B222" s="69" t="s">
        <v>261</v>
      </c>
      <c r="C222" s="69" t="s">
        <v>9885</v>
      </c>
      <c r="D222" s="69">
        <f>_xlfn.IFNA(MATCH(RosterPlan25[[#This Row],[player_id]],CompositeRoster[sleeper_id],0),  MATCH(RosterPlan25[[#This Row],[PLAYER]],CompositeRoster[full_name],0))</f>
        <v>115</v>
      </c>
      <c r="E222" s="69">
        <f>MATCH(RosterPlan25[[#This Row],[player_id]],Draft2019[sleeper_id],0)</f>
        <v>52</v>
      </c>
      <c r="F222" s="69" t="str">
        <f>INDEX(CompositeRoster[team],RosterPlan25[[#This Row],[RosterIndex]])&amp;""</f>
        <v>CHI</v>
      </c>
      <c r="G222" s="69" t="str">
        <f>INDEX(CompositeRoster[position],RosterPlan25[[#This Row],[RosterIndex]])&amp;""</f>
        <v>WR</v>
      </c>
      <c r="H222" s="36" t="str">
        <f>INDEX(CompositeRoster[source],RosterPlan25[[#This Row],[RosterIndex]])</f>
        <v>Roster</v>
      </c>
      <c r="I222" s="41">
        <f>_xlfn.IFNA(INDEX(Draft2019[PRICE],RosterPlan25[[#This Row],[DraftIndex]]),0)</f>
        <v>4</v>
      </c>
      <c r="J222" s="41" t="str">
        <f>IF(RosterPlan25[[#This Row],[SOURCE]]="Rookie","Rookie",_xlfn.IFNA(INDEX(Draft2019[Current Contract],RosterPlan25[[#This Row],[DraftIndex]]),"Undrafted"))</f>
        <v>Rookie</v>
      </c>
      <c r="K222" s="41" t="str">
        <f>IF(RosterPlan25[[#This Row],[Contract]]="Rookie","",2019+3-_xlfn.IFNA(INDEX(Draft2019[Net Keeper Count],RosterPlan25[[#This Row],[DraftIndex]]),0))</f>
        <v/>
      </c>
      <c r="L222" s="41">
        <f>ROUNDDOWN(RosterPlan25[[#This Row],[Opt $]]*IF(RosterPlan25[[#This Row],[Contract]]="Rookie",0.3,0.15),0)</f>
        <v>0</v>
      </c>
      <c r="M222" s="36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222" s="37">
        <f>_xlfn.IFNA(IF(RosterPlan25[[#This Row],[POS]]="K",0,INDEX(BeerTable[Average],MATCH(TEXT(RosterPlan25[[#This Row],[player_id]],"0"),BeerTable[sleeper_id],0))),_xlfn.SWITCH(RosterPlan25[[#This Row],[POS]],"QB",-12,"RB",-8,"WR",-8,-5))</f>
        <v>-0.96</v>
      </c>
      <c r="O222" s="38" t="s">
        <v>437</v>
      </c>
      <c r="P222" s="36">
        <f>_xlfn.IFNA(INDEX(Draft2019[Net Keeper Count],RosterPlan25[[#This Row],[DraftIndex]]),0)+IF(RosterPlan25[[#This Row],[KEEPER / RFA]]="K",1,0)</f>
        <v>2</v>
      </c>
      <c r="Q222" s="38"/>
      <c r="R222" s="69">
        <f>IF(RosterPlan25[[#This Row],[VAR/G]]&gt;0,ROUND($AA$29*RosterPlan25[[#This Row],[VAR/G]],0),0)+1</f>
        <v>1</v>
      </c>
      <c r="S222" s="36">
        <f>RosterPlan25[[#This Row],[Opt $]]-RosterPlan25[[#This Row],[2020 $]]</f>
        <v>-3</v>
      </c>
      <c r="T222" s="36">
        <f>IF(OR(RosterPlan25[[#This Row],[SOURCE]]="Rookie",RosterPlan25[[#This Row],[POS]]="K"),0,RosterPlan25[[#This Row],[VAR/G]]+3.3)</f>
        <v>2.34</v>
      </c>
      <c r="U222" s="36">
        <f>IF(RosterPlan25[[#This Row],[VAW/G]]&gt;0,ROUND(RosterPlan25[[#This Row],[VAW/G]]*$AA$56,0)+1,1)</f>
        <v>20</v>
      </c>
      <c r="V222" s="42">
        <f>RosterPlan25[[#This Row],[VAWG Market $]]-_xlfn.IFNA(RosterPlan25[[#This Row],[2020 $]],1)</f>
        <v>16</v>
      </c>
      <c r="W222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22" s="36">
        <f>RosterPlan25[[#This Row],[Pure Inflated $]]-RosterPlan25[[#This Row],[2020 $]]</f>
        <v>-3</v>
      </c>
      <c r="AO222"/>
      <c r="AP222"/>
      <c r="AQ222"/>
      <c r="AR222"/>
      <c r="AS222"/>
      <c r="AT222"/>
    </row>
    <row r="223" spans="1:46" x14ac:dyDescent="0.3">
      <c r="A223" s="1" t="s">
        <v>15923</v>
      </c>
      <c r="B223" s="69" t="s">
        <v>261</v>
      </c>
      <c r="C223" s="69" t="s">
        <v>15922</v>
      </c>
      <c r="D223" s="69">
        <f>_xlfn.IFNA(MATCH(RosterPlan25[[#This Row],[player_id]],CompositeRoster[sleeper_id],0),  MATCH(RosterPlan25[[#This Row],[PLAYER]],CompositeRoster[full_name],0))</f>
        <v>136</v>
      </c>
      <c r="E223" s="69" t="e">
        <f>MATCH(RosterPlan25[[#This Row],[player_id]],Draft2019[sleeper_id],0)</f>
        <v>#N/A</v>
      </c>
      <c r="F223" s="57" t="str">
        <f>INDEX(CompositeRoster[team],RosterPlan25[[#This Row],[RosterIndex]])&amp;""</f>
        <v>WAS</v>
      </c>
      <c r="G223" s="57" t="str">
        <f>INDEX(CompositeRoster[position],RosterPlan25[[#This Row],[RosterIndex]])&amp;""</f>
        <v>RB</v>
      </c>
      <c r="H223" s="57" t="str">
        <f>INDEX(CompositeRoster[source],RosterPlan25[[#This Row],[RosterIndex]])</f>
        <v>Rookie</v>
      </c>
      <c r="I223" s="58">
        <f>_xlfn.IFNA(INDEX(Draft2019[PRICE],RosterPlan25[[#This Row],[DraftIndex]]),0)</f>
        <v>0</v>
      </c>
      <c r="J223" s="58" t="str">
        <f>IF(RosterPlan25[[#This Row],[SOURCE]]="Rookie","Rookie",_xlfn.IFNA(INDEX(Draft2019[Current Contract],RosterPlan25[[#This Row],[DraftIndex]]),"Undrafted"))</f>
        <v>Rookie</v>
      </c>
      <c r="K223" s="58" t="str">
        <f>IF(RosterPlan25[[#This Row],[Contract]]="Rookie","",2019+3-_xlfn.IFNA(INDEX(Draft2019[Net Keeper Count],RosterPlan25[[#This Row],[DraftIndex]]),0))</f>
        <v/>
      </c>
      <c r="L223" s="58">
        <f>ROUNDDOWN(RosterPlan25[[#This Row],[Opt $]]*IF(RosterPlan25[[#This Row],[Contract]]="Rookie",0.3,0.15),0)</f>
        <v>0</v>
      </c>
      <c r="M223" s="59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23" s="26">
        <f>_xlfn.IFNA(IF(RosterPlan25[[#This Row],[POS]]="K",0,INDEX(BeerTable[Average],MATCH(TEXT(RosterPlan25[[#This Row],[player_id]],"0"),BeerTable[sleeper_id],0))),_xlfn.SWITCH(RosterPlan25[[#This Row],[POS]],"QB",-12,"RB",-8,"WR",-8,-5))</f>
        <v>-1.59</v>
      </c>
      <c r="O223" s="38" t="s">
        <v>437</v>
      </c>
      <c r="P223" s="60">
        <f>_xlfn.IFNA(INDEX(Draft2019[Net Keeper Count],RosterPlan25[[#This Row],[DraftIndex]]),0)+IF(RosterPlan25[[#This Row],[KEEPER / RFA]]="K",1,0)</f>
        <v>1</v>
      </c>
      <c r="Q223" s="59"/>
      <c r="R223" s="57">
        <f>IF(RosterPlan25[[#This Row],[VAR/G]]&gt;0,ROUND($AA$29*RosterPlan25[[#This Row],[VAR/G]],0),0)+1</f>
        <v>1</v>
      </c>
      <c r="S223" s="57">
        <f>RosterPlan25[[#This Row],[Opt $]]-RosterPlan25[[#This Row],[2020 $]]</f>
        <v>-2</v>
      </c>
      <c r="T223" s="61">
        <f>IF(OR(RosterPlan25[[#This Row],[SOURCE]]="Rookie",RosterPlan25[[#This Row],[POS]]="K"),0,RosterPlan25[[#This Row],[VAR/G]]+3.3)</f>
        <v>0</v>
      </c>
      <c r="U223" s="61">
        <f>IF(RosterPlan25[[#This Row],[VAW/G]]&gt;0,ROUND(RosterPlan25[[#This Row],[VAW/G]]*$AA$56,0)+1,1)</f>
        <v>1</v>
      </c>
      <c r="V223" s="62">
        <f>RosterPlan25[[#This Row],[VAWG Market $]]-_xlfn.IFNA(RosterPlan25[[#This Row],[2020 $]],1)</f>
        <v>-2</v>
      </c>
      <c r="W223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23" s="61">
        <f>RosterPlan25[[#This Row],[Pure Inflated $]]-RosterPlan25[[#This Row],[2020 $]]</f>
        <v>-2</v>
      </c>
      <c r="AO223"/>
      <c r="AP223"/>
      <c r="AQ223"/>
      <c r="AR223"/>
      <c r="AS223"/>
      <c r="AT223"/>
    </row>
    <row r="224" spans="1:46" x14ac:dyDescent="0.3">
      <c r="A224" s="1" t="s">
        <v>15912</v>
      </c>
      <c r="B224" s="69" t="s">
        <v>261</v>
      </c>
      <c r="C224" s="69" t="s">
        <v>15911</v>
      </c>
      <c r="D224" s="69">
        <f>_xlfn.IFNA(MATCH(RosterPlan25[[#This Row],[player_id]],CompositeRoster[sleeper_id],0),  MATCH(RosterPlan25[[#This Row],[PLAYER]],CompositeRoster[full_name],0))</f>
        <v>138</v>
      </c>
      <c r="E224" s="69" t="e">
        <f>MATCH(RosterPlan25[[#This Row],[player_id]],Draft2019[sleeper_id],0)</f>
        <v>#N/A</v>
      </c>
      <c r="F224" s="57" t="str">
        <f>INDEX(CompositeRoster[team],RosterPlan25[[#This Row],[RosterIndex]])&amp;""</f>
        <v>MIN</v>
      </c>
      <c r="G224" s="57" t="str">
        <f>INDEX(CompositeRoster[position],RosterPlan25[[#This Row],[RosterIndex]])&amp;""</f>
        <v>WR</v>
      </c>
      <c r="H224" s="57" t="str">
        <f>INDEX(CompositeRoster[source],RosterPlan25[[#This Row],[RosterIndex]])</f>
        <v>Rookie</v>
      </c>
      <c r="I224" s="58">
        <f>_xlfn.IFNA(INDEX(Draft2019[PRICE],RosterPlan25[[#This Row],[DraftIndex]]),0)</f>
        <v>0</v>
      </c>
      <c r="J224" s="58" t="str">
        <f>IF(RosterPlan25[[#This Row],[SOURCE]]="Rookie","Rookie",_xlfn.IFNA(INDEX(Draft2019[Current Contract],RosterPlan25[[#This Row],[DraftIndex]]),"Undrafted"))</f>
        <v>Rookie</v>
      </c>
      <c r="K224" s="58" t="str">
        <f>IF(RosterPlan25[[#This Row],[Contract]]="Rookie","",2019+3-_xlfn.IFNA(INDEX(Draft2019[Net Keeper Count],RosterPlan25[[#This Row],[DraftIndex]]),0))</f>
        <v/>
      </c>
      <c r="L224" s="58">
        <f>ROUNDDOWN(RosterPlan25[[#This Row],[Opt $]]*IF(RosterPlan25[[#This Row],[Contract]]="Rookie",0.3,0.15),0)</f>
        <v>0</v>
      </c>
      <c r="M224" s="59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224" s="26">
        <f>_xlfn.IFNA(IF(RosterPlan25[[#This Row],[POS]]="K",0,INDEX(BeerTable[Average],MATCH(TEXT(RosterPlan25[[#This Row],[player_id]],"0"),BeerTable[sleeper_id],0))),_xlfn.SWITCH(RosterPlan25[[#This Row],[POS]],"QB",-12,"RB",-8,"WR",-8,-5))</f>
        <v>-1.78</v>
      </c>
      <c r="O224" s="38" t="s">
        <v>437</v>
      </c>
      <c r="P224" s="60">
        <f>_xlfn.IFNA(INDEX(Draft2019[Net Keeper Count],RosterPlan25[[#This Row],[DraftIndex]]),0)+IF(RosterPlan25[[#This Row],[KEEPER / RFA]]="K",1,0)</f>
        <v>1</v>
      </c>
      <c r="Q224" s="59"/>
      <c r="R224" s="57">
        <f>IF(RosterPlan25[[#This Row],[VAR/G]]&gt;0,ROUND($AA$29*RosterPlan25[[#This Row],[VAR/G]],0),0)+1</f>
        <v>1</v>
      </c>
      <c r="S224" s="57">
        <f>RosterPlan25[[#This Row],[Opt $]]-RosterPlan25[[#This Row],[2020 $]]</f>
        <v>-3</v>
      </c>
      <c r="T224" s="61">
        <f>IF(OR(RosterPlan25[[#This Row],[SOURCE]]="Rookie",RosterPlan25[[#This Row],[POS]]="K"),0,RosterPlan25[[#This Row],[VAR/G]]+3.3)</f>
        <v>0</v>
      </c>
      <c r="U224" s="61">
        <f>IF(RosterPlan25[[#This Row],[VAW/G]]&gt;0,ROUND(RosterPlan25[[#This Row],[VAW/G]]*$AA$56,0)+1,1)</f>
        <v>1</v>
      </c>
      <c r="V224" s="62">
        <f>RosterPlan25[[#This Row],[VAWG Market $]]-_xlfn.IFNA(RosterPlan25[[#This Row],[2020 $]],1)</f>
        <v>-3</v>
      </c>
      <c r="W224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24" s="61">
        <f>RosterPlan25[[#This Row],[Pure Inflated $]]-RosterPlan25[[#This Row],[2020 $]]</f>
        <v>-3</v>
      </c>
      <c r="AO224"/>
      <c r="AP224"/>
      <c r="AQ224"/>
      <c r="AR224"/>
      <c r="AS224"/>
      <c r="AT224"/>
    </row>
    <row r="225" spans="1:46" x14ac:dyDescent="0.3">
      <c r="A225" s="1" t="s">
        <v>10356</v>
      </c>
      <c r="B225" s="69" t="s">
        <v>261</v>
      </c>
      <c r="C225" s="69" t="s">
        <v>10358</v>
      </c>
      <c r="D225" s="69">
        <f>_xlfn.IFNA(MATCH(RosterPlan25[[#This Row],[player_id]],CompositeRoster[sleeper_id],0),  MATCH(RosterPlan25[[#This Row],[PLAYER]],CompositeRoster[full_name],0))</f>
        <v>120</v>
      </c>
      <c r="E225" s="69" t="e">
        <f>MATCH(RosterPlan25[[#This Row],[player_id]],Draft2019[sleeper_id],0)</f>
        <v>#N/A</v>
      </c>
      <c r="F225" s="57" t="str">
        <f>INDEX(CompositeRoster[team],RosterPlan25[[#This Row],[RosterIndex]])&amp;""</f>
        <v>HOU</v>
      </c>
      <c r="G225" s="57" t="str">
        <f>INDEX(CompositeRoster[position],RosterPlan25[[#This Row],[RosterIndex]])&amp;""</f>
        <v>TE</v>
      </c>
      <c r="H225" s="57" t="str">
        <f>INDEX(CompositeRoster[source],RosterPlan25[[#This Row],[RosterIndex]])</f>
        <v>Roster</v>
      </c>
      <c r="I225" s="58">
        <f>_xlfn.IFNA(INDEX(Draft2019[PRICE],RosterPlan25[[#This Row],[DraftIndex]]),0)</f>
        <v>0</v>
      </c>
      <c r="J225" s="58" t="str">
        <f>IF(RosterPlan25[[#This Row],[SOURCE]]="Rookie","Rookie",_xlfn.IFNA(INDEX(Draft2019[Current Contract],RosterPlan25[[#This Row],[DraftIndex]]),"Undrafted"))</f>
        <v>Undrafted</v>
      </c>
      <c r="K225" s="58">
        <f>IF(RosterPlan25[[#This Row],[Contract]]="Rookie","",2019+3-_xlfn.IFNA(INDEX(Draft2019[Net Keeper Count],RosterPlan25[[#This Row],[DraftIndex]]),0))</f>
        <v>2022</v>
      </c>
      <c r="L225" s="58">
        <f>ROUNDDOWN(RosterPlan25[[#This Row],[Opt $]]*IF(RosterPlan25[[#This Row],[Contract]]="Rookie",0.3,0.15),0)</f>
        <v>0</v>
      </c>
      <c r="M225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25" s="26">
        <f>_xlfn.IFNA(IF(RosterPlan25[[#This Row],[POS]]="K",0,INDEX(BeerTable[Average],MATCH(TEXT(RosterPlan25[[#This Row],[player_id]],"0"),BeerTable[sleeper_id],0))),_xlfn.SWITCH(RosterPlan25[[#This Row],[POS]],"QB",-12,"RB",-8,"WR",-8,-5))</f>
        <v>-2.35</v>
      </c>
      <c r="O225" s="38" t="s">
        <v>437</v>
      </c>
      <c r="P225" s="60">
        <f>_xlfn.IFNA(INDEX(Draft2019[Net Keeper Count],RosterPlan25[[#This Row],[DraftIndex]]),0)+IF(RosterPlan25[[#This Row],[KEEPER / RFA]]="K",1,0)</f>
        <v>1</v>
      </c>
      <c r="Q225" s="59"/>
      <c r="R225" s="57">
        <f>IF(RosterPlan25[[#This Row],[VAR/G]]&gt;0,ROUND($AA$29*RosterPlan25[[#This Row],[VAR/G]],0),0)+1</f>
        <v>1</v>
      </c>
      <c r="S225" s="57">
        <f>RosterPlan25[[#This Row],[Opt $]]-RosterPlan25[[#This Row],[2020 $]]</f>
        <v>0</v>
      </c>
      <c r="T225" s="61">
        <f>IF(OR(RosterPlan25[[#This Row],[SOURCE]]="Rookie",RosterPlan25[[#This Row],[POS]]="K"),0,RosterPlan25[[#This Row],[VAR/G]]+3.3)</f>
        <v>0.94999999999999973</v>
      </c>
      <c r="U225" s="61">
        <f>IF(RosterPlan25[[#This Row],[VAW/G]]&gt;0,ROUND(RosterPlan25[[#This Row],[VAW/G]]*$AA$56,0)+1,1)</f>
        <v>9</v>
      </c>
      <c r="V225" s="62">
        <f>RosterPlan25[[#This Row],[VAWG Market $]]-_xlfn.IFNA(RosterPlan25[[#This Row],[2020 $]],1)</f>
        <v>8</v>
      </c>
      <c r="W225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25" s="61">
        <f>RosterPlan25[[#This Row],[Pure Inflated $]]-RosterPlan25[[#This Row],[2020 $]]</f>
        <v>0</v>
      </c>
      <c r="AO225"/>
      <c r="AP225"/>
      <c r="AQ225"/>
      <c r="AR225"/>
      <c r="AS225"/>
      <c r="AT225"/>
    </row>
    <row r="226" spans="1:46" x14ac:dyDescent="0.3">
      <c r="A226" s="1" t="s">
        <v>189</v>
      </c>
      <c r="B226" s="69" t="s">
        <v>261</v>
      </c>
      <c r="C226" s="69" t="s">
        <v>7371</v>
      </c>
      <c r="D226" s="69">
        <f>_xlfn.IFNA(MATCH(RosterPlan25[[#This Row],[player_id]],CompositeRoster[sleeper_id],0),  MATCH(RosterPlan25[[#This Row],[PLAYER]],CompositeRoster[full_name],0))</f>
        <v>113</v>
      </c>
      <c r="E226" s="69">
        <f>MATCH(RosterPlan25[[#This Row],[player_id]],Draft2019[sleeper_id],0)</f>
        <v>122</v>
      </c>
      <c r="F226" s="57" t="str">
        <f>INDEX(CompositeRoster[team],RosterPlan25[[#This Row],[RosterIndex]])&amp;""</f>
        <v>PHI</v>
      </c>
      <c r="G226" s="57" t="str">
        <f>INDEX(CompositeRoster[position],RosterPlan25[[#This Row],[RosterIndex]])&amp;""</f>
        <v>WR</v>
      </c>
      <c r="H226" s="57" t="str">
        <f>INDEX(CompositeRoster[source],RosterPlan25[[#This Row],[RosterIndex]])</f>
        <v>Roster</v>
      </c>
      <c r="I226" s="58">
        <f>_xlfn.IFNA(INDEX(Draft2019[PRICE],RosterPlan25[[#This Row],[DraftIndex]]),0)</f>
        <v>35</v>
      </c>
      <c r="J226" s="58" t="str">
        <f>IF(RosterPlan25[[#This Row],[SOURCE]]="Rookie","Rookie",_xlfn.IFNA(INDEX(Draft2019[Current Contract],RosterPlan25[[#This Row],[DraftIndex]]),"Undrafted"))</f>
        <v>Auction</v>
      </c>
      <c r="K226" s="58">
        <f>IF(RosterPlan25[[#This Row],[Contract]]="Rookie","",2019+3-_xlfn.IFNA(INDEX(Draft2019[Net Keeper Count],RosterPlan25[[#This Row],[DraftIndex]]),0))</f>
        <v>2020</v>
      </c>
      <c r="L226" s="58">
        <f>ROUNDDOWN(RosterPlan25[[#This Row],[Opt $]]*IF(RosterPlan25[[#This Row],[Contract]]="Rookie",0.3,0.15),0)</f>
        <v>0</v>
      </c>
      <c r="M226" s="59">
        <f>IF(RosterPlan25[[#This Row],[SOURCE]]="Rookie",INDEX(Rookies2020[salary],MATCH(RosterPlan25[[#This Row],[PLAYER]],Rookies2020[full_name],0)),MAX(RosterPlan25[[#This Row],[Current $]]+RosterPlan25[[#This Row],[$↑ VAR]],1))</f>
        <v>35</v>
      </c>
      <c r="N226" s="26">
        <f>_xlfn.IFNA(IF(RosterPlan25[[#This Row],[POS]]="K",0,INDEX(BeerTable[Average],MATCH(TEXT(RosterPlan25[[#This Row],[player_id]],"0"),BeerTable[sleeper_id],0))),_xlfn.SWITCH(RosterPlan25[[#This Row],[POS]],"QB",-12,"RB",-8,"WR",-8,-5))</f>
        <v>-2.86</v>
      </c>
      <c r="O226" s="38"/>
      <c r="P226" s="60">
        <f>_xlfn.IFNA(INDEX(Draft2019[Net Keeper Count],RosterPlan25[[#This Row],[DraftIndex]]),0)+IF(RosterPlan25[[#This Row],[KEEPER / RFA]]="K",1,0)</f>
        <v>2</v>
      </c>
      <c r="Q226" s="59"/>
      <c r="R226" s="57">
        <f>IF(RosterPlan25[[#This Row],[VAR/G]]&gt;0,ROUND($AA$29*RosterPlan25[[#This Row],[VAR/G]],0),0)+1</f>
        <v>1</v>
      </c>
      <c r="S226" s="57">
        <f>RosterPlan25[[#This Row],[Opt $]]-RosterPlan25[[#This Row],[2020 $]]</f>
        <v>-34</v>
      </c>
      <c r="T226" s="61">
        <f>IF(OR(RosterPlan25[[#This Row],[SOURCE]]="Rookie",RosterPlan25[[#This Row],[POS]]="K"),0,RosterPlan25[[#This Row],[VAR/G]]+3.3)</f>
        <v>0.43999999999999995</v>
      </c>
      <c r="U226" s="61">
        <f>IF(RosterPlan25[[#This Row],[VAW/G]]&gt;0,ROUND(RosterPlan25[[#This Row],[VAW/G]]*$AA$56,0)+1,1)</f>
        <v>5</v>
      </c>
      <c r="V226" s="62">
        <f>RosterPlan25[[#This Row],[VAWG Market $]]-_xlfn.IFNA(RosterPlan25[[#This Row],[2020 $]],1)</f>
        <v>-30</v>
      </c>
      <c r="W226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26" s="61">
        <f>RosterPlan25[[#This Row],[Pure Inflated $]]-RosterPlan25[[#This Row],[2020 $]]</f>
        <v>-34</v>
      </c>
      <c r="AO226"/>
      <c r="AP226"/>
      <c r="AQ226"/>
      <c r="AR226"/>
      <c r="AS226"/>
      <c r="AT226"/>
    </row>
    <row r="227" spans="1:46" x14ac:dyDescent="0.3">
      <c r="A227" s="1" t="s">
        <v>135</v>
      </c>
      <c r="B227" s="69" t="s">
        <v>261</v>
      </c>
      <c r="C227" s="69" t="s">
        <v>2272</v>
      </c>
      <c r="D227" s="69">
        <f>_xlfn.IFNA(MATCH(RosterPlan25[[#This Row],[player_id]],CompositeRoster[sleeper_id],0),  MATCH(RosterPlan25[[#This Row],[PLAYER]],CompositeRoster[full_name],0))</f>
        <v>131</v>
      </c>
      <c r="E227" s="69">
        <f>MATCH(RosterPlan25[[#This Row],[player_id]],Draft2019[sleeper_id],0)</f>
        <v>53</v>
      </c>
      <c r="F227" s="69" t="str">
        <f>INDEX(CompositeRoster[team],RosterPlan25[[#This Row],[RosterIndex]])&amp;""</f>
        <v>IND</v>
      </c>
      <c r="G227" s="69" t="str">
        <f>INDEX(CompositeRoster[position],RosterPlan25[[#This Row],[RosterIndex]])&amp;""</f>
        <v>RB</v>
      </c>
      <c r="H227" s="69" t="str">
        <f>INDEX(CompositeRoster[source],RosterPlan25[[#This Row],[RosterIndex]])</f>
        <v>Roster</v>
      </c>
      <c r="I227" s="41">
        <f>_xlfn.IFNA(INDEX(Draft2019[PRICE],RosterPlan25[[#This Row],[DraftIndex]]),0)</f>
        <v>3</v>
      </c>
      <c r="J227" s="41" t="str">
        <f>IF(RosterPlan25[[#This Row],[SOURCE]]="Rookie","Rookie",_xlfn.IFNA(INDEX(Draft2019[Current Contract],RosterPlan25[[#This Row],[DraftIndex]]),"Undrafted"))</f>
        <v>Rookie</v>
      </c>
      <c r="K227" s="41" t="str">
        <f>IF(RosterPlan25[[#This Row],[Contract]]="Rookie","",2019+3-_xlfn.IFNA(INDEX(Draft2019[Net Keeper Count],RosterPlan25[[#This Row],[DraftIndex]]),0))</f>
        <v/>
      </c>
      <c r="L227" s="41">
        <f>ROUNDDOWN(RosterPlan25[[#This Row],[Opt $]]*IF(RosterPlan25[[#This Row],[Contract]]="Rookie",0.3,0.15),0)</f>
        <v>0</v>
      </c>
      <c r="M227" s="69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27" s="37">
        <f>_xlfn.IFNA(IF(RosterPlan25[[#This Row],[POS]]="K",0,INDEX(BeerTable[Average],MATCH(TEXT(RosterPlan25[[#This Row],[player_id]],"0"),BeerTable[sleeper_id],0))),_xlfn.SWITCH(RosterPlan25[[#This Row],[POS]],"QB",-12,"RB",-8,"WR",-8,-5))</f>
        <v>-2.97</v>
      </c>
      <c r="O227" s="38" t="s">
        <v>437</v>
      </c>
      <c r="P227" s="36">
        <f>_xlfn.IFNA(INDEX(Draft2019[Net Keeper Count],RosterPlan25[[#This Row],[DraftIndex]]),0)+IF(RosterPlan25[[#This Row],[KEEPER / RFA]]="K",1,0)</f>
        <v>2</v>
      </c>
      <c r="Q227" s="38"/>
      <c r="R227" s="36">
        <f>IF(RosterPlan25[[#This Row],[VAR/G]]&gt;0,ROUND($AA$29*RosterPlan25[[#This Row],[VAR/G]],0),0)+1</f>
        <v>1</v>
      </c>
      <c r="S227" s="36">
        <f>RosterPlan25[[#This Row],[Opt $]]-RosterPlan25[[#This Row],[2020 $]]</f>
        <v>-2</v>
      </c>
      <c r="T227" s="36">
        <f>IF(OR(RosterPlan25[[#This Row],[SOURCE]]="Rookie",RosterPlan25[[#This Row],[POS]]="K"),0,RosterPlan25[[#This Row],[VAR/G]]+3.3)</f>
        <v>0.32999999999999963</v>
      </c>
      <c r="U227" s="36">
        <f>IF(RosterPlan25[[#This Row],[VAW/G]]&gt;0,ROUND(RosterPlan25[[#This Row],[VAW/G]]*$AA$56,0)+1,1)</f>
        <v>4</v>
      </c>
      <c r="V227" s="42">
        <f>RosterPlan25[[#This Row],[VAWG Market $]]-_xlfn.IFNA(RosterPlan25[[#This Row],[2020 $]],1)</f>
        <v>1</v>
      </c>
      <c r="W227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27" s="36">
        <f>RosterPlan25[[#This Row],[Pure Inflated $]]-RosterPlan25[[#This Row],[2020 $]]</f>
        <v>-2</v>
      </c>
      <c r="AO227"/>
      <c r="AP227"/>
      <c r="AQ227"/>
      <c r="AR227"/>
      <c r="AS227"/>
      <c r="AT227"/>
    </row>
    <row r="228" spans="1:46" x14ac:dyDescent="0.3">
      <c r="A228" s="1" t="s">
        <v>119</v>
      </c>
      <c r="B228" s="69" t="s">
        <v>261</v>
      </c>
      <c r="C228" s="69" t="s">
        <v>9733</v>
      </c>
      <c r="D228" s="69">
        <f>_xlfn.IFNA(MATCH(RosterPlan25[[#This Row],[player_id]],CompositeRoster[sleeper_id],0),  MATCH(RosterPlan25[[#This Row],[PLAYER]],CompositeRoster[full_name],0))</f>
        <v>134</v>
      </c>
      <c r="E228" s="69">
        <f>MATCH(RosterPlan25[[#This Row],[player_id]],Draft2019[sleeper_id],0)</f>
        <v>57</v>
      </c>
      <c r="F228" s="57" t="str">
        <f>INDEX(CompositeRoster[team],RosterPlan25[[#This Row],[RosterIndex]])&amp;""</f>
        <v>IND</v>
      </c>
      <c r="G228" s="57" t="str">
        <f>INDEX(CompositeRoster[position],RosterPlan25[[#This Row],[RosterIndex]])&amp;""</f>
        <v>TE</v>
      </c>
      <c r="H228" s="57" t="str">
        <f>INDEX(CompositeRoster[source],RosterPlan25[[#This Row],[RosterIndex]])</f>
        <v>Roster</v>
      </c>
      <c r="I228" s="58">
        <f>_xlfn.IFNA(INDEX(Draft2019[PRICE],RosterPlan25[[#This Row],[DraftIndex]]),0)</f>
        <v>1</v>
      </c>
      <c r="J228" s="58" t="str">
        <f>IF(RosterPlan25[[#This Row],[SOURCE]]="Rookie","Rookie",_xlfn.IFNA(INDEX(Draft2019[Current Contract],RosterPlan25[[#This Row],[DraftIndex]]),"Undrafted"))</f>
        <v>Undrafted</v>
      </c>
      <c r="K228" s="58">
        <f>IF(RosterPlan25[[#This Row],[Contract]]="Rookie","",2019+3-_xlfn.IFNA(INDEX(Draft2019[Net Keeper Count],RosterPlan25[[#This Row],[DraftIndex]]),0))</f>
        <v>2020</v>
      </c>
      <c r="L228" s="58">
        <f>ROUNDDOWN(RosterPlan25[[#This Row],[Opt $]]*IF(RosterPlan25[[#This Row],[Contract]]="Rookie",0.3,0.15),0)</f>
        <v>0</v>
      </c>
      <c r="M228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28" s="26">
        <f>_xlfn.IFNA(IF(RosterPlan25[[#This Row],[POS]]="K",0,INDEX(BeerTable[Average],MATCH(TEXT(RosterPlan25[[#This Row],[player_id]],"0"),BeerTable[sleeper_id],0))),_xlfn.SWITCH(RosterPlan25[[#This Row],[POS]],"QB",-12,"RB",-8,"WR",-8,-5))</f>
        <v>-3.39</v>
      </c>
      <c r="O228" s="38"/>
      <c r="P228" s="60">
        <f>_xlfn.IFNA(INDEX(Draft2019[Net Keeper Count],RosterPlan25[[#This Row],[DraftIndex]]),0)+IF(RosterPlan25[[#This Row],[KEEPER / RFA]]="K",1,0)</f>
        <v>2</v>
      </c>
      <c r="Q228" s="59"/>
      <c r="R228" s="57">
        <f>IF(RosterPlan25[[#This Row],[VAR/G]]&gt;0,ROUND($AA$29*RosterPlan25[[#This Row],[VAR/G]],0),0)+1</f>
        <v>1</v>
      </c>
      <c r="S228" s="57">
        <f>RosterPlan25[[#This Row],[Opt $]]-RosterPlan25[[#This Row],[2020 $]]</f>
        <v>0</v>
      </c>
      <c r="T228" s="61">
        <f>IF(OR(RosterPlan25[[#This Row],[SOURCE]]="Rookie",RosterPlan25[[#This Row],[POS]]="K"),0,RosterPlan25[[#This Row],[VAR/G]]+3.3)</f>
        <v>-9.0000000000000302E-2</v>
      </c>
      <c r="U228" s="61">
        <f>IF(RosterPlan25[[#This Row],[VAW/G]]&gt;0,ROUND(RosterPlan25[[#This Row],[VAW/G]]*$AA$56,0)+1,1)</f>
        <v>1</v>
      </c>
      <c r="V228" s="62">
        <f>RosterPlan25[[#This Row],[VAWG Market $]]-_xlfn.IFNA(RosterPlan25[[#This Row],[2020 $]],1)</f>
        <v>0</v>
      </c>
      <c r="W228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28" s="61">
        <f>RosterPlan25[[#This Row],[Pure Inflated $]]-RosterPlan25[[#This Row],[2020 $]]</f>
        <v>0</v>
      </c>
      <c r="AO228"/>
      <c r="AP228"/>
      <c r="AQ228"/>
      <c r="AR228"/>
      <c r="AS228"/>
      <c r="AT228"/>
    </row>
    <row r="229" spans="1:46" x14ac:dyDescent="0.3">
      <c r="A229" s="1" t="s">
        <v>6108</v>
      </c>
      <c r="B229" s="69" t="s">
        <v>261</v>
      </c>
      <c r="C229" s="69" t="s">
        <v>6111</v>
      </c>
      <c r="D229" s="69">
        <f>_xlfn.IFNA(MATCH(RosterPlan25[[#This Row],[player_id]],CompositeRoster[sleeper_id],0),  MATCH(RosterPlan25[[#This Row],[PLAYER]],CompositeRoster[full_name],0))</f>
        <v>116</v>
      </c>
      <c r="E229" s="69">
        <f>MATCH(RosterPlan25[[#This Row],[player_id]],Draft2019[sleeper_id],0)</f>
        <v>69</v>
      </c>
      <c r="F229" s="69" t="str">
        <f>INDEX(CompositeRoster[team],RosterPlan25[[#This Row],[RosterIndex]])&amp;""</f>
        <v>PIT</v>
      </c>
      <c r="G229" s="69" t="str">
        <f>INDEX(CompositeRoster[position],RosterPlan25[[#This Row],[RosterIndex]])&amp;""</f>
        <v>RB</v>
      </c>
      <c r="H229" s="36" t="str">
        <f>INDEX(CompositeRoster[source],RosterPlan25[[#This Row],[RosterIndex]])</f>
        <v>Roster</v>
      </c>
      <c r="I229" s="41">
        <f>_xlfn.IFNA(INDEX(Draft2019[PRICE],RosterPlan25[[#This Row],[DraftIndex]]),0)</f>
        <v>3</v>
      </c>
      <c r="J229" s="41" t="str">
        <f>IF(RosterPlan25[[#This Row],[SOURCE]]="Rookie","Rookie",_xlfn.IFNA(INDEX(Draft2019[Current Contract],RosterPlan25[[#This Row],[DraftIndex]]),"Undrafted"))</f>
        <v>Rookie</v>
      </c>
      <c r="K229" s="41" t="str">
        <f>IF(RosterPlan25[[#This Row],[Contract]]="Rookie","",2019+3-_xlfn.IFNA(INDEX(Draft2019[Net Keeper Count],RosterPlan25[[#This Row],[DraftIndex]]),0))</f>
        <v/>
      </c>
      <c r="L229" s="41">
        <f>ROUNDDOWN(RosterPlan25[[#This Row],[Opt $]]*IF(RosterPlan25[[#This Row],[Contract]]="Rookie",0.3,0.15),0)</f>
        <v>0</v>
      </c>
      <c r="M229" s="36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29" s="37">
        <f>_xlfn.IFNA(IF(RosterPlan25[[#This Row],[POS]]="K",0,INDEX(BeerTable[Average],MATCH(TEXT(RosterPlan25[[#This Row],[player_id]],"0"),BeerTable[sleeper_id],0))),_xlfn.SWITCH(RosterPlan25[[#This Row],[POS]],"QB",-12,"RB",-8,"WR",-8,-5))</f>
        <v>-4.08</v>
      </c>
      <c r="O229" s="38" t="s">
        <v>437</v>
      </c>
      <c r="P229" s="36">
        <f>_xlfn.IFNA(INDEX(Draft2019[Net Keeper Count],RosterPlan25[[#This Row],[DraftIndex]]),0)+IF(RosterPlan25[[#This Row],[KEEPER / RFA]]="K",1,0)</f>
        <v>1</v>
      </c>
      <c r="Q229" s="38"/>
      <c r="R229" s="69">
        <f>IF(RosterPlan25[[#This Row],[VAR/G]]&gt;0,ROUND($AA$29*RosterPlan25[[#This Row],[VAR/G]],0),0)+1</f>
        <v>1</v>
      </c>
      <c r="S229" s="36">
        <f>RosterPlan25[[#This Row],[Opt $]]-RosterPlan25[[#This Row],[2020 $]]</f>
        <v>-2</v>
      </c>
      <c r="T229" s="36">
        <f>IF(OR(RosterPlan25[[#This Row],[SOURCE]]="Rookie",RosterPlan25[[#This Row],[POS]]="K"),0,RosterPlan25[[#This Row],[VAR/G]]+3.3)</f>
        <v>-0.78000000000000025</v>
      </c>
      <c r="U229" s="36">
        <f>IF(RosterPlan25[[#This Row],[VAW/G]]&gt;0,ROUND(RosterPlan25[[#This Row],[VAW/G]]*$AA$56,0)+1,1)</f>
        <v>1</v>
      </c>
      <c r="V229" s="42">
        <f>RosterPlan25[[#This Row],[VAWG Market $]]-_xlfn.IFNA(RosterPlan25[[#This Row],[2020 $]],1)</f>
        <v>-2</v>
      </c>
      <c r="W229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29" s="36">
        <f>RosterPlan25[[#This Row],[Pure Inflated $]]-RosterPlan25[[#This Row],[2020 $]]</f>
        <v>-2</v>
      </c>
      <c r="AO229"/>
      <c r="AP229"/>
      <c r="AQ229"/>
      <c r="AR229"/>
      <c r="AS229"/>
      <c r="AT229"/>
    </row>
    <row r="230" spans="1:46" x14ac:dyDescent="0.3">
      <c r="A230" s="1" t="s">
        <v>1150</v>
      </c>
      <c r="B230" s="69" t="s">
        <v>261</v>
      </c>
      <c r="C230" s="69" t="s">
        <v>1154</v>
      </c>
      <c r="D230" s="69">
        <f>_xlfn.IFNA(MATCH(RosterPlan25[[#This Row],[player_id]],CompositeRoster[sleeper_id],0),  MATCH(RosterPlan25[[#This Row],[PLAYER]],CompositeRoster[full_name],0))</f>
        <v>122</v>
      </c>
      <c r="E230" s="69">
        <f>MATCH(RosterPlan25[[#This Row],[player_id]],Draft2019[sleeper_id],0)</f>
        <v>66</v>
      </c>
      <c r="F230" s="57" t="str">
        <f>INDEX(CompositeRoster[team],RosterPlan25[[#This Row],[RosterIndex]])&amp;""</f>
        <v>CLE</v>
      </c>
      <c r="G230" s="57" t="str">
        <f>INDEX(CompositeRoster[position],RosterPlan25[[#This Row],[RosterIndex]])&amp;""</f>
        <v>RB</v>
      </c>
      <c r="H230" s="57" t="str">
        <f>INDEX(CompositeRoster[source],RosterPlan25[[#This Row],[RosterIndex]])</f>
        <v>Roster</v>
      </c>
      <c r="I230" s="58">
        <f>_xlfn.IFNA(INDEX(Draft2019[PRICE],RosterPlan25[[#This Row],[DraftIndex]]),0)</f>
        <v>1</v>
      </c>
      <c r="J230" s="58" t="str">
        <f>IF(RosterPlan25[[#This Row],[SOURCE]]="Rookie","Rookie",_xlfn.IFNA(INDEX(Draft2019[Current Contract],RosterPlan25[[#This Row],[DraftIndex]]),"Undrafted"))</f>
        <v>Auction</v>
      </c>
      <c r="K230" s="58">
        <f>IF(RosterPlan25[[#This Row],[Contract]]="Rookie","",2019+3-_xlfn.IFNA(INDEX(Draft2019[Net Keeper Count],RosterPlan25[[#This Row],[DraftIndex]]),0))</f>
        <v>2022</v>
      </c>
      <c r="L230" s="58">
        <f>ROUNDDOWN(RosterPlan25[[#This Row],[Opt $]]*IF(RosterPlan25[[#This Row],[Contract]]="Rookie",0.3,0.15),0)</f>
        <v>0</v>
      </c>
      <c r="M230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30" s="26">
        <f>_xlfn.IFNA(IF(RosterPlan25[[#This Row],[POS]]="K",0,INDEX(BeerTable[Average],MATCH(TEXT(RosterPlan25[[#This Row],[player_id]],"0"),BeerTable[sleeper_id],0))),_xlfn.SWITCH(RosterPlan25[[#This Row],[POS]],"QB",-12,"RB",-8,"WR",-8,-5))</f>
        <v>-4.21</v>
      </c>
      <c r="O230" s="38" t="s">
        <v>437</v>
      </c>
      <c r="P230" s="60">
        <f>_xlfn.IFNA(INDEX(Draft2019[Net Keeper Count],RosterPlan25[[#This Row],[DraftIndex]]),0)+IF(RosterPlan25[[#This Row],[KEEPER / RFA]]="K",1,0)</f>
        <v>1</v>
      </c>
      <c r="Q230" s="59"/>
      <c r="R230" s="57">
        <f>IF(RosterPlan25[[#This Row],[VAR/G]]&gt;0,ROUND($AA$29*RosterPlan25[[#This Row],[VAR/G]],0),0)+1</f>
        <v>1</v>
      </c>
      <c r="S230" s="57">
        <f>RosterPlan25[[#This Row],[Opt $]]-RosterPlan25[[#This Row],[2020 $]]</f>
        <v>0</v>
      </c>
      <c r="T230" s="61">
        <f>IF(OR(RosterPlan25[[#This Row],[SOURCE]]="Rookie",RosterPlan25[[#This Row],[POS]]="K"),0,RosterPlan25[[#This Row],[VAR/G]]+3.3)</f>
        <v>-0.91000000000000014</v>
      </c>
      <c r="U230" s="61">
        <f>IF(RosterPlan25[[#This Row],[VAW/G]]&gt;0,ROUND(RosterPlan25[[#This Row],[VAW/G]]*$AA$56,0)+1,1)</f>
        <v>1</v>
      </c>
      <c r="V230" s="62">
        <f>RosterPlan25[[#This Row],[VAWG Market $]]-_xlfn.IFNA(RosterPlan25[[#This Row],[2020 $]],1)</f>
        <v>0</v>
      </c>
      <c r="W230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30" s="61">
        <f>RosterPlan25[[#This Row],[Pure Inflated $]]-RosterPlan25[[#This Row],[2020 $]]</f>
        <v>0</v>
      </c>
      <c r="AO230"/>
      <c r="AP230"/>
      <c r="AQ230"/>
      <c r="AR230"/>
      <c r="AS230"/>
      <c r="AT230"/>
    </row>
    <row r="231" spans="1:46" x14ac:dyDescent="0.3">
      <c r="A231" s="1" t="s">
        <v>15498</v>
      </c>
      <c r="B231" s="69" t="s">
        <v>261</v>
      </c>
      <c r="C231" s="69" t="s">
        <v>15497</v>
      </c>
      <c r="D231" s="69">
        <f>_xlfn.IFNA(MATCH(RosterPlan25[[#This Row],[player_id]],CompositeRoster[sleeper_id],0),  MATCH(RosterPlan25[[#This Row],[PLAYER]],CompositeRoster[full_name],0))</f>
        <v>139</v>
      </c>
      <c r="E231" s="69" t="e">
        <f>MATCH(RosterPlan25[[#This Row],[player_id]],Draft2019[sleeper_id],0)</f>
        <v>#N/A</v>
      </c>
      <c r="F231" s="57" t="str">
        <f>INDEX(CompositeRoster[team],RosterPlan25[[#This Row],[RosterIndex]])&amp;""</f>
        <v>NYJ</v>
      </c>
      <c r="G231" s="57" t="str">
        <f>INDEX(CompositeRoster[position],RosterPlan25[[#This Row],[RosterIndex]])&amp;""</f>
        <v>RB</v>
      </c>
      <c r="H231" s="57" t="str">
        <f>INDEX(CompositeRoster[source],RosterPlan25[[#This Row],[RosterIndex]])</f>
        <v>Rookie</v>
      </c>
      <c r="I231" s="58">
        <f>_xlfn.IFNA(INDEX(Draft2019[PRICE],RosterPlan25[[#This Row],[DraftIndex]]),0)</f>
        <v>0</v>
      </c>
      <c r="J231" s="58" t="str">
        <f>IF(RosterPlan25[[#This Row],[SOURCE]]="Rookie","Rookie",_xlfn.IFNA(INDEX(Draft2019[Current Contract],RosterPlan25[[#This Row],[DraftIndex]]),"Undrafted"))</f>
        <v>Rookie</v>
      </c>
      <c r="K231" s="58" t="str">
        <f>IF(RosterPlan25[[#This Row],[Contract]]="Rookie","",2019+3-_xlfn.IFNA(INDEX(Draft2019[Net Keeper Count],RosterPlan25[[#This Row],[DraftIndex]]),0))</f>
        <v/>
      </c>
      <c r="L231" s="58">
        <f>ROUNDDOWN(RosterPlan25[[#This Row],[Opt $]]*IF(RosterPlan25[[#This Row],[Contract]]="Rookie",0.3,0.15),0)</f>
        <v>0</v>
      </c>
      <c r="M231" s="59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231" s="26">
        <f>_xlfn.IFNA(IF(RosterPlan25[[#This Row],[POS]]="K",0,INDEX(BeerTable[Average],MATCH(TEXT(RosterPlan25[[#This Row],[player_id]],"0"),BeerTable[sleeper_id],0))),_xlfn.SWITCH(RosterPlan25[[#This Row],[POS]],"QB",-12,"RB",-8,"WR",-8,-5))</f>
        <v>-5.04</v>
      </c>
      <c r="O231" s="38" t="s">
        <v>437</v>
      </c>
      <c r="P231" s="60">
        <f>_xlfn.IFNA(INDEX(Draft2019[Net Keeper Count],RosterPlan25[[#This Row],[DraftIndex]]),0)+IF(RosterPlan25[[#This Row],[KEEPER / RFA]]="K",1,0)</f>
        <v>1</v>
      </c>
      <c r="Q231" s="59"/>
      <c r="R231" s="57">
        <f>IF(RosterPlan25[[#This Row],[VAR/G]]&gt;0,ROUND($AA$29*RosterPlan25[[#This Row],[VAR/G]],0),0)+1</f>
        <v>1</v>
      </c>
      <c r="S231" s="57">
        <f>RosterPlan25[[#This Row],[Opt $]]-RosterPlan25[[#This Row],[2020 $]]</f>
        <v>-1</v>
      </c>
      <c r="T231" s="61">
        <f>IF(OR(RosterPlan25[[#This Row],[SOURCE]]="Rookie",RosterPlan25[[#This Row],[POS]]="K"),0,RosterPlan25[[#This Row],[VAR/G]]+3.3)</f>
        <v>0</v>
      </c>
      <c r="U231" s="61">
        <f>IF(RosterPlan25[[#This Row],[VAW/G]]&gt;0,ROUND(RosterPlan25[[#This Row],[VAW/G]]*$AA$56,0)+1,1)</f>
        <v>1</v>
      </c>
      <c r="V231" s="62">
        <f>RosterPlan25[[#This Row],[VAWG Market $]]-_xlfn.IFNA(RosterPlan25[[#This Row],[2020 $]],1)</f>
        <v>-1</v>
      </c>
      <c r="W231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31" s="61">
        <f>RosterPlan25[[#This Row],[Pure Inflated $]]-RosterPlan25[[#This Row],[2020 $]]</f>
        <v>-1</v>
      </c>
      <c r="AO231"/>
      <c r="AP231"/>
      <c r="AQ231"/>
      <c r="AR231"/>
      <c r="AS231"/>
      <c r="AT231"/>
    </row>
    <row r="232" spans="1:46" x14ac:dyDescent="0.3">
      <c r="A232" s="1" t="s">
        <v>15749</v>
      </c>
      <c r="B232" s="69" t="s">
        <v>261</v>
      </c>
      <c r="C232" s="69" t="s">
        <v>15748</v>
      </c>
      <c r="D232" s="69">
        <f>_xlfn.IFNA(MATCH(RosterPlan25[[#This Row],[player_id]],CompositeRoster[sleeper_id],0),  MATCH(RosterPlan25[[#This Row],[PLAYER]],CompositeRoster[full_name],0))</f>
        <v>142</v>
      </c>
      <c r="E232" s="69" t="e">
        <f>MATCH(RosterPlan25[[#This Row],[player_id]],Draft2019[sleeper_id],0)</f>
        <v>#N/A</v>
      </c>
      <c r="F232" s="69" t="str">
        <f>INDEX(CompositeRoster[team],RosterPlan25[[#This Row],[RosterIndex]])&amp;""</f>
        <v>TB</v>
      </c>
      <c r="G232" s="69" t="str">
        <f>INDEX(CompositeRoster[position],RosterPlan25[[#This Row],[RosterIndex]])&amp;""</f>
        <v>WR</v>
      </c>
      <c r="H232" s="36" t="str">
        <f>INDEX(CompositeRoster[source],RosterPlan25[[#This Row],[RosterIndex]])</f>
        <v>Rookie</v>
      </c>
      <c r="I232" s="41">
        <f>_xlfn.IFNA(INDEX(Draft2019[PRICE],RosterPlan25[[#This Row],[DraftIndex]]),0)</f>
        <v>0</v>
      </c>
      <c r="J232" s="41" t="str">
        <f>IF(RosterPlan25[[#This Row],[SOURCE]]="Rookie","Rookie",_xlfn.IFNA(INDEX(Draft2019[Current Contract],RosterPlan25[[#This Row],[DraftIndex]]),"Undrafted"))</f>
        <v>Rookie</v>
      </c>
      <c r="K232" s="41" t="str">
        <f>IF(RosterPlan25[[#This Row],[Contract]]="Rookie","",2019+3-_xlfn.IFNA(INDEX(Draft2019[Net Keeper Count],RosterPlan25[[#This Row],[DraftIndex]]),0))</f>
        <v/>
      </c>
      <c r="L232" s="41">
        <f>ROUNDDOWN(RosterPlan25[[#This Row],[Opt $]]*IF(RosterPlan25[[#This Row],[Contract]]="Rookie",0.3,0.15),0)</f>
        <v>0</v>
      </c>
      <c r="M232" s="36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232" s="47">
        <f>_xlfn.IFNA(IF(RosterPlan25[[#This Row],[POS]]="K",0,INDEX(BeerTable[Average],MATCH(TEXT(RosterPlan25[[#This Row],[player_id]],"0"),BeerTable[sleeper_id],0))),_xlfn.SWITCH(RosterPlan25[[#This Row],[POS]],"QB",-12,"RB",-8,"WR",-8,-5))</f>
        <v>-5.25</v>
      </c>
      <c r="O232" s="38" t="s">
        <v>437</v>
      </c>
      <c r="P232" s="69">
        <f>_xlfn.IFNA(INDEX(Draft2019[Net Keeper Count],RosterPlan25[[#This Row],[DraftIndex]]),0)+IF(RosterPlan25[[#This Row],[KEEPER / RFA]]="K",1,0)</f>
        <v>1</v>
      </c>
      <c r="Q232" s="38"/>
      <c r="R232" s="48">
        <f>IF(RosterPlan25[[#This Row],[VAR/G]]&gt;0,ROUND($AA$29*RosterPlan25[[#This Row],[VAR/G]],0),0)+1</f>
        <v>1</v>
      </c>
      <c r="S232" s="36">
        <f>RosterPlan25[[#This Row],[Opt $]]-RosterPlan25[[#This Row],[2020 $]]</f>
        <v>-1</v>
      </c>
      <c r="T232" s="69">
        <f>IF(OR(RosterPlan25[[#This Row],[SOURCE]]="Rookie",RosterPlan25[[#This Row],[POS]]="K"),0,RosterPlan25[[#This Row],[VAR/G]]+3.3)</f>
        <v>0</v>
      </c>
      <c r="U232" s="69">
        <f>IF(RosterPlan25[[#This Row],[VAW/G]]&gt;0,ROUND(RosterPlan25[[#This Row],[VAW/G]]*$AA$56,0)+1,1)</f>
        <v>1</v>
      </c>
      <c r="V232" s="49">
        <f>RosterPlan25[[#This Row],[VAWG Market $]]-_xlfn.IFNA(RosterPlan25[[#This Row],[2020 $]],1)</f>
        <v>-1</v>
      </c>
      <c r="W232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32" s="36">
        <f>RosterPlan25[[#This Row],[Pure Inflated $]]-RosterPlan25[[#This Row],[2020 $]]</f>
        <v>-1</v>
      </c>
      <c r="AO232"/>
      <c r="AP232"/>
      <c r="AQ232"/>
      <c r="AR232"/>
      <c r="AS232"/>
      <c r="AT232"/>
    </row>
    <row r="233" spans="1:46" x14ac:dyDescent="0.3">
      <c r="A233" s="1" t="s">
        <v>7170</v>
      </c>
      <c r="B233" s="69" t="s">
        <v>261</v>
      </c>
      <c r="C233" s="69" t="s">
        <v>15446</v>
      </c>
      <c r="D233" s="69">
        <f>_xlfn.IFNA(MATCH(RosterPlan25[[#This Row],[player_id]],CompositeRoster[sleeper_id],0),  MATCH(RosterPlan25[[#This Row],[PLAYER]],CompositeRoster[full_name],0))</f>
        <v>123</v>
      </c>
      <c r="E233" s="69">
        <f>MATCH(RosterPlan25[[#This Row],[player_id]],Draft2019[sleeper_id],0)</f>
        <v>68</v>
      </c>
      <c r="F233" s="69" t="str">
        <f>INDEX(CompositeRoster[team],RosterPlan25[[#This Row],[RosterIndex]])&amp;""</f>
        <v>PHI</v>
      </c>
      <c r="G233" s="69" t="str">
        <f>INDEX(CompositeRoster[position],RosterPlan25[[#This Row],[RosterIndex]])&amp;""</f>
        <v>WR</v>
      </c>
      <c r="H233" s="69" t="str">
        <f>INDEX(CompositeRoster[source],RosterPlan25[[#This Row],[RosterIndex]])</f>
        <v>Roster</v>
      </c>
      <c r="I233" s="41">
        <f>_xlfn.IFNA(INDEX(Draft2019[PRICE],RosterPlan25[[#This Row],[DraftIndex]]),0)</f>
        <v>4</v>
      </c>
      <c r="J233" s="41" t="str">
        <f>IF(RosterPlan25[[#This Row],[SOURCE]]="Rookie","Rookie",_xlfn.IFNA(INDEX(Draft2019[Current Contract],RosterPlan25[[#This Row],[DraftIndex]]),"Undrafted"))</f>
        <v>Rookie</v>
      </c>
      <c r="K233" s="41" t="str">
        <f>IF(RosterPlan25[[#This Row],[Contract]]="Rookie","",2019+3-_xlfn.IFNA(INDEX(Draft2019[Net Keeper Count],RosterPlan25[[#This Row],[DraftIndex]]),0))</f>
        <v/>
      </c>
      <c r="L233" s="41">
        <f>ROUNDDOWN(RosterPlan25[[#This Row],[Opt $]]*IF(RosterPlan25[[#This Row],[Contract]]="Rookie",0.3,0.15),0)</f>
        <v>0</v>
      </c>
      <c r="M233" s="69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233" s="37">
        <f>_xlfn.IFNA(IF(RosterPlan25[[#This Row],[POS]]="K",0,INDEX(BeerTable[Average],MATCH(TEXT(RosterPlan25[[#This Row],[player_id]],"0"),BeerTable[sleeper_id],0))),_xlfn.SWITCH(RosterPlan25[[#This Row],[POS]],"QB",-12,"RB",-8,"WR",-8,-5))</f>
        <v>-5.49</v>
      </c>
      <c r="O233" s="38" t="s">
        <v>437</v>
      </c>
      <c r="P233" s="36">
        <f>_xlfn.IFNA(INDEX(Draft2019[Net Keeper Count],RosterPlan25[[#This Row],[DraftIndex]]),0)+IF(RosterPlan25[[#This Row],[KEEPER / RFA]]="K",1,0)</f>
        <v>1</v>
      </c>
      <c r="Q233" s="38"/>
      <c r="R233" s="36">
        <f>IF(RosterPlan25[[#This Row],[VAR/G]]&gt;0,ROUND($AA$29*RosterPlan25[[#This Row],[VAR/G]],0),0)+1</f>
        <v>1</v>
      </c>
      <c r="S233" s="36">
        <f>RosterPlan25[[#This Row],[Opt $]]-RosterPlan25[[#This Row],[2020 $]]</f>
        <v>-3</v>
      </c>
      <c r="T233" s="36">
        <f>IF(OR(RosterPlan25[[#This Row],[SOURCE]]="Rookie",RosterPlan25[[#This Row],[POS]]="K"),0,RosterPlan25[[#This Row],[VAR/G]]+3.3)</f>
        <v>-2.1900000000000004</v>
      </c>
      <c r="U233" s="36">
        <f>IF(RosterPlan25[[#This Row],[VAW/G]]&gt;0,ROUND(RosterPlan25[[#This Row],[VAW/G]]*$AA$56,0)+1,1)</f>
        <v>1</v>
      </c>
      <c r="V233" s="42">
        <f>RosterPlan25[[#This Row],[VAWG Market $]]-_xlfn.IFNA(RosterPlan25[[#This Row],[2020 $]],1)</f>
        <v>-3</v>
      </c>
      <c r="W233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33" s="36">
        <f>RosterPlan25[[#This Row],[Pure Inflated $]]-RosterPlan25[[#This Row],[2020 $]]</f>
        <v>-3</v>
      </c>
      <c r="AO233"/>
      <c r="AP233"/>
      <c r="AQ233"/>
      <c r="AR233"/>
      <c r="AS233"/>
      <c r="AT233"/>
    </row>
    <row r="234" spans="1:46" x14ac:dyDescent="0.3">
      <c r="A234" s="1" t="s">
        <v>93</v>
      </c>
      <c r="B234" s="69" t="s">
        <v>261</v>
      </c>
      <c r="C234" s="69" t="s">
        <v>4491</v>
      </c>
      <c r="D234" s="69">
        <f>_xlfn.IFNA(MATCH(RosterPlan25[[#This Row],[player_id]],CompositeRoster[sleeper_id],0),  MATCH(RosterPlan25[[#This Row],[PLAYER]],CompositeRoster[full_name],0))</f>
        <v>125</v>
      </c>
      <c r="E234" s="69">
        <f>MATCH(RosterPlan25[[#This Row],[player_id]],Draft2019[sleeper_id],0)</f>
        <v>106</v>
      </c>
      <c r="F234" s="57" t="str">
        <f>INDEX(CompositeRoster[team],RosterPlan25[[#This Row],[RosterIndex]])&amp;""</f>
        <v>GB</v>
      </c>
      <c r="G234" s="57" t="str">
        <f>INDEX(CompositeRoster[position],RosterPlan25[[#This Row],[RosterIndex]])&amp;""</f>
        <v>WR</v>
      </c>
      <c r="H234" s="57" t="str">
        <f>INDEX(CompositeRoster[source],RosterPlan25[[#This Row],[RosterIndex]])</f>
        <v>Roster</v>
      </c>
      <c r="I234" s="58">
        <f>_xlfn.IFNA(INDEX(Draft2019[PRICE],RosterPlan25[[#This Row],[DraftIndex]]),0)</f>
        <v>1</v>
      </c>
      <c r="J234" s="58" t="str">
        <f>IF(RosterPlan25[[#This Row],[SOURCE]]="Rookie","Rookie",_xlfn.IFNA(INDEX(Draft2019[Current Contract],RosterPlan25[[#This Row],[DraftIndex]]),"Undrafted"))</f>
        <v>Undrafted</v>
      </c>
      <c r="K234" s="58">
        <f>IF(RosterPlan25[[#This Row],[Contract]]="Rookie","",2019+3-_xlfn.IFNA(INDEX(Draft2019[Net Keeper Count],RosterPlan25[[#This Row],[DraftIndex]]),0))</f>
        <v>2021</v>
      </c>
      <c r="L234" s="58">
        <f>ROUNDDOWN(RosterPlan25[[#This Row],[Opt $]]*IF(RosterPlan25[[#This Row],[Contract]]="Rookie",0.3,0.15),0)</f>
        <v>0</v>
      </c>
      <c r="M234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34" s="26">
        <f>_xlfn.IFNA(IF(RosterPlan25[[#This Row],[POS]]="K",0,INDEX(BeerTable[Average],MATCH(TEXT(RosterPlan25[[#This Row],[player_id]],"0"),BeerTable[sleeper_id],0))),_xlfn.SWITCH(RosterPlan25[[#This Row],[POS]],"QB",-12,"RB",-8,"WR",-8,-5))</f>
        <v>-5.65</v>
      </c>
      <c r="O234" s="38" t="s">
        <v>437</v>
      </c>
      <c r="P234" s="60">
        <f>_xlfn.IFNA(INDEX(Draft2019[Net Keeper Count],RosterPlan25[[#This Row],[DraftIndex]]),0)+IF(RosterPlan25[[#This Row],[KEEPER / RFA]]="K",1,0)</f>
        <v>2</v>
      </c>
      <c r="Q234" s="59"/>
      <c r="R234" s="57">
        <f>IF(RosterPlan25[[#This Row],[VAR/G]]&gt;0,ROUND($AA$29*RosterPlan25[[#This Row],[VAR/G]],0),0)+1</f>
        <v>1</v>
      </c>
      <c r="S234" s="57">
        <f>RosterPlan25[[#This Row],[Opt $]]-RosterPlan25[[#This Row],[2020 $]]</f>
        <v>0</v>
      </c>
      <c r="T234" s="61">
        <f>IF(OR(RosterPlan25[[#This Row],[SOURCE]]="Rookie",RosterPlan25[[#This Row],[POS]]="K"),0,RosterPlan25[[#This Row],[VAR/G]]+3.3)</f>
        <v>-2.3500000000000005</v>
      </c>
      <c r="U234" s="61">
        <f>IF(RosterPlan25[[#This Row],[VAW/G]]&gt;0,ROUND(RosterPlan25[[#This Row],[VAW/G]]*$AA$56,0)+1,1)</f>
        <v>1</v>
      </c>
      <c r="V234" s="62">
        <f>RosterPlan25[[#This Row],[VAWG Market $]]-_xlfn.IFNA(RosterPlan25[[#This Row],[2020 $]],1)</f>
        <v>0</v>
      </c>
      <c r="W234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34" s="61">
        <f>RosterPlan25[[#This Row],[Pure Inflated $]]-RosterPlan25[[#This Row],[2020 $]]</f>
        <v>0</v>
      </c>
      <c r="AO234"/>
      <c r="AP234"/>
      <c r="AQ234"/>
      <c r="AR234"/>
      <c r="AS234"/>
      <c r="AT234"/>
    </row>
    <row r="235" spans="1:46" x14ac:dyDescent="0.3">
      <c r="A235" s="1" t="s">
        <v>123</v>
      </c>
      <c r="B235" s="69" t="s">
        <v>261</v>
      </c>
      <c r="C235" s="69" t="s">
        <v>9839</v>
      </c>
      <c r="D235" s="69">
        <f>_xlfn.IFNA(MATCH(RosterPlan25[[#This Row],[player_id]],CompositeRoster[sleeper_id],0),  MATCH(RosterPlan25[[#This Row],[PLAYER]],CompositeRoster[full_name],0))</f>
        <v>129</v>
      </c>
      <c r="E235" s="69">
        <f>MATCH(RosterPlan25[[#This Row],[player_id]],Draft2019[sleeper_id],0)</f>
        <v>61</v>
      </c>
      <c r="F235" s="57" t="str">
        <f>INDEX(CompositeRoster[team],RosterPlan25[[#This Row],[RosterIndex]])&amp;""</f>
        <v>CAR</v>
      </c>
      <c r="G235" s="57" t="str">
        <f>INDEX(CompositeRoster[position],RosterPlan25[[#This Row],[RosterIndex]])&amp;""</f>
        <v>RB</v>
      </c>
      <c r="H235" s="57" t="str">
        <f>INDEX(CompositeRoster[source],RosterPlan25[[#This Row],[RosterIndex]])</f>
        <v>Roster</v>
      </c>
      <c r="I235" s="58">
        <f>_xlfn.IFNA(INDEX(Draft2019[PRICE],RosterPlan25[[#This Row],[DraftIndex]]),0)</f>
        <v>1</v>
      </c>
      <c r="J235" s="58" t="str">
        <f>IF(RosterPlan25[[#This Row],[SOURCE]]="Rookie","Rookie",_xlfn.IFNA(INDEX(Draft2019[Current Contract],RosterPlan25[[#This Row],[DraftIndex]]),"Undrafted"))</f>
        <v>Undrafted</v>
      </c>
      <c r="K235" s="58">
        <f>IF(RosterPlan25[[#This Row],[Contract]]="Rookie","",2019+3-_xlfn.IFNA(INDEX(Draft2019[Net Keeper Count],RosterPlan25[[#This Row],[DraftIndex]]),0))</f>
        <v>2021</v>
      </c>
      <c r="L235" s="58">
        <f>ROUNDDOWN(RosterPlan25[[#This Row],[Opt $]]*IF(RosterPlan25[[#This Row],[Contract]]="Rookie",0.3,0.15),0)</f>
        <v>0</v>
      </c>
      <c r="M235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35" s="26">
        <f>_xlfn.IFNA(IF(RosterPlan25[[#This Row],[POS]]="K",0,INDEX(BeerTable[Average],MATCH(TEXT(RosterPlan25[[#This Row],[player_id]],"0"),BeerTable[sleeper_id],0))),_xlfn.SWITCH(RosterPlan25[[#This Row],[POS]],"QB",-12,"RB",-8,"WR",-8,-5))</f>
        <v>-6.29</v>
      </c>
      <c r="O235" s="38" t="s">
        <v>437</v>
      </c>
      <c r="P235" s="60">
        <f>_xlfn.IFNA(INDEX(Draft2019[Net Keeper Count],RosterPlan25[[#This Row],[DraftIndex]]),0)+IF(RosterPlan25[[#This Row],[KEEPER / RFA]]="K",1,0)</f>
        <v>2</v>
      </c>
      <c r="Q235" s="59"/>
      <c r="R235" s="57">
        <f>IF(RosterPlan25[[#This Row],[VAR/G]]&gt;0,ROUND($AA$29*RosterPlan25[[#This Row],[VAR/G]],0),0)+1</f>
        <v>1</v>
      </c>
      <c r="S235" s="57">
        <f>RosterPlan25[[#This Row],[Opt $]]-RosterPlan25[[#This Row],[2020 $]]</f>
        <v>0</v>
      </c>
      <c r="T235" s="61">
        <f>IF(OR(RosterPlan25[[#This Row],[SOURCE]]="Rookie",RosterPlan25[[#This Row],[POS]]="K"),0,RosterPlan25[[#This Row],[VAR/G]]+3.3)</f>
        <v>-2.99</v>
      </c>
      <c r="U235" s="61">
        <f>IF(RosterPlan25[[#This Row],[VAW/G]]&gt;0,ROUND(RosterPlan25[[#This Row],[VAW/G]]*$AA$56,0)+1,1)</f>
        <v>1</v>
      </c>
      <c r="V235" s="62">
        <f>RosterPlan25[[#This Row],[VAWG Market $]]-_xlfn.IFNA(RosterPlan25[[#This Row],[2020 $]],1)</f>
        <v>0</v>
      </c>
      <c r="W235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35" s="61">
        <f>RosterPlan25[[#This Row],[Pure Inflated $]]-RosterPlan25[[#This Row],[2020 $]]</f>
        <v>0</v>
      </c>
      <c r="AO235"/>
      <c r="AP235"/>
      <c r="AQ235"/>
      <c r="AR235"/>
      <c r="AS235"/>
      <c r="AT235"/>
    </row>
    <row r="236" spans="1:46" x14ac:dyDescent="0.3">
      <c r="A236" s="1" t="s">
        <v>115</v>
      </c>
      <c r="B236" s="69" t="s">
        <v>261</v>
      </c>
      <c r="C236" s="69" t="s">
        <v>2237</v>
      </c>
      <c r="D236" s="69">
        <f>_xlfn.IFNA(MATCH(RosterPlan25[[#This Row],[player_id]],CompositeRoster[sleeper_id],0),  MATCH(RosterPlan25[[#This Row],[PLAYER]],CompositeRoster[full_name],0))</f>
        <v>128</v>
      </c>
      <c r="E236" s="69">
        <f>MATCH(RosterPlan25[[#This Row],[player_id]],Draft2019[sleeper_id],0)</f>
        <v>59</v>
      </c>
      <c r="F236" s="57" t="str">
        <f>INDEX(CompositeRoster[team],RosterPlan25[[#This Row],[RosterIndex]])&amp;""</f>
        <v>PHI</v>
      </c>
      <c r="G236" s="57" t="str">
        <f>INDEX(CompositeRoster[position],RosterPlan25[[#This Row],[RosterIndex]])&amp;""</f>
        <v>WR</v>
      </c>
      <c r="H236" s="57" t="str">
        <f>INDEX(CompositeRoster[source],RosterPlan25[[#This Row],[RosterIndex]])</f>
        <v>Roster</v>
      </c>
      <c r="I236" s="58">
        <f>_xlfn.IFNA(INDEX(Draft2019[PRICE],RosterPlan25[[#This Row],[DraftIndex]]),0)</f>
        <v>1</v>
      </c>
      <c r="J236" s="58" t="str">
        <f>IF(RosterPlan25[[#This Row],[SOURCE]]="Rookie","Rookie",_xlfn.IFNA(INDEX(Draft2019[Current Contract],RosterPlan25[[#This Row],[DraftIndex]]),"Undrafted"))</f>
        <v>Undrafted</v>
      </c>
      <c r="K236" s="58">
        <f>IF(RosterPlan25[[#This Row],[Contract]]="Rookie","",2019+3-_xlfn.IFNA(INDEX(Draft2019[Net Keeper Count],RosterPlan25[[#This Row],[DraftIndex]]),0))</f>
        <v>2020</v>
      </c>
      <c r="L236" s="58">
        <f>ROUNDDOWN(RosterPlan25[[#This Row],[Opt $]]*IF(RosterPlan25[[#This Row],[Contract]]="Rookie",0.3,0.15),0)</f>
        <v>0</v>
      </c>
      <c r="M236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36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236" s="38"/>
      <c r="P236" s="60">
        <f>_xlfn.IFNA(INDEX(Draft2019[Net Keeper Count],RosterPlan25[[#This Row],[DraftIndex]]),0)+IF(RosterPlan25[[#This Row],[KEEPER / RFA]]="K",1,0)</f>
        <v>2</v>
      </c>
      <c r="Q236" s="59"/>
      <c r="R236" s="57">
        <f>IF(RosterPlan25[[#This Row],[VAR/G]]&gt;0,ROUND($AA$29*RosterPlan25[[#This Row],[VAR/G]],0),0)+1</f>
        <v>1</v>
      </c>
      <c r="S236" s="57">
        <f>RosterPlan25[[#This Row],[Opt $]]-RosterPlan25[[#This Row],[2020 $]]</f>
        <v>0</v>
      </c>
      <c r="T236" s="61">
        <f>IF(OR(RosterPlan25[[#This Row],[SOURCE]]="Rookie",RosterPlan25[[#This Row],[POS]]="K"),0,RosterPlan25[[#This Row],[VAR/G]]+3.3)</f>
        <v>-4.7</v>
      </c>
      <c r="U236" s="61">
        <f>IF(RosterPlan25[[#This Row],[VAW/G]]&gt;0,ROUND(RosterPlan25[[#This Row],[VAW/G]]*$AA$56,0)+1,1)</f>
        <v>1</v>
      </c>
      <c r="V236" s="62">
        <f>RosterPlan25[[#This Row],[VAWG Market $]]-_xlfn.IFNA(RosterPlan25[[#This Row],[2020 $]],1)</f>
        <v>0</v>
      </c>
      <c r="W236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36" s="61">
        <f>RosterPlan25[[#This Row],[Pure Inflated $]]-RosterPlan25[[#This Row],[2020 $]]</f>
        <v>0</v>
      </c>
      <c r="AL236" s="36">
        <v>2.5687500000000014</v>
      </c>
      <c r="AM236" s="36">
        <v>37</v>
      </c>
      <c r="AN236" s="36">
        <f>RosterPlan25[[#This Row],[Current $]]+ROUNDDOWN(AM236*0.15,0)</f>
        <v>6</v>
      </c>
      <c r="AO236"/>
      <c r="AP236"/>
      <c r="AQ236"/>
      <c r="AR236"/>
      <c r="AS236"/>
      <c r="AT236"/>
    </row>
    <row r="237" spans="1:46" x14ac:dyDescent="0.3">
      <c r="A237" s="1" t="s">
        <v>120</v>
      </c>
      <c r="B237" s="69" t="s">
        <v>261</v>
      </c>
      <c r="C237" s="69" t="s">
        <v>523</v>
      </c>
      <c r="D237" s="69">
        <f>_xlfn.IFNA(MATCH(RosterPlan25[[#This Row],[player_id]],CompositeRoster[sleeper_id],0),  MATCH(RosterPlan25[[#This Row],[PLAYER]],CompositeRoster[full_name],0))</f>
        <v>112</v>
      </c>
      <c r="E237" s="69">
        <f>MATCH(RosterPlan25[[#This Row],[player_id]],Draft2019[sleeper_id],0)</f>
        <v>58</v>
      </c>
      <c r="F237" s="69" t="str">
        <f>INDEX(CompositeRoster[team],RosterPlan25[[#This Row],[RosterIndex]])&amp;""</f>
        <v>MIA</v>
      </c>
      <c r="G237" s="69" t="str">
        <f>INDEX(CompositeRoster[position],RosterPlan25[[#This Row],[RosterIndex]])&amp;""</f>
        <v>WR</v>
      </c>
      <c r="H237" s="36" t="str">
        <f>INDEX(CompositeRoster[source],RosterPlan25[[#This Row],[RosterIndex]])</f>
        <v>Roster</v>
      </c>
      <c r="I237" s="41">
        <f>_xlfn.IFNA(INDEX(Draft2019[PRICE],RosterPlan25[[#This Row],[DraftIndex]]),0)</f>
        <v>1</v>
      </c>
      <c r="J237" s="41" t="str">
        <f>IF(RosterPlan25[[#This Row],[SOURCE]]="Rookie","Rookie",_xlfn.IFNA(INDEX(Draft2019[Current Contract],RosterPlan25[[#This Row],[DraftIndex]]),"Undrafted"))</f>
        <v>Undrafted</v>
      </c>
      <c r="K237" s="41">
        <f>IF(RosterPlan25[[#This Row],[Contract]]="Rookie","",2019+3-_xlfn.IFNA(INDEX(Draft2019[Net Keeper Count],RosterPlan25[[#This Row],[DraftIndex]]),0))</f>
        <v>2021</v>
      </c>
      <c r="L237" s="41">
        <f>ROUNDDOWN(RosterPlan25[[#This Row],[Opt $]]*IF(RosterPlan25[[#This Row],[Contract]]="Rookie",0.3,0.15),0)</f>
        <v>0</v>
      </c>
      <c r="M237" s="36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37" s="47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237" s="38" t="s">
        <v>437</v>
      </c>
      <c r="P237" s="69">
        <f>_xlfn.IFNA(INDEX(Draft2019[Net Keeper Count],RosterPlan25[[#This Row],[DraftIndex]]),0)+IF(RosterPlan25[[#This Row],[KEEPER / RFA]]="K",1,0)</f>
        <v>2</v>
      </c>
      <c r="Q237" s="38"/>
      <c r="R237" s="48">
        <f>IF(RosterPlan25[[#This Row],[VAR/G]]&gt;0,ROUND($AA$29*RosterPlan25[[#This Row],[VAR/G]],0),0)+1</f>
        <v>1</v>
      </c>
      <c r="S237" s="36">
        <f>RosterPlan25[[#This Row],[Opt $]]-RosterPlan25[[#This Row],[2020 $]]</f>
        <v>0</v>
      </c>
      <c r="T237" s="69">
        <f>IF(OR(RosterPlan25[[#This Row],[SOURCE]]="Rookie",RosterPlan25[[#This Row],[POS]]="K"),0,RosterPlan25[[#This Row],[VAR/G]]+3.3)</f>
        <v>-4.7</v>
      </c>
      <c r="U237" s="69">
        <f>IF(RosterPlan25[[#This Row],[VAW/G]]&gt;0,ROUND(RosterPlan25[[#This Row],[VAW/G]]*$AA$56,0)+1,1)</f>
        <v>1</v>
      </c>
      <c r="V237" s="49">
        <f>RosterPlan25[[#This Row],[VAWG Market $]]-_xlfn.IFNA(RosterPlan25[[#This Row],[2020 $]],1)</f>
        <v>0</v>
      </c>
      <c r="W237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37" s="36">
        <f>RosterPlan25[[#This Row],[Pure Inflated $]]-RosterPlan25[[#This Row],[2020 $]]</f>
        <v>0</v>
      </c>
      <c r="AO237"/>
      <c r="AP237"/>
      <c r="AQ237"/>
      <c r="AR237"/>
      <c r="AS237"/>
      <c r="AT237"/>
    </row>
    <row r="238" spans="1:46" x14ac:dyDescent="0.3">
      <c r="A238" s="1" t="s">
        <v>15156</v>
      </c>
      <c r="B238" s="69" t="s">
        <v>261</v>
      </c>
      <c r="C238" s="69" t="s">
        <v>15155</v>
      </c>
      <c r="D238" s="69">
        <f>_xlfn.IFNA(MATCH(RosterPlan25[[#This Row],[player_id]],CompositeRoster[sleeper_id],0),  MATCH(RosterPlan25[[#This Row],[PLAYER]],CompositeRoster[full_name],0))</f>
        <v>137</v>
      </c>
      <c r="E238" s="69" t="e">
        <f>MATCH(RosterPlan25[[#This Row],[player_id]],Draft2019[sleeper_id],0)</f>
        <v>#N/A</v>
      </c>
      <c r="F238" s="57" t="str">
        <f>INDEX(CompositeRoster[team],RosterPlan25[[#This Row],[RosterIndex]])&amp;""</f>
        <v>JAX</v>
      </c>
      <c r="G238" s="57" t="str">
        <f>INDEX(CompositeRoster[position],RosterPlan25[[#This Row],[RosterIndex]])&amp;""</f>
        <v>RB</v>
      </c>
      <c r="H238" s="57" t="str">
        <f>INDEX(CompositeRoster[source],RosterPlan25[[#This Row],[RosterIndex]])</f>
        <v>Rookie</v>
      </c>
      <c r="I238" s="58">
        <f>_xlfn.IFNA(INDEX(Draft2019[PRICE],RosterPlan25[[#This Row],[DraftIndex]]),0)</f>
        <v>0</v>
      </c>
      <c r="J238" s="58" t="str">
        <f>IF(RosterPlan25[[#This Row],[SOURCE]]="Rookie","Rookie",_xlfn.IFNA(INDEX(Draft2019[Current Contract],RosterPlan25[[#This Row],[DraftIndex]]),"Undrafted"))</f>
        <v>Rookie</v>
      </c>
      <c r="K238" s="58" t="str">
        <f>IF(RosterPlan25[[#This Row],[Contract]]="Rookie","",2019+3-_xlfn.IFNA(INDEX(Draft2019[Net Keeper Count],RosterPlan25[[#This Row],[DraftIndex]]),0))</f>
        <v/>
      </c>
      <c r="L238" s="58">
        <f>ROUNDDOWN(RosterPlan25[[#This Row],[Opt $]]*IF(RosterPlan25[[#This Row],[Contract]]="Rookie",0.3,0.15),0)</f>
        <v>0</v>
      </c>
      <c r="M238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38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238" s="38" t="s">
        <v>437</v>
      </c>
      <c r="P238" s="60">
        <f>_xlfn.IFNA(INDEX(Draft2019[Net Keeper Count],RosterPlan25[[#This Row],[DraftIndex]]),0)+IF(RosterPlan25[[#This Row],[KEEPER / RFA]]="K",1,0)</f>
        <v>1</v>
      </c>
      <c r="Q238" s="59"/>
      <c r="R238" s="57">
        <f>IF(RosterPlan25[[#This Row],[VAR/G]]&gt;0,ROUND($AA$29*RosterPlan25[[#This Row],[VAR/G]],0),0)+1</f>
        <v>1</v>
      </c>
      <c r="S238" s="57">
        <f>RosterPlan25[[#This Row],[Opt $]]-RosterPlan25[[#This Row],[2020 $]]</f>
        <v>0</v>
      </c>
      <c r="T238" s="61">
        <f>IF(OR(RosterPlan25[[#This Row],[SOURCE]]="Rookie",RosterPlan25[[#This Row],[POS]]="K"),0,RosterPlan25[[#This Row],[VAR/G]]+3.3)</f>
        <v>0</v>
      </c>
      <c r="U238" s="61">
        <f>IF(RosterPlan25[[#This Row],[VAW/G]]&gt;0,ROUND(RosterPlan25[[#This Row],[VAW/G]]*$AA$56,0)+1,1)</f>
        <v>1</v>
      </c>
      <c r="V238" s="62">
        <f>RosterPlan25[[#This Row],[VAWG Market $]]-_xlfn.IFNA(RosterPlan25[[#This Row],[2020 $]],1)</f>
        <v>0</v>
      </c>
      <c r="W238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38" s="61">
        <f>RosterPlan25[[#This Row],[Pure Inflated $]]-RosterPlan25[[#This Row],[2020 $]]</f>
        <v>0</v>
      </c>
      <c r="AL238" s="36">
        <v>0.25</v>
      </c>
      <c r="AM238" s="36">
        <v>4</v>
      </c>
      <c r="AN238" s="36">
        <f>RosterPlan25[[#This Row],[Current $]]+ROUNDDOWN(AM238*0.3,0)</f>
        <v>1</v>
      </c>
      <c r="AO238"/>
      <c r="AP238"/>
      <c r="AQ238"/>
      <c r="AR238"/>
      <c r="AS238"/>
      <c r="AT238"/>
    </row>
    <row r="239" spans="1:46" x14ac:dyDescent="0.3">
      <c r="A239" s="1" t="s">
        <v>15279</v>
      </c>
      <c r="B239" s="69" t="s">
        <v>261</v>
      </c>
      <c r="C239" s="69" t="s">
        <v>15278</v>
      </c>
      <c r="D239" s="69">
        <f>_xlfn.IFNA(MATCH(RosterPlan25[[#This Row],[player_id]],CompositeRoster[sleeper_id],0),  MATCH(RosterPlan25[[#This Row],[PLAYER]],CompositeRoster[full_name],0))</f>
        <v>140</v>
      </c>
      <c r="E239" s="69" t="e">
        <f>MATCH(RosterPlan25[[#This Row],[player_id]],Draft2019[sleeper_id],0)</f>
        <v>#N/A</v>
      </c>
      <c r="F239" s="57" t="str">
        <f>INDEX(CompositeRoster[team],RosterPlan25[[#This Row],[RosterIndex]])&amp;""</f>
        <v>PHI</v>
      </c>
      <c r="G239" s="57" t="str">
        <f>INDEX(CompositeRoster[position],RosterPlan25[[#This Row],[RosterIndex]])&amp;""</f>
        <v>WR</v>
      </c>
      <c r="H239" s="57" t="str">
        <f>INDEX(CompositeRoster[source],RosterPlan25[[#This Row],[RosterIndex]])</f>
        <v>Rookie</v>
      </c>
      <c r="I239" s="58">
        <f>_xlfn.IFNA(INDEX(Draft2019[PRICE],RosterPlan25[[#This Row],[DraftIndex]]),0)</f>
        <v>0</v>
      </c>
      <c r="J239" s="58" t="str">
        <f>IF(RosterPlan25[[#This Row],[SOURCE]]="Rookie","Rookie",_xlfn.IFNA(INDEX(Draft2019[Current Contract],RosterPlan25[[#This Row],[DraftIndex]]),"Undrafted"))</f>
        <v>Rookie</v>
      </c>
      <c r="K239" s="58" t="str">
        <f>IF(RosterPlan25[[#This Row],[Contract]]="Rookie","",2019+3-_xlfn.IFNA(INDEX(Draft2019[Net Keeper Count],RosterPlan25[[#This Row],[DraftIndex]]),0))</f>
        <v/>
      </c>
      <c r="L239" s="58">
        <f>ROUNDDOWN(RosterPlan25[[#This Row],[Opt $]]*IF(RosterPlan25[[#This Row],[Contract]]="Rookie",0.3,0.15),0)</f>
        <v>0</v>
      </c>
      <c r="M239" s="57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39" s="47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239" s="38" t="s">
        <v>437</v>
      </c>
      <c r="P239" s="59">
        <f>_xlfn.IFNA(INDEX(Draft2019[Net Keeper Count],RosterPlan25[[#This Row],[DraftIndex]]),0)+IF(RosterPlan25[[#This Row],[KEEPER / RFA]]="K",1,0)</f>
        <v>1</v>
      </c>
      <c r="Q239" s="60"/>
      <c r="R239" s="57">
        <f>IF(RosterPlan25[[#This Row],[VAR/G]]&gt;0,ROUND($AA$29*RosterPlan25[[#This Row],[VAR/G]],0),0)+1</f>
        <v>1</v>
      </c>
      <c r="S239" s="57">
        <f>RosterPlan25[[#This Row],[Opt $]]-RosterPlan25[[#This Row],[2020 $]]</f>
        <v>0</v>
      </c>
      <c r="T239" s="61">
        <f>IF(OR(RosterPlan25[[#This Row],[SOURCE]]="Rookie",RosterPlan25[[#This Row],[POS]]="K"),0,RosterPlan25[[#This Row],[VAR/G]]+3.3)</f>
        <v>0</v>
      </c>
      <c r="U239" s="61">
        <f>IF(RosterPlan25[[#This Row],[VAW/G]]&gt;0,ROUND(RosterPlan25[[#This Row],[VAW/G]]*$AA$56,0)+1,1)</f>
        <v>1</v>
      </c>
      <c r="V239" s="62">
        <f>RosterPlan25[[#This Row],[VAWG Market $]]-_xlfn.IFNA(RosterPlan25[[#This Row],[2020 $]],1)</f>
        <v>0</v>
      </c>
      <c r="W239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39" s="57">
        <f>RosterPlan25[[#This Row],[Pure Inflated $]]-RosterPlan25[[#This Row],[2020 $]]</f>
        <v>0</v>
      </c>
      <c r="AO239"/>
      <c r="AP239"/>
      <c r="AQ239"/>
      <c r="AR239"/>
      <c r="AS239"/>
      <c r="AT239"/>
    </row>
    <row r="240" spans="1:46" x14ac:dyDescent="0.3">
      <c r="A240" s="1" t="s">
        <v>15665</v>
      </c>
      <c r="B240" s="69" t="s">
        <v>261</v>
      </c>
      <c r="C240" s="69" t="s">
        <v>15664</v>
      </c>
      <c r="D240" s="69">
        <f>_xlfn.IFNA(MATCH(RosterPlan25[[#This Row],[player_id]],CompositeRoster[sleeper_id],0),  MATCH(RosterPlan25[[#This Row],[PLAYER]],CompositeRoster[full_name],0))</f>
        <v>141</v>
      </c>
      <c r="E240" s="69" t="e">
        <f>MATCH(RosterPlan25[[#This Row],[player_id]],Draft2019[sleeper_id],0)</f>
        <v>#N/A</v>
      </c>
      <c r="F240" s="57" t="str">
        <f>INDEX(CompositeRoster[team],RosterPlan25[[#This Row],[RosterIndex]])&amp;""</f>
        <v>MIA</v>
      </c>
      <c r="G240" s="57" t="str">
        <f>INDEX(CompositeRoster[position],RosterPlan25[[#This Row],[RosterIndex]])&amp;""</f>
        <v>QB</v>
      </c>
      <c r="H240" s="57" t="str">
        <f>INDEX(CompositeRoster[source],RosterPlan25[[#This Row],[RosterIndex]])</f>
        <v>Rookie</v>
      </c>
      <c r="I240" s="58">
        <f>_xlfn.IFNA(INDEX(Draft2019[PRICE],RosterPlan25[[#This Row],[DraftIndex]]),0)</f>
        <v>0</v>
      </c>
      <c r="J240" s="58" t="str">
        <f>IF(RosterPlan25[[#This Row],[SOURCE]]="Rookie","Rookie",_xlfn.IFNA(INDEX(Draft2019[Current Contract],RosterPlan25[[#This Row],[DraftIndex]]),"Undrafted"))</f>
        <v>Rookie</v>
      </c>
      <c r="K240" s="58" t="str">
        <f>IF(RosterPlan25[[#This Row],[Contract]]="Rookie","",2019+3-_xlfn.IFNA(INDEX(Draft2019[Net Keeper Count],RosterPlan25[[#This Row],[DraftIndex]]),0))</f>
        <v/>
      </c>
      <c r="L240" s="58">
        <f>ROUNDDOWN(RosterPlan25[[#This Row],[Opt $]]*IF(RosterPlan25[[#This Row],[Contract]]="Rookie",0.3,0.15),0)</f>
        <v>0</v>
      </c>
      <c r="M240" s="59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240" s="26">
        <f>_xlfn.IFNA(IF(RosterPlan25[[#This Row],[POS]]="K",0,INDEX(BeerTable[Average],MATCH(TEXT(RosterPlan25[[#This Row],[player_id]],"0"),BeerTable[sleeper_id],0))),_xlfn.SWITCH(RosterPlan25[[#This Row],[POS]],"QB",-12,"RB",-8,"WR",-8,-5))</f>
        <v>-8.61</v>
      </c>
      <c r="O240" s="38" t="s">
        <v>437</v>
      </c>
      <c r="P240" s="60">
        <f>_xlfn.IFNA(INDEX(Draft2019[Net Keeper Count],RosterPlan25[[#This Row],[DraftIndex]]),0)+IF(RosterPlan25[[#This Row],[KEEPER / RFA]]="K",1,0)</f>
        <v>1</v>
      </c>
      <c r="Q240" s="59"/>
      <c r="R240" s="57">
        <f>IF(RosterPlan25[[#This Row],[VAR/G]]&gt;0,ROUND($AA$29*RosterPlan25[[#This Row],[VAR/G]],0),0)+1</f>
        <v>1</v>
      </c>
      <c r="S240" s="57">
        <f>RosterPlan25[[#This Row],[Opt $]]-RosterPlan25[[#This Row],[2020 $]]</f>
        <v>-3</v>
      </c>
      <c r="T240" s="61">
        <f>IF(OR(RosterPlan25[[#This Row],[SOURCE]]="Rookie",RosterPlan25[[#This Row],[POS]]="K"),0,RosterPlan25[[#This Row],[VAR/G]]+3.3)</f>
        <v>0</v>
      </c>
      <c r="U240" s="61">
        <f>IF(RosterPlan25[[#This Row],[VAW/G]]&gt;0,ROUND(RosterPlan25[[#This Row],[VAW/G]]*$AA$56,0)+1,1)</f>
        <v>1</v>
      </c>
      <c r="V240" s="62">
        <f>RosterPlan25[[#This Row],[VAWG Market $]]-_xlfn.IFNA(RosterPlan25[[#This Row],[2020 $]],1)</f>
        <v>-3</v>
      </c>
      <c r="W240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40" s="61">
        <f>RosterPlan25[[#This Row],[Pure Inflated $]]-RosterPlan25[[#This Row],[2020 $]]</f>
        <v>-3</v>
      </c>
      <c r="AO240"/>
      <c r="AP240"/>
      <c r="AQ240"/>
      <c r="AR240"/>
      <c r="AS240"/>
      <c r="AT240"/>
    </row>
    <row r="241" spans="1:46" x14ac:dyDescent="0.3">
      <c r="A241" s="1" t="s">
        <v>2825</v>
      </c>
      <c r="B241" s="69" t="s">
        <v>261</v>
      </c>
      <c r="C241" s="69" t="s">
        <v>2827</v>
      </c>
      <c r="D241" s="69">
        <f>_xlfn.IFNA(MATCH(RosterPlan25[[#This Row],[player_id]],CompositeRoster[sleeper_id],0),  MATCH(RosterPlan25[[#This Row],[PLAYER]],CompositeRoster[full_name],0))</f>
        <v>127</v>
      </c>
      <c r="E241" s="69" t="e">
        <f>MATCH(RosterPlan25[[#This Row],[player_id]],Draft2019[sleeper_id],0)</f>
        <v>#N/A</v>
      </c>
      <c r="F241" s="57" t="str">
        <f>INDEX(CompositeRoster[team],RosterPlan25[[#This Row],[RosterIndex]])&amp;""</f>
        <v>WAS</v>
      </c>
      <c r="G241" s="57" t="str">
        <f>INDEX(CompositeRoster[position],RosterPlan25[[#This Row],[RosterIndex]])&amp;""</f>
        <v>QB</v>
      </c>
      <c r="H241" s="57" t="str">
        <f>INDEX(CompositeRoster[source],RosterPlan25[[#This Row],[RosterIndex]])</f>
        <v>Roster</v>
      </c>
      <c r="I241" s="58">
        <f>_xlfn.IFNA(INDEX(Draft2019[PRICE],RosterPlan25[[#This Row],[DraftIndex]]),0)</f>
        <v>0</v>
      </c>
      <c r="J241" s="58" t="str">
        <f>IF(RosterPlan25[[#This Row],[SOURCE]]="Rookie","Rookie",_xlfn.IFNA(INDEX(Draft2019[Current Contract],RosterPlan25[[#This Row],[DraftIndex]]),"Undrafted"))</f>
        <v>Undrafted</v>
      </c>
      <c r="K241" s="58">
        <f>IF(RosterPlan25[[#This Row],[Contract]]="Rookie","",2019+3-_xlfn.IFNA(INDEX(Draft2019[Net Keeper Count],RosterPlan25[[#This Row],[DraftIndex]]),0))</f>
        <v>2022</v>
      </c>
      <c r="L241" s="58">
        <f>ROUNDDOWN(RosterPlan25[[#This Row],[Opt $]]*IF(RosterPlan25[[#This Row],[Contract]]="Rookie",0.3,0.15),0)</f>
        <v>0</v>
      </c>
      <c r="M241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41" s="26">
        <f>_xlfn.IFNA(IF(RosterPlan25[[#This Row],[POS]]="K",0,INDEX(BeerTable[Average],MATCH(TEXT(RosterPlan25[[#This Row],[player_id]],"0"),BeerTable[sleeper_id],0))),_xlfn.SWITCH(RosterPlan25[[#This Row],[POS]],"QB",-12,"RB",-8,"WR",-8,-5))</f>
        <v>-14.01</v>
      </c>
      <c r="O241" s="38" t="s">
        <v>437</v>
      </c>
      <c r="P241" s="60">
        <f>_xlfn.IFNA(INDEX(Draft2019[Net Keeper Count],RosterPlan25[[#This Row],[DraftIndex]]),0)+IF(RosterPlan25[[#This Row],[KEEPER / RFA]]="K",1,0)</f>
        <v>1</v>
      </c>
      <c r="Q241" s="59"/>
      <c r="R241" s="57">
        <f>IF(RosterPlan25[[#This Row],[VAR/G]]&gt;0,ROUND($AA$29*RosterPlan25[[#This Row],[VAR/G]],0),0)+1</f>
        <v>1</v>
      </c>
      <c r="S241" s="57">
        <f>RosterPlan25[[#This Row],[Opt $]]-RosterPlan25[[#This Row],[2020 $]]</f>
        <v>0</v>
      </c>
      <c r="T241" s="61">
        <f>IF(OR(RosterPlan25[[#This Row],[SOURCE]]="Rookie",RosterPlan25[[#This Row],[POS]]="K"),0,RosterPlan25[[#This Row],[VAR/G]]+3.3)</f>
        <v>-10.71</v>
      </c>
      <c r="U241" s="61">
        <f>IF(RosterPlan25[[#This Row],[VAW/G]]&gt;0,ROUND(RosterPlan25[[#This Row],[VAW/G]]*$AA$56,0)+1,1)</f>
        <v>1</v>
      </c>
      <c r="V241" s="62">
        <f>RosterPlan25[[#This Row],[VAWG Market $]]-_xlfn.IFNA(RosterPlan25[[#This Row],[2020 $]],1)</f>
        <v>0</v>
      </c>
      <c r="W241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41" s="61">
        <f>RosterPlan25[[#This Row],[Pure Inflated $]]-RosterPlan25[[#This Row],[2020 $]]</f>
        <v>0</v>
      </c>
      <c r="AL241" s="36">
        <v>7.9250000000000007</v>
      </c>
      <c r="AM241" s="36">
        <v>112</v>
      </c>
      <c r="AN241" s="36">
        <f>RosterPlan25[[#This Row],[Current $]]+ROUNDDOWN(AM241*0.3,0)</f>
        <v>33</v>
      </c>
      <c r="AO241"/>
      <c r="AP241"/>
      <c r="AQ241"/>
      <c r="AR241"/>
      <c r="AS241"/>
      <c r="AT241"/>
    </row>
    <row r="242" spans="1:46" x14ac:dyDescent="0.3">
      <c r="A242" s="1" t="s">
        <v>96</v>
      </c>
      <c r="B242" s="69" t="s">
        <v>269</v>
      </c>
      <c r="C242" s="69" t="s">
        <v>4811</v>
      </c>
      <c r="D242" s="69">
        <f>_xlfn.IFNA(MATCH(RosterPlan25[[#This Row],[player_id]],CompositeRoster[sleeper_id],0),  MATCH(RosterPlan25[[#This Row],[PLAYER]],CompositeRoster[full_name],0))</f>
        <v>96</v>
      </c>
      <c r="E242" s="69">
        <f>MATCH(RosterPlan25[[#This Row],[player_id]],Draft2019[sleeper_id],0)</f>
        <v>97</v>
      </c>
      <c r="F242" s="57" t="str">
        <f>INDEX(CompositeRoster[team],RosterPlan25[[#This Row],[RosterIndex]])&amp;""</f>
        <v>DAL</v>
      </c>
      <c r="G242" s="57" t="str">
        <f>INDEX(CompositeRoster[position],RosterPlan25[[#This Row],[RosterIndex]])&amp;""</f>
        <v>RB</v>
      </c>
      <c r="H242" s="57" t="str">
        <f>INDEX(CompositeRoster[source],RosterPlan25[[#This Row],[RosterIndex]])</f>
        <v>Roster</v>
      </c>
      <c r="I242" s="58">
        <f>_xlfn.IFNA(INDEX(Draft2019[PRICE],RosterPlan25[[#This Row],[DraftIndex]]),0)</f>
        <v>74</v>
      </c>
      <c r="J242" s="58" t="str">
        <f>IF(RosterPlan25[[#This Row],[SOURCE]]="Rookie","Rookie",_xlfn.IFNA(INDEX(Draft2019[Current Contract],RosterPlan25[[#This Row],[DraftIndex]]),"Undrafted"))</f>
        <v>Rookie</v>
      </c>
      <c r="K242" s="58" t="str">
        <f>IF(RosterPlan25[[#This Row],[Contract]]="Rookie","",2019+3-_xlfn.IFNA(INDEX(Draft2019[Net Keeper Count],RosterPlan25[[#This Row],[DraftIndex]]),0))</f>
        <v/>
      </c>
      <c r="L242" s="58">
        <f>ROUNDDOWN(RosterPlan25[[#This Row],[Opt $]]*IF(RosterPlan25[[#This Row],[Contract]]="Rookie",0.3,0.15),0)</f>
        <v>28</v>
      </c>
      <c r="M242" s="57">
        <f>IF(RosterPlan25[[#This Row],[SOURCE]]="Rookie",INDEX(Rookies2020[salary],MATCH(RosterPlan25[[#This Row],[PLAYER]],Rookies2020[full_name],0)),MAX(RosterPlan25[[#This Row],[Current $]]+RosterPlan25[[#This Row],[$↑ VAR]],1))</f>
        <v>102</v>
      </c>
      <c r="N242" s="47">
        <f>_xlfn.IFNA(IF(RosterPlan25[[#This Row],[POS]]="K",0,INDEX(BeerTable[Average],MATCH(TEXT(RosterPlan25[[#This Row],[player_id]],"0"),BeerTable[sleeper_id],0))),_xlfn.SWITCH(RosterPlan25[[#This Row],[POS]],"QB",-12,"RB",-8,"WR",-8,-5))</f>
        <v>7.89</v>
      </c>
      <c r="O242" s="38" t="s">
        <v>437</v>
      </c>
      <c r="P242" s="59">
        <f>_xlfn.IFNA(INDEX(Draft2019[Net Keeper Count],RosterPlan25[[#This Row],[DraftIndex]]),0)+IF(RosterPlan25[[#This Row],[KEEPER / RFA]]="K",1,0)</f>
        <v>4</v>
      </c>
      <c r="Q242" s="60"/>
      <c r="R242" s="57">
        <f>IF(RosterPlan25[[#This Row],[VAR/G]]&gt;0,ROUND($AA$29*RosterPlan25[[#This Row],[VAR/G]],0),0)+1</f>
        <v>95</v>
      </c>
      <c r="S242" s="57">
        <f>RosterPlan25[[#This Row],[Opt $]]-RosterPlan25[[#This Row],[2020 $]]</f>
        <v>-7</v>
      </c>
      <c r="T242" s="61">
        <f>IF(OR(RosterPlan25[[#This Row],[SOURCE]]="Rookie",RosterPlan25[[#This Row],[POS]]="K"),0,RosterPlan25[[#This Row],[VAR/G]]+3.3)</f>
        <v>11.19</v>
      </c>
      <c r="U242" s="61">
        <f>IF(RosterPlan25[[#This Row],[VAW/G]]&gt;0,ROUND(RosterPlan25[[#This Row],[VAW/G]]*$AA$56,0)+1,1)</f>
        <v>93</v>
      </c>
      <c r="V242" s="62">
        <f>RosterPlan25[[#This Row],[VAWG Market $]]-_xlfn.IFNA(RosterPlan25[[#This Row],[2020 $]],1)</f>
        <v>-9</v>
      </c>
      <c r="W242" s="57">
        <f>IF(RosterPlan25[[#This Row],[VAR/G]]&gt;0,1+ROUND(RosterPlan25[[#This Row],[VAR/G]]*IF(RosterPlan25[[#This Row],[KEEPER / RFA]]="K",($AA$34+RosterPlan25[[#This Row],[2020 $]]-1)/($AA$25+RosterPlan25[[#This Row],[VAR/G]]),$AA$35),0),1)</f>
        <v>173</v>
      </c>
      <c r="X242" s="57">
        <f>RosterPlan25[[#This Row],[Pure Inflated $]]-RosterPlan25[[#This Row],[2020 $]]</f>
        <v>71</v>
      </c>
      <c r="AL242" s="36">
        <v>2.28125</v>
      </c>
      <c r="AM242" s="36">
        <v>33</v>
      </c>
      <c r="AN242" s="36">
        <f>RosterPlan25[[#This Row],[Current $]]+ROUNDDOWN(AM242*0.3,0)</f>
        <v>83</v>
      </c>
      <c r="AO242"/>
      <c r="AP242"/>
      <c r="AQ242"/>
      <c r="AR242"/>
      <c r="AS242"/>
      <c r="AT242"/>
    </row>
    <row r="243" spans="1:46" x14ac:dyDescent="0.3">
      <c r="A243" s="1" t="s">
        <v>97</v>
      </c>
      <c r="B243" s="69" t="s">
        <v>269</v>
      </c>
      <c r="C243" s="69" t="s">
        <v>372</v>
      </c>
      <c r="D243" s="69">
        <f>_xlfn.IFNA(MATCH(RosterPlan25[[#This Row],[player_id]],CompositeRoster[sleeper_id],0),  MATCH(RosterPlan25[[#This Row],[PLAYER]],CompositeRoster[full_name],0))</f>
        <v>105</v>
      </c>
      <c r="E243" s="69">
        <f>MATCH(RosterPlan25[[#This Row],[player_id]],Draft2019[sleeper_id],0)</f>
        <v>98</v>
      </c>
      <c r="F243" s="57" t="str">
        <f>INDEX(CompositeRoster[team],RosterPlan25[[#This Row],[RosterIndex]])&amp;""</f>
        <v>NO</v>
      </c>
      <c r="G243" s="57" t="str">
        <f>INDEX(CompositeRoster[position],RosterPlan25[[#This Row],[RosterIndex]])&amp;""</f>
        <v>WR</v>
      </c>
      <c r="H243" s="57" t="str">
        <f>INDEX(CompositeRoster[source],RosterPlan25[[#This Row],[RosterIndex]])</f>
        <v>Roster</v>
      </c>
      <c r="I243" s="58">
        <f>_xlfn.IFNA(INDEX(Draft2019[PRICE],RosterPlan25[[#This Row],[DraftIndex]]),0)</f>
        <v>41</v>
      </c>
      <c r="J243" s="58" t="str">
        <f>IF(RosterPlan25[[#This Row],[SOURCE]]="Rookie","Rookie",_xlfn.IFNA(INDEX(Draft2019[Current Contract],RosterPlan25[[#This Row],[DraftIndex]]),"Undrafted"))</f>
        <v>Rookie</v>
      </c>
      <c r="K243" s="58" t="str">
        <f>IF(RosterPlan25[[#This Row],[Contract]]="Rookie","",2019+3-_xlfn.IFNA(INDEX(Draft2019[Net Keeper Count],RosterPlan25[[#This Row],[DraftIndex]]),0))</f>
        <v/>
      </c>
      <c r="L243" s="58">
        <f>ROUNDDOWN(RosterPlan25[[#This Row],[Opt $]]*IF(RosterPlan25[[#This Row],[Contract]]="Rookie",0.3,0.15),0)</f>
        <v>18</v>
      </c>
      <c r="M243" s="59">
        <f>IF(RosterPlan25[[#This Row],[SOURCE]]="Rookie",INDEX(Rookies2020[salary],MATCH(RosterPlan25[[#This Row],[PLAYER]],Rookies2020[full_name],0)),MAX(RosterPlan25[[#This Row],[Current $]]+RosterPlan25[[#This Row],[$↑ VAR]],1))</f>
        <v>59</v>
      </c>
      <c r="N243" s="26">
        <f>_xlfn.IFNA(IF(RosterPlan25[[#This Row],[POS]]="K",0,INDEX(BeerTable[Average],MATCH(TEXT(RosterPlan25[[#This Row],[player_id]],"0"),BeerTable[sleeper_id],0))),_xlfn.SWITCH(RosterPlan25[[#This Row],[POS]],"QB",-12,"RB",-8,"WR",-8,-5))</f>
        <v>5.04</v>
      </c>
      <c r="O243" s="38" t="s">
        <v>437</v>
      </c>
      <c r="P243" s="60">
        <f>_xlfn.IFNA(INDEX(Draft2019[Net Keeper Count],RosterPlan25[[#This Row],[DraftIndex]]),0)+IF(RosterPlan25[[#This Row],[KEEPER / RFA]]="K",1,0)</f>
        <v>4</v>
      </c>
      <c r="Q243" s="59"/>
      <c r="R243" s="57">
        <f>IF(RosterPlan25[[#This Row],[VAR/G]]&gt;0,ROUND($AA$29*RosterPlan25[[#This Row],[VAR/G]],0),0)+1</f>
        <v>61</v>
      </c>
      <c r="S243" s="57">
        <f>RosterPlan25[[#This Row],[Opt $]]-RosterPlan25[[#This Row],[2020 $]]</f>
        <v>2</v>
      </c>
      <c r="T243" s="61">
        <f>IF(OR(RosterPlan25[[#This Row],[SOURCE]]="Rookie",RosterPlan25[[#This Row],[POS]]="K"),0,RosterPlan25[[#This Row],[VAR/G]]+3.3)</f>
        <v>8.34</v>
      </c>
      <c r="U243" s="61">
        <f>IF(RosterPlan25[[#This Row],[VAW/G]]&gt;0,ROUND(RosterPlan25[[#This Row],[VAW/G]]*$AA$56,0)+1,1)</f>
        <v>70</v>
      </c>
      <c r="V243" s="62">
        <f>RosterPlan25[[#This Row],[VAWG Market $]]-_xlfn.IFNA(RosterPlan25[[#This Row],[2020 $]],1)</f>
        <v>11</v>
      </c>
      <c r="W243" s="57">
        <f>IF(RosterPlan25[[#This Row],[VAR/G]]&gt;0,1+ROUND(RosterPlan25[[#This Row],[VAR/G]]*IF(RosterPlan25[[#This Row],[KEEPER / RFA]]="K",($AA$34+RosterPlan25[[#This Row],[2020 $]]-1)/($AA$25+RosterPlan25[[#This Row],[VAR/G]]),$AA$35),0),1)</f>
        <v>113</v>
      </c>
      <c r="X243" s="61">
        <f>RosterPlan25[[#This Row],[Pure Inflated $]]-RosterPlan25[[#This Row],[2020 $]]</f>
        <v>54</v>
      </c>
      <c r="AO243"/>
      <c r="AP243"/>
      <c r="AQ243"/>
      <c r="AR243"/>
      <c r="AS243"/>
      <c r="AT243"/>
    </row>
    <row r="244" spans="1:46" x14ac:dyDescent="0.3">
      <c r="A244" s="1" t="s">
        <v>100</v>
      </c>
      <c r="B244" s="69" t="s">
        <v>269</v>
      </c>
      <c r="C244" s="69" t="s">
        <v>4332</v>
      </c>
      <c r="D244" s="69">
        <f>_xlfn.IFNA(MATCH(RosterPlan25[[#This Row],[player_id]],CompositeRoster[sleeper_id],0),  MATCH(RosterPlan25[[#This Row],[PLAYER]],CompositeRoster[full_name],0))</f>
        <v>89</v>
      </c>
      <c r="E244" s="69">
        <f>MATCH(RosterPlan25[[#This Row],[player_id]],Draft2019[sleeper_id],0)</f>
        <v>100</v>
      </c>
      <c r="F244" s="69" t="str">
        <f>INDEX(CompositeRoster[team],RosterPlan25[[#This Row],[RosterIndex]])&amp;""</f>
        <v>TB</v>
      </c>
      <c r="G244" s="69" t="str">
        <f>INDEX(CompositeRoster[position],RosterPlan25[[#This Row],[RosterIndex]])&amp;""</f>
        <v>WR</v>
      </c>
      <c r="H244" s="69" t="str">
        <f>INDEX(CompositeRoster[source],RosterPlan25[[#This Row],[RosterIndex]])</f>
        <v>Roster</v>
      </c>
      <c r="I244" s="41">
        <f>_xlfn.IFNA(INDEX(Draft2019[PRICE],RosterPlan25[[#This Row],[DraftIndex]]),0)</f>
        <v>8</v>
      </c>
      <c r="J244" s="41" t="str">
        <f>IF(RosterPlan25[[#This Row],[SOURCE]]="Rookie","Rookie",_xlfn.IFNA(INDEX(Draft2019[Current Contract],RosterPlan25[[#This Row],[DraftIndex]]),"Undrafted"))</f>
        <v>Rookie</v>
      </c>
      <c r="K244" s="41" t="str">
        <f>IF(RosterPlan25[[#This Row],[Contract]]="Rookie","",2019+3-_xlfn.IFNA(INDEX(Draft2019[Net Keeper Count],RosterPlan25[[#This Row],[DraftIndex]]),0))</f>
        <v/>
      </c>
      <c r="L244" s="41">
        <f>ROUNDDOWN(RosterPlan25[[#This Row],[Opt $]]*IF(RosterPlan25[[#This Row],[Contract]]="Rookie",0.3,0.15),0)</f>
        <v>11</v>
      </c>
      <c r="M244" s="36">
        <f>IF(RosterPlan25[[#This Row],[SOURCE]]="Rookie",INDEX(Rookies2020[salary],MATCH(RosterPlan25[[#This Row],[PLAYER]],Rookies2020[full_name],0)),MAX(RosterPlan25[[#This Row],[Current $]]+RosterPlan25[[#This Row],[$↑ VAR]],1))</f>
        <v>19</v>
      </c>
      <c r="N244" s="47">
        <f>_xlfn.IFNA(IF(RosterPlan25[[#This Row],[POS]]="K",0,INDEX(BeerTable[Average],MATCH(TEXT(RosterPlan25[[#This Row],[player_id]],"0"),BeerTable[sleeper_id],0))),_xlfn.SWITCH(RosterPlan25[[#This Row],[POS]],"QB",-12,"RB",-8,"WR",-8,-5))</f>
        <v>3.15</v>
      </c>
      <c r="O244" s="38" t="s">
        <v>437</v>
      </c>
      <c r="P244" s="69">
        <f>_xlfn.IFNA(INDEX(Draft2019[Net Keeper Count],RosterPlan25[[#This Row],[DraftIndex]]),0)+IF(RosterPlan25[[#This Row],[KEEPER / RFA]]="K",1,0)</f>
        <v>3</v>
      </c>
      <c r="Q244" s="38"/>
      <c r="R244" s="48">
        <f>IF(RosterPlan25[[#This Row],[VAR/G]]&gt;0,ROUND($AA$29*RosterPlan25[[#This Row],[VAR/G]],0),0)+1</f>
        <v>38</v>
      </c>
      <c r="S244" s="36">
        <f>RosterPlan25[[#This Row],[Opt $]]-RosterPlan25[[#This Row],[2020 $]]</f>
        <v>19</v>
      </c>
      <c r="T244" s="69">
        <f>IF(OR(RosterPlan25[[#This Row],[SOURCE]]="Rookie",RosterPlan25[[#This Row],[POS]]="K"),0,RosterPlan25[[#This Row],[VAR/G]]+3.3)</f>
        <v>6.4499999999999993</v>
      </c>
      <c r="U244" s="69">
        <f>IF(RosterPlan25[[#This Row],[VAW/G]]&gt;0,ROUND(RosterPlan25[[#This Row],[VAW/G]]*$AA$56,0)+1,1)</f>
        <v>54</v>
      </c>
      <c r="V244" s="49">
        <f>RosterPlan25[[#This Row],[VAWG Market $]]-_xlfn.IFNA(RosterPlan25[[#This Row],[2020 $]],1)</f>
        <v>35</v>
      </c>
      <c r="W244" s="36">
        <f>IF(RosterPlan25[[#This Row],[VAR/G]]&gt;0,1+ROUND(RosterPlan25[[#This Row],[VAR/G]]*IF(RosterPlan25[[#This Row],[KEEPER / RFA]]="K",($AA$34+RosterPlan25[[#This Row],[2020 $]]-1)/($AA$25+RosterPlan25[[#This Row],[VAR/G]]),$AA$35),0),1)</f>
        <v>71</v>
      </c>
      <c r="X244" s="36">
        <f>RosterPlan25[[#This Row],[Pure Inflated $]]-RosterPlan25[[#This Row],[2020 $]]</f>
        <v>52</v>
      </c>
      <c r="AO244"/>
      <c r="AP244"/>
      <c r="AQ244"/>
      <c r="AR244"/>
      <c r="AS244"/>
      <c r="AT244"/>
    </row>
    <row r="245" spans="1:46" x14ac:dyDescent="0.3">
      <c r="A245" s="1" t="s">
        <v>101</v>
      </c>
      <c r="B245" s="69" t="s">
        <v>269</v>
      </c>
      <c r="C245" s="69" t="s">
        <v>9556</v>
      </c>
      <c r="D245" s="69">
        <f>_xlfn.IFNA(MATCH(RosterPlan25[[#This Row],[player_id]],CompositeRoster[sleeper_id],0),  MATCH(RosterPlan25[[#This Row],[PLAYER]],CompositeRoster[full_name],0))</f>
        <v>100</v>
      </c>
      <c r="E245" s="69">
        <f>MATCH(RosterPlan25[[#This Row],[player_id]],Draft2019[sleeper_id],0)</f>
        <v>99</v>
      </c>
      <c r="F245" s="57" t="str">
        <f>INDEX(CompositeRoster[team],RosterPlan25[[#This Row],[RosterIndex]])&amp;""</f>
        <v>PIT</v>
      </c>
      <c r="G245" s="57" t="str">
        <f>INDEX(CompositeRoster[position],RosterPlan25[[#This Row],[RosterIndex]])&amp;""</f>
        <v>RB</v>
      </c>
      <c r="H245" s="57" t="str">
        <f>INDEX(CompositeRoster[source],RosterPlan25[[#This Row],[RosterIndex]])</f>
        <v>Roster</v>
      </c>
      <c r="I245" s="58">
        <f>_xlfn.IFNA(INDEX(Draft2019[PRICE],RosterPlan25[[#This Row],[DraftIndex]]),0)</f>
        <v>22</v>
      </c>
      <c r="J245" s="58" t="str">
        <f>IF(RosterPlan25[[#This Row],[SOURCE]]="Rookie","Rookie",_xlfn.IFNA(INDEX(Draft2019[Current Contract],RosterPlan25[[#This Row],[DraftIndex]]),"Undrafted"))</f>
        <v>Rookie</v>
      </c>
      <c r="K245" s="58" t="str">
        <f>IF(RosterPlan25[[#This Row],[Contract]]="Rookie","",2019+3-_xlfn.IFNA(INDEX(Draft2019[Net Keeper Count],RosterPlan25[[#This Row],[DraftIndex]]),0))</f>
        <v/>
      </c>
      <c r="L245" s="58">
        <f>ROUNDDOWN(RosterPlan25[[#This Row],[Opt $]]*IF(RosterPlan25[[#This Row],[Contract]]="Rookie",0.3,0.15),0)</f>
        <v>10</v>
      </c>
      <c r="M245" s="59">
        <f>IF(RosterPlan25[[#This Row],[SOURCE]]="Rookie",INDEX(Rookies2020[salary],MATCH(RosterPlan25[[#This Row],[PLAYER]],Rookies2020[full_name],0)),MAX(RosterPlan25[[#This Row],[Current $]]+RosterPlan25[[#This Row],[$↑ VAR]],1))</f>
        <v>32</v>
      </c>
      <c r="N245" s="26">
        <f>_xlfn.IFNA(IF(RosterPlan25[[#This Row],[POS]]="K",0,INDEX(BeerTable[Average],MATCH(TEXT(RosterPlan25[[#This Row],[player_id]],"0"),BeerTable[sleeper_id],0))),_xlfn.SWITCH(RosterPlan25[[#This Row],[POS]],"QB",-12,"RB",-8,"WR",-8,-5))</f>
        <v>2.98</v>
      </c>
      <c r="O245" s="38" t="s">
        <v>437</v>
      </c>
      <c r="P245" s="60">
        <f>_xlfn.IFNA(INDEX(Draft2019[Net Keeper Count],RosterPlan25[[#This Row],[DraftIndex]]),0)+IF(RosterPlan25[[#This Row],[KEEPER / RFA]]="K",1,0)</f>
        <v>3</v>
      </c>
      <c r="Q245" s="59"/>
      <c r="R245" s="57">
        <f>IF(RosterPlan25[[#This Row],[VAR/G]]&gt;0,ROUND($AA$29*RosterPlan25[[#This Row],[VAR/G]],0),0)+1</f>
        <v>36</v>
      </c>
      <c r="S245" s="57">
        <f>RosterPlan25[[#This Row],[Opt $]]-RosterPlan25[[#This Row],[2020 $]]</f>
        <v>4</v>
      </c>
      <c r="T245" s="61">
        <f>IF(OR(RosterPlan25[[#This Row],[SOURCE]]="Rookie",RosterPlan25[[#This Row],[POS]]="K"),0,RosterPlan25[[#This Row],[VAR/G]]+3.3)</f>
        <v>6.2799999999999994</v>
      </c>
      <c r="U245" s="61">
        <f>IF(RosterPlan25[[#This Row],[VAW/G]]&gt;0,ROUND(RosterPlan25[[#This Row],[VAW/G]]*$AA$56,0)+1,1)</f>
        <v>53</v>
      </c>
      <c r="V245" s="62">
        <f>RosterPlan25[[#This Row],[VAWG Market $]]-_xlfn.IFNA(RosterPlan25[[#This Row],[2020 $]],1)</f>
        <v>21</v>
      </c>
      <c r="W245" s="57">
        <f>IF(RosterPlan25[[#This Row],[VAR/G]]&gt;0,1+ROUND(RosterPlan25[[#This Row],[VAR/G]]*IF(RosterPlan25[[#This Row],[KEEPER / RFA]]="K",($AA$34+RosterPlan25[[#This Row],[2020 $]]-1)/($AA$25+RosterPlan25[[#This Row],[VAR/G]]),$AA$35),0),1)</f>
        <v>69</v>
      </c>
      <c r="X245" s="61">
        <f>RosterPlan25[[#This Row],[Pure Inflated $]]-RosterPlan25[[#This Row],[2020 $]]</f>
        <v>37</v>
      </c>
      <c r="AO245"/>
      <c r="AP245"/>
      <c r="AQ245"/>
      <c r="AR245"/>
      <c r="AS245"/>
      <c r="AT245"/>
    </row>
    <row r="246" spans="1:46" x14ac:dyDescent="0.3">
      <c r="A246" s="1" t="s">
        <v>190</v>
      </c>
      <c r="B246" s="69" t="s">
        <v>269</v>
      </c>
      <c r="C246" s="69" t="s">
        <v>10634</v>
      </c>
      <c r="D246" s="69">
        <f>_xlfn.IFNA(MATCH(RosterPlan25[[#This Row],[player_id]],CompositeRoster[sleeper_id],0),  MATCH(RosterPlan25[[#This Row],[PLAYER]],CompositeRoster[full_name],0))</f>
        <v>107</v>
      </c>
      <c r="E246" s="69">
        <f>MATCH(RosterPlan25[[#This Row],[player_id]],Draft2019[sleeper_id],0)</f>
        <v>110</v>
      </c>
      <c r="F246" s="57" t="str">
        <f>INDEX(CompositeRoster[team],RosterPlan25[[#This Row],[RosterIndex]])&amp;""</f>
        <v>SEA</v>
      </c>
      <c r="G246" s="57" t="str">
        <f>INDEX(CompositeRoster[position],RosterPlan25[[#This Row],[RosterIndex]])&amp;""</f>
        <v>QB</v>
      </c>
      <c r="H246" s="57" t="str">
        <f>INDEX(CompositeRoster[source],RosterPlan25[[#This Row],[RosterIndex]])</f>
        <v>Roster</v>
      </c>
      <c r="I246" s="58">
        <f>_xlfn.IFNA(INDEX(Draft2019[PRICE],RosterPlan25[[#This Row],[DraftIndex]]),0)</f>
        <v>8</v>
      </c>
      <c r="J246" s="58" t="str">
        <f>IF(RosterPlan25[[#This Row],[SOURCE]]="Rookie","Rookie",_xlfn.IFNA(INDEX(Draft2019[Current Contract],RosterPlan25[[#This Row],[DraftIndex]]),"Undrafted"))</f>
        <v>Auction</v>
      </c>
      <c r="K246" s="58">
        <f>IF(RosterPlan25[[#This Row],[Contract]]="Rookie","",2019+3-_xlfn.IFNA(INDEX(Draft2019[Net Keeper Count],RosterPlan25[[#This Row],[DraftIndex]]),0))</f>
        <v>2022</v>
      </c>
      <c r="L246" s="58">
        <f>ROUNDDOWN(RosterPlan25[[#This Row],[Opt $]]*IF(RosterPlan25[[#This Row],[Contract]]="Rookie",0.3,0.15),0)</f>
        <v>3</v>
      </c>
      <c r="M246" s="59">
        <f>IF(RosterPlan25[[#This Row],[SOURCE]]="Rookie",INDEX(Rookies2020[salary],MATCH(RosterPlan25[[#This Row],[PLAYER]],Rookies2020[full_name],0)),MAX(RosterPlan25[[#This Row],[Current $]]+RosterPlan25[[#This Row],[$↑ VAR]],1))</f>
        <v>11</v>
      </c>
      <c r="N246" s="26">
        <f>_xlfn.IFNA(IF(RosterPlan25[[#This Row],[POS]]="K",0,INDEX(BeerTable[Average],MATCH(TEXT(RosterPlan25[[#This Row],[player_id]],"0"),BeerTable[sleeper_id],0))),_xlfn.SWITCH(RosterPlan25[[#This Row],[POS]],"QB",-12,"RB",-8,"WR",-8,-5))</f>
        <v>2.0699999999999998</v>
      </c>
      <c r="O246" s="38" t="s">
        <v>437</v>
      </c>
      <c r="P246" s="60">
        <f>_xlfn.IFNA(INDEX(Draft2019[Net Keeper Count],RosterPlan25[[#This Row],[DraftIndex]]),0)+IF(RosterPlan25[[#This Row],[KEEPER / RFA]]="K",1,0)</f>
        <v>1</v>
      </c>
      <c r="Q246" s="59"/>
      <c r="R246" s="57">
        <f>IF(RosterPlan25[[#This Row],[VAR/G]]&gt;0,ROUND($AA$29*RosterPlan25[[#This Row],[VAR/G]],0),0)+1</f>
        <v>26</v>
      </c>
      <c r="S246" s="57">
        <f>RosterPlan25[[#This Row],[Opt $]]-RosterPlan25[[#This Row],[2020 $]]</f>
        <v>15</v>
      </c>
      <c r="T246" s="61">
        <f>IF(OR(RosterPlan25[[#This Row],[SOURCE]]="Rookie",RosterPlan25[[#This Row],[POS]]="K"),0,RosterPlan25[[#This Row],[VAR/G]]+3.3)</f>
        <v>5.3699999999999992</v>
      </c>
      <c r="U246" s="61">
        <f>IF(RosterPlan25[[#This Row],[VAW/G]]&gt;0,ROUND(RosterPlan25[[#This Row],[VAW/G]]*$AA$56,0)+1,1)</f>
        <v>45</v>
      </c>
      <c r="V246" s="62">
        <f>RosterPlan25[[#This Row],[VAWG Market $]]-_xlfn.IFNA(RosterPlan25[[#This Row],[2020 $]],1)</f>
        <v>34</v>
      </c>
      <c r="W246" s="57">
        <f>IF(RosterPlan25[[#This Row],[VAR/G]]&gt;0,1+ROUND(RosterPlan25[[#This Row],[VAR/G]]*IF(RosterPlan25[[#This Row],[KEEPER / RFA]]="K",($AA$34+RosterPlan25[[#This Row],[2020 $]]-1)/($AA$25+RosterPlan25[[#This Row],[VAR/G]]),$AA$35),0),1)</f>
        <v>48</v>
      </c>
      <c r="X246" s="61">
        <f>RosterPlan25[[#This Row],[Pure Inflated $]]-RosterPlan25[[#This Row],[2020 $]]</f>
        <v>37</v>
      </c>
      <c r="AO246"/>
      <c r="AP246"/>
      <c r="AQ246"/>
      <c r="AR246"/>
      <c r="AS246"/>
      <c r="AT246"/>
    </row>
    <row r="247" spans="1:46" x14ac:dyDescent="0.3">
      <c r="A247" s="1" t="s">
        <v>6057</v>
      </c>
      <c r="B247" s="69" t="s">
        <v>269</v>
      </c>
      <c r="C247" s="69" t="s">
        <v>6058</v>
      </c>
      <c r="D247" s="69">
        <f>_xlfn.IFNA(MATCH(RosterPlan25[[#This Row],[player_id]],CompositeRoster[sleeper_id],0),  MATCH(RosterPlan25[[#This Row],[PLAYER]],CompositeRoster[full_name],0))</f>
        <v>102</v>
      </c>
      <c r="E247" s="69">
        <f>MATCH(RosterPlan25[[#This Row],[player_id]],Draft2019[sleeper_id],0)</f>
        <v>113</v>
      </c>
      <c r="F247" s="57" t="str">
        <f>INDEX(CompositeRoster[team],RosterPlan25[[#This Row],[RosterIndex]])&amp;""</f>
        <v>BAL</v>
      </c>
      <c r="G247" s="57" t="str">
        <f>INDEX(CompositeRoster[position],RosterPlan25[[#This Row],[RosterIndex]])&amp;""</f>
        <v>WR</v>
      </c>
      <c r="H247" s="57" t="str">
        <f>INDEX(CompositeRoster[source],RosterPlan25[[#This Row],[RosterIndex]])</f>
        <v>Roster</v>
      </c>
      <c r="I247" s="58">
        <f>_xlfn.IFNA(INDEX(Draft2019[PRICE],RosterPlan25[[#This Row],[DraftIndex]]),0)</f>
        <v>4</v>
      </c>
      <c r="J247" s="58" t="str">
        <f>IF(RosterPlan25[[#This Row],[SOURCE]]="Rookie","Rookie",_xlfn.IFNA(INDEX(Draft2019[Current Contract],RosterPlan25[[#This Row],[DraftIndex]]),"Undrafted"))</f>
        <v>Rookie</v>
      </c>
      <c r="K247" s="58" t="str">
        <f>IF(RosterPlan25[[#This Row],[Contract]]="Rookie","",2019+3-_xlfn.IFNA(INDEX(Draft2019[Net Keeper Count],RosterPlan25[[#This Row],[DraftIndex]]),0))</f>
        <v/>
      </c>
      <c r="L247" s="58">
        <f>ROUNDDOWN(RosterPlan25[[#This Row],[Opt $]]*IF(RosterPlan25[[#This Row],[Contract]]="Rookie",0.3,0.15),0)</f>
        <v>3</v>
      </c>
      <c r="M247" s="59">
        <f>IF(RosterPlan25[[#This Row],[SOURCE]]="Rookie",INDEX(Rookies2020[salary],MATCH(RosterPlan25[[#This Row],[PLAYER]],Rookies2020[full_name],0)),MAX(RosterPlan25[[#This Row],[Current $]]+RosterPlan25[[#This Row],[$↑ VAR]],1))</f>
        <v>7</v>
      </c>
      <c r="N247" s="26">
        <f>_xlfn.IFNA(IF(RosterPlan25[[#This Row],[POS]]="K",0,INDEX(BeerTable[Average],MATCH(TEXT(RosterPlan25[[#This Row],[player_id]],"0"),BeerTable[sleeper_id],0))),_xlfn.SWITCH(RosterPlan25[[#This Row],[POS]],"QB",-12,"RB",-8,"WR",-8,-5))</f>
        <v>0.73</v>
      </c>
      <c r="O247" s="38" t="s">
        <v>437</v>
      </c>
      <c r="P247" s="60">
        <f>_xlfn.IFNA(INDEX(Draft2019[Net Keeper Count],RosterPlan25[[#This Row],[DraftIndex]]),0)+IF(RosterPlan25[[#This Row],[KEEPER / RFA]]="K",1,0)</f>
        <v>1</v>
      </c>
      <c r="Q247" s="59"/>
      <c r="R247" s="57">
        <f>IF(RosterPlan25[[#This Row],[VAR/G]]&gt;0,ROUND($AA$29*RosterPlan25[[#This Row],[VAR/G]],0),0)+1</f>
        <v>10</v>
      </c>
      <c r="S247" s="57">
        <f>RosterPlan25[[#This Row],[Opt $]]-RosterPlan25[[#This Row],[2020 $]]</f>
        <v>3</v>
      </c>
      <c r="T247" s="61">
        <f>IF(OR(RosterPlan25[[#This Row],[SOURCE]]="Rookie",RosterPlan25[[#This Row],[POS]]="K"),0,RosterPlan25[[#This Row],[VAR/G]]+3.3)</f>
        <v>4.0299999999999994</v>
      </c>
      <c r="U247" s="61">
        <f>IF(RosterPlan25[[#This Row],[VAW/G]]&gt;0,ROUND(RosterPlan25[[#This Row],[VAW/G]]*$AA$56,0)+1,1)</f>
        <v>34</v>
      </c>
      <c r="V247" s="62">
        <f>RosterPlan25[[#This Row],[VAWG Market $]]-_xlfn.IFNA(RosterPlan25[[#This Row],[2020 $]],1)</f>
        <v>27</v>
      </c>
      <c r="W247" s="57">
        <f>IF(RosterPlan25[[#This Row],[VAR/G]]&gt;0,1+ROUND(RosterPlan25[[#This Row],[VAR/G]]*IF(RosterPlan25[[#This Row],[KEEPER / RFA]]="K",($AA$34+RosterPlan25[[#This Row],[2020 $]]-1)/($AA$25+RosterPlan25[[#This Row],[VAR/G]]),$AA$35),0),1)</f>
        <v>18</v>
      </c>
      <c r="X247" s="61">
        <f>RosterPlan25[[#This Row],[Pure Inflated $]]-RosterPlan25[[#This Row],[2020 $]]</f>
        <v>11</v>
      </c>
      <c r="AL247" s="36">
        <v>0.59375</v>
      </c>
      <c r="AM247" s="36">
        <v>9</v>
      </c>
      <c r="AN247" s="36">
        <f>RosterPlan25[[#This Row],[Current $]]+ROUNDDOWN(AM247*0.3,0)</f>
        <v>6</v>
      </c>
      <c r="AO247"/>
      <c r="AP247"/>
      <c r="AQ247"/>
      <c r="AR247"/>
      <c r="AS247"/>
      <c r="AT247"/>
    </row>
    <row r="248" spans="1:46" x14ac:dyDescent="0.3">
      <c r="A248" s="1" t="s">
        <v>94</v>
      </c>
      <c r="B248" s="69" t="s">
        <v>269</v>
      </c>
      <c r="C248" s="69" t="s">
        <v>2864</v>
      </c>
      <c r="D248" s="69">
        <f>_xlfn.IFNA(MATCH(RosterPlan25[[#This Row],[player_id]],CompositeRoster[sleeper_id],0),  MATCH(RosterPlan25[[#This Row],[PLAYER]],CompositeRoster[full_name],0))</f>
        <v>93</v>
      </c>
      <c r="E248" s="69">
        <f>MATCH(RosterPlan25[[#This Row],[player_id]],Draft2019[sleeper_id],0)</f>
        <v>109</v>
      </c>
      <c r="F248" s="69" t="str">
        <f>INDEX(CompositeRoster[team],RosterPlan25[[#This Row],[RosterIndex]])&amp;""</f>
        <v>NO</v>
      </c>
      <c r="G248" s="69" t="str">
        <f>INDEX(CompositeRoster[position],RosterPlan25[[#This Row],[RosterIndex]])&amp;""</f>
        <v>QB</v>
      </c>
      <c r="H248" s="69" t="str">
        <f>INDEX(CompositeRoster[source],RosterPlan25[[#This Row],[RosterIndex]])</f>
        <v>Roster</v>
      </c>
      <c r="I248" s="41">
        <f>_xlfn.IFNA(INDEX(Draft2019[PRICE],RosterPlan25[[#This Row],[DraftIndex]]),0)</f>
        <v>3</v>
      </c>
      <c r="J248" s="41" t="str">
        <f>IF(RosterPlan25[[#This Row],[SOURCE]]="Rookie","Rookie",_xlfn.IFNA(INDEX(Draft2019[Current Contract],RosterPlan25[[#This Row],[DraftIndex]]),"Undrafted"))</f>
        <v>Auction</v>
      </c>
      <c r="K248" s="41">
        <f>IF(RosterPlan25[[#This Row],[Contract]]="Rookie","",2019+3-_xlfn.IFNA(INDEX(Draft2019[Net Keeper Count],RosterPlan25[[#This Row],[DraftIndex]]),0))</f>
        <v>2022</v>
      </c>
      <c r="L248" s="41">
        <f>ROUNDDOWN(RosterPlan25[[#This Row],[Opt $]]*IF(RosterPlan25[[#This Row],[Contract]]="Rookie",0.3,0.15),0)</f>
        <v>1</v>
      </c>
      <c r="M248" s="69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248" s="37">
        <f>_xlfn.IFNA(IF(RosterPlan25[[#This Row],[POS]]="K",0,INDEX(BeerTable[Average],MATCH(TEXT(RosterPlan25[[#This Row],[player_id]],"0"),BeerTable[sleeper_id],0))),_xlfn.SWITCH(RosterPlan25[[#This Row],[POS]],"QB",-12,"RB",-8,"WR",-8,-5))</f>
        <v>0.54</v>
      </c>
      <c r="O248" s="38" t="s">
        <v>437</v>
      </c>
      <c r="P248" s="69">
        <f>_xlfn.IFNA(INDEX(Draft2019[Net Keeper Count],RosterPlan25[[#This Row],[DraftIndex]]),0)+IF(RosterPlan25[[#This Row],[KEEPER / RFA]]="K",1,0)</f>
        <v>1</v>
      </c>
      <c r="Q248" s="38"/>
      <c r="R248" s="36">
        <f>IF(RosterPlan25[[#This Row],[VAR/G]]&gt;0,ROUND($AA$29*RosterPlan25[[#This Row],[VAR/G]],0),0)+1</f>
        <v>7</v>
      </c>
      <c r="S248" s="36">
        <f>RosterPlan25[[#This Row],[Opt $]]-RosterPlan25[[#This Row],[2020 $]]</f>
        <v>3</v>
      </c>
      <c r="T248" s="36">
        <f>IF(OR(RosterPlan25[[#This Row],[SOURCE]]="Rookie",RosterPlan25[[#This Row],[POS]]="K"),0,RosterPlan25[[#This Row],[VAR/G]]+3.3)</f>
        <v>3.84</v>
      </c>
      <c r="U248" s="36">
        <f>IF(RosterPlan25[[#This Row],[VAW/G]]&gt;0,ROUND(RosterPlan25[[#This Row],[VAW/G]]*$AA$56,0)+1,1)</f>
        <v>33</v>
      </c>
      <c r="V248" s="42">
        <f>RosterPlan25[[#This Row],[VAWG Market $]]-_xlfn.IFNA(RosterPlan25[[#This Row],[2020 $]],1)</f>
        <v>29</v>
      </c>
      <c r="W248" s="36">
        <f>IF(RosterPlan25[[#This Row],[VAR/G]]&gt;0,1+ROUND(RosterPlan25[[#This Row],[VAR/G]]*IF(RosterPlan25[[#This Row],[KEEPER / RFA]]="K",($AA$34+RosterPlan25[[#This Row],[2020 $]]-1)/($AA$25+RosterPlan25[[#This Row],[VAR/G]]),$AA$35),0),1)</f>
        <v>14</v>
      </c>
      <c r="X248" s="36">
        <f>RosterPlan25[[#This Row],[Pure Inflated $]]-RosterPlan25[[#This Row],[2020 $]]</f>
        <v>10</v>
      </c>
      <c r="AO248"/>
      <c r="AP248"/>
      <c r="AQ248"/>
      <c r="AR248"/>
      <c r="AS248"/>
      <c r="AT248"/>
    </row>
    <row r="249" spans="1:46" x14ac:dyDescent="0.3">
      <c r="A249" s="1" t="s">
        <v>22</v>
      </c>
      <c r="B249" s="69" t="s">
        <v>269</v>
      </c>
      <c r="C249" s="69" t="s">
        <v>1709</v>
      </c>
      <c r="D249" s="69">
        <f>_xlfn.IFNA(MATCH(RosterPlan25[[#This Row],[player_id]],CompositeRoster[sleeper_id],0),  MATCH(RosterPlan25[[#This Row],[PLAYER]],CompositeRoster[full_name],0))</f>
        <v>98</v>
      </c>
      <c r="E249" s="69">
        <f>MATCH(RosterPlan25[[#This Row],[player_id]],Draft2019[sleeper_id],0)</f>
        <v>107</v>
      </c>
      <c r="F249" s="69" t="str">
        <f>INDEX(CompositeRoster[team],RosterPlan25[[#This Row],[RosterIndex]])&amp;""</f>
        <v>LAC</v>
      </c>
      <c r="G249" s="69" t="str">
        <f>INDEX(CompositeRoster[position],RosterPlan25[[#This Row],[RosterIndex]])&amp;""</f>
        <v>TE</v>
      </c>
      <c r="H249" s="69" t="str">
        <f>INDEX(CompositeRoster[source],RosterPlan25[[#This Row],[RosterIndex]])</f>
        <v>Roster</v>
      </c>
      <c r="I249" s="41">
        <f>_xlfn.IFNA(INDEX(Draft2019[PRICE],RosterPlan25[[#This Row],[DraftIndex]]),0)</f>
        <v>6</v>
      </c>
      <c r="J249" s="41" t="str">
        <f>IF(RosterPlan25[[#This Row],[SOURCE]]="Rookie","Rookie",_xlfn.IFNA(INDEX(Draft2019[Current Contract],RosterPlan25[[#This Row],[DraftIndex]]),"Undrafted"))</f>
        <v>Rookie</v>
      </c>
      <c r="K249" s="41" t="str">
        <f>IF(RosterPlan25[[#This Row],[Contract]]="Rookie","",2019+3-_xlfn.IFNA(INDEX(Draft2019[Net Keeper Count],RosterPlan25[[#This Row],[DraftIndex]]),0))</f>
        <v/>
      </c>
      <c r="L249" s="41">
        <f>ROUNDDOWN(RosterPlan25[[#This Row],[Opt $]]*IF(RosterPlan25[[#This Row],[Contract]]="Rookie",0.3,0.15),0)</f>
        <v>2</v>
      </c>
      <c r="M249" s="69">
        <f>IF(RosterPlan25[[#This Row],[SOURCE]]="Rookie",INDEX(Rookies2020[salary],MATCH(RosterPlan25[[#This Row],[PLAYER]],Rookies2020[full_name],0)),MAX(RosterPlan25[[#This Row],[Current $]]+RosterPlan25[[#This Row],[$↑ VAR]],1))</f>
        <v>8</v>
      </c>
      <c r="N249" s="37">
        <f>_xlfn.IFNA(IF(RosterPlan25[[#This Row],[POS]]="K",0,INDEX(BeerTable[Average],MATCH(TEXT(RosterPlan25[[#This Row],[player_id]],"0"),BeerTable[sleeper_id],0))),_xlfn.SWITCH(RosterPlan25[[#This Row],[POS]],"QB",-12,"RB",-8,"WR",-8,-5))</f>
        <v>0.53</v>
      </c>
      <c r="O249" s="38" t="s">
        <v>437</v>
      </c>
      <c r="P249" s="36">
        <f>_xlfn.IFNA(INDEX(Draft2019[Net Keeper Count],RosterPlan25[[#This Row],[DraftIndex]]),0)+IF(RosterPlan25[[#This Row],[KEEPER / RFA]]="K",1,0)</f>
        <v>4</v>
      </c>
      <c r="Q249" s="38"/>
      <c r="R249" s="36">
        <f>IF(RosterPlan25[[#This Row],[VAR/G]]&gt;0,ROUND($AA$29*RosterPlan25[[#This Row],[VAR/G]],0),0)+1</f>
        <v>7</v>
      </c>
      <c r="S249" s="36">
        <f>RosterPlan25[[#This Row],[Opt $]]-RosterPlan25[[#This Row],[2020 $]]</f>
        <v>-1</v>
      </c>
      <c r="T249" s="36">
        <f>IF(OR(RosterPlan25[[#This Row],[SOURCE]]="Rookie",RosterPlan25[[#This Row],[POS]]="K"),0,RosterPlan25[[#This Row],[VAR/G]]+3.3)</f>
        <v>3.83</v>
      </c>
      <c r="U249" s="36">
        <f>IF(RosterPlan25[[#This Row],[VAW/G]]&gt;0,ROUND(RosterPlan25[[#This Row],[VAW/G]]*$AA$56,0)+1,1)</f>
        <v>33</v>
      </c>
      <c r="V249" s="42">
        <f>RosterPlan25[[#This Row],[VAWG Market $]]-_xlfn.IFNA(RosterPlan25[[#This Row],[2020 $]],1)</f>
        <v>25</v>
      </c>
      <c r="W249" s="36">
        <f>IF(RosterPlan25[[#This Row],[VAR/G]]&gt;0,1+ROUND(RosterPlan25[[#This Row],[VAR/G]]*IF(RosterPlan25[[#This Row],[KEEPER / RFA]]="K",($AA$34+RosterPlan25[[#This Row],[2020 $]]-1)/($AA$25+RosterPlan25[[#This Row],[VAR/G]]),$AA$35),0),1)</f>
        <v>14</v>
      </c>
      <c r="X249" s="36">
        <f>RosterPlan25[[#This Row],[Pure Inflated $]]-RosterPlan25[[#This Row],[2020 $]]</f>
        <v>6</v>
      </c>
      <c r="AO249"/>
      <c r="AP249"/>
      <c r="AQ249"/>
      <c r="AR249"/>
      <c r="AS249"/>
      <c r="AT249"/>
    </row>
    <row r="250" spans="1:46" x14ac:dyDescent="0.3">
      <c r="A250" s="1" t="s">
        <v>6103</v>
      </c>
      <c r="B250" s="69" t="s">
        <v>269</v>
      </c>
      <c r="C250" s="69" t="s">
        <v>6105</v>
      </c>
      <c r="D250" s="69">
        <f>_xlfn.IFNA(MATCH(RosterPlan25[[#This Row],[player_id]],CompositeRoster[sleeper_id],0),  MATCH(RosterPlan25[[#This Row],[PLAYER]],CompositeRoster[full_name],0))</f>
        <v>103</v>
      </c>
      <c r="E250" s="69" t="e">
        <f>MATCH(RosterPlan25[[#This Row],[player_id]],Draft2019[sleeper_id],0)</f>
        <v>#N/A</v>
      </c>
      <c r="F250" s="57" t="str">
        <f>INDEX(CompositeRoster[team],RosterPlan25[[#This Row],[RosterIndex]])&amp;""</f>
        <v>TB</v>
      </c>
      <c r="G250" s="57" t="str">
        <f>INDEX(CompositeRoster[position],RosterPlan25[[#This Row],[RosterIndex]])&amp;""</f>
        <v>K</v>
      </c>
      <c r="H250" s="57" t="str">
        <f>INDEX(CompositeRoster[source],RosterPlan25[[#This Row],[RosterIndex]])</f>
        <v>Roster</v>
      </c>
      <c r="I250" s="58">
        <f>_xlfn.IFNA(INDEX(Draft2019[PRICE],RosterPlan25[[#This Row],[DraftIndex]]),0)</f>
        <v>0</v>
      </c>
      <c r="J250" s="58" t="str">
        <f>IF(RosterPlan25[[#This Row],[SOURCE]]="Rookie","Rookie",_xlfn.IFNA(INDEX(Draft2019[Current Contract],RosterPlan25[[#This Row],[DraftIndex]]),"Undrafted"))</f>
        <v>Undrafted</v>
      </c>
      <c r="K250" s="58">
        <f>IF(RosterPlan25[[#This Row],[Contract]]="Rookie","",2019+3-_xlfn.IFNA(INDEX(Draft2019[Net Keeper Count],RosterPlan25[[#This Row],[DraftIndex]]),0))</f>
        <v>2022</v>
      </c>
      <c r="L250" s="58">
        <f>ROUNDDOWN(RosterPlan25[[#This Row],[Opt $]]*IF(RosterPlan25[[#This Row],[Contract]]="Rookie",0.3,0.15),0)</f>
        <v>0</v>
      </c>
      <c r="M250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50" s="26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250" s="38" t="s">
        <v>437</v>
      </c>
      <c r="P250" s="60">
        <f>_xlfn.IFNA(INDEX(Draft2019[Net Keeper Count],RosterPlan25[[#This Row],[DraftIndex]]),0)+IF(RosterPlan25[[#This Row],[KEEPER / RFA]]="K",1,0)</f>
        <v>1</v>
      </c>
      <c r="Q250" s="59"/>
      <c r="R250" s="57">
        <f>IF(RosterPlan25[[#This Row],[VAR/G]]&gt;0,ROUND($AA$29*RosterPlan25[[#This Row],[VAR/G]],0),0)+1</f>
        <v>1</v>
      </c>
      <c r="S250" s="57">
        <f>RosterPlan25[[#This Row],[Opt $]]-RosterPlan25[[#This Row],[2020 $]]</f>
        <v>0</v>
      </c>
      <c r="T250" s="61">
        <f>IF(OR(RosterPlan25[[#This Row],[SOURCE]]="Rookie",RosterPlan25[[#This Row],[POS]]="K"),0,RosterPlan25[[#This Row],[VAR/G]]+3.3)</f>
        <v>0</v>
      </c>
      <c r="U250" s="61">
        <f>IF(RosterPlan25[[#This Row],[VAW/G]]&gt;0,ROUND(RosterPlan25[[#This Row],[VAW/G]]*$AA$56,0)+1,1)</f>
        <v>1</v>
      </c>
      <c r="V250" s="62">
        <f>RosterPlan25[[#This Row],[VAWG Market $]]-_xlfn.IFNA(RosterPlan25[[#This Row],[2020 $]],1)</f>
        <v>0</v>
      </c>
      <c r="W250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50" s="61">
        <f>RosterPlan25[[#This Row],[Pure Inflated $]]-RosterPlan25[[#This Row],[2020 $]]</f>
        <v>0</v>
      </c>
      <c r="AO250"/>
      <c r="AP250"/>
      <c r="AQ250"/>
      <c r="AR250"/>
      <c r="AS250"/>
      <c r="AT250"/>
    </row>
    <row r="251" spans="1:46" x14ac:dyDescent="0.3">
      <c r="A251" s="1" t="s">
        <v>8188</v>
      </c>
      <c r="B251" s="69" t="s">
        <v>269</v>
      </c>
      <c r="C251" s="69" t="s">
        <v>8189</v>
      </c>
      <c r="D251" s="69">
        <f>_xlfn.IFNA(MATCH(RosterPlan25[[#This Row],[player_id]],CompositeRoster[sleeper_id],0),  MATCH(RosterPlan25[[#This Row],[PLAYER]],CompositeRoster[full_name],0))</f>
        <v>91</v>
      </c>
      <c r="E251" s="69" t="e">
        <f>MATCH(RosterPlan25[[#This Row],[player_id]],Draft2019[sleeper_id],0)</f>
        <v>#N/A</v>
      </c>
      <c r="F251" s="69" t="str">
        <f>INDEX(CompositeRoster[team],RosterPlan25[[#This Row],[RosterIndex]])&amp;""</f>
        <v>NYG</v>
      </c>
      <c r="G251" s="69" t="str">
        <f>INDEX(CompositeRoster[position],RosterPlan25[[#This Row],[RosterIndex]])&amp;""</f>
        <v>WR</v>
      </c>
      <c r="H251" s="36" t="str">
        <f>INDEX(CompositeRoster[source],RosterPlan25[[#This Row],[RosterIndex]])</f>
        <v>Roster</v>
      </c>
      <c r="I251" s="41">
        <f>_xlfn.IFNA(INDEX(Draft2019[PRICE],RosterPlan25[[#This Row],[DraftIndex]]),0)</f>
        <v>0</v>
      </c>
      <c r="J251" s="41" t="str">
        <f>IF(RosterPlan25[[#This Row],[SOURCE]]="Rookie","Rookie",_xlfn.IFNA(INDEX(Draft2019[Current Contract],RosterPlan25[[#This Row],[DraftIndex]]),"Undrafted"))</f>
        <v>Undrafted</v>
      </c>
      <c r="K251" s="41">
        <f>IF(RosterPlan25[[#This Row],[Contract]]="Rookie","",2019+3-_xlfn.IFNA(INDEX(Draft2019[Net Keeper Count],RosterPlan25[[#This Row],[DraftIndex]]),0))</f>
        <v>2022</v>
      </c>
      <c r="L251" s="41">
        <f>ROUNDDOWN(RosterPlan25[[#This Row],[Opt $]]*IF(RosterPlan25[[#This Row],[Contract]]="Rookie",0.3,0.15),0)</f>
        <v>0</v>
      </c>
      <c r="M251" s="36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51" s="37">
        <f>_xlfn.IFNA(IF(RosterPlan25[[#This Row],[POS]]="K",0,INDEX(BeerTable[Average],MATCH(TEXT(RosterPlan25[[#This Row],[player_id]],"0"),BeerTable[sleeper_id],0))),_xlfn.SWITCH(RosterPlan25[[#This Row],[POS]],"QB",-12,"RB",-8,"WR",-8,-5))</f>
        <v>-0.42</v>
      </c>
      <c r="O251" s="38" t="s">
        <v>437</v>
      </c>
      <c r="P251" s="36">
        <f>_xlfn.IFNA(INDEX(Draft2019[Net Keeper Count],RosterPlan25[[#This Row],[DraftIndex]]),0)+IF(RosterPlan25[[#This Row],[KEEPER / RFA]]="K",1,0)</f>
        <v>1</v>
      </c>
      <c r="Q251" s="38"/>
      <c r="R251" s="69">
        <f>IF(RosterPlan25[[#This Row],[VAR/G]]&gt;0,ROUND($AA$29*RosterPlan25[[#This Row],[VAR/G]],0),0)+1</f>
        <v>1</v>
      </c>
      <c r="S251" s="36">
        <f>RosterPlan25[[#This Row],[Opt $]]-RosterPlan25[[#This Row],[2020 $]]</f>
        <v>0</v>
      </c>
      <c r="T251" s="36">
        <f>IF(OR(RosterPlan25[[#This Row],[SOURCE]]="Rookie",RosterPlan25[[#This Row],[POS]]="K"),0,RosterPlan25[[#This Row],[VAR/G]]+3.3)</f>
        <v>2.88</v>
      </c>
      <c r="U251" s="36">
        <f>IF(RosterPlan25[[#This Row],[VAW/G]]&gt;0,ROUND(RosterPlan25[[#This Row],[VAW/G]]*$AA$56,0)+1,1)</f>
        <v>25</v>
      </c>
      <c r="V251" s="42">
        <f>RosterPlan25[[#This Row],[VAWG Market $]]-_xlfn.IFNA(RosterPlan25[[#This Row],[2020 $]],1)</f>
        <v>24</v>
      </c>
      <c r="W251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51" s="36">
        <f>RosterPlan25[[#This Row],[Pure Inflated $]]-RosterPlan25[[#This Row],[2020 $]]</f>
        <v>0</v>
      </c>
      <c r="AL251" s="36">
        <v>4.3625000000000007</v>
      </c>
      <c r="AM251" s="36">
        <v>62</v>
      </c>
      <c r="AN251" s="36">
        <f>RosterPlan25[[#This Row],[Current $]]+ROUNDDOWN(AM251*0.3,0)</f>
        <v>18</v>
      </c>
      <c r="AO251"/>
      <c r="AP251"/>
      <c r="AQ251"/>
      <c r="AR251"/>
      <c r="AS251"/>
      <c r="AT251"/>
    </row>
    <row r="252" spans="1:46" x14ac:dyDescent="0.3">
      <c r="A252" s="1" t="s">
        <v>15464</v>
      </c>
      <c r="B252" s="69" t="s">
        <v>269</v>
      </c>
      <c r="C252" s="69" t="s">
        <v>15463</v>
      </c>
      <c r="D252" s="69">
        <f>_xlfn.IFNA(MATCH(RosterPlan25[[#This Row],[player_id]],CompositeRoster[sleeper_id],0),  MATCH(RosterPlan25[[#This Row],[PLAYER]],CompositeRoster[full_name],0))</f>
        <v>109</v>
      </c>
      <c r="E252" s="69" t="e">
        <f>MATCH(RosterPlan25[[#This Row],[player_id]],Draft2019[sleeper_id],0)</f>
        <v>#N/A</v>
      </c>
      <c r="F252" s="57" t="str">
        <f>INDEX(CompositeRoster[team],RosterPlan25[[#This Row],[RosterIndex]])&amp;""</f>
        <v>BAL</v>
      </c>
      <c r="G252" s="57" t="str">
        <f>INDEX(CompositeRoster[position],RosterPlan25[[#This Row],[RosterIndex]])&amp;""</f>
        <v>RB</v>
      </c>
      <c r="H252" s="57" t="str">
        <f>INDEX(CompositeRoster[source],RosterPlan25[[#This Row],[RosterIndex]])</f>
        <v>Rookie</v>
      </c>
      <c r="I252" s="58">
        <f>_xlfn.IFNA(INDEX(Draft2019[PRICE],RosterPlan25[[#This Row],[DraftIndex]]),0)</f>
        <v>0</v>
      </c>
      <c r="J252" s="58" t="str">
        <f>IF(RosterPlan25[[#This Row],[SOURCE]]="Rookie","Rookie",_xlfn.IFNA(INDEX(Draft2019[Current Contract],RosterPlan25[[#This Row],[DraftIndex]]),"Undrafted"))</f>
        <v>Rookie</v>
      </c>
      <c r="K252" s="58" t="str">
        <f>IF(RosterPlan25[[#This Row],[Contract]]="Rookie","",2019+3-_xlfn.IFNA(INDEX(Draft2019[Net Keeper Count],RosterPlan25[[#This Row],[DraftIndex]]),0))</f>
        <v/>
      </c>
      <c r="L252" s="58">
        <f>ROUNDDOWN(RosterPlan25[[#This Row],[Opt $]]*IF(RosterPlan25[[#This Row],[Contract]]="Rookie",0.3,0.15),0)</f>
        <v>0</v>
      </c>
      <c r="M252" s="59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252" s="26">
        <f>_xlfn.IFNA(IF(RosterPlan25[[#This Row],[POS]]="K",0,INDEX(BeerTable[Average],MATCH(TEXT(RosterPlan25[[#This Row],[player_id]],"0"),BeerTable[sleeper_id],0))),_xlfn.SWITCH(RosterPlan25[[#This Row],[POS]],"QB",-12,"RB",-8,"WR",-8,-5))</f>
        <v>-0.49</v>
      </c>
      <c r="O252" s="38" t="s">
        <v>437</v>
      </c>
      <c r="P252" s="60">
        <f>_xlfn.IFNA(INDEX(Draft2019[Net Keeper Count],RosterPlan25[[#This Row],[DraftIndex]]),0)+IF(RosterPlan25[[#This Row],[KEEPER / RFA]]="K",1,0)</f>
        <v>1</v>
      </c>
      <c r="Q252" s="59"/>
      <c r="R252" s="57">
        <f>IF(RosterPlan25[[#This Row],[VAR/G]]&gt;0,ROUND($AA$29*RosterPlan25[[#This Row],[VAR/G]],0),0)+1</f>
        <v>1</v>
      </c>
      <c r="S252" s="57">
        <f>RosterPlan25[[#This Row],[Opt $]]-RosterPlan25[[#This Row],[2020 $]]</f>
        <v>-5</v>
      </c>
      <c r="T252" s="61">
        <f>IF(OR(RosterPlan25[[#This Row],[SOURCE]]="Rookie",RosterPlan25[[#This Row],[POS]]="K"),0,RosterPlan25[[#This Row],[VAR/G]]+3.3)</f>
        <v>0</v>
      </c>
      <c r="U252" s="61">
        <f>IF(RosterPlan25[[#This Row],[VAW/G]]&gt;0,ROUND(RosterPlan25[[#This Row],[VAW/G]]*$AA$56,0)+1,1)</f>
        <v>1</v>
      </c>
      <c r="V252" s="62">
        <f>RosterPlan25[[#This Row],[VAWG Market $]]-_xlfn.IFNA(RosterPlan25[[#This Row],[2020 $]],1)</f>
        <v>-5</v>
      </c>
      <c r="W252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52" s="61">
        <f>RosterPlan25[[#This Row],[Pure Inflated $]]-RosterPlan25[[#This Row],[2020 $]]</f>
        <v>-5</v>
      </c>
      <c r="AL252" s="36">
        <v>2.09375</v>
      </c>
      <c r="AM252" s="36">
        <v>30</v>
      </c>
      <c r="AN252" s="36">
        <f>RosterPlan25[[#This Row],[Current $]]+ROUNDDOWN(AM252*0.3,0)</f>
        <v>9</v>
      </c>
      <c r="AO252"/>
      <c r="AP252"/>
      <c r="AQ252"/>
      <c r="AR252"/>
      <c r="AS252"/>
      <c r="AT252"/>
    </row>
    <row r="253" spans="1:46" x14ac:dyDescent="0.3">
      <c r="A253" s="1" t="s">
        <v>4324</v>
      </c>
      <c r="B253" s="69" t="s">
        <v>269</v>
      </c>
      <c r="C253" s="69" t="s">
        <v>4327</v>
      </c>
      <c r="D253" s="69">
        <f>_xlfn.IFNA(MATCH(RosterPlan25[[#This Row],[player_id]],CompositeRoster[sleeper_id],0),  MATCH(RosterPlan25[[#This Row],[PLAYER]],CompositeRoster[full_name],0))</f>
        <v>92</v>
      </c>
      <c r="E253" s="69">
        <f>MATCH(RosterPlan25[[#This Row],[player_id]],Draft2019[sleeper_id],0)</f>
        <v>112</v>
      </c>
      <c r="F253" s="57" t="str">
        <f>INDEX(CompositeRoster[team],RosterPlan25[[#This Row],[RosterIndex]])&amp;""</f>
        <v>SF</v>
      </c>
      <c r="G253" s="57" t="str">
        <f>INDEX(CompositeRoster[position],RosterPlan25[[#This Row],[RosterIndex]])&amp;""</f>
        <v>WR</v>
      </c>
      <c r="H253" s="57" t="str">
        <f>INDEX(CompositeRoster[source],RosterPlan25[[#This Row],[RosterIndex]])</f>
        <v>Roster</v>
      </c>
      <c r="I253" s="58">
        <f>_xlfn.IFNA(INDEX(Draft2019[PRICE],RosterPlan25[[#This Row],[DraftIndex]]),0)</f>
        <v>5</v>
      </c>
      <c r="J253" s="58" t="str">
        <f>IF(RosterPlan25[[#This Row],[SOURCE]]="Rookie","Rookie",_xlfn.IFNA(INDEX(Draft2019[Current Contract],RosterPlan25[[#This Row],[DraftIndex]]),"Undrafted"))</f>
        <v>Rookie</v>
      </c>
      <c r="K253" s="58" t="str">
        <f>IF(RosterPlan25[[#This Row],[Contract]]="Rookie","",2019+3-_xlfn.IFNA(INDEX(Draft2019[Net Keeper Count],RosterPlan25[[#This Row],[DraftIndex]]),0))</f>
        <v/>
      </c>
      <c r="L253" s="58">
        <f>ROUNDDOWN(RosterPlan25[[#This Row],[Opt $]]*IF(RosterPlan25[[#This Row],[Contract]]="Rookie",0.3,0.15),0)</f>
        <v>0</v>
      </c>
      <c r="M253" s="57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253" s="47">
        <f>_xlfn.IFNA(IF(RosterPlan25[[#This Row],[POS]]="K",0,INDEX(BeerTable[Average],MATCH(TEXT(RosterPlan25[[#This Row],[player_id]],"0"),BeerTable[sleeper_id],0))),_xlfn.SWITCH(RosterPlan25[[#This Row],[POS]],"QB",-12,"RB",-8,"WR",-8,-5))</f>
        <v>-0.51</v>
      </c>
      <c r="O253" s="38" t="s">
        <v>437</v>
      </c>
      <c r="P253" s="59">
        <f>_xlfn.IFNA(INDEX(Draft2019[Net Keeper Count],RosterPlan25[[#This Row],[DraftIndex]]),0)+IF(RosterPlan25[[#This Row],[KEEPER / RFA]]="K",1,0)</f>
        <v>1</v>
      </c>
      <c r="Q253" s="60"/>
      <c r="R253" s="57">
        <f>IF(RosterPlan25[[#This Row],[VAR/G]]&gt;0,ROUND($AA$29*RosterPlan25[[#This Row],[VAR/G]],0),0)+1</f>
        <v>1</v>
      </c>
      <c r="S253" s="57">
        <f>RosterPlan25[[#This Row],[Opt $]]-RosterPlan25[[#This Row],[2020 $]]</f>
        <v>-4</v>
      </c>
      <c r="T253" s="61">
        <f>IF(OR(RosterPlan25[[#This Row],[SOURCE]]="Rookie",RosterPlan25[[#This Row],[POS]]="K"),0,RosterPlan25[[#This Row],[VAR/G]]+3.3)</f>
        <v>2.79</v>
      </c>
      <c r="U253" s="61">
        <f>IF(RosterPlan25[[#This Row],[VAW/G]]&gt;0,ROUND(RosterPlan25[[#This Row],[VAW/G]]*$AA$56,0)+1,1)</f>
        <v>24</v>
      </c>
      <c r="V253" s="62">
        <f>RosterPlan25[[#This Row],[VAWG Market $]]-_xlfn.IFNA(RosterPlan25[[#This Row],[2020 $]],1)</f>
        <v>19</v>
      </c>
      <c r="W253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53" s="57">
        <f>RosterPlan25[[#This Row],[Pure Inflated $]]-RosterPlan25[[#This Row],[2020 $]]</f>
        <v>-4</v>
      </c>
      <c r="AO253"/>
      <c r="AP253"/>
      <c r="AQ253"/>
      <c r="AR253"/>
      <c r="AS253"/>
      <c r="AT253"/>
    </row>
    <row r="254" spans="1:46" x14ac:dyDescent="0.3">
      <c r="A254" s="1" t="s">
        <v>104</v>
      </c>
      <c r="B254" s="69" t="s">
        <v>269</v>
      </c>
      <c r="C254" s="69" t="s">
        <v>3019</v>
      </c>
      <c r="D254" s="69">
        <f>_xlfn.IFNA(MATCH(RosterPlan25[[#This Row],[player_id]],CompositeRoster[sleeper_id],0),  MATCH(RosterPlan25[[#This Row],[PLAYER]],CompositeRoster[full_name],0))</f>
        <v>90</v>
      </c>
      <c r="E254" s="69">
        <f>MATCH(RosterPlan25[[#This Row],[player_id]],Draft2019[sleeper_id],0)</f>
        <v>105</v>
      </c>
      <c r="F254" s="69" t="str">
        <f>INDEX(CompositeRoster[team],RosterPlan25[[#This Row],[RosterIndex]])&amp;""</f>
        <v>NYJ</v>
      </c>
      <c r="G254" s="69" t="str">
        <f>INDEX(CompositeRoster[position],RosterPlan25[[#This Row],[RosterIndex]])&amp;""</f>
        <v>TE</v>
      </c>
      <c r="H254" s="36" t="str">
        <f>INDEX(CompositeRoster[source],RosterPlan25[[#This Row],[RosterIndex]])</f>
        <v>Roster</v>
      </c>
      <c r="I254" s="41">
        <f>_xlfn.IFNA(INDEX(Draft2019[PRICE],RosterPlan25[[#This Row],[DraftIndex]]),0)</f>
        <v>1</v>
      </c>
      <c r="J254" s="41" t="str">
        <f>IF(RosterPlan25[[#This Row],[SOURCE]]="Rookie","Rookie",_xlfn.IFNA(INDEX(Draft2019[Current Contract],RosterPlan25[[#This Row],[DraftIndex]]),"Undrafted"))</f>
        <v>Undrafted</v>
      </c>
      <c r="K254" s="41">
        <f>IF(RosterPlan25[[#This Row],[Contract]]="Rookie","",2019+3-_xlfn.IFNA(INDEX(Draft2019[Net Keeper Count],RosterPlan25[[#This Row],[DraftIndex]]),0))</f>
        <v>2021</v>
      </c>
      <c r="L254" s="41">
        <f>ROUNDDOWN(RosterPlan25[[#This Row],[Opt $]]*IF(RosterPlan25[[#This Row],[Contract]]="Rookie",0.3,0.15),0)</f>
        <v>0</v>
      </c>
      <c r="M254" s="36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54" s="37">
        <f>_xlfn.IFNA(IF(RosterPlan25[[#This Row],[POS]]="K",0,INDEX(BeerTable[Average],MATCH(TEXT(RosterPlan25[[#This Row],[player_id]],"0"),BeerTable[sleeper_id],0))),_xlfn.SWITCH(RosterPlan25[[#This Row],[POS]],"QB",-12,"RB",-8,"WR",-8,-5))</f>
        <v>-0.96</v>
      </c>
      <c r="O254" s="38" t="s">
        <v>437</v>
      </c>
      <c r="P254" s="36">
        <f>_xlfn.IFNA(INDEX(Draft2019[Net Keeper Count],RosterPlan25[[#This Row],[DraftIndex]]),0)+IF(RosterPlan25[[#This Row],[KEEPER / RFA]]="K",1,0)</f>
        <v>2</v>
      </c>
      <c r="Q254" s="38"/>
      <c r="R254" s="69">
        <f>IF(RosterPlan25[[#This Row],[VAR/G]]&gt;0,ROUND($AA$29*RosterPlan25[[#This Row],[VAR/G]],0),0)+1</f>
        <v>1</v>
      </c>
      <c r="S254" s="36">
        <f>RosterPlan25[[#This Row],[Opt $]]-RosterPlan25[[#This Row],[2020 $]]</f>
        <v>0</v>
      </c>
      <c r="T254" s="36">
        <f>IF(OR(RosterPlan25[[#This Row],[SOURCE]]="Rookie",RosterPlan25[[#This Row],[POS]]="K"),0,RosterPlan25[[#This Row],[VAR/G]]+3.3)</f>
        <v>2.34</v>
      </c>
      <c r="U254" s="36">
        <f>IF(RosterPlan25[[#This Row],[VAW/G]]&gt;0,ROUND(RosterPlan25[[#This Row],[VAW/G]]*$AA$56,0)+1,1)</f>
        <v>20</v>
      </c>
      <c r="V254" s="42">
        <f>RosterPlan25[[#This Row],[VAWG Market $]]-_xlfn.IFNA(RosterPlan25[[#This Row],[2020 $]],1)</f>
        <v>19</v>
      </c>
      <c r="W254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54" s="36">
        <f>RosterPlan25[[#This Row],[Pure Inflated $]]-RosterPlan25[[#This Row],[2020 $]]</f>
        <v>0</v>
      </c>
      <c r="AL254" s="36">
        <v>0.68125000000000036</v>
      </c>
      <c r="AM254" s="36">
        <v>11</v>
      </c>
      <c r="AN254" s="36">
        <f>RosterPlan25[[#This Row],[Current $]]+ROUNDDOWN(AM254*0.3,0)</f>
        <v>4</v>
      </c>
      <c r="AO254"/>
      <c r="AP254"/>
      <c r="AQ254"/>
      <c r="AR254"/>
      <c r="AS254"/>
      <c r="AT254"/>
    </row>
    <row r="255" spans="1:46" x14ac:dyDescent="0.3">
      <c r="A255" s="1" t="s">
        <v>15400</v>
      </c>
      <c r="B255" s="69" t="s">
        <v>269</v>
      </c>
      <c r="C255" s="69" t="s">
        <v>15399</v>
      </c>
      <c r="D255" s="69">
        <f>_xlfn.IFNA(MATCH(RosterPlan25[[#This Row],[player_id]],CompositeRoster[sleeper_id],0),  MATCH(RosterPlan25[[#This Row],[PLAYER]],CompositeRoster[full_name],0))</f>
        <v>108</v>
      </c>
      <c r="E255" s="69" t="e">
        <f>MATCH(RosterPlan25[[#This Row],[player_id]],Draft2019[sleeper_id],0)</f>
        <v>#N/A</v>
      </c>
      <c r="F255" s="69" t="str">
        <f>INDEX(CompositeRoster[team],RosterPlan25[[#This Row],[RosterIndex]])&amp;""</f>
        <v>DAL</v>
      </c>
      <c r="G255" s="69" t="str">
        <f>INDEX(CompositeRoster[position],RosterPlan25[[#This Row],[RosterIndex]])&amp;""</f>
        <v>WR</v>
      </c>
      <c r="H255" s="36" t="str">
        <f>INDEX(CompositeRoster[source],RosterPlan25[[#This Row],[RosterIndex]])</f>
        <v>Rookie</v>
      </c>
      <c r="I255" s="41">
        <f>_xlfn.IFNA(INDEX(Draft2019[PRICE],RosterPlan25[[#This Row],[DraftIndex]]),0)</f>
        <v>0</v>
      </c>
      <c r="J255" s="41" t="str">
        <f>IF(RosterPlan25[[#This Row],[SOURCE]]="Rookie","Rookie",_xlfn.IFNA(INDEX(Draft2019[Current Contract],RosterPlan25[[#This Row],[DraftIndex]]),"Undrafted"))</f>
        <v>Rookie</v>
      </c>
      <c r="K255" s="41" t="str">
        <f>IF(RosterPlan25[[#This Row],[Contract]]="Rookie","",2019+3-_xlfn.IFNA(INDEX(Draft2019[Net Keeper Count],RosterPlan25[[#This Row],[DraftIndex]]),0))</f>
        <v/>
      </c>
      <c r="L255" s="41">
        <f>ROUNDDOWN(RosterPlan25[[#This Row],[Opt $]]*IF(RosterPlan25[[#This Row],[Contract]]="Rookie",0.3,0.15),0)</f>
        <v>0</v>
      </c>
      <c r="M255" s="36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255" s="37">
        <f>_xlfn.IFNA(IF(RosterPlan25[[#This Row],[POS]]="K",0,INDEX(BeerTable[Average],MATCH(TEXT(RosterPlan25[[#This Row],[player_id]],"0"),BeerTable[sleeper_id],0))),_xlfn.SWITCH(RosterPlan25[[#This Row],[POS]],"QB",-12,"RB",-8,"WR",-8,-5))</f>
        <v>-1.03</v>
      </c>
      <c r="O255" s="38" t="s">
        <v>437</v>
      </c>
      <c r="P255" s="36">
        <f>_xlfn.IFNA(INDEX(Draft2019[Net Keeper Count],RosterPlan25[[#This Row],[DraftIndex]]),0)+IF(RosterPlan25[[#This Row],[KEEPER / RFA]]="K",1,0)</f>
        <v>1</v>
      </c>
      <c r="Q255" s="38"/>
      <c r="R255" s="69">
        <f>IF(RosterPlan25[[#This Row],[VAR/G]]&gt;0,ROUND($AA$29*RosterPlan25[[#This Row],[VAR/G]],0),0)+1</f>
        <v>1</v>
      </c>
      <c r="S255" s="36">
        <f>RosterPlan25[[#This Row],[Opt $]]-RosterPlan25[[#This Row],[2020 $]]</f>
        <v>-4</v>
      </c>
      <c r="T255" s="36">
        <f>IF(OR(RosterPlan25[[#This Row],[SOURCE]]="Rookie",RosterPlan25[[#This Row],[POS]]="K"),0,RosterPlan25[[#This Row],[VAR/G]]+3.3)</f>
        <v>0</v>
      </c>
      <c r="U255" s="36">
        <f>IF(RosterPlan25[[#This Row],[VAW/G]]&gt;0,ROUND(RosterPlan25[[#This Row],[VAW/G]]*$AA$56,0)+1,1)</f>
        <v>1</v>
      </c>
      <c r="V255" s="42">
        <f>RosterPlan25[[#This Row],[VAWG Market $]]-_xlfn.IFNA(RosterPlan25[[#This Row],[2020 $]],1)</f>
        <v>-4</v>
      </c>
      <c r="W255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55" s="36">
        <f>RosterPlan25[[#This Row],[Pure Inflated $]]-RosterPlan25[[#This Row],[2020 $]]</f>
        <v>-4</v>
      </c>
      <c r="AL255" s="36">
        <v>0.8125</v>
      </c>
      <c r="AM255" s="36">
        <v>12</v>
      </c>
      <c r="AN255" s="36">
        <f>RosterPlan25[[#This Row],[Current $]]+ROUNDDOWN(AM255*0.3,0)</f>
        <v>3</v>
      </c>
      <c r="AO255"/>
      <c r="AP255"/>
      <c r="AQ255"/>
      <c r="AR255"/>
      <c r="AS255"/>
      <c r="AT255"/>
    </row>
    <row r="256" spans="1:46" x14ac:dyDescent="0.3">
      <c r="A256" s="1" t="s">
        <v>14629</v>
      </c>
      <c r="B256" s="69" t="s">
        <v>269</v>
      </c>
      <c r="C256" s="69" t="s">
        <v>14628</v>
      </c>
      <c r="D256" s="69">
        <f>_xlfn.IFNA(MATCH(RosterPlan25[[#This Row],[player_id]],CompositeRoster[sleeper_id],0),  MATCH(RosterPlan25[[#This Row],[PLAYER]],CompositeRoster[full_name],0))</f>
        <v>111</v>
      </c>
      <c r="E256" s="69" t="e">
        <f>MATCH(RosterPlan25[[#This Row],[player_id]],Draft2019[sleeper_id],0)</f>
        <v>#N/A</v>
      </c>
      <c r="F256" s="69" t="str">
        <f>INDEX(CompositeRoster[team],RosterPlan25[[#This Row],[RosterIndex]])&amp;""</f>
        <v>BUF</v>
      </c>
      <c r="G256" s="69" t="str">
        <f>INDEX(CompositeRoster[position],RosterPlan25[[#This Row],[RosterIndex]])&amp;""</f>
        <v>RB</v>
      </c>
      <c r="H256" s="36" t="str">
        <f>INDEX(CompositeRoster[source],RosterPlan25[[#This Row],[RosterIndex]])</f>
        <v>Rookie</v>
      </c>
      <c r="I256" s="41">
        <f>_xlfn.IFNA(INDEX(Draft2019[PRICE],RosterPlan25[[#This Row],[DraftIndex]]),0)</f>
        <v>0</v>
      </c>
      <c r="J256" s="41" t="str">
        <f>IF(RosterPlan25[[#This Row],[SOURCE]]="Rookie","Rookie",_xlfn.IFNA(INDEX(Draft2019[Current Contract],RosterPlan25[[#This Row],[DraftIndex]]),"Undrafted"))</f>
        <v>Rookie</v>
      </c>
      <c r="K256" s="41" t="str">
        <f>IF(RosterPlan25[[#This Row],[Contract]]="Rookie","",2019+3-_xlfn.IFNA(INDEX(Draft2019[Net Keeper Count],RosterPlan25[[#This Row],[DraftIndex]]),0))</f>
        <v/>
      </c>
      <c r="L256" s="41">
        <f>ROUNDDOWN(RosterPlan25[[#This Row],[Opt $]]*IF(RosterPlan25[[#This Row],[Contract]]="Rookie",0.3,0.15),0)</f>
        <v>0</v>
      </c>
      <c r="M256" s="36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256" s="47">
        <f>_xlfn.IFNA(IF(RosterPlan25[[#This Row],[POS]]="K",0,INDEX(BeerTable[Average],MATCH(TEXT(RosterPlan25[[#This Row],[player_id]],"0"),BeerTable[sleeper_id],0))),_xlfn.SWITCH(RosterPlan25[[#This Row],[POS]],"QB",-12,"RB",-8,"WR",-8,-5))</f>
        <v>-1.29</v>
      </c>
      <c r="O256" s="38" t="s">
        <v>437</v>
      </c>
      <c r="P256" s="69">
        <f>_xlfn.IFNA(INDEX(Draft2019[Net Keeper Count],RosterPlan25[[#This Row],[DraftIndex]]),0)+IF(RosterPlan25[[#This Row],[KEEPER / RFA]]="K",1,0)</f>
        <v>1</v>
      </c>
      <c r="Q256" s="38"/>
      <c r="R256" s="48">
        <f>IF(RosterPlan25[[#This Row],[VAR/G]]&gt;0,ROUND($AA$29*RosterPlan25[[#This Row],[VAR/G]],0),0)+1</f>
        <v>1</v>
      </c>
      <c r="S256" s="36">
        <f>RosterPlan25[[#This Row],[Opt $]]-RosterPlan25[[#This Row],[2020 $]]</f>
        <v>-3</v>
      </c>
      <c r="T256" s="69">
        <f>IF(OR(RosterPlan25[[#This Row],[SOURCE]]="Rookie",RosterPlan25[[#This Row],[POS]]="K"),0,RosterPlan25[[#This Row],[VAR/G]]+3.3)</f>
        <v>0</v>
      </c>
      <c r="U256" s="69">
        <f>IF(RosterPlan25[[#This Row],[VAW/G]]&gt;0,ROUND(RosterPlan25[[#This Row],[VAW/G]]*$AA$56,0)+1,1)</f>
        <v>1</v>
      </c>
      <c r="V256" s="49">
        <f>RosterPlan25[[#This Row],[VAWG Market $]]-_xlfn.IFNA(RosterPlan25[[#This Row],[2020 $]],1)</f>
        <v>-3</v>
      </c>
      <c r="W256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56" s="36">
        <f>RosterPlan25[[#This Row],[Pure Inflated $]]-RosterPlan25[[#This Row],[2020 $]]</f>
        <v>-3</v>
      </c>
      <c r="AO256"/>
      <c r="AP256"/>
      <c r="AQ256"/>
      <c r="AR256"/>
      <c r="AS256"/>
      <c r="AT256"/>
    </row>
    <row r="257" spans="1:46" x14ac:dyDescent="0.3">
      <c r="A257" s="1" t="s">
        <v>5720</v>
      </c>
      <c r="B257" s="69" t="s">
        <v>269</v>
      </c>
      <c r="C257" s="69" t="s">
        <v>5723</v>
      </c>
      <c r="D257" s="69">
        <f>_xlfn.IFNA(MATCH(RosterPlan25[[#This Row],[player_id]],CompositeRoster[sleeper_id],0),  MATCH(RosterPlan25[[#This Row],[PLAYER]],CompositeRoster[full_name],0))</f>
        <v>104</v>
      </c>
      <c r="E257" s="69">
        <f>MATCH(RosterPlan25[[#This Row],[player_id]],Draft2019[sleeper_id],0)</f>
        <v>114</v>
      </c>
      <c r="F257" s="57" t="str">
        <f>INDEX(CompositeRoster[team],RosterPlan25[[#This Row],[RosterIndex]])&amp;""</f>
        <v>KC</v>
      </c>
      <c r="G257" s="57" t="str">
        <f>INDEX(CompositeRoster[position],RosterPlan25[[#This Row],[RosterIndex]])&amp;""</f>
        <v>WR</v>
      </c>
      <c r="H257" s="57" t="str">
        <f>INDEX(CompositeRoster[source],RosterPlan25[[#This Row],[RosterIndex]])</f>
        <v>Roster</v>
      </c>
      <c r="I257" s="58">
        <f>_xlfn.IFNA(INDEX(Draft2019[PRICE],RosterPlan25[[#This Row],[DraftIndex]]),0)</f>
        <v>4</v>
      </c>
      <c r="J257" s="58" t="str">
        <f>IF(RosterPlan25[[#This Row],[SOURCE]]="Rookie","Rookie",_xlfn.IFNA(INDEX(Draft2019[Current Contract],RosterPlan25[[#This Row],[DraftIndex]]),"Undrafted"))</f>
        <v>Rookie</v>
      </c>
      <c r="K257" s="58" t="str">
        <f>IF(RosterPlan25[[#This Row],[Contract]]="Rookie","",2019+3-_xlfn.IFNA(INDEX(Draft2019[Net Keeper Count],RosterPlan25[[#This Row],[DraftIndex]]),0))</f>
        <v/>
      </c>
      <c r="L257" s="58">
        <f>ROUNDDOWN(RosterPlan25[[#This Row],[Opt $]]*IF(RosterPlan25[[#This Row],[Contract]]="Rookie",0.3,0.15),0)</f>
        <v>0</v>
      </c>
      <c r="M257" s="59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257" s="26">
        <f>_xlfn.IFNA(IF(RosterPlan25[[#This Row],[POS]]="K",0,INDEX(BeerTable[Average],MATCH(TEXT(RosterPlan25[[#This Row],[player_id]],"0"),BeerTable[sleeper_id],0))),_xlfn.SWITCH(RosterPlan25[[#This Row],[POS]],"QB",-12,"RB",-8,"WR",-8,-5))</f>
        <v>-1.5</v>
      </c>
      <c r="O257" s="38" t="s">
        <v>437</v>
      </c>
      <c r="P257" s="60">
        <f>_xlfn.IFNA(INDEX(Draft2019[Net Keeper Count],RosterPlan25[[#This Row],[DraftIndex]]),0)+IF(RosterPlan25[[#This Row],[KEEPER / RFA]]="K",1,0)</f>
        <v>1</v>
      </c>
      <c r="Q257" s="59"/>
      <c r="R257" s="57">
        <f>IF(RosterPlan25[[#This Row],[VAR/G]]&gt;0,ROUND($AA$29*RosterPlan25[[#This Row],[VAR/G]],0),0)+1</f>
        <v>1</v>
      </c>
      <c r="S257" s="57">
        <f>RosterPlan25[[#This Row],[Opt $]]-RosterPlan25[[#This Row],[2020 $]]</f>
        <v>-3</v>
      </c>
      <c r="T257" s="61">
        <f>IF(OR(RosterPlan25[[#This Row],[SOURCE]]="Rookie",RosterPlan25[[#This Row],[POS]]="K"),0,RosterPlan25[[#This Row],[VAR/G]]+3.3)</f>
        <v>1.7999999999999998</v>
      </c>
      <c r="U257" s="61">
        <f>IF(RosterPlan25[[#This Row],[VAW/G]]&gt;0,ROUND(RosterPlan25[[#This Row],[VAW/G]]*$AA$56,0)+1,1)</f>
        <v>16</v>
      </c>
      <c r="V257" s="62">
        <f>RosterPlan25[[#This Row],[VAWG Market $]]-_xlfn.IFNA(RosterPlan25[[#This Row],[2020 $]],1)</f>
        <v>12</v>
      </c>
      <c r="W257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57" s="61">
        <f>RosterPlan25[[#This Row],[Pure Inflated $]]-RosterPlan25[[#This Row],[2020 $]]</f>
        <v>-3</v>
      </c>
      <c r="AO257"/>
      <c r="AP257"/>
      <c r="AQ257"/>
      <c r="AR257"/>
      <c r="AS257"/>
      <c r="AT257"/>
    </row>
    <row r="258" spans="1:46" x14ac:dyDescent="0.3">
      <c r="A258" s="1" t="s">
        <v>10468</v>
      </c>
      <c r="B258" s="69" t="s">
        <v>269</v>
      </c>
      <c r="C258" s="69" t="s">
        <v>10470</v>
      </c>
      <c r="D258" s="69">
        <f>_xlfn.IFNA(MATCH(RosterPlan25[[#This Row],[player_id]],CompositeRoster[sleeper_id],0),  MATCH(RosterPlan25[[#This Row],[PLAYER]],CompositeRoster[full_name],0))</f>
        <v>106</v>
      </c>
      <c r="E258" s="69">
        <f>MATCH(RosterPlan25[[#This Row],[player_id]],Draft2019[sleeper_id],0)</f>
        <v>111</v>
      </c>
      <c r="F258" s="57" t="str">
        <f>INDEX(CompositeRoster[team],RosterPlan25[[#This Row],[RosterIndex]])&amp;""</f>
        <v>NE</v>
      </c>
      <c r="G258" s="57" t="str">
        <f>INDEX(CompositeRoster[position],RosterPlan25[[#This Row],[RosterIndex]])&amp;""</f>
        <v>WR</v>
      </c>
      <c r="H258" s="57" t="str">
        <f>INDEX(CompositeRoster[source],RosterPlan25[[#This Row],[RosterIndex]])</f>
        <v>Roster</v>
      </c>
      <c r="I258" s="58">
        <f>_xlfn.IFNA(INDEX(Draft2019[PRICE],RosterPlan25[[#This Row],[DraftIndex]]),0)</f>
        <v>5</v>
      </c>
      <c r="J258" s="58" t="str">
        <f>IF(RosterPlan25[[#This Row],[SOURCE]]="Rookie","Rookie",_xlfn.IFNA(INDEX(Draft2019[Current Contract],RosterPlan25[[#This Row],[DraftIndex]]),"Undrafted"))</f>
        <v>Rookie</v>
      </c>
      <c r="K258" s="58" t="str">
        <f>IF(RosterPlan25[[#This Row],[Contract]]="Rookie","",2019+3-_xlfn.IFNA(INDEX(Draft2019[Net Keeper Count],RosterPlan25[[#This Row],[DraftIndex]]),0))</f>
        <v/>
      </c>
      <c r="L258" s="58">
        <f>ROUNDDOWN(RosterPlan25[[#This Row],[Opt $]]*IF(RosterPlan25[[#This Row],[Contract]]="Rookie",0.3,0.15),0)</f>
        <v>0</v>
      </c>
      <c r="M258" s="59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258" s="26">
        <f>_xlfn.IFNA(IF(RosterPlan25[[#This Row],[POS]]="K",0,INDEX(BeerTable[Average],MATCH(TEXT(RosterPlan25[[#This Row],[player_id]],"0"),BeerTable[sleeper_id],0))),_xlfn.SWITCH(RosterPlan25[[#This Row],[POS]],"QB",-12,"RB",-8,"WR",-8,-5))</f>
        <v>-1.54</v>
      </c>
      <c r="O258" s="38" t="s">
        <v>437</v>
      </c>
      <c r="P258" s="60">
        <f>_xlfn.IFNA(INDEX(Draft2019[Net Keeper Count],RosterPlan25[[#This Row],[DraftIndex]]),0)+IF(RosterPlan25[[#This Row],[KEEPER / RFA]]="K",1,0)</f>
        <v>1</v>
      </c>
      <c r="Q258" s="59"/>
      <c r="R258" s="57">
        <f>IF(RosterPlan25[[#This Row],[VAR/G]]&gt;0,ROUND($AA$29*RosterPlan25[[#This Row],[VAR/G]],0),0)+1</f>
        <v>1</v>
      </c>
      <c r="S258" s="57">
        <f>RosterPlan25[[#This Row],[Opt $]]-RosterPlan25[[#This Row],[2020 $]]</f>
        <v>-4</v>
      </c>
      <c r="T258" s="61">
        <f>IF(OR(RosterPlan25[[#This Row],[SOURCE]]="Rookie",RosterPlan25[[#This Row],[POS]]="K"),0,RosterPlan25[[#This Row],[VAR/G]]+3.3)</f>
        <v>1.7599999999999998</v>
      </c>
      <c r="U258" s="61">
        <f>IF(RosterPlan25[[#This Row],[VAW/G]]&gt;0,ROUND(RosterPlan25[[#This Row],[VAW/G]]*$AA$56,0)+1,1)</f>
        <v>16</v>
      </c>
      <c r="V258" s="62">
        <f>RosterPlan25[[#This Row],[VAWG Market $]]-_xlfn.IFNA(RosterPlan25[[#This Row],[2020 $]],1)</f>
        <v>11</v>
      </c>
      <c r="W258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58" s="61">
        <f>RosterPlan25[[#This Row],[Pure Inflated $]]-RosterPlan25[[#This Row],[2020 $]]</f>
        <v>-4</v>
      </c>
      <c r="AO258"/>
      <c r="AP258"/>
      <c r="AQ258"/>
      <c r="AR258"/>
      <c r="AS258"/>
      <c r="AT258"/>
    </row>
    <row r="259" spans="1:46" x14ac:dyDescent="0.3">
      <c r="A259" s="1" t="s">
        <v>7629</v>
      </c>
      <c r="B259" s="69" t="s">
        <v>269</v>
      </c>
      <c r="C259" s="69" t="s">
        <v>7632</v>
      </c>
      <c r="D259" s="69">
        <f>_xlfn.IFNA(MATCH(RosterPlan25[[#This Row],[player_id]],CompositeRoster[sleeper_id],0),  MATCH(RosterPlan25[[#This Row],[PLAYER]],CompositeRoster[full_name],0))</f>
        <v>87</v>
      </c>
      <c r="E259" s="69" t="e">
        <f>MATCH(RosterPlan25[[#This Row],[player_id]],Draft2019[sleeper_id],0)</f>
        <v>#N/A</v>
      </c>
      <c r="F259" s="69" t="str">
        <f>INDEX(CompositeRoster[team],RosterPlan25[[#This Row],[RosterIndex]])&amp;""</f>
        <v>GB</v>
      </c>
      <c r="G259" s="69" t="str">
        <f>INDEX(CompositeRoster[position],RosterPlan25[[#This Row],[RosterIndex]])&amp;""</f>
        <v>WR</v>
      </c>
      <c r="H259" s="36" t="str">
        <f>INDEX(CompositeRoster[source],RosterPlan25[[#This Row],[RosterIndex]])</f>
        <v>Roster</v>
      </c>
      <c r="I259" s="41">
        <f>_xlfn.IFNA(INDEX(Draft2019[PRICE],RosterPlan25[[#This Row],[DraftIndex]]),0)</f>
        <v>0</v>
      </c>
      <c r="J259" s="41" t="str">
        <f>IF(RosterPlan25[[#This Row],[SOURCE]]="Rookie","Rookie",_xlfn.IFNA(INDEX(Draft2019[Current Contract],RosterPlan25[[#This Row],[DraftIndex]]),"Undrafted"))</f>
        <v>Undrafted</v>
      </c>
      <c r="K259" s="41">
        <f>IF(RosterPlan25[[#This Row],[Contract]]="Rookie","",2019+3-_xlfn.IFNA(INDEX(Draft2019[Net Keeper Count],RosterPlan25[[#This Row],[DraftIndex]]),0))</f>
        <v>2022</v>
      </c>
      <c r="L259" s="41">
        <f>ROUNDDOWN(RosterPlan25[[#This Row],[Opt $]]*IF(RosterPlan25[[#This Row],[Contract]]="Rookie",0.3,0.15),0)</f>
        <v>0</v>
      </c>
      <c r="M259" s="36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59" s="37">
        <f>_xlfn.IFNA(IF(RosterPlan25[[#This Row],[POS]]="K",0,INDEX(BeerTable[Average],MATCH(TEXT(RosterPlan25[[#This Row],[player_id]],"0"),BeerTable[sleeper_id],0))),_xlfn.SWITCH(RosterPlan25[[#This Row],[POS]],"QB",-12,"RB",-8,"WR",-8,-5))</f>
        <v>-1.7</v>
      </c>
      <c r="O259" s="38" t="s">
        <v>437</v>
      </c>
      <c r="P259" s="36">
        <f>_xlfn.IFNA(INDEX(Draft2019[Net Keeper Count],RosterPlan25[[#This Row],[DraftIndex]]),0)+IF(RosterPlan25[[#This Row],[KEEPER / RFA]]="K",1,0)</f>
        <v>1</v>
      </c>
      <c r="Q259" s="38"/>
      <c r="R259" s="69">
        <f>IF(RosterPlan25[[#This Row],[VAR/G]]&gt;0,ROUND($AA$29*RosterPlan25[[#This Row],[VAR/G]],0),0)+1</f>
        <v>1</v>
      </c>
      <c r="S259" s="36">
        <f>RosterPlan25[[#This Row],[Opt $]]-RosterPlan25[[#This Row],[2020 $]]</f>
        <v>0</v>
      </c>
      <c r="T259" s="36">
        <f>IF(OR(RosterPlan25[[#This Row],[SOURCE]]="Rookie",RosterPlan25[[#This Row],[POS]]="K"),0,RosterPlan25[[#This Row],[VAR/G]]+3.3)</f>
        <v>1.5999999999999999</v>
      </c>
      <c r="U259" s="36">
        <f>IF(RosterPlan25[[#This Row],[VAW/G]]&gt;0,ROUND(RosterPlan25[[#This Row],[VAW/G]]*$AA$56,0)+1,1)</f>
        <v>14</v>
      </c>
      <c r="V259" s="42">
        <f>RosterPlan25[[#This Row],[VAWG Market $]]-_xlfn.IFNA(RosterPlan25[[#This Row],[2020 $]],1)</f>
        <v>13</v>
      </c>
      <c r="W259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59" s="36">
        <f>RosterPlan25[[#This Row],[Pure Inflated $]]-RosterPlan25[[#This Row],[2020 $]]</f>
        <v>0</v>
      </c>
      <c r="AO259"/>
      <c r="AP259"/>
      <c r="AQ259"/>
      <c r="AR259"/>
      <c r="AS259"/>
      <c r="AT259"/>
    </row>
    <row r="260" spans="1:46" x14ac:dyDescent="0.3">
      <c r="A260" s="1" t="s">
        <v>1595</v>
      </c>
      <c r="B260" s="69" t="s">
        <v>269</v>
      </c>
      <c r="C260" s="69" t="s">
        <v>1598</v>
      </c>
      <c r="D260" s="69">
        <f>_xlfn.IFNA(MATCH(RosterPlan25[[#This Row],[player_id]],CompositeRoster[sleeper_id],0),  MATCH(RosterPlan25[[#This Row],[PLAYER]],CompositeRoster[full_name],0))</f>
        <v>99</v>
      </c>
      <c r="E260" s="69">
        <f>MATCH(RosterPlan25[[#This Row],[player_id]],Draft2019[sleeper_id],0)</f>
        <v>115</v>
      </c>
      <c r="F260" s="57" t="str">
        <f>INDEX(CompositeRoster[team],RosterPlan25[[#This Row],[RosterIndex]])&amp;""</f>
        <v>GB</v>
      </c>
      <c r="G260" s="57" t="str">
        <f>INDEX(CompositeRoster[position],RosterPlan25[[#This Row],[RosterIndex]])&amp;""</f>
        <v>TE</v>
      </c>
      <c r="H260" s="57" t="str">
        <f>INDEX(CompositeRoster[source],RosterPlan25[[#This Row],[RosterIndex]])</f>
        <v>Roster</v>
      </c>
      <c r="I260" s="58">
        <f>_xlfn.IFNA(INDEX(Draft2019[PRICE],RosterPlan25[[#This Row],[DraftIndex]]),0)</f>
        <v>3</v>
      </c>
      <c r="J260" s="58" t="str">
        <f>IF(RosterPlan25[[#This Row],[SOURCE]]="Rookie","Rookie",_xlfn.IFNA(INDEX(Draft2019[Current Contract],RosterPlan25[[#This Row],[DraftIndex]]),"Undrafted"))</f>
        <v>Rookie</v>
      </c>
      <c r="K260" s="58" t="str">
        <f>IF(RosterPlan25[[#This Row],[Contract]]="Rookie","",2019+3-_xlfn.IFNA(INDEX(Draft2019[Net Keeper Count],RosterPlan25[[#This Row],[DraftIndex]]),0))</f>
        <v/>
      </c>
      <c r="L260" s="58">
        <f>ROUNDDOWN(RosterPlan25[[#This Row],[Opt $]]*IF(RosterPlan25[[#This Row],[Contract]]="Rookie",0.3,0.15),0)</f>
        <v>0</v>
      </c>
      <c r="M260" s="59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60" s="26">
        <f>_xlfn.IFNA(IF(RosterPlan25[[#This Row],[POS]]="K",0,INDEX(BeerTable[Average],MATCH(TEXT(RosterPlan25[[#This Row],[player_id]],"0"),BeerTable[sleeper_id],0))),_xlfn.SWITCH(RosterPlan25[[#This Row],[POS]],"QB",-12,"RB",-8,"WR",-8,-5))</f>
        <v>-1.82</v>
      </c>
      <c r="O260" s="38" t="s">
        <v>437</v>
      </c>
      <c r="P260" s="60">
        <f>_xlfn.IFNA(INDEX(Draft2019[Net Keeper Count],RosterPlan25[[#This Row],[DraftIndex]]),0)+IF(RosterPlan25[[#This Row],[KEEPER / RFA]]="K",1,0)</f>
        <v>1</v>
      </c>
      <c r="Q260" s="59"/>
      <c r="R260" s="57">
        <f>IF(RosterPlan25[[#This Row],[VAR/G]]&gt;0,ROUND($AA$29*RosterPlan25[[#This Row],[VAR/G]],0),0)+1</f>
        <v>1</v>
      </c>
      <c r="S260" s="57">
        <f>RosterPlan25[[#This Row],[Opt $]]-RosterPlan25[[#This Row],[2020 $]]</f>
        <v>-2</v>
      </c>
      <c r="T260" s="61">
        <f>IF(OR(RosterPlan25[[#This Row],[SOURCE]]="Rookie",RosterPlan25[[#This Row],[POS]]="K"),0,RosterPlan25[[#This Row],[VAR/G]]+3.3)</f>
        <v>1.4799999999999998</v>
      </c>
      <c r="U260" s="61">
        <f>IF(RosterPlan25[[#This Row],[VAW/G]]&gt;0,ROUND(RosterPlan25[[#This Row],[VAW/G]]*$AA$56,0)+1,1)</f>
        <v>13</v>
      </c>
      <c r="V260" s="62">
        <f>RosterPlan25[[#This Row],[VAWG Market $]]-_xlfn.IFNA(RosterPlan25[[#This Row],[2020 $]],1)</f>
        <v>10</v>
      </c>
      <c r="W260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60" s="61">
        <f>RosterPlan25[[#This Row],[Pure Inflated $]]-RosterPlan25[[#This Row],[2020 $]]</f>
        <v>-2</v>
      </c>
      <c r="AO260"/>
      <c r="AP260"/>
      <c r="AQ260"/>
      <c r="AR260"/>
      <c r="AS260"/>
      <c r="AT260"/>
    </row>
    <row r="261" spans="1:46" x14ac:dyDescent="0.3">
      <c r="A261" s="1" t="s">
        <v>171</v>
      </c>
      <c r="B261" s="69" t="s">
        <v>269</v>
      </c>
      <c r="C261" s="69" t="s">
        <v>737</v>
      </c>
      <c r="D261" s="69">
        <f>_xlfn.IFNA(MATCH(RosterPlan25[[#This Row],[player_id]],CompositeRoster[sleeper_id],0),  MATCH(RosterPlan25[[#This Row],[PLAYER]],CompositeRoster[full_name],0))</f>
        <v>97</v>
      </c>
      <c r="E261" s="69" t="e">
        <f>MATCH(RosterPlan25[[#This Row],[player_id]],Draft2019[sleeper_id],0)</f>
        <v>#N/A</v>
      </c>
      <c r="F261" s="69" t="str">
        <f>INDEX(CompositeRoster[team],RosterPlan25[[#This Row],[RosterIndex]])&amp;""</f>
        <v>LAR</v>
      </c>
      <c r="G261" s="69" t="str">
        <f>INDEX(CompositeRoster[position],RosterPlan25[[#This Row],[RosterIndex]])&amp;""</f>
        <v>TE</v>
      </c>
      <c r="H261" s="69" t="str">
        <f>INDEX(CompositeRoster[source],RosterPlan25[[#This Row],[RosterIndex]])</f>
        <v>Roster</v>
      </c>
      <c r="I261" s="41">
        <f>_xlfn.IFNA(INDEX(Draft2019[PRICE],RosterPlan25[[#This Row],[DraftIndex]]),0)</f>
        <v>0</v>
      </c>
      <c r="J261" s="41" t="str">
        <f>IF(RosterPlan25[[#This Row],[SOURCE]]="Rookie","Rookie",_xlfn.IFNA(INDEX(Draft2019[Current Contract],RosterPlan25[[#This Row],[DraftIndex]]),"Undrafted"))</f>
        <v>Undrafted</v>
      </c>
      <c r="K261" s="41">
        <f>IF(RosterPlan25[[#This Row],[Contract]]="Rookie","",2019+3-_xlfn.IFNA(INDEX(Draft2019[Net Keeper Count],RosterPlan25[[#This Row],[DraftIndex]]),0))</f>
        <v>2022</v>
      </c>
      <c r="L261" s="41">
        <f>ROUNDDOWN(RosterPlan25[[#This Row],[Opt $]]*IF(RosterPlan25[[#This Row],[Contract]]="Rookie",0.3,0.15),0)</f>
        <v>0</v>
      </c>
      <c r="M261" s="36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61" s="47">
        <f>_xlfn.IFNA(IF(RosterPlan25[[#This Row],[POS]]="K",0,INDEX(BeerTable[Average],MATCH(TEXT(RosterPlan25[[#This Row],[player_id]],"0"),BeerTable[sleeper_id],0))),_xlfn.SWITCH(RosterPlan25[[#This Row],[POS]],"QB",-12,"RB",-8,"WR",-8,-5))</f>
        <v>-2.13</v>
      </c>
      <c r="O261" s="38" t="s">
        <v>437</v>
      </c>
      <c r="P261" s="69">
        <f>_xlfn.IFNA(INDEX(Draft2019[Net Keeper Count],RosterPlan25[[#This Row],[DraftIndex]]),0)+IF(RosterPlan25[[#This Row],[KEEPER / RFA]]="K",1,0)</f>
        <v>1</v>
      </c>
      <c r="Q261" s="38"/>
      <c r="R261" s="48">
        <f>IF(RosterPlan25[[#This Row],[VAR/G]]&gt;0,ROUND($AA$29*RosterPlan25[[#This Row],[VAR/G]],0),0)+1</f>
        <v>1</v>
      </c>
      <c r="S261" s="36">
        <f>RosterPlan25[[#This Row],[Opt $]]-RosterPlan25[[#This Row],[2020 $]]</f>
        <v>0</v>
      </c>
      <c r="T261" s="69">
        <f>IF(OR(RosterPlan25[[#This Row],[SOURCE]]="Rookie",RosterPlan25[[#This Row],[POS]]="K"),0,RosterPlan25[[#This Row],[VAR/G]]+3.3)</f>
        <v>1.17</v>
      </c>
      <c r="U261" s="69">
        <f>IF(RosterPlan25[[#This Row],[VAW/G]]&gt;0,ROUND(RosterPlan25[[#This Row],[VAW/G]]*$AA$56,0)+1,1)</f>
        <v>11</v>
      </c>
      <c r="V261" s="49">
        <f>RosterPlan25[[#This Row],[VAWG Market $]]-_xlfn.IFNA(RosterPlan25[[#This Row],[2020 $]],1)</f>
        <v>10</v>
      </c>
      <c r="W261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61" s="36">
        <f>RosterPlan25[[#This Row],[Pure Inflated $]]-RosterPlan25[[#This Row],[2020 $]]</f>
        <v>0</v>
      </c>
      <c r="AO261"/>
      <c r="AP261"/>
      <c r="AQ261"/>
      <c r="AR261"/>
      <c r="AS261"/>
      <c r="AT261"/>
    </row>
    <row r="262" spans="1:46" x14ac:dyDescent="0.3">
      <c r="A262" s="1" t="s">
        <v>5685</v>
      </c>
      <c r="B262" s="69" t="s">
        <v>269</v>
      </c>
      <c r="C262" s="69" t="s">
        <v>5687</v>
      </c>
      <c r="D262" s="69">
        <f>_xlfn.IFNA(MATCH(RosterPlan25[[#This Row],[player_id]],CompositeRoster[sleeper_id],0),  MATCH(RosterPlan25[[#This Row],[PLAYER]],CompositeRoster[full_name],0))</f>
        <v>94</v>
      </c>
      <c r="E262" s="69">
        <f>MATCH(RosterPlan25[[#This Row],[player_id]],Draft2019[sleeper_id],0)</f>
        <v>120</v>
      </c>
      <c r="F262" s="57" t="str">
        <f>INDEX(CompositeRoster[team],RosterPlan25[[#This Row],[RosterIndex]])&amp;""</f>
        <v>DEN</v>
      </c>
      <c r="G262" s="57" t="str">
        <f>INDEX(CompositeRoster[position],RosterPlan25[[#This Row],[RosterIndex]])&amp;""</f>
        <v>QB</v>
      </c>
      <c r="H262" s="57" t="str">
        <f>INDEX(CompositeRoster[source],RosterPlan25[[#This Row],[RosterIndex]])</f>
        <v>Roster</v>
      </c>
      <c r="I262" s="58">
        <f>_xlfn.IFNA(INDEX(Draft2019[PRICE],RosterPlan25[[#This Row],[DraftIndex]]),0)</f>
        <v>1</v>
      </c>
      <c r="J262" s="58" t="str">
        <f>IF(RosterPlan25[[#This Row],[SOURCE]]="Rookie","Rookie",_xlfn.IFNA(INDEX(Draft2019[Current Contract],RosterPlan25[[#This Row],[DraftIndex]]),"Undrafted"))</f>
        <v>Rookie</v>
      </c>
      <c r="K262" s="58" t="str">
        <f>IF(RosterPlan25[[#This Row],[Contract]]="Rookie","",2019+3-_xlfn.IFNA(INDEX(Draft2019[Net Keeper Count],RosterPlan25[[#This Row],[DraftIndex]]),0))</f>
        <v/>
      </c>
      <c r="L262" s="58">
        <f>ROUNDDOWN(RosterPlan25[[#This Row],[Opt $]]*IF(RosterPlan25[[#This Row],[Contract]]="Rookie",0.3,0.15),0)</f>
        <v>0</v>
      </c>
      <c r="M262" s="57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62" s="47">
        <f>_xlfn.IFNA(IF(RosterPlan25[[#This Row],[POS]]="K",0,INDEX(BeerTable[Average],MATCH(TEXT(RosterPlan25[[#This Row],[player_id]],"0"),BeerTable[sleeper_id],0))),_xlfn.SWITCH(RosterPlan25[[#This Row],[POS]],"QB",-12,"RB",-8,"WR",-8,-5))</f>
        <v>-2.54</v>
      </c>
      <c r="O262" s="38" t="s">
        <v>437</v>
      </c>
      <c r="P262" s="59">
        <f>_xlfn.IFNA(INDEX(Draft2019[Net Keeper Count],RosterPlan25[[#This Row],[DraftIndex]]),0)+IF(RosterPlan25[[#This Row],[KEEPER / RFA]]="K",1,0)</f>
        <v>1</v>
      </c>
      <c r="Q262" s="60"/>
      <c r="R262" s="57">
        <f>IF(RosterPlan25[[#This Row],[VAR/G]]&gt;0,ROUND($AA$29*RosterPlan25[[#This Row],[VAR/G]],0),0)+1</f>
        <v>1</v>
      </c>
      <c r="S262" s="57">
        <f>RosterPlan25[[#This Row],[Opt $]]-RosterPlan25[[#This Row],[2020 $]]</f>
        <v>0</v>
      </c>
      <c r="T262" s="61">
        <f>IF(OR(RosterPlan25[[#This Row],[SOURCE]]="Rookie",RosterPlan25[[#This Row],[POS]]="K"),0,RosterPlan25[[#This Row],[VAR/G]]+3.3)</f>
        <v>0.75999999999999979</v>
      </c>
      <c r="U262" s="61">
        <f>IF(RosterPlan25[[#This Row],[VAW/G]]&gt;0,ROUND(RosterPlan25[[#This Row],[VAW/G]]*$AA$56,0)+1,1)</f>
        <v>7</v>
      </c>
      <c r="V262" s="62">
        <f>RosterPlan25[[#This Row],[VAWG Market $]]-_xlfn.IFNA(RosterPlan25[[#This Row],[2020 $]],1)</f>
        <v>6</v>
      </c>
      <c r="W262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62" s="57">
        <f>RosterPlan25[[#This Row],[Pure Inflated $]]-RosterPlan25[[#This Row],[2020 $]]</f>
        <v>0</v>
      </c>
      <c r="AO262"/>
      <c r="AP262"/>
      <c r="AQ262"/>
      <c r="AR262"/>
      <c r="AS262"/>
      <c r="AT262"/>
    </row>
    <row r="263" spans="1:46" x14ac:dyDescent="0.3">
      <c r="A263" s="1" t="s">
        <v>15555</v>
      </c>
      <c r="B263" s="69" t="s">
        <v>269</v>
      </c>
      <c r="C263" s="69" t="s">
        <v>15554</v>
      </c>
      <c r="D263" s="69">
        <f>_xlfn.IFNA(MATCH(RosterPlan25[[#This Row],[player_id]],CompositeRoster[sleeper_id],0),  MATCH(RosterPlan25[[#This Row],[PLAYER]],CompositeRoster[full_name],0))</f>
        <v>110</v>
      </c>
      <c r="E263" s="69" t="e">
        <f>MATCH(RosterPlan25[[#This Row],[player_id]],Draft2019[sleeper_id],0)</f>
        <v>#N/A</v>
      </c>
      <c r="F263" s="69" t="str">
        <f>INDEX(CompositeRoster[team],RosterPlan25[[#This Row],[RosterIndex]])&amp;""</f>
        <v>CIN</v>
      </c>
      <c r="G263" s="69" t="str">
        <f>INDEX(CompositeRoster[position],RosterPlan25[[#This Row],[RosterIndex]])&amp;""</f>
        <v>WR</v>
      </c>
      <c r="H263" s="69" t="str">
        <f>INDEX(CompositeRoster[source],RosterPlan25[[#This Row],[RosterIndex]])</f>
        <v>Rookie</v>
      </c>
      <c r="I263" s="41">
        <f>_xlfn.IFNA(INDEX(Draft2019[PRICE],RosterPlan25[[#This Row],[DraftIndex]]),0)</f>
        <v>0</v>
      </c>
      <c r="J263" s="41" t="str">
        <f>IF(RosterPlan25[[#This Row],[SOURCE]]="Rookie","Rookie",_xlfn.IFNA(INDEX(Draft2019[Current Contract],RosterPlan25[[#This Row],[DraftIndex]]),"Undrafted"))</f>
        <v>Rookie</v>
      </c>
      <c r="K263" s="41" t="str">
        <f>IF(RosterPlan25[[#This Row],[Contract]]="Rookie","",2019+3-_xlfn.IFNA(INDEX(Draft2019[Net Keeper Count],RosterPlan25[[#This Row],[DraftIndex]]),0))</f>
        <v/>
      </c>
      <c r="L263" s="41">
        <f>ROUNDDOWN(RosterPlan25[[#This Row],[Opt $]]*IF(RosterPlan25[[#This Row],[Contract]]="Rookie",0.3,0.15),0)</f>
        <v>0</v>
      </c>
      <c r="M263" s="36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263" s="47">
        <f>_xlfn.IFNA(IF(RosterPlan25[[#This Row],[POS]]="K",0,INDEX(BeerTable[Average],MATCH(TEXT(RosterPlan25[[#This Row],[player_id]],"0"),BeerTable[sleeper_id],0))),_xlfn.SWITCH(RosterPlan25[[#This Row],[POS]],"QB",-12,"RB",-8,"WR",-8,-5))</f>
        <v>-3.32</v>
      </c>
      <c r="O263" s="38" t="s">
        <v>437</v>
      </c>
      <c r="P263" s="69">
        <f>_xlfn.IFNA(INDEX(Draft2019[Net Keeper Count],RosterPlan25[[#This Row],[DraftIndex]]),0)+IF(RosterPlan25[[#This Row],[KEEPER / RFA]]="K",1,0)</f>
        <v>1</v>
      </c>
      <c r="Q263" s="38"/>
      <c r="R263" s="48">
        <f>IF(RosterPlan25[[#This Row],[VAR/G]]&gt;0,ROUND($AA$29*RosterPlan25[[#This Row],[VAR/G]],0),0)+1</f>
        <v>1</v>
      </c>
      <c r="S263" s="36">
        <f>RosterPlan25[[#This Row],[Opt $]]-RosterPlan25[[#This Row],[2020 $]]</f>
        <v>-3</v>
      </c>
      <c r="T263" s="69">
        <f>IF(OR(RosterPlan25[[#This Row],[SOURCE]]="Rookie",RosterPlan25[[#This Row],[POS]]="K"),0,RosterPlan25[[#This Row],[VAR/G]]+3.3)</f>
        <v>0</v>
      </c>
      <c r="U263" s="69">
        <f>IF(RosterPlan25[[#This Row],[VAW/G]]&gt;0,ROUND(RosterPlan25[[#This Row],[VAW/G]]*$AA$56,0)+1,1)</f>
        <v>1</v>
      </c>
      <c r="V263" s="49">
        <f>RosterPlan25[[#This Row],[VAWG Market $]]-_xlfn.IFNA(RosterPlan25[[#This Row],[2020 $]],1)</f>
        <v>-3</v>
      </c>
      <c r="W263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63" s="36">
        <f>RosterPlan25[[#This Row],[Pure Inflated $]]-RosterPlan25[[#This Row],[2020 $]]</f>
        <v>-3</v>
      </c>
      <c r="AO263"/>
      <c r="AP263"/>
      <c r="AQ263"/>
      <c r="AR263"/>
      <c r="AS263"/>
      <c r="AT263"/>
    </row>
    <row r="264" spans="1:46" x14ac:dyDescent="0.3">
      <c r="A264" s="1" t="s">
        <v>3423</v>
      </c>
      <c r="B264" s="69" t="s">
        <v>269</v>
      </c>
      <c r="C264" s="69" t="s">
        <v>3425</v>
      </c>
      <c r="D264" s="69">
        <f>_xlfn.IFNA(MATCH(RosterPlan25[[#This Row],[player_id]],CompositeRoster[sleeper_id],0),  MATCH(RosterPlan25[[#This Row],[PLAYER]],CompositeRoster[full_name],0))</f>
        <v>88</v>
      </c>
      <c r="E264" s="69">
        <f>MATCH(RosterPlan25[[#This Row],[player_id]],Draft2019[sleeper_id],0)</f>
        <v>117</v>
      </c>
      <c r="F264" s="69" t="str">
        <f>INDEX(CompositeRoster[team],RosterPlan25[[#This Row],[RosterIndex]])&amp;""</f>
        <v>WAS</v>
      </c>
      <c r="G264" s="69" t="str">
        <f>INDEX(CompositeRoster[position],RosterPlan25[[#This Row],[RosterIndex]])&amp;""</f>
        <v>RB</v>
      </c>
      <c r="H264" s="69" t="str">
        <f>INDEX(CompositeRoster[source],RosterPlan25[[#This Row],[RosterIndex]])</f>
        <v>Roster</v>
      </c>
      <c r="I264" s="41">
        <f>_xlfn.IFNA(INDEX(Draft2019[PRICE],RosterPlan25[[#This Row],[DraftIndex]]),0)</f>
        <v>2</v>
      </c>
      <c r="J264" s="41" t="str">
        <f>IF(RosterPlan25[[#This Row],[SOURCE]]="Rookie","Rookie",_xlfn.IFNA(INDEX(Draft2019[Current Contract],RosterPlan25[[#This Row],[DraftIndex]]),"Undrafted"))</f>
        <v>Rookie</v>
      </c>
      <c r="K264" s="41" t="str">
        <f>IF(RosterPlan25[[#This Row],[Contract]]="Rookie","",2019+3-_xlfn.IFNA(INDEX(Draft2019[Net Keeper Count],RosterPlan25[[#This Row],[DraftIndex]]),0))</f>
        <v/>
      </c>
      <c r="L264" s="41">
        <f>ROUNDDOWN(RosterPlan25[[#This Row],[Opt $]]*IF(RosterPlan25[[#This Row],[Contract]]="Rookie",0.3,0.15),0)</f>
        <v>0</v>
      </c>
      <c r="M264" s="69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264" s="37">
        <f>_xlfn.IFNA(IF(RosterPlan25[[#This Row],[POS]]="K",0,INDEX(BeerTable[Average],MATCH(TEXT(RosterPlan25[[#This Row],[player_id]],"0"),BeerTable[sleeper_id],0))),_xlfn.SWITCH(RosterPlan25[[#This Row],[POS]],"QB",-12,"RB",-8,"WR",-8,-5))</f>
        <v>-4.82</v>
      </c>
      <c r="O264" s="38" t="s">
        <v>437</v>
      </c>
      <c r="P264" s="36">
        <f>_xlfn.IFNA(INDEX(Draft2019[Net Keeper Count],RosterPlan25[[#This Row],[DraftIndex]]),0)+IF(RosterPlan25[[#This Row],[KEEPER / RFA]]="K",1,0)</f>
        <v>1</v>
      </c>
      <c r="Q264" s="38"/>
      <c r="R264" s="36">
        <f>IF(RosterPlan25[[#This Row],[VAR/G]]&gt;0,ROUND($AA$29*RosterPlan25[[#This Row],[VAR/G]],0),0)+1</f>
        <v>1</v>
      </c>
      <c r="S264" s="36">
        <f>RosterPlan25[[#This Row],[Opt $]]-RosterPlan25[[#This Row],[2020 $]]</f>
        <v>-1</v>
      </c>
      <c r="T264" s="36">
        <f>IF(OR(RosterPlan25[[#This Row],[SOURCE]]="Rookie",RosterPlan25[[#This Row],[POS]]="K"),0,RosterPlan25[[#This Row],[VAR/G]]+3.3)</f>
        <v>-1.5200000000000005</v>
      </c>
      <c r="U264" s="36">
        <f>IF(RosterPlan25[[#This Row],[VAW/G]]&gt;0,ROUND(RosterPlan25[[#This Row],[VAW/G]]*$AA$56,0)+1,1)</f>
        <v>1</v>
      </c>
      <c r="V264" s="42">
        <f>RosterPlan25[[#This Row],[VAWG Market $]]-_xlfn.IFNA(RosterPlan25[[#This Row],[2020 $]],1)</f>
        <v>-1</v>
      </c>
      <c r="W264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64" s="36">
        <f>RosterPlan25[[#This Row],[Pure Inflated $]]-RosterPlan25[[#This Row],[2020 $]]</f>
        <v>-1</v>
      </c>
      <c r="AO264"/>
      <c r="AP264"/>
      <c r="AQ264"/>
      <c r="AR264"/>
      <c r="AS264"/>
      <c r="AT264"/>
    </row>
    <row r="265" spans="1:46" x14ac:dyDescent="0.3">
      <c r="A265" s="1" t="s">
        <v>106</v>
      </c>
      <c r="B265" s="69" t="s">
        <v>269</v>
      </c>
      <c r="C265" s="69" t="s">
        <v>8108</v>
      </c>
      <c r="D265" s="69">
        <f>_xlfn.IFNA(MATCH(RosterPlan25[[#This Row],[player_id]],CompositeRoster[sleeper_id],0),  MATCH(RosterPlan25[[#This Row],[PLAYER]],CompositeRoster[full_name],0))</f>
        <v>101</v>
      </c>
      <c r="E265" s="69">
        <f>MATCH(RosterPlan25[[#This Row],[player_id]],Draft2019[sleeper_id],0)</f>
        <v>104</v>
      </c>
      <c r="F265" s="57" t="str">
        <f>INDEX(CompositeRoster[team],RosterPlan25[[#This Row],[RosterIndex]])&amp;""</f>
        <v>GB</v>
      </c>
      <c r="G265" s="57" t="str">
        <f>INDEX(CompositeRoster[position],RosterPlan25[[#This Row],[RosterIndex]])&amp;""</f>
        <v>WR</v>
      </c>
      <c r="H265" s="57" t="str">
        <f>INDEX(CompositeRoster[source],RosterPlan25[[#This Row],[RosterIndex]])</f>
        <v>Roster</v>
      </c>
      <c r="I265" s="58">
        <f>_xlfn.IFNA(INDEX(Draft2019[PRICE],RosterPlan25[[#This Row],[DraftIndex]]),0)</f>
        <v>1</v>
      </c>
      <c r="J265" s="58" t="str">
        <f>IF(RosterPlan25[[#This Row],[SOURCE]]="Rookie","Rookie",_xlfn.IFNA(INDEX(Draft2019[Current Contract],RosterPlan25[[#This Row],[DraftIndex]]),"Undrafted"))</f>
        <v>Rookie</v>
      </c>
      <c r="K265" s="58" t="str">
        <f>IF(RosterPlan25[[#This Row],[Contract]]="Rookie","",2019+3-_xlfn.IFNA(INDEX(Draft2019[Net Keeper Count],RosterPlan25[[#This Row],[DraftIndex]]),0))</f>
        <v/>
      </c>
      <c r="L265" s="58">
        <f>ROUNDDOWN(RosterPlan25[[#This Row],[Opt $]]*IF(RosterPlan25[[#This Row],[Contract]]="Rookie",0.3,0.15),0)</f>
        <v>0</v>
      </c>
      <c r="M265" s="5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65" s="26">
        <f>_xlfn.IFNA(IF(RosterPlan25[[#This Row],[POS]]="K",0,INDEX(BeerTable[Average],MATCH(TEXT(RosterPlan25[[#This Row],[player_id]],"0"),BeerTable[sleeper_id],0))),_xlfn.SWITCH(RosterPlan25[[#This Row],[POS]],"QB",-12,"RB",-8,"WR",-8,-5))</f>
        <v>-4.8499999999999996</v>
      </c>
      <c r="O265" s="38" t="s">
        <v>437</v>
      </c>
      <c r="P265" s="60">
        <f>_xlfn.IFNA(INDEX(Draft2019[Net Keeper Count],RosterPlan25[[#This Row],[DraftIndex]]),0)+IF(RosterPlan25[[#This Row],[KEEPER / RFA]]="K",1,0)</f>
        <v>2</v>
      </c>
      <c r="Q265" s="59"/>
      <c r="R265" s="57">
        <f>IF(RosterPlan25[[#This Row],[VAR/G]]&gt;0,ROUND($AA$29*RosterPlan25[[#This Row],[VAR/G]],0),0)+1</f>
        <v>1</v>
      </c>
      <c r="S265" s="57">
        <f>RosterPlan25[[#This Row],[Opt $]]-RosterPlan25[[#This Row],[2020 $]]</f>
        <v>0</v>
      </c>
      <c r="T265" s="61">
        <f>IF(OR(RosterPlan25[[#This Row],[SOURCE]]="Rookie",RosterPlan25[[#This Row],[POS]]="K"),0,RosterPlan25[[#This Row],[VAR/G]]+3.3)</f>
        <v>-1.5499999999999998</v>
      </c>
      <c r="U265" s="61">
        <f>IF(RosterPlan25[[#This Row],[VAW/G]]&gt;0,ROUND(RosterPlan25[[#This Row],[VAW/G]]*$AA$56,0)+1,1)</f>
        <v>1</v>
      </c>
      <c r="V265" s="62">
        <f>RosterPlan25[[#This Row],[VAWG Market $]]-_xlfn.IFNA(RosterPlan25[[#This Row],[2020 $]],1)</f>
        <v>0</v>
      </c>
      <c r="W265" s="57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65" s="61">
        <f>RosterPlan25[[#This Row],[Pure Inflated $]]-RosterPlan25[[#This Row],[2020 $]]</f>
        <v>0</v>
      </c>
      <c r="AO265"/>
      <c r="AP265"/>
      <c r="AQ265"/>
      <c r="AR265"/>
      <c r="AS265"/>
      <c r="AT265"/>
    </row>
    <row r="266" spans="1:46" x14ac:dyDescent="0.3">
      <c r="A266" s="1" t="s">
        <v>8889</v>
      </c>
      <c r="B266" s="69" t="s">
        <v>269</v>
      </c>
      <c r="C266" s="69" t="s">
        <v>15813</v>
      </c>
      <c r="D266" s="69">
        <f>_xlfn.IFNA(MATCH(RosterPlan25[[#This Row],[player_id]],CompositeRoster[sleeper_id],0),  MATCH(RosterPlan25[[#This Row],[PLAYER]],CompositeRoster[full_name],0))</f>
        <v>95</v>
      </c>
      <c r="E266" s="69">
        <f>MATCH(RosterPlan25[[#This Row],[player_id]],Draft2019[sleeper_id],0)</f>
        <v>116</v>
      </c>
      <c r="F266" s="69" t="str">
        <f>INDEX(CompositeRoster[team],RosterPlan25[[#This Row],[RosterIndex]])&amp;""</f>
        <v>WAS</v>
      </c>
      <c r="G266" s="69" t="str">
        <f>INDEX(CompositeRoster[position],RosterPlan25[[#This Row],[RosterIndex]])&amp;""</f>
        <v>QB</v>
      </c>
      <c r="H266" s="69" t="str">
        <f>INDEX(CompositeRoster[source],RosterPlan25[[#This Row],[RosterIndex]])</f>
        <v>Roster</v>
      </c>
      <c r="I266" s="41">
        <f>_xlfn.IFNA(INDEX(Draft2019[PRICE],RosterPlan25[[#This Row],[DraftIndex]]),0)</f>
        <v>3</v>
      </c>
      <c r="J266" s="41" t="str">
        <f>IF(RosterPlan25[[#This Row],[SOURCE]]="Rookie","Rookie",_xlfn.IFNA(INDEX(Draft2019[Current Contract],RosterPlan25[[#This Row],[DraftIndex]]),"Undrafted"))</f>
        <v>Rookie</v>
      </c>
      <c r="K266" s="41" t="str">
        <f>IF(RosterPlan25[[#This Row],[Contract]]="Rookie","",2019+3-_xlfn.IFNA(INDEX(Draft2019[Net Keeper Count],RosterPlan25[[#This Row],[DraftIndex]]),0))</f>
        <v/>
      </c>
      <c r="L266" s="41">
        <f>ROUNDDOWN(RosterPlan25[[#This Row],[Opt $]]*IF(RosterPlan25[[#This Row],[Contract]]="Rookie",0.3,0.15),0)</f>
        <v>0</v>
      </c>
      <c r="M266" s="69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66" s="37">
        <f>_xlfn.IFNA(IF(RosterPlan25[[#This Row],[POS]]="K",0,INDEX(BeerTable[Average],MATCH(TEXT(RosterPlan25[[#This Row],[player_id]],"0"),BeerTable[sleeper_id],0))),_xlfn.SWITCH(RosterPlan25[[#This Row],[POS]],"QB",-12,"RB",-8,"WR",-8,-5))</f>
        <v>-5.22</v>
      </c>
      <c r="O266" s="38" t="s">
        <v>437</v>
      </c>
      <c r="P266" s="36">
        <f>_xlfn.IFNA(INDEX(Draft2019[Net Keeper Count],RosterPlan25[[#This Row],[DraftIndex]]),0)+IF(RosterPlan25[[#This Row],[KEEPER / RFA]]="K",1,0)</f>
        <v>1</v>
      </c>
      <c r="Q266" s="38"/>
      <c r="R266" s="36">
        <f>IF(RosterPlan25[[#This Row],[VAR/G]]&gt;0,ROUND($AA$29*RosterPlan25[[#This Row],[VAR/G]],0),0)+1</f>
        <v>1</v>
      </c>
      <c r="S266" s="36">
        <f>RosterPlan25[[#This Row],[Opt $]]-RosterPlan25[[#This Row],[2020 $]]</f>
        <v>-2</v>
      </c>
      <c r="T266" s="36">
        <f>IF(OR(RosterPlan25[[#This Row],[SOURCE]]="Rookie",RosterPlan25[[#This Row],[POS]]="K"),0,RosterPlan25[[#This Row],[VAR/G]]+3.3)</f>
        <v>-1.92</v>
      </c>
      <c r="U266" s="36">
        <f>IF(RosterPlan25[[#This Row],[VAW/G]]&gt;0,ROUND(RosterPlan25[[#This Row],[VAW/G]]*$AA$56,0)+1,1)</f>
        <v>1</v>
      </c>
      <c r="V266" s="42">
        <f>RosterPlan25[[#This Row],[VAWG Market $]]-_xlfn.IFNA(RosterPlan25[[#This Row],[2020 $]],1)</f>
        <v>-2</v>
      </c>
      <c r="W266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66" s="36">
        <f>RosterPlan25[[#This Row],[Pure Inflated $]]-RosterPlan25[[#This Row],[2020 $]]</f>
        <v>-2</v>
      </c>
      <c r="AO266"/>
      <c r="AP266"/>
      <c r="AQ266"/>
      <c r="AR266"/>
      <c r="AS266"/>
      <c r="AT266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60F5-C5A2-43A3-86A5-F936FB8AE945}">
  <dimension ref="A1:AI167"/>
  <sheetViews>
    <sheetView workbookViewId="0">
      <selection activeCell="M9" sqref="M9"/>
    </sheetView>
  </sheetViews>
  <sheetFormatPr defaultRowHeight="14.4" outlineLevelCol="1" x14ac:dyDescent="0.3"/>
  <cols>
    <col min="1" max="1" width="10" bestFit="1" customWidth="1"/>
    <col min="2" max="2" width="7.44140625" bestFit="1" customWidth="1"/>
    <col min="3" max="3" width="23.6640625" customWidth="1"/>
    <col min="4" max="4" width="7.6640625" bestFit="1" customWidth="1"/>
    <col min="5" max="5" width="6.33203125" hidden="1" customWidth="1" outlineLevel="1"/>
    <col min="6" max="6" width="6.44140625" hidden="1" customWidth="1" outlineLevel="1"/>
    <col min="7" max="7" width="12.6640625" hidden="1" customWidth="1" outlineLevel="1"/>
    <col min="8" max="8" width="10" hidden="1" customWidth="1" outlineLevel="1"/>
    <col min="9" max="9" width="6.6640625" hidden="1" customWidth="1" outlineLevel="1"/>
    <col min="10" max="10" width="7.21875" hidden="1" customWidth="1" outlineLevel="1"/>
    <col min="11" max="11" width="8.88671875" hidden="1" customWidth="1" outlineLevel="1"/>
    <col min="12" max="12" width="11.88671875" hidden="1" customWidth="1" outlineLevel="1"/>
    <col min="13" max="13" width="13.33203125" customWidth="1" collapsed="1"/>
    <col min="14" max="14" width="12.21875" hidden="1" customWidth="1" outlineLevel="1"/>
    <col min="15" max="15" width="11.5546875" hidden="1" customWidth="1" outlineLevel="1"/>
    <col min="16" max="16" width="7.6640625" hidden="1" customWidth="1" outlineLevel="1"/>
    <col min="17" max="17" width="9.109375" hidden="1" customWidth="1" outlineLevel="1"/>
    <col min="18" max="18" width="7.77734375" hidden="1" customWidth="1" outlineLevel="1"/>
    <col min="19" max="19" width="5.21875" hidden="1" customWidth="1" outlineLevel="1"/>
    <col min="20" max="20" width="12" hidden="1" customWidth="1" outlineLevel="1"/>
    <col min="21" max="21" width="11.6640625" hidden="1" customWidth="1" outlineLevel="1"/>
    <col min="22" max="22" width="11.6640625" style="69" customWidth="1" collapsed="1"/>
    <col min="23" max="24" width="10.88671875" style="69" customWidth="1"/>
    <col min="25" max="25" width="10.88671875" customWidth="1"/>
    <col min="26" max="26" width="9.109375" style="69"/>
    <col min="27" max="28" width="8.88671875" style="49"/>
    <col min="31" max="31" width="15.33203125" customWidth="1"/>
    <col min="32" max="32" width="17.21875" customWidth="1"/>
    <col min="34" max="34" width="10.77734375" bestFit="1" customWidth="1"/>
    <col min="35" max="35" width="10.88671875" bestFit="1" customWidth="1"/>
  </cols>
  <sheetData>
    <row r="1" spans="1:35" x14ac:dyDescent="0.3">
      <c r="A1" t="s">
        <v>14027</v>
      </c>
      <c r="B1" t="s">
        <v>14028</v>
      </c>
      <c r="C1" t="s">
        <v>14029</v>
      </c>
      <c r="D1" t="s">
        <v>10985</v>
      </c>
      <c r="E1" t="s">
        <v>14030</v>
      </c>
      <c r="F1" t="s">
        <v>13936</v>
      </c>
      <c r="G1" t="s">
        <v>14031</v>
      </c>
      <c r="H1" t="s">
        <v>14032</v>
      </c>
      <c r="I1" t="s">
        <v>14033</v>
      </c>
      <c r="J1" t="s">
        <v>14034</v>
      </c>
      <c r="K1" t="s">
        <v>14035</v>
      </c>
      <c r="L1" t="s">
        <v>14036</v>
      </c>
      <c r="M1" t="s">
        <v>14037</v>
      </c>
      <c r="N1" t="s">
        <v>14038</v>
      </c>
      <c r="O1" t="s">
        <v>14039</v>
      </c>
      <c r="P1" t="s">
        <v>14040</v>
      </c>
      <c r="Q1" t="s">
        <v>14041</v>
      </c>
      <c r="R1" t="s">
        <v>14042</v>
      </c>
      <c r="S1" t="s">
        <v>13937</v>
      </c>
      <c r="T1" t="s">
        <v>14043</v>
      </c>
      <c r="U1" t="s">
        <v>271</v>
      </c>
      <c r="V1" t="s">
        <v>286</v>
      </c>
      <c r="W1" s="69" t="s">
        <v>14314</v>
      </c>
      <c r="X1" s="69" t="s">
        <v>14315</v>
      </c>
      <c r="Y1" t="s">
        <v>14316</v>
      </c>
      <c r="Z1" s="69" t="s">
        <v>14317</v>
      </c>
      <c r="AA1" s="49" t="s">
        <v>14326</v>
      </c>
      <c r="AB1" s="49" t="s">
        <v>14327</v>
      </c>
      <c r="AD1" s="79" t="s">
        <v>14313</v>
      </c>
      <c r="AE1" s="80" t="s">
        <v>10985</v>
      </c>
      <c r="AF1" s="81" t="s">
        <v>10983</v>
      </c>
      <c r="AH1" s="56">
        <v>2999</v>
      </c>
      <c r="AI1" t="s">
        <v>14321</v>
      </c>
    </row>
    <row r="2" spans="1:35" x14ac:dyDescent="0.3">
      <c r="A2" s="77" t="s">
        <v>348</v>
      </c>
      <c r="B2" s="2">
        <v>2</v>
      </c>
      <c r="C2" s="77" t="s">
        <v>9987</v>
      </c>
      <c r="D2" s="77" t="s">
        <v>306</v>
      </c>
      <c r="E2" s="2">
        <v>12</v>
      </c>
      <c r="F2" s="77" t="s">
        <v>14185</v>
      </c>
      <c r="G2" s="77" t="s">
        <v>14047</v>
      </c>
      <c r="H2" s="77" t="s">
        <v>14098</v>
      </c>
      <c r="I2" s="2">
        <v>4</v>
      </c>
      <c r="J2" s="2">
        <v>7</v>
      </c>
      <c r="K2" s="2">
        <v>15</v>
      </c>
      <c r="L2" s="2">
        <v>4.2</v>
      </c>
      <c r="M2" s="2">
        <v>5.4</v>
      </c>
      <c r="N2" s="2">
        <v>6.6</v>
      </c>
      <c r="O2" s="2">
        <v>1</v>
      </c>
      <c r="P2" s="2">
        <v>-2.6</v>
      </c>
      <c r="Q2" s="2">
        <v>-3.3</v>
      </c>
      <c r="R2" s="2">
        <v>-4.0999999999999996</v>
      </c>
      <c r="S2" s="2">
        <v>0.86</v>
      </c>
      <c r="T2" s="2">
        <v>0.76322192300000002</v>
      </c>
      <c r="U2" s="77" t="s">
        <v>152</v>
      </c>
      <c r="V2" s="2">
        <v>3</v>
      </c>
      <c r="W2" s="90">
        <f>MAX(0,ROUND(Free_Beer[[#This Row],[Low Value]]*$AH$6,0))+1</f>
        <v>686</v>
      </c>
      <c r="X2" s="90">
        <f>MAX(0,ROUND(Free_Beer[[#This Row],[Mean Value]]*$AH$6,0))+1</f>
        <v>882</v>
      </c>
      <c r="Y2" s="90">
        <f>MAX(0,ROUND(Free_Beer[[#This Row],[High Value]]*$AH$6,0))+1</f>
        <v>1077</v>
      </c>
      <c r="Z2" s="2">
        <v>81</v>
      </c>
      <c r="AA2" s="95">
        <v>1</v>
      </c>
      <c r="AB2" s="90">
        <f>Free_Beer[[#This Row],[Actual]]/Free_Beer[[#This Row],[Mean Value]]</f>
        <v>14.999999999999998</v>
      </c>
      <c r="AD2" s="82">
        <v>1</v>
      </c>
      <c r="AE2" s="83" t="s">
        <v>14310</v>
      </c>
      <c r="AF2" s="84" t="s">
        <v>9987</v>
      </c>
      <c r="AH2" s="56">
        <f>AH1-1491</f>
        <v>1508</v>
      </c>
      <c r="AI2" t="s">
        <v>14320</v>
      </c>
    </row>
    <row r="3" spans="1:35" x14ac:dyDescent="0.3">
      <c r="A3" s="77" t="s">
        <v>451</v>
      </c>
      <c r="B3" s="2">
        <v>8</v>
      </c>
      <c r="C3" s="77" t="s">
        <v>5641</v>
      </c>
      <c r="D3" s="77" t="s">
        <v>570</v>
      </c>
      <c r="E3" s="2">
        <v>9</v>
      </c>
      <c r="F3" s="77" t="s">
        <v>14096</v>
      </c>
      <c r="G3" s="77" t="s">
        <v>14097</v>
      </c>
      <c r="H3" s="77" t="s">
        <v>14098</v>
      </c>
      <c r="I3" s="2">
        <v>11</v>
      </c>
      <c r="J3" s="2">
        <v>12</v>
      </c>
      <c r="K3" s="2">
        <v>14</v>
      </c>
      <c r="L3" s="2">
        <v>3.2</v>
      </c>
      <c r="M3" s="2">
        <v>5.2</v>
      </c>
      <c r="N3" s="2">
        <v>7.1</v>
      </c>
      <c r="O3" s="2">
        <v>3</v>
      </c>
      <c r="P3" s="2">
        <v>-1.9</v>
      </c>
      <c r="Q3" s="2">
        <v>-3.2</v>
      </c>
      <c r="R3" s="2">
        <v>-4.3</v>
      </c>
      <c r="S3" s="2">
        <v>0.56000000000000005</v>
      </c>
      <c r="T3" s="2">
        <v>1.116640125</v>
      </c>
      <c r="U3" s="77" t="s">
        <v>91</v>
      </c>
      <c r="V3" s="2">
        <v>4</v>
      </c>
      <c r="W3" s="90">
        <f>MAX(0,ROUND(Free_Beer[[#This Row],[Low Value]]*$AH$6,0))+1</f>
        <v>523</v>
      </c>
      <c r="X3" s="90">
        <f>MAX(0,ROUND(Free_Beer[[#This Row],[Mean Value]]*$AH$6,0))+1</f>
        <v>849</v>
      </c>
      <c r="Y3" s="90">
        <f>MAX(0,ROUND(Free_Beer[[#This Row],[High Value]]*$AH$6,0))+1</f>
        <v>1159</v>
      </c>
      <c r="Z3" s="2">
        <v>85</v>
      </c>
      <c r="AA3" s="95">
        <v>2</v>
      </c>
      <c r="AB3" s="90">
        <f>Free_Beer[[#This Row],[Actual]]/Free_Beer[[#This Row],[Mean Value]]</f>
        <v>16.346153846153847</v>
      </c>
      <c r="AD3" s="85">
        <v>2</v>
      </c>
      <c r="AE3" s="86" t="s">
        <v>269</v>
      </c>
      <c r="AF3" s="87" t="s">
        <v>5641</v>
      </c>
      <c r="AH3">
        <f>240-185-COUNT(Free_Beer[Actual])</f>
        <v>32</v>
      </c>
      <c r="AI3" t="s">
        <v>13926</v>
      </c>
    </row>
    <row r="4" spans="1:35" x14ac:dyDescent="0.3">
      <c r="A4" s="77" t="s">
        <v>451</v>
      </c>
      <c r="B4" s="2">
        <v>5</v>
      </c>
      <c r="C4" s="77" t="s">
        <v>1224</v>
      </c>
      <c r="D4" s="77" t="s">
        <v>340</v>
      </c>
      <c r="E4" s="2">
        <v>12</v>
      </c>
      <c r="F4" s="77" t="s">
        <v>14094</v>
      </c>
      <c r="G4" s="77" t="s">
        <v>14047</v>
      </c>
      <c r="H4" s="77" t="s">
        <v>10074</v>
      </c>
      <c r="I4" s="2">
        <v>3</v>
      </c>
      <c r="J4" s="2">
        <v>9</v>
      </c>
      <c r="K4" s="2">
        <v>15</v>
      </c>
      <c r="L4" s="2">
        <v>4.0999999999999996</v>
      </c>
      <c r="M4" s="2">
        <v>5.8</v>
      </c>
      <c r="N4" s="2">
        <v>7.7</v>
      </c>
      <c r="O4" s="2">
        <v>3</v>
      </c>
      <c r="P4" s="2">
        <v>-2.5</v>
      </c>
      <c r="Q4" s="2">
        <v>-3.5</v>
      </c>
      <c r="R4" s="2">
        <v>-4.7</v>
      </c>
      <c r="S4" s="2">
        <v>0.69</v>
      </c>
      <c r="T4" s="2">
        <v>1.337933614</v>
      </c>
      <c r="U4" s="77" t="s">
        <v>122</v>
      </c>
      <c r="V4" s="2">
        <v>4</v>
      </c>
      <c r="W4" s="90">
        <f>MAX(0,ROUND(Free_Beer[[#This Row],[Low Value]]*$AH$6,0))+1</f>
        <v>670</v>
      </c>
      <c r="X4" s="90">
        <f>MAX(0,ROUND(Free_Beer[[#This Row],[Mean Value]]*$AH$6,0))+1</f>
        <v>947</v>
      </c>
      <c r="Y4" s="90">
        <f>MAX(0,ROUND(Free_Beer[[#This Row],[High Value]]*$AH$6,0))+1</f>
        <v>1257</v>
      </c>
      <c r="Z4" s="2">
        <v>110</v>
      </c>
      <c r="AA4" s="95">
        <v>3</v>
      </c>
      <c r="AB4" s="90">
        <f>Free_Beer[[#This Row],[Actual]]/Free_Beer[[#This Row],[Mean Value]]</f>
        <v>18.96551724137931</v>
      </c>
      <c r="AD4" s="82">
        <v>3</v>
      </c>
      <c r="AE4" s="83" t="s">
        <v>261</v>
      </c>
      <c r="AF4" s="84" t="s">
        <v>1224</v>
      </c>
      <c r="AH4" s="56">
        <f>AH2-AH3-SUMIF(Free_Beer[Actual],"&gt;0")</f>
        <v>212</v>
      </c>
      <c r="AI4" t="s">
        <v>14318</v>
      </c>
    </row>
    <row r="5" spans="1:35" x14ac:dyDescent="0.3">
      <c r="A5" s="77" t="s">
        <v>311</v>
      </c>
      <c r="B5" s="2">
        <v>10</v>
      </c>
      <c r="C5" s="77" t="s">
        <v>1083</v>
      </c>
      <c r="D5" s="77" t="s">
        <v>875</v>
      </c>
      <c r="E5" s="2">
        <v>7</v>
      </c>
      <c r="F5" s="77" t="s">
        <v>14057</v>
      </c>
      <c r="G5" s="77" t="s">
        <v>14058</v>
      </c>
      <c r="H5" s="77" t="s">
        <v>14051</v>
      </c>
      <c r="I5" s="2">
        <v>3</v>
      </c>
      <c r="J5" s="2">
        <v>8</v>
      </c>
      <c r="K5" s="2">
        <v>14</v>
      </c>
      <c r="L5" s="2">
        <v>-1.8</v>
      </c>
      <c r="M5" s="2">
        <v>0.1</v>
      </c>
      <c r="N5" s="2">
        <v>1.4</v>
      </c>
      <c r="O5" s="2">
        <v>4</v>
      </c>
      <c r="P5" s="2">
        <v>1.1000000000000001</v>
      </c>
      <c r="Q5" s="2">
        <v>-0.1</v>
      </c>
      <c r="R5" s="2">
        <v>-0.9</v>
      </c>
      <c r="S5" s="2">
        <v>0.01</v>
      </c>
      <c r="T5" s="2">
        <v>0.41812847400000003</v>
      </c>
      <c r="U5" s="77" t="s">
        <v>185</v>
      </c>
      <c r="V5" s="2">
        <v>8</v>
      </c>
      <c r="W5" s="90">
        <f>MAX(0,ROUND(Free_Beer[[#This Row],[Low Value]]*$AH$6,0))+1</f>
        <v>1</v>
      </c>
      <c r="X5" s="90">
        <f>MAX(0,ROUND(Free_Beer[[#This Row],[Mean Value]]*$AH$6,0))+1</f>
        <v>17</v>
      </c>
      <c r="Y5" s="90">
        <f>MAX(0,ROUND(Free_Beer[[#This Row],[High Value]]*$AH$6,0))+1</f>
        <v>229</v>
      </c>
      <c r="Z5" s="2">
        <v>7</v>
      </c>
      <c r="AA5" s="95">
        <v>4</v>
      </c>
      <c r="AB5" s="90">
        <f>Free_Beer[[#This Row],[Actual]]/Free_Beer[[#This Row],[Mean Value]]</f>
        <v>70</v>
      </c>
      <c r="AD5" s="85">
        <v>4</v>
      </c>
      <c r="AE5" s="86" t="s">
        <v>262</v>
      </c>
      <c r="AF5" s="87" t="s">
        <v>1083</v>
      </c>
      <c r="AH5">
        <f>SUMIFS(Free_Beer[Mean Value],Free_Beer[Mean Value],"&gt;0",Free_Beer[Actual],"")</f>
        <v>1.3000000000000003</v>
      </c>
      <c r="AI5" t="s">
        <v>14319</v>
      </c>
    </row>
    <row r="6" spans="1:35" x14ac:dyDescent="0.3">
      <c r="A6" s="77" t="s">
        <v>348</v>
      </c>
      <c r="B6" s="2">
        <v>5</v>
      </c>
      <c r="C6" s="77" t="s">
        <v>13931</v>
      </c>
      <c r="D6" s="77" t="s">
        <v>669</v>
      </c>
      <c r="E6" s="2">
        <v>7</v>
      </c>
      <c r="F6" s="77" t="s">
        <v>14187</v>
      </c>
      <c r="G6" s="77" t="s">
        <v>14047</v>
      </c>
      <c r="H6" s="77" t="s">
        <v>14095</v>
      </c>
      <c r="I6" s="2">
        <v>3</v>
      </c>
      <c r="J6" s="2">
        <v>5</v>
      </c>
      <c r="K6" s="2">
        <v>12</v>
      </c>
      <c r="L6" s="2">
        <v>3.6</v>
      </c>
      <c r="M6" s="2">
        <v>4.8</v>
      </c>
      <c r="N6" s="2">
        <v>6</v>
      </c>
      <c r="O6" s="2">
        <v>2</v>
      </c>
      <c r="P6" s="2">
        <v>-2.2000000000000002</v>
      </c>
      <c r="Q6" s="2">
        <v>-2.9</v>
      </c>
      <c r="R6" s="2">
        <v>-3.7</v>
      </c>
      <c r="S6" s="2">
        <v>0.67</v>
      </c>
      <c r="T6" s="2">
        <v>0.70189946199999997</v>
      </c>
      <c r="U6" s="77" t="s">
        <v>17</v>
      </c>
      <c r="V6" s="2">
        <v>5</v>
      </c>
      <c r="W6" s="90">
        <f>MAX(0,ROUND(Free_Beer[[#This Row],[Low Value]]*$AH$6,0))+1</f>
        <v>588</v>
      </c>
      <c r="X6" s="90">
        <f>MAX(0,ROUND(Free_Beer[[#This Row],[Mean Value]]*$AH$6,0))+1</f>
        <v>784</v>
      </c>
      <c r="Y6" s="90">
        <f>MAX(0,ROUND(Free_Beer[[#This Row],[High Value]]*$AH$6,0))+1</f>
        <v>979</v>
      </c>
      <c r="Z6" s="2">
        <v>101</v>
      </c>
      <c r="AA6" s="95">
        <v>5</v>
      </c>
      <c r="AB6" s="90">
        <f>Free_Beer[[#This Row],[Actual]]/Free_Beer[[#This Row],[Mean Value]]</f>
        <v>21.041666666666668</v>
      </c>
      <c r="AD6" s="82">
        <v>5</v>
      </c>
      <c r="AE6" s="83" t="s">
        <v>263</v>
      </c>
      <c r="AF6" s="84" t="s">
        <v>13931</v>
      </c>
      <c r="AH6" s="89">
        <f>AH4/AH5</f>
        <v>163.07692307692304</v>
      </c>
      <c r="AI6" t="s">
        <v>14322</v>
      </c>
    </row>
    <row r="7" spans="1:35" x14ac:dyDescent="0.3">
      <c r="A7" s="77" t="s">
        <v>451</v>
      </c>
      <c r="B7" s="2">
        <v>28</v>
      </c>
      <c r="C7" s="77" t="s">
        <v>9775</v>
      </c>
      <c r="D7" s="77" t="s">
        <v>536</v>
      </c>
      <c r="E7" s="2">
        <v>4</v>
      </c>
      <c r="F7" s="77" t="s">
        <v>14110</v>
      </c>
      <c r="G7" s="77" t="s">
        <v>14044</v>
      </c>
      <c r="H7" s="77" t="s">
        <v>14108</v>
      </c>
      <c r="I7" s="2">
        <v>2</v>
      </c>
      <c r="J7" s="2">
        <v>4</v>
      </c>
      <c r="K7" s="2">
        <v>15</v>
      </c>
      <c r="L7" s="2">
        <v>0.1</v>
      </c>
      <c r="M7" s="2">
        <v>1.1000000000000001</v>
      </c>
      <c r="N7" s="2">
        <v>2.2000000000000002</v>
      </c>
      <c r="O7" s="2">
        <v>6</v>
      </c>
      <c r="P7" s="2">
        <v>0</v>
      </c>
      <c r="Q7" s="2">
        <v>-0.6</v>
      </c>
      <c r="R7" s="2">
        <v>-1.3</v>
      </c>
      <c r="S7" s="2">
        <v>0</v>
      </c>
      <c r="T7" s="2">
        <v>1.124286407</v>
      </c>
      <c r="U7" s="77" t="s">
        <v>217</v>
      </c>
      <c r="V7" s="2">
        <v>4</v>
      </c>
      <c r="W7" s="90">
        <f>MAX(0,ROUND(Free_Beer[[#This Row],[Low Value]]*$AH$6,0))+1</f>
        <v>17</v>
      </c>
      <c r="X7" s="90">
        <f>MAX(0,ROUND(Free_Beer[[#This Row],[Mean Value]]*$AH$6,0))+1</f>
        <v>180</v>
      </c>
      <c r="Y7" s="90">
        <f>MAX(0,ROUND(Free_Beer[[#This Row],[High Value]]*$AH$6,0))+1</f>
        <v>360</v>
      </c>
      <c r="Z7" s="2">
        <v>26</v>
      </c>
      <c r="AA7" s="95">
        <v>7</v>
      </c>
      <c r="AB7" s="90">
        <f>Free_Beer[[#This Row],[Actual]]/Free_Beer[[#This Row],[Mean Value]]</f>
        <v>23.636363636363633</v>
      </c>
      <c r="AD7" s="85">
        <v>6</v>
      </c>
      <c r="AE7" s="86" t="s">
        <v>264</v>
      </c>
      <c r="AF7" s="88" t="s">
        <v>14312</v>
      </c>
    </row>
    <row r="8" spans="1:35" x14ac:dyDescent="0.3">
      <c r="A8" s="77" t="s">
        <v>348</v>
      </c>
      <c r="B8" s="2">
        <v>12</v>
      </c>
      <c r="C8" s="77" t="s">
        <v>4094</v>
      </c>
      <c r="D8" s="77" t="s">
        <v>745</v>
      </c>
      <c r="E8" s="2">
        <v>8</v>
      </c>
      <c r="F8" s="77" t="s">
        <v>14101</v>
      </c>
      <c r="G8" s="77" t="s">
        <v>14065</v>
      </c>
      <c r="H8" s="77" t="s">
        <v>2708</v>
      </c>
      <c r="I8" s="2">
        <v>3</v>
      </c>
      <c r="J8" s="2">
        <v>5</v>
      </c>
      <c r="K8" s="2">
        <v>14</v>
      </c>
      <c r="L8" s="2">
        <v>1.4</v>
      </c>
      <c r="M8" s="2">
        <v>2.8</v>
      </c>
      <c r="N8" s="2">
        <v>3.9</v>
      </c>
      <c r="O8" s="2">
        <v>4</v>
      </c>
      <c r="P8" s="2">
        <v>-0.9</v>
      </c>
      <c r="Q8" s="2">
        <v>-1.7</v>
      </c>
      <c r="R8" s="2">
        <v>-2.4</v>
      </c>
      <c r="S8" s="2">
        <v>0.35</v>
      </c>
      <c r="T8" s="2">
        <v>0.89696193599999996</v>
      </c>
      <c r="U8" s="77" t="s">
        <v>195</v>
      </c>
      <c r="V8" s="2">
        <v>4</v>
      </c>
      <c r="W8" s="90">
        <f>MAX(0,ROUND(Free_Beer[[#This Row],[Low Value]]*$AH$6,0))+1</f>
        <v>229</v>
      </c>
      <c r="X8" s="90">
        <f>MAX(0,ROUND(Free_Beer[[#This Row],[Mean Value]]*$AH$6,0))+1</f>
        <v>458</v>
      </c>
      <c r="Y8" s="90">
        <f>MAX(0,ROUND(Free_Beer[[#This Row],[High Value]]*$AH$6,0))+1</f>
        <v>637</v>
      </c>
      <c r="Z8" s="2">
        <v>51</v>
      </c>
      <c r="AA8" s="95">
        <v>8</v>
      </c>
      <c r="AB8" s="90">
        <f>Free_Beer[[#This Row],[Actual]]/Free_Beer[[#This Row],[Mean Value]]</f>
        <v>18.214285714285715</v>
      </c>
      <c r="AD8" s="82">
        <v>7</v>
      </c>
      <c r="AE8" s="83" t="s">
        <v>267</v>
      </c>
      <c r="AF8" s="84" t="s">
        <v>9775</v>
      </c>
    </row>
    <row r="9" spans="1:35" x14ac:dyDescent="0.3">
      <c r="A9" s="77" t="s">
        <v>451</v>
      </c>
      <c r="B9" s="2">
        <v>16</v>
      </c>
      <c r="C9" s="77" t="s">
        <v>7958</v>
      </c>
      <c r="D9" s="77" t="s">
        <v>298</v>
      </c>
      <c r="E9" s="2">
        <v>12</v>
      </c>
      <c r="F9" s="77" t="s">
        <v>14102</v>
      </c>
      <c r="G9" s="77" t="s">
        <v>14052</v>
      </c>
      <c r="H9" s="77" t="s">
        <v>2708</v>
      </c>
      <c r="I9" s="2">
        <v>8</v>
      </c>
      <c r="J9" s="2">
        <v>11</v>
      </c>
      <c r="K9" s="2">
        <v>11</v>
      </c>
      <c r="L9" s="2">
        <v>0.7</v>
      </c>
      <c r="M9" s="2">
        <v>3.6</v>
      </c>
      <c r="N9" s="2">
        <v>6.4</v>
      </c>
      <c r="O9" s="2">
        <v>5</v>
      </c>
      <c r="P9" s="2">
        <v>-0.4</v>
      </c>
      <c r="Q9" s="2">
        <v>-2.2000000000000002</v>
      </c>
      <c r="R9" s="2">
        <v>-3.9</v>
      </c>
      <c r="S9" s="2">
        <v>0.26</v>
      </c>
      <c r="T9" s="2">
        <v>0.89216493299999999</v>
      </c>
      <c r="U9" s="77" t="s">
        <v>67</v>
      </c>
      <c r="V9" s="2">
        <v>4</v>
      </c>
      <c r="W9" s="90">
        <f>MAX(0,ROUND(Free_Beer[[#This Row],[Low Value]]*$AH$6,0))+1</f>
        <v>115</v>
      </c>
      <c r="X9" s="90">
        <f>MAX(0,ROUND(Free_Beer[[#This Row],[Mean Value]]*$AH$6,0))+1</f>
        <v>588</v>
      </c>
      <c r="Y9" s="90">
        <f>MAX(0,ROUND(Free_Beer[[#This Row],[High Value]]*$AH$6,0))+1</f>
        <v>1045</v>
      </c>
      <c r="Z9" s="2">
        <v>28</v>
      </c>
      <c r="AA9" s="95">
        <v>9</v>
      </c>
      <c r="AB9" s="90">
        <f>Free_Beer[[#This Row],[Actual]]/Free_Beer[[#This Row],[Mean Value]]</f>
        <v>7.7777777777777777</v>
      </c>
      <c r="AD9" s="85">
        <v>8</v>
      </c>
      <c r="AE9" s="86" t="s">
        <v>265</v>
      </c>
      <c r="AF9" s="87" t="s">
        <v>4094</v>
      </c>
    </row>
    <row r="10" spans="1:35" x14ac:dyDescent="0.3">
      <c r="A10" s="77" t="s">
        <v>451</v>
      </c>
      <c r="B10" s="2">
        <v>9</v>
      </c>
      <c r="C10" s="77" t="s">
        <v>13929</v>
      </c>
      <c r="D10" s="77" t="s">
        <v>352</v>
      </c>
      <c r="E10" s="2">
        <v>4</v>
      </c>
      <c r="F10" s="77" t="s">
        <v>14099</v>
      </c>
      <c r="G10" s="77" t="s">
        <v>14100</v>
      </c>
      <c r="H10" s="77" t="s">
        <v>14095</v>
      </c>
      <c r="I10" s="2">
        <v>0</v>
      </c>
      <c r="J10" s="2">
        <v>0</v>
      </c>
      <c r="K10" s="2">
        <v>0</v>
      </c>
      <c r="L10" s="2">
        <v>3</v>
      </c>
      <c r="M10" s="2">
        <v>5.2</v>
      </c>
      <c r="N10" s="2">
        <v>6.8</v>
      </c>
      <c r="O10" s="2">
        <v>3</v>
      </c>
      <c r="P10" s="2">
        <v>-1.8</v>
      </c>
      <c r="Q10" s="2">
        <v>-3.2</v>
      </c>
      <c r="R10" s="2">
        <v>-4.2</v>
      </c>
      <c r="S10" s="2">
        <v>0.51</v>
      </c>
      <c r="T10" s="2">
        <v>0.86767033500000001</v>
      </c>
      <c r="U10" s="77" t="s">
        <v>38</v>
      </c>
      <c r="V10" s="2">
        <v>6</v>
      </c>
      <c r="W10" s="90">
        <f>MAX(0,ROUND(Free_Beer[[#This Row],[Low Value]]*$AH$6,0))+1</f>
        <v>490</v>
      </c>
      <c r="X10" s="90">
        <f>MAX(0,ROUND(Free_Beer[[#This Row],[Mean Value]]*$AH$6,0))+1</f>
        <v>849</v>
      </c>
      <c r="Y10" s="90">
        <f>MAX(0,ROUND(Free_Beer[[#This Row],[High Value]]*$AH$6,0))+1</f>
        <v>1110</v>
      </c>
      <c r="Z10" s="2">
        <v>85</v>
      </c>
      <c r="AA10" s="95">
        <v>10</v>
      </c>
      <c r="AB10" s="90">
        <f>Free_Beer[[#This Row],[Actual]]/Free_Beer[[#This Row],[Mean Value]]</f>
        <v>16.346153846153847</v>
      </c>
      <c r="AD10" s="82">
        <v>9</v>
      </c>
      <c r="AE10" s="83" t="s">
        <v>270</v>
      </c>
      <c r="AF10" s="84" t="s">
        <v>7958</v>
      </c>
    </row>
    <row r="11" spans="1:35" x14ac:dyDescent="0.3">
      <c r="A11" s="77" t="s">
        <v>321</v>
      </c>
      <c r="B11" s="2">
        <v>1</v>
      </c>
      <c r="C11" s="77" t="s">
        <v>3980</v>
      </c>
      <c r="D11" s="77" t="s">
        <v>306</v>
      </c>
      <c r="E11" s="2">
        <v>12</v>
      </c>
      <c r="F11" s="77" t="s">
        <v>14269</v>
      </c>
      <c r="G11" s="77" t="s">
        <v>14122</v>
      </c>
      <c r="H11" s="77" t="s">
        <v>14095</v>
      </c>
      <c r="I11" s="2">
        <v>8</v>
      </c>
      <c r="J11" s="2">
        <v>10</v>
      </c>
      <c r="K11" s="2">
        <v>15</v>
      </c>
      <c r="L11" s="2">
        <v>4.3</v>
      </c>
      <c r="M11" s="2">
        <v>5.3</v>
      </c>
      <c r="N11" s="2">
        <v>6.2</v>
      </c>
      <c r="O11" s="2">
        <v>1</v>
      </c>
      <c r="P11" s="2">
        <v>-2.6</v>
      </c>
      <c r="Q11" s="2">
        <v>-3.3</v>
      </c>
      <c r="R11" s="2">
        <v>-3.8</v>
      </c>
      <c r="S11" s="2">
        <v>0.69</v>
      </c>
      <c r="T11" s="2">
        <v>0.66676819600000004</v>
      </c>
      <c r="U11" s="77" t="s">
        <v>140</v>
      </c>
      <c r="V11" s="2">
        <v>6</v>
      </c>
      <c r="W11" s="90">
        <f>MAX(0,ROUND(Free_Beer[[#This Row],[Low Value]]*$AH$6,0))+1</f>
        <v>702</v>
      </c>
      <c r="X11" s="90">
        <f>MAX(0,ROUND(Free_Beer[[#This Row],[Mean Value]]*$AH$6,0))+1</f>
        <v>865</v>
      </c>
      <c r="Y11" s="90">
        <f>MAX(0,ROUND(Free_Beer[[#This Row],[High Value]]*$AH$6,0))+1</f>
        <v>1012</v>
      </c>
      <c r="Z11" s="2">
        <v>66</v>
      </c>
      <c r="AA11" s="95">
        <v>11</v>
      </c>
      <c r="AB11" s="90">
        <f>Free_Beer[[#This Row],[Actual]]/Free_Beer[[#This Row],[Mean Value]]</f>
        <v>12.452830188679245</v>
      </c>
      <c r="AD11" s="85">
        <v>10</v>
      </c>
      <c r="AE11" s="86" t="s">
        <v>266</v>
      </c>
      <c r="AF11" s="87" t="s">
        <v>14311</v>
      </c>
    </row>
    <row r="12" spans="1:35" x14ac:dyDescent="0.3">
      <c r="A12" s="77" t="s">
        <v>348</v>
      </c>
      <c r="B12" s="2">
        <v>4</v>
      </c>
      <c r="C12" s="77" t="s">
        <v>3023</v>
      </c>
      <c r="D12" s="77" t="s">
        <v>365</v>
      </c>
      <c r="E12" s="2">
        <v>11</v>
      </c>
      <c r="F12" s="77" t="s">
        <v>14186</v>
      </c>
      <c r="G12" s="77" t="s">
        <v>14047</v>
      </c>
      <c r="H12" s="77" t="s">
        <v>14095</v>
      </c>
      <c r="I12" s="2">
        <v>5</v>
      </c>
      <c r="J12" s="2">
        <v>12</v>
      </c>
      <c r="K12" s="2">
        <v>15</v>
      </c>
      <c r="L12" s="2">
        <v>4.4000000000000004</v>
      </c>
      <c r="M12" s="2">
        <v>5.4</v>
      </c>
      <c r="N12" s="2">
        <v>6.3</v>
      </c>
      <c r="O12" s="2">
        <v>1</v>
      </c>
      <c r="P12" s="2">
        <v>-2.7</v>
      </c>
      <c r="Q12" s="2">
        <v>-3.3</v>
      </c>
      <c r="R12" s="2">
        <v>-3.9</v>
      </c>
      <c r="S12" s="2">
        <v>0.73</v>
      </c>
      <c r="T12" s="2">
        <v>0.80973974900000001</v>
      </c>
      <c r="U12" s="77" t="s">
        <v>89</v>
      </c>
      <c r="V12" s="2">
        <v>5</v>
      </c>
      <c r="W12" s="90">
        <f>MAX(0,ROUND(Free_Beer[[#This Row],[Low Value]]*$AH$6,0))+1</f>
        <v>719</v>
      </c>
      <c r="X12" s="90">
        <f>MAX(0,ROUND(Free_Beer[[#This Row],[Mean Value]]*$AH$6,0))+1</f>
        <v>882</v>
      </c>
      <c r="Y12" s="90">
        <f>MAX(0,ROUND(Free_Beer[[#This Row],[High Value]]*$AH$6,0))+1</f>
        <v>1028</v>
      </c>
      <c r="Z12" s="2">
        <v>108</v>
      </c>
      <c r="AA12" s="95">
        <v>12</v>
      </c>
      <c r="AB12" s="90">
        <f>Free_Beer[[#This Row],[Actual]]/Free_Beer[[#This Row],[Mean Value]]</f>
        <v>20</v>
      </c>
      <c r="AD12" s="82">
        <v>11</v>
      </c>
      <c r="AE12" s="83" t="s">
        <v>14310</v>
      </c>
      <c r="AF12" s="84" t="s">
        <v>3980</v>
      </c>
    </row>
    <row r="13" spans="1:35" x14ac:dyDescent="0.3">
      <c r="A13" s="77" t="s">
        <v>321</v>
      </c>
      <c r="B13" s="2">
        <v>3</v>
      </c>
      <c r="C13" s="77" t="s">
        <v>1077</v>
      </c>
      <c r="D13" s="77" t="s">
        <v>388</v>
      </c>
      <c r="E13" s="2">
        <v>10</v>
      </c>
      <c r="F13" s="77" t="s">
        <v>14270</v>
      </c>
      <c r="G13" s="77" t="s">
        <v>14192</v>
      </c>
      <c r="H13" s="77" t="s">
        <v>14103</v>
      </c>
      <c r="I13" s="2">
        <v>6</v>
      </c>
      <c r="J13" s="2">
        <v>10</v>
      </c>
      <c r="K13" s="2">
        <v>15</v>
      </c>
      <c r="L13" s="2">
        <v>2.2999999999999998</v>
      </c>
      <c r="M13" s="2">
        <v>3.1</v>
      </c>
      <c r="N13" s="2">
        <v>4.4000000000000004</v>
      </c>
      <c r="O13" s="2">
        <v>3</v>
      </c>
      <c r="P13" s="2">
        <v>-1.4</v>
      </c>
      <c r="Q13" s="2">
        <v>-1.9</v>
      </c>
      <c r="R13" s="2">
        <v>-2.7</v>
      </c>
      <c r="S13" s="2">
        <v>0.31</v>
      </c>
      <c r="T13" s="2">
        <v>0.71825940600000004</v>
      </c>
      <c r="U13" s="77" t="s">
        <v>114</v>
      </c>
      <c r="V13" s="2">
        <v>6</v>
      </c>
      <c r="W13" s="90">
        <f>MAX(0,ROUND(Free_Beer[[#This Row],[Low Value]]*$AH$6,0))+1</f>
        <v>376</v>
      </c>
      <c r="X13" s="90">
        <f>MAX(0,ROUND(Free_Beer[[#This Row],[Mean Value]]*$AH$6,0))+1</f>
        <v>507</v>
      </c>
      <c r="Y13" s="90">
        <f>MAX(0,ROUND(Free_Beer[[#This Row],[High Value]]*$AH$6,0))+1</f>
        <v>719</v>
      </c>
      <c r="Z13" s="2">
        <v>58</v>
      </c>
      <c r="AA13" s="95">
        <v>13</v>
      </c>
      <c r="AB13" s="90">
        <f>Free_Beer[[#This Row],[Actual]]/Free_Beer[[#This Row],[Mean Value]]</f>
        <v>18.70967741935484</v>
      </c>
      <c r="AD13" s="85">
        <v>12</v>
      </c>
      <c r="AE13" s="86" t="s">
        <v>269</v>
      </c>
      <c r="AF13" s="87" t="s">
        <v>3023</v>
      </c>
    </row>
    <row r="14" spans="1:35" x14ac:dyDescent="0.3">
      <c r="A14" s="77" t="s">
        <v>451</v>
      </c>
      <c r="B14" s="2">
        <v>27</v>
      </c>
      <c r="C14" s="77" t="s">
        <v>3223</v>
      </c>
      <c r="D14" s="77" t="s">
        <v>522</v>
      </c>
      <c r="E14" s="2">
        <v>5</v>
      </c>
      <c r="F14" s="77" t="s">
        <v>14109</v>
      </c>
      <c r="G14" s="77" t="s">
        <v>14097</v>
      </c>
      <c r="H14" s="77" t="s">
        <v>14108</v>
      </c>
      <c r="I14" s="2">
        <v>3</v>
      </c>
      <c r="J14" s="2">
        <v>6</v>
      </c>
      <c r="K14" s="2">
        <v>15</v>
      </c>
      <c r="L14" s="2">
        <v>0.1</v>
      </c>
      <c r="M14" s="2">
        <v>1.5</v>
      </c>
      <c r="N14" s="2">
        <v>3.3</v>
      </c>
      <c r="O14" s="2">
        <v>6</v>
      </c>
      <c r="P14" s="2">
        <v>-0.1</v>
      </c>
      <c r="Q14" s="2">
        <v>-0.9</v>
      </c>
      <c r="R14" s="2">
        <v>-2</v>
      </c>
      <c r="S14" s="2">
        <v>0.01</v>
      </c>
      <c r="T14" s="2">
        <v>1.1340682849999999</v>
      </c>
      <c r="U14" s="77" t="s">
        <v>167</v>
      </c>
      <c r="V14" s="2">
        <v>3</v>
      </c>
      <c r="W14" s="90">
        <f>MAX(0,ROUND(Free_Beer[[#This Row],[Low Value]]*$AH$6,0))+1</f>
        <v>17</v>
      </c>
      <c r="X14" s="90">
        <f>MAX(0,ROUND(Free_Beer[[#This Row],[Mean Value]]*$AH$6,0))+1</f>
        <v>246</v>
      </c>
      <c r="Y14" s="90">
        <f>MAX(0,ROUND(Free_Beer[[#This Row],[High Value]]*$AH$6,0))+1</f>
        <v>539</v>
      </c>
      <c r="Z14" s="2">
        <v>10</v>
      </c>
      <c r="AA14" s="95">
        <v>14</v>
      </c>
      <c r="AB14" s="90">
        <f>Free_Beer[[#This Row],[Actual]]/Free_Beer[[#This Row],[Mean Value]]</f>
        <v>6.666666666666667</v>
      </c>
      <c r="AD14" s="82">
        <v>13</v>
      </c>
      <c r="AE14" s="83" t="s">
        <v>261</v>
      </c>
      <c r="AF14" s="84" t="s">
        <v>1077</v>
      </c>
    </row>
    <row r="15" spans="1:35" x14ac:dyDescent="0.3">
      <c r="A15" s="77" t="s">
        <v>311</v>
      </c>
      <c r="B15" s="2">
        <v>5</v>
      </c>
      <c r="C15" s="77" t="s">
        <v>1664</v>
      </c>
      <c r="D15" s="77" t="s">
        <v>479</v>
      </c>
      <c r="E15" s="2">
        <v>9</v>
      </c>
      <c r="F15" s="77" t="s">
        <v>14050</v>
      </c>
      <c r="G15" s="77" t="s">
        <v>14047</v>
      </c>
      <c r="H15" s="77" t="s">
        <v>14051</v>
      </c>
      <c r="I15" s="2">
        <v>6</v>
      </c>
      <c r="J15" s="2">
        <v>10</v>
      </c>
      <c r="K15" s="2">
        <v>15</v>
      </c>
      <c r="L15" s="2">
        <v>-0.2</v>
      </c>
      <c r="M15" s="2">
        <v>1</v>
      </c>
      <c r="N15" s="2">
        <v>2.2999999999999998</v>
      </c>
      <c r="O15" s="2">
        <v>3</v>
      </c>
      <c r="P15" s="2">
        <v>0.1</v>
      </c>
      <c r="Q15" s="2">
        <v>-0.6</v>
      </c>
      <c r="R15" s="2">
        <v>-1.4</v>
      </c>
      <c r="S15" s="2">
        <v>0.18</v>
      </c>
      <c r="T15" s="2">
        <v>0.80127399700000002</v>
      </c>
      <c r="U15" s="77" t="s">
        <v>42</v>
      </c>
      <c r="V15" s="2">
        <v>11</v>
      </c>
      <c r="W15" s="90">
        <f>MAX(0,ROUND(Free_Beer[[#This Row],[Low Value]]*$AH$6,0))+1</f>
        <v>1</v>
      </c>
      <c r="X15" s="90">
        <f>MAX(0,ROUND(Free_Beer[[#This Row],[Mean Value]]*$AH$6,0))+1</f>
        <v>164</v>
      </c>
      <c r="Y15" s="90">
        <f>MAX(0,ROUND(Free_Beer[[#This Row],[High Value]]*$AH$6,0))+1</f>
        <v>376</v>
      </c>
      <c r="Z15" s="2">
        <v>16</v>
      </c>
      <c r="AA15" s="95">
        <v>15</v>
      </c>
      <c r="AB15" s="90">
        <f>Free_Beer[[#This Row],[Actual]]/Free_Beer[[#This Row],[Mean Value]]</f>
        <v>16</v>
      </c>
      <c r="AD15" s="85">
        <v>14</v>
      </c>
      <c r="AE15" s="86" t="s">
        <v>262</v>
      </c>
      <c r="AF15" s="87" t="s">
        <v>3223</v>
      </c>
    </row>
    <row r="16" spans="1:35" x14ac:dyDescent="0.3">
      <c r="A16" s="77" t="s">
        <v>311</v>
      </c>
      <c r="B16" s="2">
        <v>3</v>
      </c>
      <c r="C16" s="77" t="s">
        <v>1766</v>
      </c>
      <c r="D16" s="77" t="s">
        <v>365</v>
      </c>
      <c r="E16" s="2">
        <v>11</v>
      </c>
      <c r="F16" s="77" t="s">
        <v>14046</v>
      </c>
      <c r="G16" s="77" t="s">
        <v>14047</v>
      </c>
      <c r="H16" s="77" t="s">
        <v>14045</v>
      </c>
      <c r="I16" s="2">
        <v>4</v>
      </c>
      <c r="J16" s="2">
        <v>5</v>
      </c>
      <c r="K16" s="2">
        <v>15</v>
      </c>
      <c r="L16" s="2">
        <v>0.4</v>
      </c>
      <c r="M16" s="2">
        <v>1.6</v>
      </c>
      <c r="N16" s="2">
        <v>3</v>
      </c>
      <c r="O16" s="2">
        <v>3</v>
      </c>
      <c r="P16" s="2">
        <v>-0.3</v>
      </c>
      <c r="Q16" s="2">
        <v>-1</v>
      </c>
      <c r="R16" s="2">
        <v>-1.9</v>
      </c>
      <c r="S16" s="2">
        <v>0.36</v>
      </c>
      <c r="T16" s="2">
        <v>1.0284216900000001</v>
      </c>
      <c r="U16" s="77" t="s">
        <v>234</v>
      </c>
      <c r="V16" s="2">
        <v>14</v>
      </c>
      <c r="W16" s="90">
        <f>MAX(0,ROUND(Free_Beer[[#This Row],[Low Value]]*$AH$6,0))+1</f>
        <v>66</v>
      </c>
      <c r="X16" s="90">
        <f>MAX(0,ROUND(Free_Beer[[#This Row],[Mean Value]]*$AH$6,0))+1</f>
        <v>262</v>
      </c>
      <c r="Y16" s="90">
        <f>MAX(0,ROUND(Free_Beer[[#This Row],[High Value]]*$AH$6,0))+1</f>
        <v>490</v>
      </c>
      <c r="Z16" s="2">
        <v>41</v>
      </c>
      <c r="AA16" s="95">
        <v>17</v>
      </c>
      <c r="AB16" s="90">
        <f>Free_Beer[[#This Row],[Actual]]/Free_Beer[[#This Row],[Mean Value]]</f>
        <v>25.625</v>
      </c>
      <c r="AD16" s="82">
        <v>15</v>
      </c>
      <c r="AE16" s="83" t="s">
        <v>263</v>
      </c>
      <c r="AF16" s="84" t="s">
        <v>1664</v>
      </c>
    </row>
    <row r="17" spans="1:32" x14ac:dyDescent="0.3">
      <c r="A17" s="77" t="s">
        <v>451</v>
      </c>
      <c r="B17" s="2">
        <v>21</v>
      </c>
      <c r="C17" s="77" t="s">
        <v>4415</v>
      </c>
      <c r="D17" s="77" t="s">
        <v>479</v>
      </c>
      <c r="E17" s="2">
        <v>9</v>
      </c>
      <c r="F17" s="77" t="s">
        <v>14104</v>
      </c>
      <c r="G17" s="77" t="s">
        <v>14093</v>
      </c>
      <c r="H17" s="77" t="s">
        <v>3915</v>
      </c>
      <c r="I17" s="2">
        <v>0</v>
      </c>
      <c r="J17" s="2">
        <v>0</v>
      </c>
      <c r="K17" s="2">
        <v>2</v>
      </c>
      <c r="L17" s="2">
        <v>2.2999999999999998</v>
      </c>
      <c r="M17" s="2">
        <v>3.3</v>
      </c>
      <c r="N17" s="2">
        <v>4.5</v>
      </c>
      <c r="O17" s="2">
        <v>5</v>
      </c>
      <c r="P17" s="2">
        <v>-1.4</v>
      </c>
      <c r="Q17" s="2">
        <v>-2</v>
      </c>
      <c r="R17" s="2">
        <v>-2.8</v>
      </c>
      <c r="S17" s="2">
        <v>0.12</v>
      </c>
      <c r="T17" s="2">
        <v>0.83080470100000003</v>
      </c>
      <c r="U17" s="77" t="s">
        <v>239</v>
      </c>
      <c r="V17" s="2">
        <v>5</v>
      </c>
      <c r="W17" s="90">
        <f>MAX(0,ROUND(Free_Beer[[#This Row],[Low Value]]*$AH$6,0))+1</f>
        <v>376</v>
      </c>
      <c r="X17" s="90">
        <f>MAX(0,ROUND(Free_Beer[[#This Row],[Mean Value]]*$AH$6,0))+1</f>
        <v>539</v>
      </c>
      <c r="Y17" s="90">
        <f>MAX(0,ROUND(Free_Beer[[#This Row],[High Value]]*$AH$6,0))+1</f>
        <v>735</v>
      </c>
      <c r="Z17" s="2">
        <v>83</v>
      </c>
      <c r="AA17" s="95">
        <v>18</v>
      </c>
      <c r="AB17" s="90">
        <f>Free_Beer[[#This Row],[Actual]]/Free_Beer[[#This Row],[Mean Value]]</f>
        <v>25.151515151515152</v>
      </c>
      <c r="AD17" s="85">
        <v>16</v>
      </c>
      <c r="AE17" s="86" t="s">
        <v>264</v>
      </c>
      <c r="AF17" s="88" t="s">
        <v>14312</v>
      </c>
    </row>
    <row r="18" spans="1:32" x14ac:dyDescent="0.3">
      <c r="A18" s="77" t="s">
        <v>348</v>
      </c>
      <c r="B18" s="2">
        <v>26</v>
      </c>
      <c r="C18" s="77" t="s">
        <v>986</v>
      </c>
      <c r="D18" s="77" t="s">
        <v>410</v>
      </c>
      <c r="E18" s="2">
        <v>9</v>
      </c>
      <c r="F18" s="77" t="s">
        <v>14195</v>
      </c>
      <c r="G18" s="77" t="s">
        <v>14121</v>
      </c>
      <c r="H18" s="77" t="s">
        <v>14108</v>
      </c>
      <c r="I18" s="2">
        <v>2</v>
      </c>
      <c r="J18" s="2">
        <v>5</v>
      </c>
      <c r="K18" s="2">
        <v>9</v>
      </c>
      <c r="L18" s="2">
        <v>-0.3</v>
      </c>
      <c r="M18" s="2">
        <v>1</v>
      </c>
      <c r="N18" s="2">
        <v>2.6</v>
      </c>
      <c r="O18" s="2">
        <v>6</v>
      </c>
      <c r="P18" s="2">
        <v>0.2</v>
      </c>
      <c r="Q18" s="2">
        <v>-0.6</v>
      </c>
      <c r="R18" s="2">
        <v>-1.6</v>
      </c>
      <c r="S18" s="2">
        <v>0.05</v>
      </c>
      <c r="T18" s="2">
        <v>0.47708149300000002</v>
      </c>
      <c r="U18" s="77" t="s">
        <v>85</v>
      </c>
      <c r="V18" s="2">
        <v>8</v>
      </c>
      <c r="W18" s="90">
        <f>MAX(0,ROUND(Free_Beer[[#This Row],[Low Value]]*$AH$6,0))+1</f>
        <v>1</v>
      </c>
      <c r="X18" s="90">
        <f>MAX(0,ROUND(Free_Beer[[#This Row],[Mean Value]]*$AH$6,0))+1</f>
        <v>164</v>
      </c>
      <c r="Y18" s="90">
        <f>MAX(0,ROUND(Free_Beer[[#This Row],[High Value]]*$AH$6,0))+1</f>
        <v>425</v>
      </c>
      <c r="Z18" s="2">
        <v>28</v>
      </c>
      <c r="AA18" s="95">
        <v>19</v>
      </c>
      <c r="AB18" s="90">
        <f>Free_Beer[[#This Row],[Actual]]/Free_Beer[[#This Row],[Mean Value]]</f>
        <v>28</v>
      </c>
      <c r="AD18" s="82">
        <v>17</v>
      </c>
      <c r="AE18" s="83" t="s">
        <v>267</v>
      </c>
      <c r="AF18" s="84" t="s">
        <v>1766</v>
      </c>
    </row>
    <row r="19" spans="1:32" x14ac:dyDescent="0.3">
      <c r="A19" s="77" t="s">
        <v>348</v>
      </c>
      <c r="B19" s="2">
        <v>15</v>
      </c>
      <c r="C19" s="77" t="s">
        <v>5242</v>
      </c>
      <c r="D19" s="77" t="s">
        <v>644</v>
      </c>
      <c r="E19" s="2">
        <v>12</v>
      </c>
      <c r="F19" s="77" t="s">
        <v>14193</v>
      </c>
      <c r="G19" s="77" t="s">
        <v>14055</v>
      </c>
      <c r="H19" s="77" t="s">
        <v>3915</v>
      </c>
      <c r="I19" s="2">
        <v>3</v>
      </c>
      <c r="J19" s="2">
        <v>7</v>
      </c>
      <c r="K19" s="2">
        <v>14</v>
      </c>
      <c r="L19" s="2">
        <v>1.6</v>
      </c>
      <c r="M19" s="2">
        <v>2.4</v>
      </c>
      <c r="N19" s="2">
        <v>3.5</v>
      </c>
      <c r="O19" s="2">
        <v>4</v>
      </c>
      <c r="P19" s="2">
        <v>-1</v>
      </c>
      <c r="Q19" s="2">
        <v>-1.4</v>
      </c>
      <c r="R19" s="2">
        <v>-2.1</v>
      </c>
      <c r="S19" s="2">
        <v>0.25</v>
      </c>
      <c r="T19" s="2">
        <v>0.51609570199999999</v>
      </c>
      <c r="U19" s="77" t="s">
        <v>19</v>
      </c>
      <c r="V19" s="2">
        <v>4</v>
      </c>
      <c r="W19" s="90">
        <f>MAX(0,ROUND(Free_Beer[[#This Row],[Low Value]]*$AH$6,0))+1</f>
        <v>262</v>
      </c>
      <c r="X19" s="90">
        <f>MAX(0,ROUND(Free_Beer[[#This Row],[Mean Value]]*$AH$6,0))+1</f>
        <v>392</v>
      </c>
      <c r="Y19" s="90">
        <f>MAX(0,ROUND(Free_Beer[[#This Row],[High Value]]*$AH$6,0))+1</f>
        <v>572</v>
      </c>
      <c r="Z19" s="2">
        <v>47</v>
      </c>
      <c r="AA19" s="95">
        <v>20</v>
      </c>
      <c r="AB19" s="90">
        <f>Free_Beer[[#This Row],[Actual]]/Free_Beer[[#This Row],[Mean Value]]</f>
        <v>19.583333333333336</v>
      </c>
      <c r="AD19" s="85">
        <v>18</v>
      </c>
      <c r="AE19" s="86" t="s">
        <v>265</v>
      </c>
      <c r="AF19" s="87" t="s">
        <v>4415</v>
      </c>
    </row>
    <row r="20" spans="1:32" x14ac:dyDescent="0.3">
      <c r="A20" s="69" t="s">
        <v>348</v>
      </c>
      <c r="B20" s="69">
        <v>9</v>
      </c>
      <c r="C20" s="69" t="s">
        <v>6481</v>
      </c>
      <c r="D20" s="69" t="s">
        <v>327</v>
      </c>
      <c r="E20" s="69">
        <v>6</v>
      </c>
      <c r="F20" s="69" t="s">
        <v>14189</v>
      </c>
      <c r="G20" s="69" t="s">
        <v>14044</v>
      </c>
      <c r="H20" s="69" t="s">
        <v>2708</v>
      </c>
      <c r="I20" s="69">
        <v>8</v>
      </c>
      <c r="J20" s="69">
        <v>9</v>
      </c>
      <c r="K20" s="69">
        <v>15</v>
      </c>
      <c r="L20" s="69">
        <v>2.9</v>
      </c>
      <c r="M20" s="69">
        <v>3.8</v>
      </c>
      <c r="N20" s="69">
        <v>5</v>
      </c>
      <c r="O20" s="69">
        <v>3</v>
      </c>
      <c r="P20" s="69">
        <v>-1.8</v>
      </c>
      <c r="Q20" s="69">
        <v>-2.2999999999999998</v>
      </c>
      <c r="R20" s="69">
        <v>-3</v>
      </c>
      <c r="S20" s="69">
        <v>0.46</v>
      </c>
      <c r="T20" s="69">
        <v>0.83050376299999995</v>
      </c>
      <c r="U20" s="69" t="s">
        <v>136</v>
      </c>
      <c r="V20" s="69">
        <v>9</v>
      </c>
      <c r="W20" s="55">
        <f>MAX(0,ROUND(Free_Beer[[#This Row],[Low Value]]*$AH$6,0))+1</f>
        <v>474</v>
      </c>
      <c r="X20" s="55">
        <f>MAX(0,ROUND(Free_Beer[[#This Row],[Mean Value]]*$AH$6,0))+1</f>
        <v>621</v>
      </c>
      <c r="Y20" s="55">
        <f>MAX(0,ROUND(Free_Beer[[#This Row],[High Value]]*$AH$6,0))+1</f>
        <v>816</v>
      </c>
      <c r="Z20" s="69">
        <v>46</v>
      </c>
      <c r="AB20" s="55">
        <f>Free_Beer[[#This Row],[Actual]]/Free_Beer[[#This Row],[Mean Value]]</f>
        <v>12.105263157894738</v>
      </c>
      <c r="AD20" s="82">
        <v>19</v>
      </c>
      <c r="AE20" s="83" t="s">
        <v>270</v>
      </c>
      <c r="AF20" s="84" t="s">
        <v>986</v>
      </c>
    </row>
    <row r="21" spans="1:32" x14ac:dyDescent="0.3">
      <c r="A21" s="94" t="s">
        <v>348</v>
      </c>
      <c r="B21" s="69">
        <v>13</v>
      </c>
      <c r="C21" s="1" t="s">
        <v>7000</v>
      </c>
      <c r="D21" s="1" t="s">
        <v>644</v>
      </c>
      <c r="E21" s="69">
        <v>12</v>
      </c>
      <c r="F21" s="1" t="s">
        <v>14191</v>
      </c>
      <c r="G21" s="1" t="s">
        <v>14192</v>
      </c>
      <c r="H21" s="1" t="s">
        <v>3915</v>
      </c>
      <c r="I21" s="69">
        <v>7</v>
      </c>
      <c r="J21" s="69">
        <v>7</v>
      </c>
      <c r="K21" s="69">
        <v>15</v>
      </c>
      <c r="L21" s="69">
        <v>1.6</v>
      </c>
      <c r="M21" s="69">
        <v>2.8</v>
      </c>
      <c r="N21" s="69">
        <v>4.2</v>
      </c>
      <c r="O21" s="69">
        <v>4</v>
      </c>
      <c r="P21" s="69">
        <v>-1</v>
      </c>
      <c r="Q21" s="69">
        <v>-1.7</v>
      </c>
      <c r="R21" s="69">
        <v>-2.6</v>
      </c>
      <c r="S21" s="69">
        <v>0.31</v>
      </c>
      <c r="T21" s="69">
        <v>0.81702591400000002</v>
      </c>
      <c r="U21" s="1" t="s">
        <v>118</v>
      </c>
      <c r="V21" s="69">
        <v>6</v>
      </c>
      <c r="W21" s="55">
        <f>MAX(0,ROUND(Free_Beer[[#This Row],[Low Value]]*$AH$6,0))+1</f>
        <v>262</v>
      </c>
      <c r="X21" s="55">
        <f>MAX(0,ROUND(Free_Beer[[#This Row],[Mean Value]]*$AH$6,0))+1</f>
        <v>458</v>
      </c>
      <c r="Y21" s="55">
        <f>MAX(0,ROUND(Free_Beer[[#This Row],[High Value]]*$AH$6,0))+1</f>
        <v>686</v>
      </c>
      <c r="Z21" s="69">
        <v>69</v>
      </c>
      <c r="AB21" s="55">
        <f>Free_Beer[[#This Row],[Actual]]/Free_Beer[[#This Row],[Mean Value]]</f>
        <v>24.642857142857146</v>
      </c>
      <c r="AD21" s="75">
        <v>20</v>
      </c>
      <c r="AE21" s="78" t="s">
        <v>266</v>
      </c>
      <c r="AF21" s="76" t="s">
        <v>5242</v>
      </c>
    </row>
    <row r="22" spans="1:32" x14ac:dyDescent="0.3">
      <c r="A22" s="1" t="s">
        <v>451</v>
      </c>
      <c r="B22" s="69">
        <v>23</v>
      </c>
      <c r="C22" s="1" t="s">
        <v>3058</v>
      </c>
      <c r="D22" s="1" t="s">
        <v>335</v>
      </c>
      <c r="E22" s="69">
        <v>8</v>
      </c>
      <c r="F22" s="1" t="s">
        <v>14105</v>
      </c>
      <c r="G22" s="1" t="s">
        <v>14047</v>
      </c>
      <c r="H22" s="1" t="s">
        <v>4440</v>
      </c>
      <c r="I22" s="69">
        <v>3</v>
      </c>
      <c r="J22" s="69">
        <v>4</v>
      </c>
      <c r="K22" s="69">
        <v>11</v>
      </c>
      <c r="L22" s="69">
        <v>1.3</v>
      </c>
      <c r="M22" s="69">
        <v>2.6</v>
      </c>
      <c r="N22" s="69">
        <v>3.8</v>
      </c>
      <c r="O22" s="69">
        <v>5</v>
      </c>
      <c r="P22" s="69">
        <v>-0.8</v>
      </c>
      <c r="Q22" s="69">
        <v>-1.6</v>
      </c>
      <c r="R22" s="69">
        <v>-2.2999999999999998</v>
      </c>
      <c r="S22" s="69">
        <v>7.0000000000000007E-2</v>
      </c>
      <c r="T22" s="69">
        <v>0.846241723</v>
      </c>
      <c r="U22" s="1" t="s">
        <v>258</v>
      </c>
      <c r="V22" s="69">
        <v>8</v>
      </c>
      <c r="W22" s="55">
        <f>MAX(0,ROUND(Free_Beer[[#This Row],[Low Value]]*$AH$6,0))+1</f>
        <v>213</v>
      </c>
      <c r="X22" s="55">
        <f>MAX(0,ROUND(Free_Beer[[#This Row],[Mean Value]]*$AH$6,0))+1</f>
        <v>425</v>
      </c>
      <c r="Y22" s="55">
        <f>MAX(0,ROUND(Free_Beer[[#This Row],[High Value]]*$AH$6,0))+1</f>
        <v>621</v>
      </c>
      <c r="Z22" s="69">
        <v>48</v>
      </c>
      <c r="AB22" s="55">
        <f>Free_Beer[[#This Row],[Actual]]/Free_Beer[[#This Row],[Mean Value]]</f>
        <v>18.46153846153846</v>
      </c>
    </row>
    <row r="23" spans="1:32" x14ac:dyDescent="0.3">
      <c r="A23" s="69" t="s">
        <v>348</v>
      </c>
      <c r="B23" s="69">
        <v>17</v>
      </c>
      <c r="C23" s="69" t="s">
        <v>1228</v>
      </c>
      <c r="D23" s="69" t="s">
        <v>570</v>
      </c>
      <c r="E23" s="69">
        <v>9</v>
      </c>
      <c r="F23" s="69" t="s">
        <v>14194</v>
      </c>
      <c r="G23" s="69" t="s">
        <v>14047</v>
      </c>
      <c r="H23" s="69" t="s">
        <v>14103</v>
      </c>
      <c r="I23" s="69">
        <v>3</v>
      </c>
      <c r="J23" s="69">
        <v>7</v>
      </c>
      <c r="K23" s="69">
        <v>15</v>
      </c>
      <c r="L23" s="69">
        <v>1.2</v>
      </c>
      <c r="M23" s="69">
        <v>2.1</v>
      </c>
      <c r="N23" s="69">
        <v>3.2</v>
      </c>
      <c r="O23" s="69">
        <v>5</v>
      </c>
      <c r="P23" s="69">
        <v>-0.7</v>
      </c>
      <c r="Q23" s="69">
        <v>-1.3</v>
      </c>
      <c r="R23" s="69">
        <v>-2</v>
      </c>
      <c r="S23" s="69">
        <v>0.2</v>
      </c>
      <c r="T23" s="69">
        <v>0.59180195800000002</v>
      </c>
      <c r="U23" s="69" t="s">
        <v>88</v>
      </c>
      <c r="V23" s="69">
        <v>6</v>
      </c>
      <c r="W23" s="55">
        <f>MAX(0,ROUND(Free_Beer[[#This Row],[Low Value]]*$AH$6,0))+1</f>
        <v>197</v>
      </c>
      <c r="X23" s="55">
        <f>MAX(0,ROUND(Free_Beer[[#This Row],[Mean Value]]*$AH$6,0))+1</f>
        <v>343</v>
      </c>
      <c r="Y23" s="55">
        <f>MAX(0,ROUND(Free_Beer[[#This Row],[High Value]]*$AH$6,0))+1</f>
        <v>523</v>
      </c>
      <c r="Z23" s="69">
        <v>39</v>
      </c>
      <c r="AB23" s="55">
        <f>Free_Beer[[#This Row],[Actual]]/Free_Beer[[#This Row],[Mean Value]]</f>
        <v>18.571428571428569</v>
      </c>
    </row>
    <row r="24" spans="1:32" x14ac:dyDescent="0.3">
      <c r="A24" s="94" t="s">
        <v>348</v>
      </c>
      <c r="B24" s="69">
        <v>29</v>
      </c>
      <c r="C24" s="1" t="s">
        <v>10136</v>
      </c>
      <c r="D24" s="1" t="s">
        <v>895</v>
      </c>
      <c r="E24" s="69">
        <v>6</v>
      </c>
      <c r="F24" s="1" t="s">
        <v>14196</v>
      </c>
      <c r="G24" s="1" t="s">
        <v>14197</v>
      </c>
      <c r="H24" s="1" t="s">
        <v>14108</v>
      </c>
      <c r="I24" s="69">
        <v>1</v>
      </c>
      <c r="J24" s="69">
        <v>2</v>
      </c>
      <c r="K24" s="69">
        <v>13</v>
      </c>
      <c r="L24" s="69">
        <v>-0.1</v>
      </c>
      <c r="M24" s="69">
        <v>0.6</v>
      </c>
      <c r="N24" s="69">
        <v>1.3</v>
      </c>
      <c r="O24" s="69">
        <v>7</v>
      </c>
      <c r="P24" s="69">
        <v>0.1</v>
      </c>
      <c r="Q24" s="69">
        <v>-0.4</v>
      </c>
      <c r="R24" s="69">
        <v>-0.8</v>
      </c>
      <c r="S24" s="69">
        <v>0.02</v>
      </c>
      <c r="T24" s="69">
        <v>0.73445190199999999</v>
      </c>
      <c r="U24" s="1" t="s">
        <v>144</v>
      </c>
      <c r="V24" s="69">
        <v>5</v>
      </c>
      <c r="W24" s="55">
        <f>MAX(0,ROUND(Free_Beer[[#This Row],[Low Value]]*$AH$6,0))+1</f>
        <v>1</v>
      </c>
      <c r="X24" s="55">
        <f>MAX(0,ROUND(Free_Beer[[#This Row],[Mean Value]]*$AH$6,0))+1</f>
        <v>99</v>
      </c>
      <c r="Y24" s="55">
        <f>MAX(0,ROUND(Free_Beer[[#This Row],[High Value]]*$AH$6,0))+1</f>
        <v>213</v>
      </c>
      <c r="Z24" s="69">
        <v>31</v>
      </c>
      <c r="AB24" s="55">
        <f>Free_Beer[[#This Row],[Actual]]/Free_Beer[[#This Row],[Mean Value]]</f>
        <v>51.666666666666671</v>
      </c>
    </row>
    <row r="25" spans="1:32" x14ac:dyDescent="0.3">
      <c r="A25" s="1" t="s">
        <v>348</v>
      </c>
      <c r="B25" s="69">
        <v>32</v>
      </c>
      <c r="C25" s="1" t="s">
        <v>3105</v>
      </c>
      <c r="D25" s="1" t="s">
        <v>306</v>
      </c>
      <c r="E25" s="69">
        <v>12</v>
      </c>
      <c r="F25" s="1" t="s">
        <v>14118</v>
      </c>
      <c r="G25" s="1" t="s">
        <v>14069</v>
      </c>
      <c r="H25" s="1" t="s">
        <v>14051</v>
      </c>
      <c r="I25" s="69">
        <v>1</v>
      </c>
      <c r="J25" s="69">
        <v>3</v>
      </c>
      <c r="K25" s="69">
        <v>10</v>
      </c>
      <c r="L25" s="69">
        <v>-0.9</v>
      </c>
      <c r="M25" s="69">
        <v>0.4</v>
      </c>
      <c r="N25" s="69">
        <v>1.6</v>
      </c>
      <c r="O25" s="69">
        <v>7</v>
      </c>
      <c r="P25" s="69">
        <v>0.5</v>
      </c>
      <c r="Q25" s="69">
        <v>-0.3</v>
      </c>
      <c r="R25" s="69">
        <v>-1</v>
      </c>
      <c r="S25" s="69">
        <v>0</v>
      </c>
      <c r="T25" s="69">
        <v>0.95629286999999996</v>
      </c>
      <c r="U25" s="1" t="s">
        <v>39</v>
      </c>
      <c r="V25" s="69">
        <v>5</v>
      </c>
      <c r="W25" s="55">
        <f>MAX(0,ROUND(Free_Beer[[#This Row],[Low Value]]*$AH$6,0))+1</f>
        <v>1</v>
      </c>
      <c r="X25" s="55">
        <f>MAX(0,ROUND(Free_Beer[[#This Row],[Mean Value]]*$AH$6,0))+1</f>
        <v>66</v>
      </c>
      <c r="Y25" s="55">
        <f>MAX(0,ROUND(Free_Beer[[#This Row],[High Value]]*$AH$6,0))+1</f>
        <v>262</v>
      </c>
      <c r="AB25" s="55">
        <f>Free_Beer[[#This Row],[Actual]]/Free_Beer[[#This Row],[Mean Value]]</f>
        <v>0</v>
      </c>
    </row>
    <row r="26" spans="1:32" x14ac:dyDescent="0.3">
      <c r="A26" s="1" t="s">
        <v>348</v>
      </c>
      <c r="B26" s="69">
        <v>31</v>
      </c>
      <c r="C26" s="1" t="s">
        <v>7159</v>
      </c>
      <c r="D26" s="1" t="s">
        <v>669</v>
      </c>
      <c r="E26" s="69">
        <v>7</v>
      </c>
      <c r="F26" s="1" t="s">
        <v>14198</v>
      </c>
      <c r="G26" s="1" t="s">
        <v>14188</v>
      </c>
      <c r="H26" s="1" t="s">
        <v>14051</v>
      </c>
      <c r="I26" s="69">
        <v>2</v>
      </c>
      <c r="J26" s="69">
        <v>2</v>
      </c>
      <c r="K26" s="69">
        <v>15</v>
      </c>
      <c r="L26" s="69">
        <v>-0.1</v>
      </c>
      <c r="M26" s="69">
        <v>0.4</v>
      </c>
      <c r="N26" s="69">
        <v>1.1000000000000001</v>
      </c>
      <c r="O26" s="69">
        <v>7</v>
      </c>
      <c r="P26" s="69">
        <v>0.1</v>
      </c>
      <c r="Q26" s="69">
        <v>-0.3</v>
      </c>
      <c r="R26" s="69">
        <v>-0.7</v>
      </c>
      <c r="S26" s="69">
        <v>0.01</v>
      </c>
      <c r="T26" s="69">
        <v>0.563787496</v>
      </c>
      <c r="U26" s="1" t="s">
        <v>141</v>
      </c>
      <c r="V26" s="69">
        <v>5</v>
      </c>
      <c r="W26" s="55">
        <f>MAX(0,ROUND(Free_Beer[[#This Row],[Low Value]]*$AH$6,0))+1</f>
        <v>1</v>
      </c>
      <c r="X26" s="55">
        <f>MAX(0,ROUND(Free_Beer[[#This Row],[Mean Value]]*$AH$6,0))+1</f>
        <v>66</v>
      </c>
      <c r="Y26" s="55">
        <f>MAX(0,ROUND(Free_Beer[[#This Row],[High Value]]*$AH$6,0))+1</f>
        <v>180</v>
      </c>
      <c r="AB26" s="55">
        <f>Free_Beer[[#This Row],[Actual]]/Free_Beer[[#This Row],[Mean Value]]</f>
        <v>0</v>
      </c>
    </row>
    <row r="27" spans="1:32" x14ac:dyDescent="0.3">
      <c r="A27" s="94" t="s">
        <v>311</v>
      </c>
      <c r="B27" s="69">
        <v>8</v>
      </c>
      <c r="C27" s="1" t="s">
        <v>10634</v>
      </c>
      <c r="D27" s="1" t="s">
        <v>416</v>
      </c>
      <c r="E27" s="69">
        <v>11</v>
      </c>
      <c r="F27" s="1" t="s">
        <v>14054</v>
      </c>
      <c r="G27" s="1" t="s">
        <v>14055</v>
      </c>
      <c r="H27" s="1" t="s">
        <v>14051</v>
      </c>
      <c r="I27" s="69">
        <v>3</v>
      </c>
      <c r="J27" s="69">
        <v>7</v>
      </c>
      <c r="K27" s="69">
        <v>15</v>
      </c>
      <c r="L27" s="69">
        <v>-0.7</v>
      </c>
      <c r="M27" s="69">
        <v>0.4</v>
      </c>
      <c r="N27" s="69">
        <v>2</v>
      </c>
      <c r="O27" s="69">
        <v>4</v>
      </c>
      <c r="P27" s="69">
        <v>0.4</v>
      </c>
      <c r="Q27" s="69">
        <v>-0.3</v>
      </c>
      <c r="R27" s="69">
        <v>-1.2</v>
      </c>
      <c r="S27" s="69">
        <v>0.04</v>
      </c>
      <c r="T27" s="69">
        <v>0.91083352699999998</v>
      </c>
      <c r="U27" s="1" t="s">
        <v>190</v>
      </c>
      <c r="V27">
        <v>7</v>
      </c>
      <c r="W27" s="55">
        <f>MAX(0,ROUND(Free_Beer[[#This Row],[Low Value]]*$AH$6,0))+1</f>
        <v>1</v>
      </c>
      <c r="X27" s="55">
        <f>MAX(0,ROUND(Free_Beer[[#This Row],[Mean Value]]*$AH$6,0))+1</f>
        <v>66</v>
      </c>
      <c r="Y27" s="55">
        <f>MAX(0,ROUND(Free_Beer[[#This Row],[High Value]]*$AH$6,0))+1</f>
        <v>327</v>
      </c>
      <c r="AB27" s="55">
        <f>Free_Beer[[#This Row],[Actual]]/Free_Beer[[#This Row],[Mean Value]]</f>
        <v>0</v>
      </c>
    </row>
    <row r="28" spans="1:32" x14ac:dyDescent="0.3">
      <c r="A28" s="94" t="s">
        <v>311</v>
      </c>
      <c r="B28" s="69">
        <v>11</v>
      </c>
      <c r="C28" s="1" t="s">
        <v>1891</v>
      </c>
      <c r="D28" s="1" t="s">
        <v>1198</v>
      </c>
      <c r="E28" s="69">
        <v>7</v>
      </c>
      <c r="F28" s="1" t="s">
        <v>14059</v>
      </c>
      <c r="G28" s="1" t="s">
        <v>14060</v>
      </c>
      <c r="H28" s="1" t="s">
        <v>14061</v>
      </c>
      <c r="I28" s="69">
        <v>1</v>
      </c>
      <c r="J28" s="69">
        <v>4</v>
      </c>
      <c r="K28" s="69">
        <v>10</v>
      </c>
      <c r="L28" s="69">
        <v>-0.8</v>
      </c>
      <c r="M28" s="69">
        <v>0.1</v>
      </c>
      <c r="N28" s="69">
        <v>1</v>
      </c>
      <c r="O28" s="69">
        <v>4</v>
      </c>
      <c r="P28" s="69">
        <v>0.5</v>
      </c>
      <c r="Q28" s="69">
        <v>0</v>
      </c>
      <c r="R28" s="69">
        <v>-0.6</v>
      </c>
      <c r="S28" s="69">
        <v>0</v>
      </c>
      <c r="T28" s="69">
        <v>1.1181667689999999</v>
      </c>
      <c r="U28" s="1" t="s">
        <v>121</v>
      </c>
      <c r="V28" s="69">
        <v>4</v>
      </c>
      <c r="W28" s="55">
        <f>MAX(0,ROUND(Free_Beer[[#This Row],[Low Value]]*$AH$6,0))+1</f>
        <v>1</v>
      </c>
      <c r="X28" s="55">
        <f>MAX(0,ROUND(Free_Beer[[#This Row],[Mean Value]]*$AH$6,0))+1</f>
        <v>17</v>
      </c>
      <c r="Y28" s="55">
        <f>MAX(0,ROUND(Free_Beer[[#This Row],[High Value]]*$AH$6,0))+1</f>
        <v>164</v>
      </c>
      <c r="AB28" s="55">
        <f>Free_Beer[[#This Row],[Actual]]/Free_Beer[[#This Row],[Mean Value]]</f>
        <v>0</v>
      </c>
    </row>
    <row r="29" spans="1:32" x14ac:dyDescent="0.3">
      <c r="A29" s="91" t="s">
        <v>311</v>
      </c>
      <c r="B29" s="92">
        <v>4</v>
      </c>
      <c r="C29" s="91" t="s">
        <v>9914</v>
      </c>
      <c r="D29" s="91" t="s">
        <v>303</v>
      </c>
      <c r="E29" s="92">
        <v>6</v>
      </c>
      <c r="F29" s="91" t="s">
        <v>14048</v>
      </c>
      <c r="G29" s="91" t="s">
        <v>14049</v>
      </c>
      <c r="H29" s="91" t="s">
        <v>14045</v>
      </c>
      <c r="I29" s="92">
        <v>1</v>
      </c>
      <c r="J29" s="92">
        <v>10</v>
      </c>
      <c r="K29" s="92">
        <v>15</v>
      </c>
      <c r="L29" s="92">
        <v>0</v>
      </c>
      <c r="M29" s="92">
        <v>0</v>
      </c>
      <c r="N29" s="92">
        <v>0</v>
      </c>
      <c r="O29" s="92">
        <v>3</v>
      </c>
      <c r="P29" s="92">
        <v>0.1</v>
      </c>
      <c r="Q29" s="92">
        <v>-0.7</v>
      </c>
      <c r="R29" s="92">
        <v>-1.9</v>
      </c>
      <c r="S29" s="92">
        <v>0.26</v>
      </c>
      <c r="T29" s="92">
        <v>0.84618305500000002</v>
      </c>
      <c r="U29" s="91" t="s">
        <v>112</v>
      </c>
      <c r="V29" s="92">
        <v>7</v>
      </c>
      <c r="W29" s="93">
        <f>MAX(0,ROUND(Free_Beer[[#This Row],[Low Value]]*$AH$6,0))+1</f>
        <v>1</v>
      </c>
      <c r="X29" s="93">
        <f>MAX(0,ROUND(Free_Beer[[#This Row],[Mean Value]]*$AH$6,0))+1</f>
        <v>1</v>
      </c>
      <c r="Y29" s="93">
        <f>MAX(0,ROUND(Free_Beer[[#This Row],[High Value]]*$AH$6,0))+1</f>
        <v>1</v>
      </c>
      <c r="Z29" s="92"/>
      <c r="AA29" s="96"/>
      <c r="AB29" s="93" t="e">
        <f>Free_Beer[[#This Row],[Actual]]/Free_Beer[[#This Row],[Mean Value]]</f>
        <v>#DIV/0!</v>
      </c>
    </row>
    <row r="30" spans="1:32" x14ac:dyDescent="0.3">
      <c r="A30" s="91" t="s">
        <v>451</v>
      </c>
      <c r="B30" s="92">
        <v>25</v>
      </c>
      <c r="C30" s="91" t="s">
        <v>2367</v>
      </c>
      <c r="D30" s="91" t="s">
        <v>694</v>
      </c>
      <c r="E30" s="92">
        <v>10</v>
      </c>
      <c r="F30" s="91" t="s">
        <v>14107</v>
      </c>
      <c r="G30" s="91" t="s">
        <v>14063</v>
      </c>
      <c r="H30" s="91" t="s">
        <v>14108</v>
      </c>
      <c r="I30" s="92">
        <v>2</v>
      </c>
      <c r="J30" s="92">
        <v>7</v>
      </c>
      <c r="K30" s="92">
        <v>13</v>
      </c>
      <c r="L30" s="92">
        <v>0</v>
      </c>
      <c r="M30" s="92">
        <v>0</v>
      </c>
      <c r="N30" s="92">
        <v>0</v>
      </c>
      <c r="O30" s="92">
        <v>6</v>
      </c>
      <c r="P30" s="92">
        <v>-0.4</v>
      </c>
      <c r="Q30" s="92">
        <v>-1.2</v>
      </c>
      <c r="R30" s="92">
        <v>-1.8</v>
      </c>
      <c r="S30" s="92">
        <v>0.04</v>
      </c>
      <c r="T30" s="92">
        <v>0.83372717900000004</v>
      </c>
      <c r="U30" s="91" t="s">
        <v>160</v>
      </c>
      <c r="V30" s="92">
        <v>7</v>
      </c>
      <c r="W30" s="93">
        <f>MAX(0,ROUND(Free_Beer[[#This Row],[Low Value]]*$AH$6,0))+1</f>
        <v>1</v>
      </c>
      <c r="X30" s="93">
        <f>MAX(0,ROUND(Free_Beer[[#This Row],[Mean Value]]*$AH$6,0))+1</f>
        <v>1</v>
      </c>
      <c r="Y30" s="93">
        <f>MAX(0,ROUND(Free_Beer[[#This Row],[High Value]]*$AH$6,0))+1</f>
        <v>1</v>
      </c>
      <c r="Z30" s="92"/>
      <c r="AA30" s="96"/>
      <c r="AB30" s="93" t="e">
        <f>Free_Beer[[#This Row],[Actual]]/Free_Beer[[#This Row],[Mean Value]]</f>
        <v>#DIV/0!</v>
      </c>
    </row>
    <row r="31" spans="1:32" x14ac:dyDescent="0.3">
      <c r="A31" s="1" t="s">
        <v>311</v>
      </c>
      <c r="B31" s="69">
        <v>12</v>
      </c>
      <c r="C31" s="1" t="s">
        <v>2864</v>
      </c>
      <c r="D31" s="1" t="s">
        <v>371</v>
      </c>
      <c r="E31" s="69">
        <v>9</v>
      </c>
      <c r="F31" s="1" t="s">
        <v>14062</v>
      </c>
      <c r="G31" s="1" t="s">
        <v>14052</v>
      </c>
      <c r="H31" s="1" t="s">
        <v>1806</v>
      </c>
      <c r="I31" s="69">
        <v>6</v>
      </c>
      <c r="J31" s="69">
        <v>7</v>
      </c>
      <c r="K31" s="69">
        <v>15</v>
      </c>
      <c r="L31" s="69">
        <v>-1.3</v>
      </c>
      <c r="M31" s="69">
        <v>0</v>
      </c>
      <c r="N31" s="69">
        <v>1.9</v>
      </c>
      <c r="O31" s="69">
        <v>4</v>
      </c>
      <c r="P31" s="69">
        <v>0.8</v>
      </c>
      <c r="Q31" s="69">
        <v>0</v>
      </c>
      <c r="R31" s="69">
        <v>-1.2</v>
      </c>
      <c r="S31" s="69">
        <v>0</v>
      </c>
      <c r="T31" s="69">
        <v>1.138426819</v>
      </c>
      <c r="U31" s="1" t="s">
        <v>94</v>
      </c>
      <c r="V31">
        <v>18</v>
      </c>
      <c r="W31" s="55">
        <f>MAX(0,ROUND(Free_Beer[[#This Row],[Low Value]]*$AH$6,0))+1</f>
        <v>1</v>
      </c>
      <c r="X31" s="55">
        <f>MAX(0,ROUND(Free_Beer[[#This Row],[Mean Value]]*$AH$6,0))+1</f>
        <v>1</v>
      </c>
      <c r="Y31" s="55">
        <f>MAX(0,ROUND(Free_Beer[[#This Row],[High Value]]*$AH$6,0))+1</f>
        <v>311</v>
      </c>
      <c r="AB31" s="55" t="e">
        <f>Free_Beer[[#This Row],[Actual]]/Free_Beer[[#This Row],[Mean Value]]</f>
        <v>#DIV/0!</v>
      </c>
    </row>
    <row r="32" spans="1:32" x14ac:dyDescent="0.3">
      <c r="A32" s="1" t="s">
        <v>451</v>
      </c>
      <c r="B32" s="69">
        <v>32</v>
      </c>
      <c r="C32" s="1" t="s">
        <v>1130</v>
      </c>
      <c r="D32" s="1" t="s">
        <v>489</v>
      </c>
      <c r="E32" s="69">
        <v>10</v>
      </c>
      <c r="F32" s="1" t="s">
        <v>14113</v>
      </c>
      <c r="G32" s="1" t="s">
        <v>14047</v>
      </c>
      <c r="H32" s="1" t="s">
        <v>14053</v>
      </c>
      <c r="I32" s="69">
        <v>3</v>
      </c>
      <c r="J32" s="69">
        <v>9</v>
      </c>
      <c r="K32" s="69">
        <v>15</v>
      </c>
      <c r="L32" s="69">
        <v>-4</v>
      </c>
      <c r="M32" s="69">
        <v>-0.1</v>
      </c>
      <c r="N32" s="69">
        <v>1.8</v>
      </c>
      <c r="O32" s="69">
        <v>7</v>
      </c>
      <c r="P32" s="69">
        <v>2.5</v>
      </c>
      <c r="Q32" s="69">
        <v>0.1</v>
      </c>
      <c r="R32" s="69">
        <v>-1.1000000000000001</v>
      </c>
      <c r="S32" s="69">
        <v>0</v>
      </c>
      <c r="T32" s="69">
        <v>0.99840824900000003</v>
      </c>
      <c r="U32" s="1" t="s">
        <v>142</v>
      </c>
      <c r="V32">
        <v>5</v>
      </c>
      <c r="W32" s="55">
        <f>MAX(0,ROUND(Free_Beer[[#This Row],[Low Value]]*$AH$6,0))+1</f>
        <v>1</v>
      </c>
      <c r="X32" s="55">
        <f>MAX(0,ROUND(Free_Beer[[#This Row],[Mean Value]]*$AH$6,0))+1</f>
        <v>1</v>
      </c>
      <c r="Y32" s="55">
        <f>MAX(0,ROUND(Free_Beer[[#This Row],[High Value]]*$AH$6,0))+1</f>
        <v>295</v>
      </c>
      <c r="AB32" s="55">
        <f>Free_Beer[[#This Row],[Actual]]/Free_Beer[[#This Row],[Mean Value]]</f>
        <v>0</v>
      </c>
    </row>
    <row r="33" spans="1:28" x14ac:dyDescent="0.3">
      <c r="A33" s="1" t="s">
        <v>451</v>
      </c>
      <c r="B33" s="69">
        <v>33</v>
      </c>
      <c r="C33" s="1" t="s">
        <v>6080</v>
      </c>
      <c r="D33" s="1" t="s">
        <v>388</v>
      </c>
      <c r="E33" s="69">
        <v>10</v>
      </c>
      <c r="F33" s="1" t="s">
        <v>14114</v>
      </c>
      <c r="G33" s="1" t="s">
        <v>14115</v>
      </c>
      <c r="H33" s="1" t="s">
        <v>14116</v>
      </c>
      <c r="I33" s="69">
        <v>1</v>
      </c>
      <c r="J33" s="69">
        <v>5</v>
      </c>
      <c r="K33" s="69">
        <v>15</v>
      </c>
      <c r="L33" s="69">
        <v>-1.8</v>
      </c>
      <c r="M33" s="69">
        <v>-0.2</v>
      </c>
      <c r="N33" s="69">
        <v>1.4</v>
      </c>
      <c r="O33" s="69">
        <v>7</v>
      </c>
      <c r="P33" s="69">
        <v>1.1000000000000001</v>
      </c>
      <c r="Q33" s="69">
        <v>0.1</v>
      </c>
      <c r="R33" s="69">
        <v>-0.9</v>
      </c>
      <c r="S33" s="69">
        <v>0</v>
      </c>
      <c r="T33" s="69">
        <v>0.78211156599999998</v>
      </c>
      <c r="U33" s="1" t="s">
        <v>125</v>
      </c>
      <c r="V33">
        <v>3</v>
      </c>
      <c r="W33" s="55">
        <f>MAX(0,ROUND(Free_Beer[[#This Row],[Low Value]]*$AH$6,0))+1</f>
        <v>1</v>
      </c>
      <c r="X33" s="55">
        <f>MAX(0,ROUND(Free_Beer[[#This Row],[Mean Value]]*$AH$6,0))+1</f>
        <v>1</v>
      </c>
      <c r="Y33" s="55">
        <f>MAX(0,ROUND(Free_Beer[[#This Row],[High Value]]*$AH$6,0))+1</f>
        <v>229</v>
      </c>
      <c r="AB33" s="55">
        <f>Free_Beer[[#This Row],[Actual]]/Free_Beer[[#This Row],[Mean Value]]</f>
        <v>0</v>
      </c>
    </row>
    <row r="34" spans="1:28" x14ac:dyDescent="0.3">
      <c r="A34" s="1" t="s">
        <v>311</v>
      </c>
      <c r="B34" s="69">
        <v>15</v>
      </c>
      <c r="C34" s="1" t="s">
        <v>1704</v>
      </c>
      <c r="D34" s="1" t="s">
        <v>915</v>
      </c>
      <c r="E34" s="69">
        <v>7</v>
      </c>
      <c r="F34" s="1" t="s">
        <v>14064</v>
      </c>
      <c r="G34" s="1" t="s">
        <v>14065</v>
      </c>
      <c r="H34" s="1" t="s">
        <v>14061</v>
      </c>
      <c r="I34" s="69">
        <v>4</v>
      </c>
      <c r="J34" s="69">
        <v>7</v>
      </c>
      <c r="K34" s="69">
        <v>15</v>
      </c>
      <c r="L34" s="69">
        <v>-1.2</v>
      </c>
      <c r="M34" s="69">
        <v>-0.3</v>
      </c>
      <c r="N34" s="69">
        <v>1</v>
      </c>
      <c r="O34" s="69">
        <v>4</v>
      </c>
      <c r="P34" s="69">
        <v>0.7</v>
      </c>
      <c r="Q34" s="69">
        <v>0.2</v>
      </c>
      <c r="R34" s="69">
        <v>-0.6</v>
      </c>
      <c r="S34" s="69">
        <v>0</v>
      </c>
      <c r="T34" s="69">
        <v>0.90277164600000004</v>
      </c>
      <c r="U34" s="1" t="s">
        <v>14</v>
      </c>
      <c r="V34">
        <v>15</v>
      </c>
      <c r="W34" s="55">
        <f>MAX(0,ROUND(Free_Beer[[#This Row],[Low Value]]*$AH$6,0))+1</f>
        <v>1</v>
      </c>
      <c r="X34" s="55">
        <f>MAX(0,ROUND(Free_Beer[[#This Row],[Mean Value]]*$AH$6,0))+1</f>
        <v>1</v>
      </c>
      <c r="Y34" s="55">
        <f>MAX(0,ROUND(Free_Beer[[#This Row],[High Value]]*$AH$6,0))+1</f>
        <v>164</v>
      </c>
      <c r="AB34" s="55">
        <f>Free_Beer[[#This Row],[Actual]]/Free_Beer[[#This Row],[Mean Value]]</f>
        <v>0</v>
      </c>
    </row>
    <row r="35" spans="1:28" x14ac:dyDescent="0.3">
      <c r="A35" s="1" t="s">
        <v>321</v>
      </c>
      <c r="B35" s="69">
        <v>11</v>
      </c>
      <c r="C35" s="1" t="s">
        <v>7863</v>
      </c>
      <c r="D35" s="1" t="s">
        <v>552</v>
      </c>
      <c r="E35" s="69">
        <v>11</v>
      </c>
      <c r="F35" s="1" t="s">
        <v>14209</v>
      </c>
      <c r="G35" s="1" t="s">
        <v>14085</v>
      </c>
      <c r="H35" s="1" t="s">
        <v>14073</v>
      </c>
      <c r="I35" s="69">
        <v>0</v>
      </c>
      <c r="J35" s="69">
        <v>0</v>
      </c>
      <c r="K35" s="69">
        <v>1</v>
      </c>
      <c r="L35" s="69">
        <v>-0.9</v>
      </c>
      <c r="M35" s="69">
        <v>-0.4</v>
      </c>
      <c r="N35" s="69">
        <v>0.1</v>
      </c>
      <c r="O35" s="69">
        <v>7</v>
      </c>
      <c r="P35" s="69">
        <v>0.5</v>
      </c>
      <c r="Q35" s="69">
        <v>0.2</v>
      </c>
      <c r="R35" s="69">
        <v>-0.1</v>
      </c>
      <c r="S35" s="69">
        <v>0</v>
      </c>
      <c r="T35" s="69">
        <v>0.73467183899999999</v>
      </c>
      <c r="U35" s="1" t="s">
        <v>1804</v>
      </c>
      <c r="V35">
        <v>13</v>
      </c>
      <c r="W35" s="55">
        <f>MAX(0,ROUND(Free_Beer[[#This Row],[Low Value]]*$AH$6,0))+1</f>
        <v>1</v>
      </c>
      <c r="X35" s="55">
        <f>MAX(0,ROUND(Free_Beer[[#This Row],[Mean Value]]*$AH$6,0))+1</f>
        <v>1</v>
      </c>
      <c r="Y35" s="55">
        <f>MAX(0,ROUND(Free_Beer[[#This Row],[High Value]]*$AH$6,0))+1</f>
        <v>17</v>
      </c>
      <c r="AB35" s="55">
        <f>Free_Beer[[#This Row],[Actual]]/Free_Beer[[#This Row],[Mean Value]]</f>
        <v>0</v>
      </c>
    </row>
    <row r="36" spans="1:28" x14ac:dyDescent="0.3">
      <c r="A36" s="1" t="s">
        <v>348</v>
      </c>
      <c r="B36" s="69">
        <v>41</v>
      </c>
      <c r="C36" s="1" t="s">
        <v>9676</v>
      </c>
      <c r="D36" s="1" t="s">
        <v>340</v>
      </c>
      <c r="E36" s="69">
        <v>12</v>
      </c>
      <c r="F36" s="1" t="s">
        <v>14200</v>
      </c>
      <c r="G36" s="1" t="s">
        <v>14093</v>
      </c>
      <c r="H36" s="1" t="s">
        <v>14061</v>
      </c>
      <c r="I36" s="69">
        <v>1</v>
      </c>
      <c r="J36" s="69">
        <v>2</v>
      </c>
      <c r="K36" s="69">
        <v>15</v>
      </c>
      <c r="L36" s="69">
        <v>-1.1000000000000001</v>
      </c>
      <c r="M36" s="69">
        <v>-0.4</v>
      </c>
      <c r="N36" s="69">
        <v>0.1</v>
      </c>
      <c r="O36" s="69">
        <v>8</v>
      </c>
      <c r="P36" s="69">
        <v>0.7</v>
      </c>
      <c r="Q36" s="69">
        <v>0.3</v>
      </c>
      <c r="R36" s="69">
        <v>-0.1</v>
      </c>
      <c r="S36" s="69">
        <v>0</v>
      </c>
      <c r="T36" s="69">
        <v>0.74035310200000004</v>
      </c>
      <c r="U36" s="1" t="s">
        <v>214</v>
      </c>
      <c r="V36">
        <v>15</v>
      </c>
      <c r="W36" s="55">
        <f>MAX(0,ROUND(Free_Beer[[#This Row],[Low Value]]*$AH$6,0))+1</f>
        <v>1</v>
      </c>
      <c r="X36" s="55">
        <f>MAX(0,ROUND(Free_Beer[[#This Row],[Mean Value]]*$AH$6,0))+1</f>
        <v>1</v>
      </c>
      <c r="Y36" s="55">
        <f>MAX(0,ROUND(Free_Beer[[#This Row],[High Value]]*$AH$6,0))+1</f>
        <v>17</v>
      </c>
      <c r="AB36" s="55">
        <f>Free_Beer[[#This Row],[Actual]]/Free_Beer[[#This Row],[Mean Value]]</f>
        <v>0</v>
      </c>
    </row>
    <row r="37" spans="1:28" x14ac:dyDescent="0.3">
      <c r="A37" s="1" t="s">
        <v>321</v>
      </c>
      <c r="B37" s="69">
        <v>12</v>
      </c>
      <c r="C37" s="1" t="s">
        <v>6665</v>
      </c>
      <c r="D37" s="1" t="s">
        <v>335</v>
      </c>
      <c r="E37" s="69">
        <v>8</v>
      </c>
      <c r="F37" s="1" t="s">
        <v>14271</v>
      </c>
      <c r="G37" s="1" t="s">
        <v>14197</v>
      </c>
      <c r="H37" s="1" t="s">
        <v>14073</v>
      </c>
      <c r="I37" s="69">
        <v>1</v>
      </c>
      <c r="J37" s="69">
        <v>2</v>
      </c>
      <c r="K37" s="69">
        <v>15</v>
      </c>
      <c r="L37" s="69">
        <v>-1.3</v>
      </c>
      <c r="M37" s="69">
        <v>-0.5</v>
      </c>
      <c r="N37" s="69">
        <v>0</v>
      </c>
      <c r="O37" s="69">
        <v>7</v>
      </c>
      <c r="P37" s="69">
        <v>0.8</v>
      </c>
      <c r="Q37" s="69">
        <v>0.3</v>
      </c>
      <c r="R37" s="69">
        <v>0</v>
      </c>
      <c r="S37" s="69">
        <v>0</v>
      </c>
      <c r="T37" s="69">
        <v>0.48007064599999999</v>
      </c>
      <c r="U37" s="1" t="s">
        <v>6663</v>
      </c>
      <c r="V37" s="69">
        <v>1</v>
      </c>
      <c r="W37" s="55">
        <f>MAX(0,ROUND(Free_Beer[[#This Row],[Low Value]]*$AH$6,0))+1</f>
        <v>1</v>
      </c>
      <c r="X37" s="55">
        <f>MAX(0,ROUND(Free_Beer[[#This Row],[Mean Value]]*$AH$6,0))+1</f>
        <v>1</v>
      </c>
      <c r="Y37" s="55">
        <f>MAX(0,ROUND(Free_Beer[[#This Row],[High Value]]*$AH$6,0))+1</f>
        <v>1</v>
      </c>
      <c r="AB37" s="55">
        <f>Free_Beer[[#This Row],[Actual]]/Free_Beer[[#This Row],[Mean Value]]</f>
        <v>0</v>
      </c>
    </row>
    <row r="38" spans="1:28" x14ac:dyDescent="0.3">
      <c r="A38" s="1" t="s">
        <v>311</v>
      </c>
      <c r="B38" s="69">
        <v>16</v>
      </c>
      <c r="C38" s="1" t="s">
        <v>8768</v>
      </c>
      <c r="D38" s="1" t="s">
        <v>745</v>
      </c>
      <c r="E38" s="69">
        <v>8</v>
      </c>
      <c r="F38" s="1" t="s">
        <v>14066</v>
      </c>
      <c r="G38" s="1" t="s">
        <v>14067</v>
      </c>
      <c r="H38" s="1" t="s">
        <v>2681</v>
      </c>
      <c r="I38" s="69">
        <v>3</v>
      </c>
      <c r="J38" s="69">
        <v>5</v>
      </c>
      <c r="K38" s="69">
        <v>15</v>
      </c>
      <c r="L38" s="69">
        <v>-2.9</v>
      </c>
      <c r="M38" s="69">
        <v>-0.7</v>
      </c>
      <c r="N38" s="69">
        <v>0.5</v>
      </c>
      <c r="O38" s="69">
        <v>5</v>
      </c>
      <c r="P38" s="69">
        <v>1.8</v>
      </c>
      <c r="Q38" s="69">
        <v>0.5</v>
      </c>
      <c r="R38" s="69">
        <v>-0.3</v>
      </c>
      <c r="S38" s="69">
        <v>0</v>
      </c>
      <c r="T38" s="69">
        <v>0.57575232200000004</v>
      </c>
      <c r="U38" s="1" t="s">
        <v>168</v>
      </c>
      <c r="V38">
        <v>3</v>
      </c>
      <c r="W38" s="55">
        <f>MAX(0,ROUND(Free_Beer[[#This Row],[Low Value]]*$AH$6,0))+1</f>
        <v>1</v>
      </c>
      <c r="X38" s="55">
        <f>MAX(0,ROUND(Free_Beer[[#This Row],[Mean Value]]*$AH$6,0))+1</f>
        <v>1</v>
      </c>
      <c r="Y38" s="55">
        <f>MAX(0,ROUND(Free_Beer[[#This Row],[High Value]]*$AH$6,0))+1</f>
        <v>83</v>
      </c>
      <c r="AB38" s="55">
        <f>Free_Beer[[#This Row],[Actual]]/Free_Beer[[#This Row],[Mean Value]]</f>
        <v>0</v>
      </c>
    </row>
    <row r="39" spans="1:28" x14ac:dyDescent="0.3">
      <c r="A39" s="1" t="s">
        <v>348</v>
      </c>
      <c r="B39" s="69">
        <v>42</v>
      </c>
      <c r="C39" s="1" t="s">
        <v>7559</v>
      </c>
      <c r="D39" s="1" t="s">
        <v>388</v>
      </c>
      <c r="E39" s="69">
        <v>10</v>
      </c>
      <c r="F39" s="1" t="s">
        <v>14201</v>
      </c>
      <c r="G39" s="1" t="s">
        <v>14202</v>
      </c>
      <c r="H39" s="1" t="s">
        <v>14061</v>
      </c>
      <c r="I39" s="69">
        <v>2</v>
      </c>
      <c r="J39" s="69">
        <v>3</v>
      </c>
      <c r="K39" s="69">
        <v>12</v>
      </c>
      <c r="L39" s="69">
        <v>-1.6</v>
      </c>
      <c r="M39" s="69">
        <v>-0.7</v>
      </c>
      <c r="N39" s="69">
        <v>0.3</v>
      </c>
      <c r="O39" s="69">
        <v>8</v>
      </c>
      <c r="P39" s="69">
        <v>1</v>
      </c>
      <c r="Q39" s="69">
        <v>0.4</v>
      </c>
      <c r="R39" s="69">
        <v>-0.2</v>
      </c>
      <c r="S39" s="69">
        <v>0</v>
      </c>
      <c r="T39" s="69">
        <v>0.68506363699999995</v>
      </c>
      <c r="U39" s="1" t="s">
        <v>212</v>
      </c>
      <c r="V39">
        <v>11</v>
      </c>
      <c r="W39" s="55">
        <f>MAX(0,ROUND(Free_Beer[[#This Row],[Low Value]]*$AH$6,0))+1</f>
        <v>1</v>
      </c>
      <c r="X39" s="55">
        <f>MAX(0,ROUND(Free_Beer[[#This Row],[Mean Value]]*$AH$6,0))+1</f>
        <v>1</v>
      </c>
      <c r="Y39" s="55">
        <f>MAX(0,ROUND(Free_Beer[[#This Row],[High Value]]*$AH$6,0))+1</f>
        <v>50</v>
      </c>
      <c r="AB39" s="55">
        <f>Free_Beer[[#This Row],[Actual]]/Free_Beer[[#This Row],[Mean Value]]</f>
        <v>0</v>
      </c>
    </row>
    <row r="40" spans="1:28" x14ac:dyDescent="0.3">
      <c r="A40" s="1" t="s">
        <v>311</v>
      </c>
      <c r="B40" s="69">
        <v>17</v>
      </c>
      <c r="C40" s="1" t="s">
        <v>1463</v>
      </c>
      <c r="D40" s="1" t="s">
        <v>644</v>
      </c>
      <c r="E40" s="69">
        <v>12</v>
      </c>
      <c r="F40" s="1" t="s">
        <v>14068</v>
      </c>
      <c r="G40" s="1" t="s">
        <v>14069</v>
      </c>
      <c r="H40" s="1" t="s">
        <v>5998</v>
      </c>
      <c r="I40" s="69">
        <v>3</v>
      </c>
      <c r="J40" s="69">
        <v>6</v>
      </c>
      <c r="K40" s="69">
        <v>15</v>
      </c>
      <c r="L40" s="69">
        <v>-2.1</v>
      </c>
      <c r="M40" s="69">
        <v>-0.8</v>
      </c>
      <c r="N40" s="69">
        <v>0.6</v>
      </c>
      <c r="O40" s="69">
        <v>5</v>
      </c>
      <c r="P40" s="69">
        <v>1.3</v>
      </c>
      <c r="Q40" s="69">
        <v>0.5</v>
      </c>
      <c r="R40" s="69">
        <v>-0.4</v>
      </c>
      <c r="S40" s="69">
        <v>0</v>
      </c>
      <c r="T40" s="69">
        <v>1.9261394430000001</v>
      </c>
      <c r="U40" s="1" t="s">
        <v>113</v>
      </c>
      <c r="V40">
        <v>7</v>
      </c>
      <c r="W40" s="55">
        <f>MAX(0,ROUND(Free_Beer[[#This Row],[Low Value]]*$AH$6,0))+1</f>
        <v>1</v>
      </c>
      <c r="X40" s="55">
        <f>MAX(0,ROUND(Free_Beer[[#This Row],[Mean Value]]*$AH$6,0))+1</f>
        <v>1</v>
      </c>
      <c r="Y40" s="55">
        <f>MAX(0,ROUND(Free_Beer[[#This Row],[High Value]]*$AH$6,0))+1</f>
        <v>99</v>
      </c>
      <c r="AB40" s="55">
        <f>Free_Beer[[#This Row],[Actual]]/Free_Beer[[#This Row],[Mean Value]]</f>
        <v>0</v>
      </c>
    </row>
    <row r="41" spans="1:28" x14ac:dyDescent="0.3">
      <c r="A41" s="1" t="s">
        <v>321</v>
      </c>
      <c r="B41" s="69">
        <v>15</v>
      </c>
      <c r="C41" s="1" t="s">
        <v>5426</v>
      </c>
      <c r="D41" s="1" t="s">
        <v>644</v>
      </c>
      <c r="E41" s="69">
        <v>12</v>
      </c>
      <c r="F41" s="1" t="s">
        <v>14272</v>
      </c>
      <c r="G41" s="1" t="s">
        <v>14190</v>
      </c>
      <c r="H41" s="1" t="s">
        <v>4116</v>
      </c>
      <c r="I41" s="69">
        <v>2</v>
      </c>
      <c r="J41" s="69">
        <v>2</v>
      </c>
      <c r="K41" s="69">
        <v>15</v>
      </c>
      <c r="L41" s="69">
        <v>-1.8</v>
      </c>
      <c r="M41" s="69">
        <v>-0.8</v>
      </c>
      <c r="N41" s="69">
        <v>-0.1</v>
      </c>
      <c r="O41" s="69">
        <v>8</v>
      </c>
      <c r="P41" s="69">
        <v>1.1000000000000001</v>
      </c>
      <c r="Q41" s="69">
        <v>0.5</v>
      </c>
      <c r="R41" s="69">
        <v>0.1</v>
      </c>
      <c r="S41" s="69">
        <v>0</v>
      </c>
      <c r="T41" s="69">
        <v>0.370911031</v>
      </c>
      <c r="U41" s="1" t="s">
        <v>210</v>
      </c>
      <c r="V41">
        <v>8</v>
      </c>
      <c r="W41" s="55">
        <f>MAX(0,ROUND(Free_Beer[[#This Row],[Low Value]]*$AH$6,0))+1</f>
        <v>1</v>
      </c>
      <c r="X41" s="55">
        <f>MAX(0,ROUND(Free_Beer[[#This Row],[Mean Value]]*$AH$6,0))+1</f>
        <v>1</v>
      </c>
      <c r="Y41" s="55">
        <f>MAX(0,ROUND(Free_Beer[[#This Row],[High Value]]*$AH$6,0))+1</f>
        <v>1</v>
      </c>
      <c r="AB41" s="55">
        <f>Free_Beer[[#This Row],[Actual]]/Free_Beer[[#This Row],[Mean Value]]</f>
        <v>0</v>
      </c>
    </row>
    <row r="42" spans="1:28" x14ac:dyDescent="0.3">
      <c r="A42" s="1" t="s">
        <v>451</v>
      </c>
      <c r="B42" s="69">
        <v>39</v>
      </c>
      <c r="C42" s="1" t="s">
        <v>5230</v>
      </c>
      <c r="D42" s="1" t="s">
        <v>707</v>
      </c>
      <c r="E42" s="69">
        <v>6</v>
      </c>
      <c r="F42" s="1" t="s">
        <v>14119</v>
      </c>
      <c r="G42" s="1" t="s">
        <v>14052</v>
      </c>
      <c r="H42" s="1" t="s">
        <v>14061</v>
      </c>
      <c r="I42" s="69">
        <v>1</v>
      </c>
      <c r="J42" s="69">
        <v>1</v>
      </c>
      <c r="K42" s="69">
        <v>13</v>
      </c>
      <c r="L42" s="69">
        <v>-2.2000000000000002</v>
      </c>
      <c r="M42" s="69">
        <v>-0.8</v>
      </c>
      <c r="N42" s="69">
        <v>0.6</v>
      </c>
      <c r="O42" s="69">
        <v>7</v>
      </c>
      <c r="P42" s="69">
        <v>1.3</v>
      </c>
      <c r="Q42" s="69">
        <v>0.5</v>
      </c>
      <c r="R42" s="69">
        <v>-0.4</v>
      </c>
      <c r="S42" s="69">
        <v>0</v>
      </c>
      <c r="T42" s="69">
        <v>1.5903042279999999</v>
      </c>
      <c r="U42" s="1" t="s">
        <v>5227</v>
      </c>
      <c r="V42">
        <v>10</v>
      </c>
      <c r="W42" s="55">
        <f>MAX(0,ROUND(Free_Beer[[#This Row],[Low Value]]*$AH$6,0))+1</f>
        <v>1</v>
      </c>
      <c r="X42" s="55">
        <f>MAX(0,ROUND(Free_Beer[[#This Row],[Mean Value]]*$AH$6,0))+1</f>
        <v>1</v>
      </c>
      <c r="Y42" s="55">
        <f>MAX(0,ROUND(Free_Beer[[#This Row],[High Value]]*$AH$6,0))+1</f>
        <v>99</v>
      </c>
      <c r="AB42" s="55">
        <f>Free_Beer[[#This Row],[Actual]]/Free_Beer[[#This Row],[Mean Value]]</f>
        <v>0</v>
      </c>
    </row>
    <row r="43" spans="1:28" x14ac:dyDescent="0.3">
      <c r="A43" s="1" t="s">
        <v>321</v>
      </c>
      <c r="B43" s="69">
        <v>16</v>
      </c>
      <c r="C43" s="1" t="s">
        <v>6065</v>
      </c>
      <c r="D43" s="1" t="s">
        <v>303</v>
      </c>
      <c r="E43" s="69">
        <v>6</v>
      </c>
      <c r="F43" s="1" t="s">
        <v>14273</v>
      </c>
      <c r="G43" s="1" t="s">
        <v>13938</v>
      </c>
      <c r="H43" s="1" t="s">
        <v>4116</v>
      </c>
      <c r="I43" s="69">
        <v>1</v>
      </c>
      <c r="J43" s="69">
        <v>2</v>
      </c>
      <c r="K43" s="69">
        <v>6</v>
      </c>
      <c r="L43" s="69">
        <v>-1.5</v>
      </c>
      <c r="M43" s="69">
        <v>-0.9</v>
      </c>
      <c r="N43" s="69">
        <v>-0.2</v>
      </c>
      <c r="O43" s="69">
        <v>8</v>
      </c>
      <c r="P43" s="69">
        <v>0.9</v>
      </c>
      <c r="Q43" s="69">
        <v>0.6</v>
      </c>
      <c r="R43" s="69">
        <v>0.1</v>
      </c>
      <c r="S43" s="69">
        <v>0</v>
      </c>
      <c r="T43" s="69">
        <v>0.44637123299999998</v>
      </c>
      <c r="U43" s="1" t="s">
        <v>6062</v>
      </c>
      <c r="V43">
        <v>6</v>
      </c>
      <c r="W43" s="55">
        <f>MAX(0,ROUND(Free_Beer[[#This Row],[Low Value]]*$AH$6,0))+1</f>
        <v>1</v>
      </c>
      <c r="X43" s="55">
        <f>MAX(0,ROUND(Free_Beer[[#This Row],[Mean Value]]*$AH$6,0))+1</f>
        <v>1</v>
      </c>
      <c r="Y43" s="55">
        <f>MAX(0,ROUND(Free_Beer[[#This Row],[High Value]]*$AH$6,0))+1</f>
        <v>1</v>
      </c>
      <c r="AB43" s="55">
        <f>Free_Beer[[#This Row],[Actual]]/Free_Beer[[#This Row],[Mean Value]]</f>
        <v>0</v>
      </c>
    </row>
    <row r="44" spans="1:28" x14ac:dyDescent="0.3">
      <c r="A44" s="1" t="s">
        <v>321</v>
      </c>
      <c r="B44" s="69">
        <v>17</v>
      </c>
      <c r="C44" s="1" t="s">
        <v>962</v>
      </c>
      <c r="D44" s="1" t="s">
        <v>875</v>
      </c>
      <c r="E44" s="69">
        <v>7</v>
      </c>
      <c r="F44" s="1" t="s">
        <v>14075</v>
      </c>
      <c r="G44" s="1" t="s">
        <v>14197</v>
      </c>
      <c r="H44" s="1" t="s">
        <v>14077</v>
      </c>
      <c r="I44" s="69">
        <v>2</v>
      </c>
      <c r="J44" s="69">
        <v>2</v>
      </c>
      <c r="K44" s="69">
        <v>9</v>
      </c>
      <c r="L44" s="69">
        <v>-1.9</v>
      </c>
      <c r="M44" s="69">
        <v>-0.9</v>
      </c>
      <c r="N44" s="69">
        <v>0</v>
      </c>
      <c r="O44" s="69">
        <v>8</v>
      </c>
      <c r="P44" s="69">
        <v>1.1000000000000001</v>
      </c>
      <c r="Q44" s="69">
        <v>0.6</v>
      </c>
      <c r="R44" s="69">
        <v>0</v>
      </c>
      <c r="S44" s="69">
        <v>0</v>
      </c>
      <c r="T44" s="69">
        <v>0.53100703699999996</v>
      </c>
      <c r="U44" s="1" t="s">
        <v>957</v>
      </c>
      <c r="V44">
        <v>12</v>
      </c>
      <c r="W44" s="55">
        <f>MAX(0,ROUND(Free_Beer[[#This Row],[Low Value]]*$AH$6,0))+1</f>
        <v>1</v>
      </c>
      <c r="X44" s="55">
        <f>MAX(0,ROUND(Free_Beer[[#This Row],[Mean Value]]*$AH$6,0))+1</f>
        <v>1</v>
      </c>
      <c r="Y44" s="55">
        <f>MAX(0,ROUND(Free_Beer[[#This Row],[High Value]]*$AH$6,0))+1</f>
        <v>1</v>
      </c>
      <c r="AB44" s="55">
        <f>Free_Beer[[#This Row],[Actual]]/Free_Beer[[#This Row],[Mean Value]]</f>
        <v>0</v>
      </c>
    </row>
    <row r="45" spans="1:28" x14ac:dyDescent="0.3">
      <c r="A45" s="1" t="s">
        <v>321</v>
      </c>
      <c r="B45" s="69">
        <v>18</v>
      </c>
      <c r="C45" s="1" t="s">
        <v>4430</v>
      </c>
      <c r="D45" s="1" t="s">
        <v>444</v>
      </c>
      <c r="E45" s="69">
        <v>10</v>
      </c>
      <c r="F45" s="1" t="s">
        <v>14274</v>
      </c>
      <c r="G45" s="1" t="s">
        <v>14199</v>
      </c>
      <c r="H45" s="1" t="s">
        <v>4116</v>
      </c>
      <c r="I45" s="69">
        <v>1</v>
      </c>
      <c r="J45" s="69">
        <v>2</v>
      </c>
      <c r="K45" s="69">
        <v>13</v>
      </c>
      <c r="L45" s="69">
        <v>-1.6</v>
      </c>
      <c r="M45" s="69">
        <v>-1</v>
      </c>
      <c r="N45" s="69">
        <v>0.2</v>
      </c>
      <c r="O45" s="69">
        <v>8</v>
      </c>
      <c r="P45" s="69">
        <v>1</v>
      </c>
      <c r="Q45" s="69">
        <v>0.6</v>
      </c>
      <c r="R45" s="69">
        <v>-0.1</v>
      </c>
      <c r="S45" s="69">
        <v>0</v>
      </c>
      <c r="T45" s="69">
        <v>0.65179251100000002</v>
      </c>
      <c r="U45" s="1" t="s">
        <v>213</v>
      </c>
      <c r="V45">
        <v>6</v>
      </c>
      <c r="W45" s="55">
        <f>MAX(0,ROUND(Free_Beer[[#This Row],[Low Value]]*$AH$6,0))+1</f>
        <v>1</v>
      </c>
      <c r="X45" s="55">
        <f>MAX(0,ROUND(Free_Beer[[#This Row],[Mean Value]]*$AH$6,0))+1</f>
        <v>1</v>
      </c>
      <c r="Y45" s="55">
        <f>MAX(0,ROUND(Free_Beer[[#This Row],[High Value]]*$AH$6,0))+1</f>
        <v>34</v>
      </c>
      <c r="AB45" s="55">
        <f>Free_Beer[[#This Row],[Actual]]/Free_Beer[[#This Row],[Mean Value]]</f>
        <v>0</v>
      </c>
    </row>
    <row r="46" spans="1:28" x14ac:dyDescent="0.3">
      <c r="A46" s="1" t="s">
        <v>321</v>
      </c>
      <c r="B46" s="69">
        <v>19</v>
      </c>
      <c r="C46" s="1" t="s">
        <v>7873</v>
      </c>
      <c r="D46" s="1" t="s">
        <v>365</v>
      </c>
      <c r="E46" s="69">
        <v>11</v>
      </c>
      <c r="F46" s="1" t="s">
        <v>14275</v>
      </c>
      <c r="G46" s="1" t="s">
        <v>14122</v>
      </c>
      <c r="H46" s="1" t="s">
        <v>14077</v>
      </c>
      <c r="I46" s="69">
        <v>1</v>
      </c>
      <c r="J46" s="69">
        <v>4</v>
      </c>
      <c r="K46" s="69">
        <v>15</v>
      </c>
      <c r="L46" s="69">
        <v>-2</v>
      </c>
      <c r="M46" s="69">
        <v>-1</v>
      </c>
      <c r="N46" s="69">
        <v>-0.4</v>
      </c>
      <c r="O46" s="69">
        <v>8</v>
      </c>
      <c r="P46" s="69">
        <v>1.2</v>
      </c>
      <c r="Q46" s="69">
        <v>0.6</v>
      </c>
      <c r="R46" s="69">
        <v>0.2</v>
      </c>
      <c r="S46" s="69">
        <v>0</v>
      </c>
      <c r="T46" s="69">
        <v>0.65505308399999995</v>
      </c>
      <c r="U46" s="1" t="s">
        <v>7871</v>
      </c>
      <c r="V46">
        <v>9</v>
      </c>
      <c r="W46" s="55">
        <f>MAX(0,ROUND(Free_Beer[[#This Row],[Low Value]]*$AH$6,0))+1</f>
        <v>1</v>
      </c>
      <c r="X46" s="55">
        <f>MAX(0,ROUND(Free_Beer[[#This Row],[Mean Value]]*$AH$6,0))+1</f>
        <v>1</v>
      </c>
      <c r="Y46" s="55">
        <f>MAX(0,ROUND(Free_Beer[[#This Row],[High Value]]*$AH$6,0))+1</f>
        <v>1</v>
      </c>
      <c r="AB46" s="55">
        <f>Free_Beer[[#This Row],[Actual]]/Free_Beer[[#This Row],[Mean Value]]</f>
        <v>0</v>
      </c>
    </row>
    <row r="47" spans="1:28" x14ac:dyDescent="0.3">
      <c r="A47" s="1" t="s">
        <v>451</v>
      </c>
      <c r="B47" s="69">
        <v>40</v>
      </c>
      <c r="C47" s="1" t="s">
        <v>6376</v>
      </c>
      <c r="D47" s="1" t="s">
        <v>444</v>
      </c>
      <c r="E47" s="69">
        <v>10</v>
      </c>
      <c r="F47" s="1" t="s">
        <v>14120</v>
      </c>
      <c r="G47" s="1" t="s">
        <v>11018</v>
      </c>
      <c r="H47" s="1" t="s">
        <v>5998</v>
      </c>
      <c r="I47" s="69">
        <v>4</v>
      </c>
      <c r="J47" s="69">
        <v>6</v>
      </c>
      <c r="K47" s="69">
        <v>15</v>
      </c>
      <c r="L47" s="69">
        <v>-2.9</v>
      </c>
      <c r="M47" s="69">
        <v>-1</v>
      </c>
      <c r="N47" s="69">
        <v>0.4</v>
      </c>
      <c r="O47" s="69">
        <v>7</v>
      </c>
      <c r="P47" s="69">
        <v>1.8</v>
      </c>
      <c r="Q47" s="69">
        <v>0.6</v>
      </c>
      <c r="R47" s="69">
        <v>-0.3</v>
      </c>
      <c r="S47" s="69">
        <v>0</v>
      </c>
      <c r="T47" s="69">
        <v>0.96100490299999997</v>
      </c>
      <c r="U47" s="1" t="s">
        <v>65</v>
      </c>
      <c r="V47">
        <v>12</v>
      </c>
      <c r="W47" s="55">
        <f>MAX(0,ROUND(Free_Beer[[#This Row],[Low Value]]*$AH$6,0))+1</f>
        <v>1</v>
      </c>
      <c r="X47" s="55">
        <f>MAX(0,ROUND(Free_Beer[[#This Row],[Mean Value]]*$AH$6,0))+1</f>
        <v>1</v>
      </c>
      <c r="Y47" s="55">
        <f>MAX(0,ROUND(Free_Beer[[#This Row],[High Value]]*$AH$6,0))+1</f>
        <v>66</v>
      </c>
      <c r="AB47" s="55">
        <f>Free_Beer[[#This Row],[Actual]]/Free_Beer[[#This Row],[Mean Value]]</f>
        <v>0</v>
      </c>
    </row>
    <row r="48" spans="1:28" x14ac:dyDescent="0.3">
      <c r="A48" s="1" t="s">
        <v>311</v>
      </c>
      <c r="B48" s="69">
        <v>19</v>
      </c>
      <c r="C48" s="1" t="s">
        <v>10569</v>
      </c>
      <c r="D48" s="1" t="s">
        <v>298</v>
      </c>
      <c r="E48" s="69">
        <v>12</v>
      </c>
      <c r="F48" s="1" t="s">
        <v>14070</v>
      </c>
      <c r="G48" s="1" t="s">
        <v>14060</v>
      </c>
      <c r="H48" s="1" t="s">
        <v>2681</v>
      </c>
      <c r="I48" s="69">
        <v>1</v>
      </c>
      <c r="J48" s="69">
        <v>4</v>
      </c>
      <c r="K48" s="69">
        <v>15</v>
      </c>
      <c r="L48" s="69">
        <v>-2</v>
      </c>
      <c r="M48" s="69">
        <v>-1</v>
      </c>
      <c r="N48" s="69">
        <v>0.2</v>
      </c>
      <c r="O48" s="69">
        <v>5</v>
      </c>
      <c r="P48" s="69">
        <v>1.2</v>
      </c>
      <c r="Q48" s="69">
        <v>0.6</v>
      </c>
      <c r="R48" s="69">
        <v>-0.1</v>
      </c>
      <c r="S48" s="69">
        <v>0</v>
      </c>
      <c r="T48" s="69">
        <v>0.71246164000000001</v>
      </c>
      <c r="U48" s="1" t="s">
        <v>151</v>
      </c>
      <c r="V48">
        <v>15</v>
      </c>
      <c r="W48" s="55">
        <f>MAX(0,ROUND(Free_Beer[[#This Row],[Low Value]]*$AH$6,0))+1</f>
        <v>1</v>
      </c>
      <c r="X48" s="55">
        <f>MAX(0,ROUND(Free_Beer[[#This Row],[Mean Value]]*$AH$6,0))+1</f>
        <v>1</v>
      </c>
      <c r="Y48" s="55">
        <f>MAX(0,ROUND(Free_Beer[[#This Row],[High Value]]*$AH$6,0))+1</f>
        <v>34</v>
      </c>
      <c r="AB48" s="55">
        <f>Free_Beer[[#This Row],[Actual]]/Free_Beer[[#This Row],[Mean Value]]</f>
        <v>0</v>
      </c>
    </row>
    <row r="49" spans="1:28" x14ac:dyDescent="0.3">
      <c r="A49" s="1" t="s">
        <v>348</v>
      </c>
      <c r="B49" s="69">
        <v>46</v>
      </c>
      <c r="C49" s="1" t="s">
        <v>5734</v>
      </c>
      <c r="D49" s="1" t="s">
        <v>327</v>
      </c>
      <c r="E49" s="69">
        <v>6</v>
      </c>
      <c r="F49" s="1" t="s">
        <v>14207</v>
      </c>
      <c r="G49" s="1" t="s">
        <v>14063</v>
      </c>
      <c r="H49" s="1" t="s">
        <v>14073</v>
      </c>
      <c r="I49" s="69">
        <v>2</v>
      </c>
      <c r="J49" s="69">
        <v>2</v>
      </c>
      <c r="K49" s="69">
        <v>15</v>
      </c>
      <c r="L49" s="69">
        <v>-2.4</v>
      </c>
      <c r="M49" s="69">
        <v>-1.1000000000000001</v>
      </c>
      <c r="N49" s="69">
        <v>-0.3</v>
      </c>
      <c r="O49" s="69">
        <v>9</v>
      </c>
      <c r="P49" s="69">
        <v>1.5</v>
      </c>
      <c r="Q49" s="69">
        <v>0.7</v>
      </c>
      <c r="R49" s="69">
        <v>0.2</v>
      </c>
      <c r="S49" s="69">
        <v>0</v>
      </c>
      <c r="T49" s="69">
        <v>0.633128943</v>
      </c>
      <c r="U49" s="1" t="s">
        <v>124</v>
      </c>
      <c r="V49">
        <v>4</v>
      </c>
      <c r="W49" s="55">
        <f>MAX(0,ROUND(Free_Beer[[#This Row],[Low Value]]*$AH$6,0))+1</f>
        <v>1</v>
      </c>
      <c r="X49" s="55">
        <f>MAX(0,ROUND(Free_Beer[[#This Row],[Mean Value]]*$AH$6,0))+1</f>
        <v>1</v>
      </c>
      <c r="Y49" s="55">
        <f>MAX(0,ROUND(Free_Beer[[#This Row],[High Value]]*$AH$6,0))+1</f>
        <v>1</v>
      </c>
      <c r="AB49" s="55">
        <f>Free_Beer[[#This Row],[Actual]]/Free_Beer[[#This Row],[Mean Value]]</f>
        <v>0</v>
      </c>
    </row>
    <row r="50" spans="1:28" x14ac:dyDescent="0.3">
      <c r="A50" s="1" t="s">
        <v>348</v>
      </c>
      <c r="B50" s="69">
        <v>45</v>
      </c>
      <c r="C50" s="1" t="s">
        <v>7686</v>
      </c>
      <c r="D50" s="1" t="s">
        <v>522</v>
      </c>
      <c r="E50" s="69">
        <v>5</v>
      </c>
      <c r="F50" s="1" t="s">
        <v>14205</v>
      </c>
      <c r="G50" s="1" t="s">
        <v>14206</v>
      </c>
      <c r="H50" s="1" t="s">
        <v>14073</v>
      </c>
      <c r="I50" s="69">
        <v>2</v>
      </c>
      <c r="J50" s="69">
        <v>3</v>
      </c>
      <c r="K50" s="69">
        <v>14</v>
      </c>
      <c r="L50" s="69">
        <v>-2</v>
      </c>
      <c r="M50" s="69">
        <v>-1.1000000000000001</v>
      </c>
      <c r="N50" s="69">
        <v>0</v>
      </c>
      <c r="O50" s="69">
        <v>9</v>
      </c>
      <c r="P50" s="69">
        <v>1.2</v>
      </c>
      <c r="Q50" s="69">
        <v>0.7</v>
      </c>
      <c r="R50" s="69">
        <v>0</v>
      </c>
      <c r="S50" s="69">
        <v>0</v>
      </c>
      <c r="T50" s="69">
        <v>0.50512912799999998</v>
      </c>
      <c r="U50" s="1" t="s">
        <v>7683</v>
      </c>
      <c r="V50">
        <v>6</v>
      </c>
      <c r="W50" s="55">
        <f>MAX(0,ROUND(Free_Beer[[#This Row],[Low Value]]*$AH$6,0))+1</f>
        <v>1</v>
      </c>
      <c r="X50" s="55">
        <f>MAX(0,ROUND(Free_Beer[[#This Row],[Mean Value]]*$AH$6,0))+1</f>
        <v>1</v>
      </c>
      <c r="Y50" s="55">
        <f>MAX(0,ROUND(Free_Beer[[#This Row],[High Value]]*$AH$6,0))+1</f>
        <v>1</v>
      </c>
      <c r="AB50" s="55">
        <f>Free_Beer[[#This Row],[Actual]]/Free_Beer[[#This Row],[Mean Value]]</f>
        <v>0</v>
      </c>
    </row>
    <row r="51" spans="1:28" x14ac:dyDescent="0.3">
      <c r="A51" s="1" t="s">
        <v>348</v>
      </c>
      <c r="B51" s="69">
        <v>44</v>
      </c>
      <c r="C51" s="1" t="s">
        <v>8434</v>
      </c>
      <c r="D51" s="1" t="s">
        <v>1379</v>
      </c>
      <c r="E51" s="69">
        <v>10</v>
      </c>
      <c r="F51" s="1" t="s">
        <v>14203</v>
      </c>
      <c r="G51" s="1" t="s">
        <v>14204</v>
      </c>
      <c r="H51" s="1" t="s">
        <v>14073</v>
      </c>
      <c r="I51" s="69">
        <v>3</v>
      </c>
      <c r="J51" s="69">
        <v>5</v>
      </c>
      <c r="K51" s="69">
        <v>12</v>
      </c>
      <c r="L51" s="69">
        <v>-2.2000000000000002</v>
      </c>
      <c r="M51" s="69">
        <v>-1.1000000000000001</v>
      </c>
      <c r="N51" s="69">
        <v>-0.2</v>
      </c>
      <c r="O51" s="69">
        <v>9</v>
      </c>
      <c r="P51" s="69">
        <v>1.3</v>
      </c>
      <c r="Q51" s="69">
        <v>0.7</v>
      </c>
      <c r="R51" s="69">
        <v>0.1</v>
      </c>
      <c r="S51" s="69">
        <v>0</v>
      </c>
      <c r="T51" s="69">
        <v>0.88414585800000001</v>
      </c>
      <c r="U51" s="1" t="s">
        <v>159</v>
      </c>
      <c r="V51">
        <v>9</v>
      </c>
      <c r="W51" s="55">
        <f>MAX(0,ROUND(Free_Beer[[#This Row],[Low Value]]*$AH$6,0))+1</f>
        <v>1</v>
      </c>
      <c r="X51" s="55">
        <f>MAX(0,ROUND(Free_Beer[[#This Row],[Mean Value]]*$AH$6,0))+1</f>
        <v>1</v>
      </c>
      <c r="Y51" s="55">
        <f>MAX(0,ROUND(Free_Beer[[#This Row],[High Value]]*$AH$6,0))+1</f>
        <v>1</v>
      </c>
      <c r="AB51" s="55">
        <f>Free_Beer[[#This Row],[Actual]]/Free_Beer[[#This Row],[Mean Value]]</f>
        <v>0</v>
      </c>
    </row>
    <row r="52" spans="1:28" x14ac:dyDescent="0.3">
      <c r="A52" s="1" t="s">
        <v>311</v>
      </c>
      <c r="B52" s="69">
        <v>20</v>
      </c>
      <c r="C52" s="1" t="s">
        <v>9806</v>
      </c>
      <c r="D52" s="1" t="s">
        <v>489</v>
      </c>
      <c r="E52" s="69">
        <v>10</v>
      </c>
      <c r="F52" s="1" t="s">
        <v>14071</v>
      </c>
      <c r="G52" s="1" t="s">
        <v>14072</v>
      </c>
      <c r="H52" s="1" t="s">
        <v>14073</v>
      </c>
      <c r="I52" s="69">
        <v>2</v>
      </c>
      <c r="J52" s="69">
        <v>5</v>
      </c>
      <c r="K52" s="69">
        <v>15</v>
      </c>
      <c r="L52" s="69">
        <v>-2.2000000000000002</v>
      </c>
      <c r="M52" s="69">
        <v>-1.1000000000000001</v>
      </c>
      <c r="N52" s="69">
        <v>-0.3</v>
      </c>
      <c r="O52" s="69">
        <v>5</v>
      </c>
      <c r="P52" s="69">
        <v>1.4</v>
      </c>
      <c r="Q52" s="69">
        <v>0.7</v>
      </c>
      <c r="R52" s="69">
        <v>0.2</v>
      </c>
      <c r="S52" s="69">
        <v>0</v>
      </c>
      <c r="T52" s="69">
        <v>1.163702346</v>
      </c>
      <c r="U52" s="1" t="s">
        <v>64</v>
      </c>
      <c r="V52">
        <v>19</v>
      </c>
      <c r="W52" s="55">
        <f>MAX(0,ROUND(Free_Beer[[#This Row],[Low Value]]*$AH$6,0))+1</f>
        <v>1</v>
      </c>
      <c r="X52" s="55">
        <f>MAX(0,ROUND(Free_Beer[[#This Row],[Mean Value]]*$AH$6,0))+1</f>
        <v>1</v>
      </c>
      <c r="Y52" s="55">
        <f>MAX(0,ROUND(Free_Beer[[#This Row],[High Value]]*$AH$6,0))+1</f>
        <v>1</v>
      </c>
      <c r="AB52" s="55">
        <f>Free_Beer[[#This Row],[Actual]]/Free_Beer[[#This Row],[Mean Value]]</f>
        <v>0</v>
      </c>
    </row>
    <row r="53" spans="1:28" x14ac:dyDescent="0.3">
      <c r="A53" s="1" t="s">
        <v>348</v>
      </c>
      <c r="B53" s="69">
        <v>50</v>
      </c>
      <c r="C53" s="1" t="s">
        <v>3541</v>
      </c>
      <c r="D53" s="1" t="s">
        <v>479</v>
      </c>
      <c r="E53" s="69">
        <v>9</v>
      </c>
      <c r="F53" s="1" t="s">
        <v>14130</v>
      </c>
      <c r="G53" s="1" t="s">
        <v>14208</v>
      </c>
      <c r="H53" s="1" t="s">
        <v>14080</v>
      </c>
      <c r="I53" s="69">
        <v>1</v>
      </c>
      <c r="J53" s="69">
        <v>2</v>
      </c>
      <c r="K53" s="69">
        <v>15</v>
      </c>
      <c r="L53" s="69">
        <v>-2.1</v>
      </c>
      <c r="M53" s="69">
        <v>-1.2</v>
      </c>
      <c r="N53" s="69">
        <v>0</v>
      </c>
      <c r="O53" s="69">
        <v>9</v>
      </c>
      <c r="P53" s="69">
        <v>1.3</v>
      </c>
      <c r="Q53" s="69">
        <v>0.8</v>
      </c>
      <c r="R53" s="69">
        <v>0</v>
      </c>
      <c r="S53" s="69">
        <v>0</v>
      </c>
      <c r="T53" s="69">
        <v>0.74970782400000002</v>
      </c>
      <c r="U53" s="1" t="s">
        <v>3538</v>
      </c>
      <c r="V53">
        <v>7</v>
      </c>
      <c r="W53" s="55">
        <f>MAX(0,ROUND(Free_Beer[[#This Row],[Low Value]]*$AH$6,0))+1</f>
        <v>1</v>
      </c>
      <c r="X53" s="55">
        <f>MAX(0,ROUND(Free_Beer[[#This Row],[Mean Value]]*$AH$6,0))+1</f>
        <v>1</v>
      </c>
      <c r="Y53" s="55">
        <f>MAX(0,ROUND(Free_Beer[[#This Row],[High Value]]*$AH$6,0))+1</f>
        <v>1</v>
      </c>
      <c r="AB53" s="55">
        <f>Free_Beer[[#This Row],[Actual]]/Free_Beer[[#This Row],[Mean Value]]</f>
        <v>0</v>
      </c>
    </row>
    <row r="54" spans="1:28" x14ac:dyDescent="0.3">
      <c r="A54" s="1" t="s">
        <v>348</v>
      </c>
      <c r="B54" s="69">
        <v>57</v>
      </c>
      <c r="C54" s="1" t="s">
        <v>1603</v>
      </c>
      <c r="D54" s="1" t="s">
        <v>352</v>
      </c>
      <c r="E54" s="69">
        <v>4</v>
      </c>
      <c r="F54" s="1" t="s">
        <v>14210</v>
      </c>
      <c r="G54" s="1" t="s">
        <v>14211</v>
      </c>
      <c r="H54" s="1" t="s">
        <v>4116</v>
      </c>
      <c r="I54" s="69">
        <v>0</v>
      </c>
      <c r="J54" s="69">
        <v>1</v>
      </c>
      <c r="K54" s="69">
        <v>8</v>
      </c>
      <c r="L54" s="69">
        <v>-2.7</v>
      </c>
      <c r="M54" s="69">
        <v>-1.6</v>
      </c>
      <c r="N54" s="69">
        <v>-0.9</v>
      </c>
      <c r="O54" s="69">
        <v>9</v>
      </c>
      <c r="P54" s="69">
        <v>1.6</v>
      </c>
      <c r="Q54" s="69">
        <v>1</v>
      </c>
      <c r="R54" s="69">
        <v>0.5</v>
      </c>
      <c r="S54" s="69">
        <v>0</v>
      </c>
      <c r="T54" s="69">
        <v>0.69281194099999999</v>
      </c>
      <c r="U54" s="1" t="s">
        <v>70</v>
      </c>
      <c r="V54" s="69">
        <v>4</v>
      </c>
      <c r="W54" s="55">
        <f>MAX(0,ROUND(Free_Beer[[#This Row],[Low Value]]*$AH$6,0))+1</f>
        <v>1</v>
      </c>
      <c r="X54" s="55">
        <f>MAX(0,ROUND(Free_Beer[[#This Row],[Mean Value]]*$AH$6,0))+1</f>
        <v>1</v>
      </c>
      <c r="Y54" s="55">
        <f>MAX(0,ROUND(Free_Beer[[#This Row],[High Value]]*$AH$6,0))+1</f>
        <v>1</v>
      </c>
      <c r="AB54" s="55">
        <f>Free_Beer[[#This Row],[Actual]]/Free_Beer[[#This Row],[Mean Value]]</f>
        <v>0</v>
      </c>
    </row>
    <row r="55" spans="1:28" x14ac:dyDescent="0.3">
      <c r="A55" s="1" t="s">
        <v>348</v>
      </c>
      <c r="B55" s="69">
        <v>56</v>
      </c>
      <c r="C55" s="1" t="s">
        <v>5210</v>
      </c>
      <c r="D55" s="1" t="s">
        <v>314</v>
      </c>
      <c r="E55" s="69">
        <v>11</v>
      </c>
      <c r="F55" s="1" t="s">
        <v>14209</v>
      </c>
      <c r="G55" s="1" t="s">
        <v>14126</v>
      </c>
      <c r="H55" s="1" t="s">
        <v>5998</v>
      </c>
      <c r="I55" s="69">
        <v>1</v>
      </c>
      <c r="J55" s="69">
        <v>4</v>
      </c>
      <c r="K55" s="69">
        <v>14</v>
      </c>
      <c r="L55" s="69">
        <v>-2.4</v>
      </c>
      <c r="M55" s="69">
        <v>-1.6</v>
      </c>
      <c r="N55" s="69">
        <v>-0.4</v>
      </c>
      <c r="O55" s="69">
        <v>9</v>
      </c>
      <c r="P55" s="69">
        <v>1.4</v>
      </c>
      <c r="Q55" s="69">
        <v>1</v>
      </c>
      <c r="R55" s="69">
        <v>0.3</v>
      </c>
      <c r="S55" s="69">
        <v>0</v>
      </c>
      <c r="T55" s="69">
        <v>0.92290771000000005</v>
      </c>
      <c r="U55" s="1" t="s">
        <v>5208</v>
      </c>
      <c r="V55">
        <v>9</v>
      </c>
      <c r="W55" s="55">
        <f>MAX(0,ROUND(Free_Beer[[#This Row],[Low Value]]*$AH$6,0))+1</f>
        <v>1</v>
      </c>
      <c r="X55" s="55">
        <f>MAX(0,ROUND(Free_Beer[[#This Row],[Mean Value]]*$AH$6,0))+1</f>
        <v>1</v>
      </c>
      <c r="Y55" s="55">
        <f>MAX(0,ROUND(Free_Beer[[#This Row],[High Value]]*$AH$6,0))+1</f>
        <v>1</v>
      </c>
      <c r="AB55" s="55">
        <f>Free_Beer[[#This Row],[Actual]]/Free_Beer[[#This Row],[Mean Value]]</f>
        <v>0</v>
      </c>
    </row>
    <row r="56" spans="1:28" x14ac:dyDescent="0.3">
      <c r="A56" s="1" t="s">
        <v>321</v>
      </c>
      <c r="B56" s="69">
        <v>22</v>
      </c>
      <c r="C56" s="1" t="s">
        <v>3019</v>
      </c>
      <c r="D56" s="1" t="s">
        <v>352</v>
      </c>
      <c r="E56" s="69">
        <v>4</v>
      </c>
      <c r="F56" s="1" t="s">
        <v>14276</v>
      </c>
      <c r="G56" s="1" t="s">
        <v>14237</v>
      </c>
      <c r="H56" s="1" t="s">
        <v>14090</v>
      </c>
      <c r="I56" s="69">
        <v>2</v>
      </c>
      <c r="J56" s="69">
        <v>4</v>
      </c>
      <c r="K56" s="69">
        <v>15</v>
      </c>
      <c r="L56" s="69">
        <v>-2.8</v>
      </c>
      <c r="M56" s="69">
        <v>-1.7</v>
      </c>
      <c r="N56" s="69">
        <v>-0.9</v>
      </c>
      <c r="O56" s="69">
        <v>9</v>
      </c>
      <c r="P56" s="69">
        <v>1.7</v>
      </c>
      <c r="Q56" s="69">
        <v>1</v>
      </c>
      <c r="R56" s="69">
        <v>0.6</v>
      </c>
      <c r="S56" s="69">
        <v>0</v>
      </c>
      <c r="T56" s="69">
        <v>0.73391615399999999</v>
      </c>
      <c r="U56" s="1" t="s">
        <v>3016</v>
      </c>
      <c r="V56">
        <v>0</v>
      </c>
      <c r="W56" s="55">
        <f>MAX(0,ROUND(Free_Beer[[#This Row],[Low Value]]*$AH$6,0))+1</f>
        <v>1</v>
      </c>
      <c r="X56" s="55">
        <f>MAX(0,ROUND(Free_Beer[[#This Row],[Mean Value]]*$AH$6,0))+1</f>
        <v>1</v>
      </c>
      <c r="Y56" s="55">
        <f>MAX(0,ROUND(Free_Beer[[#This Row],[High Value]]*$AH$6,0))+1</f>
        <v>1</v>
      </c>
      <c r="AB56" s="55">
        <f>Free_Beer[[#This Row],[Actual]]/Free_Beer[[#This Row],[Mean Value]]</f>
        <v>0</v>
      </c>
    </row>
    <row r="57" spans="1:28" x14ac:dyDescent="0.3">
      <c r="A57" s="1" t="s">
        <v>321</v>
      </c>
      <c r="B57" s="69">
        <v>23</v>
      </c>
      <c r="C57" s="1" t="s">
        <v>6935</v>
      </c>
      <c r="D57" s="1" t="s">
        <v>410</v>
      </c>
      <c r="E57" s="69">
        <v>9</v>
      </c>
      <c r="F57" s="1" t="s">
        <v>14277</v>
      </c>
      <c r="G57" s="1" t="s">
        <v>14278</v>
      </c>
      <c r="H57" s="1" t="s">
        <v>14090</v>
      </c>
      <c r="I57" s="69">
        <v>0</v>
      </c>
      <c r="J57" s="69">
        <v>1</v>
      </c>
      <c r="K57" s="69">
        <v>4</v>
      </c>
      <c r="L57" s="69">
        <v>-2.8</v>
      </c>
      <c r="M57" s="69">
        <v>-1.8</v>
      </c>
      <c r="N57" s="69">
        <v>-0.5</v>
      </c>
      <c r="O57" s="69">
        <v>9</v>
      </c>
      <c r="P57" s="69">
        <v>1.7</v>
      </c>
      <c r="Q57" s="69">
        <v>1.1000000000000001</v>
      </c>
      <c r="R57" s="69">
        <v>0.3</v>
      </c>
      <c r="S57" s="69">
        <v>0</v>
      </c>
      <c r="T57" s="69">
        <v>0.61805814699999995</v>
      </c>
      <c r="U57" s="1" t="s">
        <v>6932</v>
      </c>
      <c r="V57">
        <v>6</v>
      </c>
      <c r="W57" s="55">
        <f>MAX(0,ROUND(Free_Beer[[#This Row],[Low Value]]*$AH$6,0))+1</f>
        <v>1</v>
      </c>
      <c r="X57" s="55">
        <f>MAX(0,ROUND(Free_Beer[[#This Row],[Mean Value]]*$AH$6,0))+1</f>
        <v>1</v>
      </c>
      <c r="Y57" s="55">
        <f>MAX(0,ROUND(Free_Beer[[#This Row],[High Value]]*$AH$6,0))+1</f>
        <v>1</v>
      </c>
      <c r="AB57" s="55">
        <f>Free_Beer[[#This Row],[Actual]]/Free_Beer[[#This Row],[Mean Value]]</f>
        <v>0</v>
      </c>
    </row>
    <row r="58" spans="1:28" x14ac:dyDescent="0.3">
      <c r="A58" s="1" t="s">
        <v>321</v>
      </c>
      <c r="B58" s="69">
        <v>25</v>
      </c>
      <c r="C58" s="1" t="s">
        <v>7244</v>
      </c>
      <c r="D58" s="1" t="s">
        <v>745</v>
      </c>
      <c r="E58" s="69">
        <v>8</v>
      </c>
      <c r="F58" s="1" t="s">
        <v>14279</v>
      </c>
      <c r="G58" s="1" t="s">
        <v>14280</v>
      </c>
      <c r="H58" s="1" t="s">
        <v>14090</v>
      </c>
      <c r="I58" s="69">
        <v>0</v>
      </c>
      <c r="J58" s="69">
        <v>0</v>
      </c>
      <c r="K58" s="69">
        <v>0</v>
      </c>
      <c r="L58" s="69">
        <v>-3.3</v>
      </c>
      <c r="M58" s="69">
        <v>-1.9</v>
      </c>
      <c r="N58" s="69">
        <v>-0.9</v>
      </c>
      <c r="O58" s="69">
        <v>9</v>
      </c>
      <c r="P58" s="69">
        <v>2</v>
      </c>
      <c r="Q58" s="69">
        <v>1.2</v>
      </c>
      <c r="R58" s="69">
        <v>0.5</v>
      </c>
      <c r="S58" s="69">
        <v>0</v>
      </c>
      <c r="T58" s="69">
        <v>0.83015685299999997</v>
      </c>
      <c r="U58" s="1" t="s">
        <v>7241</v>
      </c>
      <c r="V58">
        <v>16</v>
      </c>
      <c r="W58" s="55">
        <f>MAX(0,ROUND(Free_Beer[[#This Row],[Low Value]]*$AH$6,0))+1</f>
        <v>1</v>
      </c>
      <c r="X58" s="55">
        <f>MAX(0,ROUND(Free_Beer[[#This Row],[Mean Value]]*$AH$6,0))+1</f>
        <v>1</v>
      </c>
      <c r="Y58" s="55">
        <f>MAX(0,ROUND(Free_Beer[[#This Row],[High Value]]*$AH$6,0))+1</f>
        <v>1</v>
      </c>
      <c r="AB58" s="55">
        <f>Free_Beer[[#This Row],[Actual]]/Free_Beer[[#This Row],[Mean Value]]</f>
        <v>0</v>
      </c>
    </row>
    <row r="59" spans="1:28" x14ac:dyDescent="0.3">
      <c r="A59" s="1" t="s">
        <v>451</v>
      </c>
      <c r="B59" s="69">
        <v>44</v>
      </c>
      <c r="C59" s="1" t="s">
        <v>12541</v>
      </c>
      <c r="D59" s="1" t="s">
        <v>1198</v>
      </c>
      <c r="E59" s="69">
        <v>7</v>
      </c>
      <c r="F59" s="1" t="s">
        <v>14123</v>
      </c>
      <c r="G59" s="1" t="s">
        <v>14106</v>
      </c>
      <c r="H59" s="1" t="s">
        <v>2681</v>
      </c>
      <c r="I59" s="69">
        <v>0</v>
      </c>
      <c r="J59" s="69">
        <v>0</v>
      </c>
      <c r="K59" s="69">
        <v>7</v>
      </c>
      <c r="L59" s="69">
        <v>-3.5</v>
      </c>
      <c r="M59" s="69">
        <v>-2</v>
      </c>
      <c r="N59" s="69">
        <v>-0.8</v>
      </c>
      <c r="O59" s="69">
        <v>8</v>
      </c>
      <c r="P59" s="69">
        <v>2.2000000000000002</v>
      </c>
      <c r="Q59" s="69">
        <v>1.2</v>
      </c>
      <c r="R59" s="69">
        <v>0.5</v>
      </c>
      <c r="S59" s="69">
        <v>0</v>
      </c>
      <c r="T59" s="69">
        <v>1.1569756520000001</v>
      </c>
      <c r="U59" s="1" t="s">
        <v>6151</v>
      </c>
      <c r="V59">
        <v>0</v>
      </c>
      <c r="W59" s="55">
        <f>MAX(0,ROUND(Free_Beer[[#This Row],[Low Value]]*$AH$6,0))+1</f>
        <v>1</v>
      </c>
      <c r="X59" s="55">
        <f>MAX(0,ROUND(Free_Beer[[#This Row],[Mean Value]]*$AH$6,0))+1</f>
        <v>1</v>
      </c>
      <c r="Y59" s="55">
        <f>MAX(0,ROUND(Free_Beer[[#This Row],[High Value]]*$AH$6,0))+1</f>
        <v>1</v>
      </c>
      <c r="AB59" s="55">
        <f>Free_Beer[[#This Row],[Actual]]/Free_Beer[[#This Row],[Mean Value]]</f>
        <v>0</v>
      </c>
    </row>
    <row r="60" spans="1:28" x14ac:dyDescent="0.3">
      <c r="A60" s="1" t="s">
        <v>311</v>
      </c>
      <c r="B60" s="69">
        <v>22</v>
      </c>
      <c r="C60" s="1" t="s">
        <v>4864</v>
      </c>
      <c r="D60" s="1" t="s">
        <v>536</v>
      </c>
      <c r="E60" s="69">
        <v>4</v>
      </c>
      <c r="F60" s="1" t="s">
        <v>14074</v>
      </c>
      <c r="G60" s="1" t="s">
        <v>14047</v>
      </c>
      <c r="H60" s="1" t="s">
        <v>14073</v>
      </c>
      <c r="I60" s="69">
        <v>0</v>
      </c>
      <c r="J60" s="69">
        <v>1</v>
      </c>
      <c r="K60" s="69">
        <v>3</v>
      </c>
      <c r="L60" s="69">
        <v>-4</v>
      </c>
      <c r="M60" s="69">
        <v>-2</v>
      </c>
      <c r="N60" s="69">
        <v>-0.8</v>
      </c>
      <c r="O60" s="69">
        <v>6</v>
      </c>
      <c r="P60" s="69">
        <v>2.4</v>
      </c>
      <c r="Q60" s="69">
        <v>1.2</v>
      </c>
      <c r="R60" s="69">
        <v>0.5</v>
      </c>
      <c r="S60" s="69">
        <v>0</v>
      </c>
      <c r="T60" s="69">
        <v>0.66968229899999998</v>
      </c>
      <c r="U60" s="1" t="s">
        <v>193</v>
      </c>
      <c r="V60">
        <v>5</v>
      </c>
      <c r="W60" s="55">
        <f>MAX(0,ROUND(Free_Beer[[#This Row],[Low Value]]*$AH$6,0))+1</f>
        <v>1</v>
      </c>
      <c r="X60" s="55">
        <f>MAX(0,ROUND(Free_Beer[[#This Row],[Mean Value]]*$AH$6,0))+1</f>
        <v>1</v>
      </c>
      <c r="Y60" s="55">
        <f>MAX(0,ROUND(Free_Beer[[#This Row],[High Value]]*$AH$6,0))+1</f>
        <v>1</v>
      </c>
      <c r="AB60" s="55">
        <f>Free_Beer[[#This Row],[Actual]]/Free_Beer[[#This Row],[Mean Value]]</f>
        <v>0</v>
      </c>
    </row>
    <row r="61" spans="1:28" x14ac:dyDescent="0.3">
      <c r="A61" s="1" t="s">
        <v>348</v>
      </c>
      <c r="B61" s="69">
        <v>59</v>
      </c>
      <c r="C61" s="1" t="s">
        <v>901</v>
      </c>
      <c r="D61" s="1" t="s">
        <v>371</v>
      </c>
      <c r="E61" s="69">
        <v>9</v>
      </c>
      <c r="F61" s="1" t="s">
        <v>14213</v>
      </c>
      <c r="G61" s="1" t="s">
        <v>14214</v>
      </c>
      <c r="H61" s="1" t="s">
        <v>14090</v>
      </c>
      <c r="I61" s="69">
        <v>0</v>
      </c>
      <c r="J61" s="69">
        <v>1</v>
      </c>
      <c r="K61" s="69">
        <v>5</v>
      </c>
      <c r="L61" s="69">
        <v>-3.6</v>
      </c>
      <c r="M61" s="69">
        <v>-2</v>
      </c>
      <c r="N61" s="69">
        <v>-0.6</v>
      </c>
      <c r="O61" s="69">
        <v>10</v>
      </c>
      <c r="P61" s="69">
        <v>2.2000000000000002</v>
      </c>
      <c r="Q61" s="69">
        <v>1.2</v>
      </c>
      <c r="R61" s="69">
        <v>0.4</v>
      </c>
      <c r="S61" s="69">
        <v>0</v>
      </c>
      <c r="T61" s="69">
        <v>1.258321641</v>
      </c>
      <c r="U61" s="1" t="s">
        <v>898</v>
      </c>
      <c r="V61">
        <v>12</v>
      </c>
      <c r="W61" s="55">
        <f>MAX(0,ROUND(Free_Beer[[#This Row],[Low Value]]*$AH$6,0))+1</f>
        <v>1</v>
      </c>
      <c r="X61" s="55">
        <f>MAX(0,ROUND(Free_Beer[[#This Row],[Mean Value]]*$AH$6,0))+1</f>
        <v>1</v>
      </c>
      <c r="Y61" s="55">
        <f>MAX(0,ROUND(Free_Beer[[#This Row],[High Value]]*$AH$6,0))+1</f>
        <v>1</v>
      </c>
      <c r="AB61" s="55">
        <f>Free_Beer[[#This Row],[Actual]]/Free_Beer[[#This Row],[Mean Value]]</f>
        <v>0</v>
      </c>
    </row>
    <row r="62" spans="1:28" x14ac:dyDescent="0.3">
      <c r="A62" s="1" t="s">
        <v>321</v>
      </c>
      <c r="B62" s="69">
        <v>26</v>
      </c>
      <c r="C62" s="1" t="s">
        <v>6619</v>
      </c>
      <c r="D62" s="1" t="s">
        <v>327</v>
      </c>
      <c r="E62" s="69">
        <v>6</v>
      </c>
      <c r="F62" s="1" t="s">
        <v>14281</v>
      </c>
      <c r="G62" s="1" t="s">
        <v>14282</v>
      </c>
      <c r="H62" s="1" t="s">
        <v>14090</v>
      </c>
      <c r="I62" s="69">
        <v>0</v>
      </c>
      <c r="J62" s="69">
        <v>0</v>
      </c>
      <c r="K62" s="69">
        <v>3</v>
      </c>
      <c r="L62" s="69">
        <v>-3.7</v>
      </c>
      <c r="M62" s="69">
        <v>-2.1</v>
      </c>
      <c r="N62" s="69">
        <v>-0.7</v>
      </c>
      <c r="O62" s="69">
        <v>9</v>
      </c>
      <c r="P62" s="69">
        <v>2.2000000000000002</v>
      </c>
      <c r="Q62" s="69">
        <v>1.3</v>
      </c>
      <c r="R62" s="69">
        <v>0.4</v>
      </c>
      <c r="S62" s="69">
        <v>0</v>
      </c>
      <c r="T62" s="69">
        <v>0.66944462900000001</v>
      </c>
      <c r="U62" s="1" t="s">
        <v>6616</v>
      </c>
      <c r="V62">
        <v>4</v>
      </c>
      <c r="W62" s="55">
        <f>MAX(0,ROUND(Free_Beer[[#This Row],[Low Value]]*$AH$6,0))+1</f>
        <v>1</v>
      </c>
      <c r="X62" s="55">
        <f>MAX(0,ROUND(Free_Beer[[#This Row],[Mean Value]]*$AH$6,0))+1</f>
        <v>1</v>
      </c>
      <c r="Y62" s="55">
        <f>MAX(0,ROUND(Free_Beer[[#This Row],[High Value]]*$AH$6,0))+1</f>
        <v>1</v>
      </c>
      <c r="AB62" s="55">
        <f>Free_Beer[[#This Row],[Actual]]/Free_Beer[[#This Row],[Mean Value]]</f>
        <v>0</v>
      </c>
    </row>
    <row r="63" spans="1:28" x14ac:dyDescent="0.3">
      <c r="A63" s="1" t="s">
        <v>451</v>
      </c>
      <c r="B63" s="69">
        <v>45</v>
      </c>
      <c r="C63" s="1" t="s">
        <v>4389</v>
      </c>
      <c r="D63" s="1" t="s">
        <v>721</v>
      </c>
      <c r="E63" s="69">
        <v>5</v>
      </c>
      <c r="F63" s="1" t="s">
        <v>14124</v>
      </c>
      <c r="G63" s="1" t="s">
        <v>11018</v>
      </c>
      <c r="H63" s="1" t="s">
        <v>14077</v>
      </c>
      <c r="I63" s="69">
        <v>1</v>
      </c>
      <c r="J63" s="69">
        <v>1</v>
      </c>
      <c r="K63" s="69">
        <v>10</v>
      </c>
      <c r="L63" s="69">
        <v>-3.7</v>
      </c>
      <c r="M63" s="69">
        <v>-2.1</v>
      </c>
      <c r="N63" s="69">
        <v>-1.1000000000000001</v>
      </c>
      <c r="O63" s="69">
        <v>8</v>
      </c>
      <c r="P63" s="69">
        <v>2.2999999999999998</v>
      </c>
      <c r="Q63" s="69">
        <v>1.3</v>
      </c>
      <c r="R63" s="69">
        <v>0.6</v>
      </c>
      <c r="S63" s="69">
        <v>0</v>
      </c>
      <c r="T63" s="69">
        <v>0.95621384499999995</v>
      </c>
      <c r="U63" s="1" t="s">
        <v>161</v>
      </c>
      <c r="V63">
        <v>6</v>
      </c>
      <c r="W63" s="55">
        <f>MAX(0,ROUND(Free_Beer[[#This Row],[Low Value]]*$AH$6,0))+1</f>
        <v>1</v>
      </c>
      <c r="X63" s="55">
        <f>MAX(0,ROUND(Free_Beer[[#This Row],[Mean Value]]*$AH$6,0))+1</f>
        <v>1</v>
      </c>
      <c r="Y63" s="55">
        <f>MAX(0,ROUND(Free_Beer[[#This Row],[High Value]]*$AH$6,0))+1</f>
        <v>1</v>
      </c>
      <c r="AB63" s="55">
        <f>Free_Beer[[#This Row],[Actual]]/Free_Beer[[#This Row],[Mean Value]]</f>
        <v>0</v>
      </c>
    </row>
    <row r="64" spans="1:28" x14ac:dyDescent="0.3">
      <c r="A64" s="1" t="s">
        <v>451</v>
      </c>
      <c r="B64" s="69">
        <v>46</v>
      </c>
      <c r="C64" s="1" t="s">
        <v>5902</v>
      </c>
      <c r="D64" s="1" t="s">
        <v>552</v>
      </c>
      <c r="E64" s="69">
        <v>11</v>
      </c>
      <c r="F64" s="1" t="s">
        <v>14125</v>
      </c>
      <c r="G64" s="1" t="s">
        <v>14065</v>
      </c>
      <c r="H64" s="1" t="s">
        <v>14073</v>
      </c>
      <c r="I64" s="69">
        <v>2</v>
      </c>
      <c r="J64" s="69">
        <v>3</v>
      </c>
      <c r="K64" s="69">
        <v>15</v>
      </c>
      <c r="L64" s="69">
        <v>-3.9</v>
      </c>
      <c r="M64" s="69">
        <v>-2.1</v>
      </c>
      <c r="N64" s="69">
        <v>-0.5</v>
      </c>
      <c r="O64" s="69">
        <v>8</v>
      </c>
      <c r="P64" s="69">
        <v>2.4</v>
      </c>
      <c r="Q64" s="69">
        <v>1.3</v>
      </c>
      <c r="R64" s="69">
        <v>0.3</v>
      </c>
      <c r="S64" s="69">
        <v>0</v>
      </c>
      <c r="T64" s="69">
        <v>1.3329794319999999</v>
      </c>
      <c r="U64" s="1" t="s">
        <v>60</v>
      </c>
      <c r="V64" s="69">
        <v>8</v>
      </c>
      <c r="W64" s="55">
        <f>MAX(0,ROUND(Free_Beer[[#This Row],[Low Value]]*$AH$6,0))+1</f>
        <v>1</v>
      </c>
      <c r="X64" s="55">
        <f>MAX(0,ROUND(Free_Beer[[#This Row],[Mean Value]]*$AH$6,0))+1</f>
        <v>1</v>
      </c>
      <c r="Y64" s="55">
        <f>MAX(0,ROUND(Free_Beer[[#This Row],[High Value]]*$AH$6,0))+1</f>
        <v>1</v>
      </c>
      <c r="AB64" s="55">
        <f>Free_Beer[[#This Row],[Actual]]/Free_Beer[[#This Row],[Mean Value]]</f>
        <v>0</v>
      </c>
    </row>
    <row r="65" spans="1:28" x14ac:dyDescent="0.3">
      <c r="A65" s="1" t="s">
        <v>348</v>
      </c>
      <c r="B65" s="69">
        <v>61</v>
      </c>
      <c r="C65" s="1" t="s">
        <v>7835</v>
      </c>
      <c r="D65" s="1" t="s">
        <v>444</v>
      </c>
      <c r="E65" s="69">
        <v>10</v>
      </c>
      <c r="F65" s="1" t="s">
        <v>14215</v>
      </c>
      <c r="G65" s="1" t="s">
        <v>14216</v>
      </c>
      <c r="H65" s="1" t="s">
        <v>14090</v>
      </c>
      <c r="I65" s="69">
        <v>0</v>
      </c>
      <c r="J65" s="69">
        <v>0</v>
      </c>
      <c r="K65" s="69">
        <v>7</v>
      </c>
      <c r="L65" s="69">
        <v>-3.1</v>
      </c>
      <c r="M65" s="69">
        <v>-2.2000000000000002</v>
      </c>
      <c r="N65" s="69">
        <v>-1.3</v>
      </c>
      <c r="O65" s="69">
        <v>10</v>
      </c>
      <c r="P65" s="69">
        <v>1.9</v>
      </c>
      <c r="Q65" s="69">
        <v>1.3</v>
      </c>
      <c r="R65" s="69">
        <v>0.8</v>
      </c>
      <c r="S65" s="69">
        <v>0</v>
      </c>
      <c r="T65" s="69">
        <v>1.08080178</v>
      </c>
      <c r="U65" s="1" t="s">
        <v>7833</v>
      </c>
      <c r="V65" s="69">
        <v>5</v>
      </c>
      <c r="W65" s="55">
        <f>MAX(0,ROUND(Free_Beer[[#This Row],[Low Value]]*$AH$6,0))+1</f>
        <v>1</v>
      </c>
      <c r="X65" s="55">
        <f>MAX(0,ROUND(Free_Beer[[#This Row],[Mean Value]]*$AH$6,0))+1</f>
        <v>1</v>
      </c>
      <c r="Y65" s="55">
        <f>MAX(0,ROUND(Free_Beer[[#This Row],[High Value]]*$AH$6,0))+1</f>
        <v>1</v>
      </c>
      <c r="AB65" s="55">
        <f>Free_Beer[[#This Row],[Actual]]/Free_Beer[[#This Row],[Mean Value]]</f>
        <v>0</v>
      </c>
    </row>
    <row r="66" spans="1:28" x14ac:dyDescent="0.3">
      <c r="A66" s="1" t="s">
        <v>348</v>
      </c>
      <c r="B66" s="69">
        <v>63</v>
      </c>
      <c r="C66" s="1" t="s">
        <v>10693</v>
      </c>
      <c r="D66" s="1" t="s">
        <v>522</v>
      </c>
      <c r="E66" s="69">
        <v>5</v>
      </c>
      <c r="F66" s="1" t="s">
        <v>14217</v>
      </c>
      <c r="G66" s="1" t="s">
        <v>14218</v>
      </c>
      <c r="H66" s="1" t="s">
        <v>14080</v>
      </c>
      <c r="I66" s="69">
        <v>0</v>
      </c>
      <c r="J66" s="69">
        <v>1</v>
      </c>
      <c r="K66" s="69">
        <v>10</v>
      </c>
      <c r="L66" s="69">
        <v>-3.4</v>
      </c>
      <c r="M66" s="69">
        <v>-2.2999999999999998</v>
      </c>
      <c r="N66" s="69">
        <v>-1</v>
      </c>
      <c r="O66" s="69">
        <v>10</v>
      </c>
      <c r="P66" s="69">
        <v>2.1</v>
      </c>
      <c r="Q66" s="69">
        <v>1.4</v>
      </c>
      <c r="R66" s="69">
        <v>0.6</v>
      </c>
      <c r="S66" s="69">
        <v>0</v>
      </c>
      <c r="T66" s="69">
        <v>0.87051068600000003</v>
      </c>
      <c r="U66" s="1" t="s">
        <v>146</v>
      </c>
      <c r="V66" s="69">
        <v>4</v>
      </c>
      <c r="W66" s="55">
        <f>MAX(0,ROUND(Free_Beer[[#This Row],[Low Value]]*$AH$6,0))+1</f>
        <v>1</v>
      </c>
      <c r="X66" s="55">
        <f>MAX(0,ROUND(Free_Beer[[#This Row],[Mean Value]]*$AH$6,0))+1</f>
        <v>1</v>
      </c>
      <c r="Y66" s="55">
        <f>MAX(0,ROUND(Free_Beer[[#This Row],[High Value]]*$AH$6,0))+1</f>
        <v>1</v>
      </c>
      <c r="AB66" s="55">
        <f>Free_Beer[[#This Row],[Actual]]/Free_Beer[[#This Row],[Mean Value]]</f>
        <v>0</v>
      </c>
    </row>
    <row r="67" spans="1:28" x14ac:dyDescent="0.3">
      <c r="A67" s="1" t="s">
        <v>321</v>
      </c>
      <c r="B67" s="69">
        <v>28</v>
      </c>
      <c r="C67" s="1" t="s">
        <v>10402</v>
      </c>
      <c r="D67" s="1" t="s">
        <v>416</v>
      </c>
      <c r="E67" s="69">
        <v>11</v>
      </c>
      <c r="F67" s="1" t="s">
        <v>14284</v>
      </c>
      <c r="G67" s="1" t="s">
        <v>14285</v>
      </c>
      <c r="H67" s="1" t="s">
        <v>14090</v>
      </c>
      <c r="I67" s="69">
        <v>1</v>
      </c>
      <c r="J67" s="69">
        <v>2</v>
      </c>
      <c r="K67" s="69">
        <v>4</v>
      </c>
      <c r="L67" s="69">
        <v>-3.7</v>
      </c>
      <c r="M67" s="69">
        <v>-2.5</v>
      </c>
      <c r="N67" s="69">
        <v>-1.5</v>
      </c>
      <c r="O67" s="69">
        <v>10</v>
      </c>
      <c r="P67" s="69">
        <v>2.2999999999999998</v>
      </c>
      <c r="Q67" s="69">
        <v>1.5</v>
      </c>
      <c r="R67" s="69">
        <v>0.9</v>
      </c>
      <c r="S67" s="69">
        <v>0</v>
      </c>
      <c r="T67" s="69">
        <v>0.731107128</v>
      </c>
      <c r="U67" s="1" t="s">
        <v>10399</v>
      </c>
      <c r="V67" s="69">
        <v>1</v>
      </c>
      <c r="W67" s="55">
        <f>MAX(0,ROUND(Free_Beer[[#This Row],[Low Value]]*$AH$6,0))+1</f>
        <v>1</v>
      </c>
      <c r="X67" s="55">
        <f>MAX(0,ROUND(Free_Beer[[#This Row],[Mean Value]]*$AH$6,0))+1</f>
        <v>1</v>
      </c>
      <c r="Y67" s="55">
        <f>MAX(0,ROUND(Free_Beer[[#This Row],[High Value]]*$AH$6,0))+1</f>
        <v>1</v>
      </c>
      <c r="AB67" s="55">
        <f>Free_Beer[[#This Row],[Actual]]/Free_Beer[[#This Row],[Mean Value]]</f>
        <v>0</v>
      </c>
    </row>
    <row r="68" spans="1:28" x14ac:dyDescent="0.3">
      <c r="A68" s="1" t="s">
        <v>321</v>
      </c>
      <c r="B68" s="69">
        <v>27</v>
      </c>
      <c r="C68" s="1" t="s">
        <v>737</v>
      </c>
      <c r="D68" s="1" t="s">
        <v>570</v>
      </c>
      <c r="E68" s="69">
        <v>9</v>
      </c>
      <c r="F68" s="1" t="s">
        <v>14283</v>
      </c>
      <c r="G68" s="1" t="s">
        <v>11199</v>
      </c>
      <c r="H68" s="1" t="s">
        <v>14090</v>
      </c>
      <c r="I68" s="69">
        <v>1</v>
      </c>
      <c r="J68" s="69">
        <v>1</v>
      </c>
      <c r="K68" s="69">
        <v>15</v>
      </c>
      <c r="L68" s="69">
        <v>-3.3</v>
      </c>
      <c r="M68" s="69">
        <v>-2.5</v>
      </c>
      <c r="N68" s="69">
        <v>-1.4</v>
      </c>
      <c r="O68" s="69">
        <v>10</v>
      </c>
      <c r="P68" s="69">
        <v>2</v>
      </c>
      <c r="Q68" s="69">
        <v>1.5</v>
      </c>
      <c r="R68" s="69">
        <v>0.9</v>
      </c>
      <c r="S68" s="69">
        <v>0</v>
      </c>
      <c r="T68" s="69">
        <v>0.75269899500000004</v>
      </c>
      <c r="U68" s="1" t="s">
        <v>171</v>
      </c>
      <c r="V68">
        <v>2</v>
      </c>
      <c r="W68" s="55">
        <f>MAX(0,ROUND(Free_Beer[[#This Row],[Low Value]]*$AH$6,0))+1</f>
        <v>1</v>
      </c>
      <c r="X68" s="55">
        <f>MAX(0,ROUND(Free_Beer[[#This Row],[Mean Value]]*$AH$6,0))+1</f>
        <v>1</v>
      </c>
      <c r="Y68" s="55">
        <f>MAX(0,ROUND(Free_Beer[[#This Row],[High Value]]*$AH$6,0))+1</f>
        <v>1</v>
      </c>
      <c r="AB68" s="55">
        <f>Free_Beer[[#This Row],[Actual]]/Free_Beer[[#This Row],[Mean Value]]</f>
        <v>0</v>
      </c>
    </row>
    <row r="69" spans="1:28" x14ac:dyDescent="0.3">
      <c r="A69" s="1" t="s">
        <v>348</v>
      </c>
      <c r="B69" s="69">
        <v>66</v>
      </c>
      <c r="C69" s="1" t="s">
        <v>9585</v>
      </c>
      <c r="D69" s="1" t="s">
        <v>910</v>
      </c>
      <c r="E69" s="69">
        <v>10</v>
      </c>
      <c r="F69" s="1" t="s">
        <v>14219</v>
      </c>
      <c r="G69" s="1" t="s">
        <v>14076</v>
      </c>
      <c r="H69" s="1" t="s">
        <v>42</v>
      </c>
      <c r="I69" s="69">
        <v>0</v>
      </c>
      <c r="J69" s="69">
        <v>0</v>
      </c>
      <c r="K69" s="69">
        <v>0</v>
      </c>
      <c r="L69" s="69">
        <v>-4</v>
      </c>
      <c r="M69" s="69">
        <v>-2.5</v>
      </c>
      <c r="N69" s="69">
        <v>-1</v>
      </c>
      <c r="O69" s="69">
        <v>10</v>
      </c>
      <c r="P69" s="69">
        <v>2.5</v>
      </c>
      <c r="Q69" s="69">
        <v>1.5</v>
      </c>
      <c r="R69" s="69">
        <v>0.6</v>
      </c>
      <c r="S69" s="69">
        <v>0</v>
      </c>
      <c r="T69" s="69">
        <v>1.0231733590000001</v>
      </c>
      <c r="U69" s="1" t="s">
        <v>9582</v>
      </c>
      <c r="V69">
        <v>5</v>
      </c>
      <c r="W69" s="55">
        <f>MAX(0,ROUND(Free_Beer[[#This Row],[Low Value]]*$AH$6,0))+1</f>
        <v>1</v>
      </c>
      <c r="X69" s="55">
        <f>MAX(0,ROUND(Free_Beer[[#This Row],[Mean Value]]*$AH$6,0))+1</f>
        <v>1</v>
      </c>
      <c r="Y69" s="55">
        <f>MAX(0,ROUND(Free_Beer[[#This Row],[High Value]]*$AH$6,0))+1</f>
        <v>1</v>
      </c>
      <c r="AB69" s="55">
        <f>Free_Beer[[#This Row],[Actual]]/Free_Beer[[#This Row],[Mean Value]]</f>
        <v>0</v>
      </c>
    </row>
    <row r="70" spans="1:28" x14ac:dyDescent="0.3">
      <c r="A70" s="94" t="s">
        <v>451</v>
      </c>
      <c r="B70" s="69">
        <v>48</v>
      </c>
      <c r="C70" s="1" t="s">
        <v>6207</v>
      </c>
      <c r="D70" s="1" t="s">
        <v>365</v>
      </c>
      <c r="E70" s="69">
        <v>11</v>
      </c>
      <c r="F70" s="1" t="s">
        <v>14127</v>
      </c>
      <c r="G70" s="1" t="s">
        <v>14076</v>
      </c>
      <c r="H70" s="1" t="s">
        <v>14080</v>
      </c>
      <c r="I70" s="69">
        <v>1</v>
      </c>
      <c r="J70" s="69">
        <v>2</v>
      </c>
      <c r="K70" s="69">
        <v>15</v>
      </c>
      <c r="L70" s="69">
        <v>-3.8</v>
      </c>
      <c r="M70" s="69">
        <v>-2.6</v>
      </c>
      <c r="N70" s="69">
        <v>-1.5</v>
      </c>
      <c r="O70" s="69">
        <v>9</v>
      </c>
      <c r="P70" s="69">
        <v>2.2999999999999998</v>
      </c>
      <c r="Q70" s="69">
        <v>1.6</v>
      </c>
      <c r="R70" s="69">
        <v>0.9</v>
      </c>
      <c r="S70" s="69">
        <v>0</v>
      </c>
      <c r="T70" s="69">
        <v>0.90920554799999997</v>
      </c>
      <c r="U70" s="1" t="s">
        <v>30</v>
      </c>
      <c r="V70">
        <v>2</v>
      </c>
      <c r="W70" s="55">
        <f>MAX(0,ROUND(Free_Beer[[#This Row],[Low Value]]*$AH$6,0))+1</f>
        <v>1</v>
      </c>
      <c r="X70" s="55">
        <f>MAX(0,ROUND(Free_Beer[[#This Row],[Mean Value]]*$AH$6,0))+1</f>
        <v>1</v>
      </c>
      <c r="Y70" s="55">
        <f>MAX(0,ROUND(Free_Beer[[#This Row],[High Value]]*$AH$6,0))+1</f>
        <v>1</v>
      </c>
      <c r="AB70" s="55">
        <f>Free_Beer[[#This Row],[Actual]]/Free_Beer[[#This Row],[Mean Value]]</f>
        <v>0</v>
      </c>
    </row>
    <row r="71" spans="1:28" x14ac:dyDescent="0.3">
      <c r="A71" s="94" t="s">
        <v>348</v>
      </c>
      <c r="B71" s="69">
        <v>69</v>
      </c>
      <c r="C71" s="1" t="s">
        <v>4270</v>
      </c>
      <c r="D71" s="1" t="s">
        <v>444</v>
      </c>
      <c r="E71" s="69">
        <v>10</v>
      </c>
      <c r="F71" s="1" t="s">
        <v>14222</v>
      </c>
      <c r="G71" s="1" t="s">
        <v>14223</v>
      </c>
      <c r="H71" s="1" t="s">
        <v>14090</v>
      </c>
      <c r="I71" s="69">
        <v>0</v>
      </c>
      <c r="J71" s="69">
        <v>0</v>
      </c>
      <c r="K71" s="69">
        <v>14</v>
      </c>
      <c r="L71" s="69">
        <v>-4.2</v>
      </c>
      <c r="M71" s="69">
        <v>-2.6</v>
      </c>
      <c r="N71" s="69">
        <v>-1.3</v>
      </c>
      <c r="O71" s="69">
        <v>10</v>
      </c>
      <c r="P71" s="69">
        <v>2.6</v>
      </c>
      <c r="Q71" s="69">
        <v>1.6</v>
      </c>
      <c r="R71" s="69">
        <v>0.8</v>
      </c>
      <c r="S71" s="69">
        <v>0</v>
      </c>
      <c r="T71" s="69">
        <v>0.77524725100000003</v>
      </c>
      <c r="U71" s="1" t="s">
        <v>21</v>
      </c>
      <c r="V71">
        <v>3</v>
      </c>
      <c r="W71" s="55">
        <f>MAX(0,ROUND(Free_Beer[[#This Row],[Low Value]]*$AH$6,0))+1</f>
        <v>1</v>
      </c>
      <c r="X71" s="55">
        <f>MAX(0,ROUND(Free_Beer[[#This Row],[Mean Value]]*$AH$6,0))+1</f>
        <v>1</v>
      </c>
      <c r="Y71" s="55">
        <f>MAX(0,ROUND(Free_Beer[[#This Row],[High Value]]*$AH$6,0))+1</f>
        <v>1</v>
      </c>
      <c r="AB71" s="55">
        <f>Free_Beer[[#This Row],[Actual]]/Free_Beer[[#This Row],[Mean Value]]</f>
        <v>0</v>
      </c>
    </row>
    <row r="72" spans="1:28" x14ac:dyDescent="0.3">
      <c r="A72" s="94" t="s">
        <v>451</v>
      </c>
      <c r="B72" s="69">
        <v>50</v>
      </c>
      <c r="C72" s="1" t="s">
        <v>5004</v>
      </c>
      <c r="D72" s="1" t="s">
        <v>306</v>
      </c>
      <c r="E72" s="69">
        <v>12</v>
      </c>
      <c r="F72" s="1" t="s">
        <v>14128</v>
      </c>
      <c r="G72" s="1" t="s">
        <v>14129</v>
      </c>
      <c r="H72" s="1" t="s">
        <v>14073</v>
      </c>
      <c r="I72" s="69">
        <v>1</v>
      </c>
      <c r="J72" s="69">
        <v>4</v>
      </c>
      <c r="K72" s="69">
        <v>13</v>
      </c>
      <c r="L72" s="69">
        <v>-3.8</v>
      </c>
      <c r="M72" s="69">
        <v>-2.7</v>
      </c>
      <c r="N72" s="69">
        <v>-1.6</v>
      </c>
      <c r="O72" s="69">
        <v>9</v>
      </c>
      <c r="P72" s="69">
        <v>2.2999999999999998</v>
      </c>
      <c r="Q72" s="69">
        <v>1.7</v>
      </c>
      <c r="R72" s="69">
        <v>1</v>
      </c>
      <c r="S72" s="69">
        <v>0</v>
      </c>
      <c r="T72" s="69">
        <v>0.98053088399999999</v>
      </c>
      <c r="U72" s="1" t="s">
        <v>66</v>
      </c>
      <c r="V72">
        <v>5</v>
      </c>
      <c r="W72" s="55">
        <f>MAX(0,ROUND(Free_Beer[[#This Row],[Low Value]]*$AH$6,0))+1</f>
        <v>1</v>
      </c>
      <c r="X72" s="55">
        <f>MAX(0,ROUND(Free_Beer[[#This Row],[Mean Value]]*$AH$6,0))+1</f>
        <v>1</v>
      </c>
      <c r="Y72" s="55">
        <f>MAX(0,ROUND(Free_Beer[[#This Row],[High Value]]*$AH$6,0))+1</f>
        <v>1</v>
      </c>
      <c r="AB72" s="55">
        <f>Free_Beer[[#This Row],[Actual]]/Free_Beer[[#This Row],[Mean Value]]</f>
        <v>0</v>
      </c>
    </row>
    <row r="73" spans="1:28" x14ac:dyDescent="0.3">
      <c r="A73" s="1" t="s">
        <v>321</v>
      </c>
      <c r="B73" s="69">
        <v>29</v>
      </c>
      <c r="C73" s="1" t="s">
        <v>7104</v>
      </c>
      <c r="D73" s="1" t="s">
        <v>1198</v>
      </c>
      <c r="E73" s="69">
        <v>7</v>
      </c>
      <c r="F73" s="1" t="s">
        <v>14286</v>
      </c>
      <c r="G73" s="1" t="s">
        <v>14143</v>
      </c>
      <c r="H73" s="1" t="s">
        <v>14090</v>
      </c>
      <c r="I73" s="69">
        <v>1</v>
      </c>
      <c r="J73" s="69">
        <v>4</v>
      </c>
      <c r="K73" s="69">
        <v>15</v>
      </c>
      <c r="L73" s="69">
        <v>-3.9</v>
      </c>
      <c r="M73" s="69">
        <v>-2.7</v>
      </c>
      <c r="N73" s="69">
        <v>-1.4</v>
      </c>
      <c r="O73" s="69">
        <v>10</v>
      </c>
      <c r="P73" s="69">
        <v>2.4</v>
      </c>
      <c r="Q73" s="69">
        <v>1.7</v>
      </c>
      <c r="R73" s="69">
        <v>0.8</v>
      </c>
      <c r="S73" s="69">
        <v>0</v>
      </c>
      <c r="T73" s="69">
        <v>0.80698529299999999</v>
      </c>
      <c r="U73" s="1" t="s">
        <v>90</v>
      </c>
      <c r="V73">
        <v>5</v>
      </c>
      <c r="W73" s="55">
        <f>MAX(0,ROUND(Free_Beer[[#This Row],[Low Value]]*$AH$6,0))+1</f>
        <v>1</v>
      </c>
      <c r="X73" s="55">
        <f>MAX(0,ROUND(Free_Beer[[#This Row],[Mean Value]]*$AH$6,0))+1</f>
        <v>1</v>
      </c>
      <c r="Y73" s="55">
        <f>MAX(0,ROUND(Free_Beer[[#This Row],[High Value]]*$AH$6,0))+1</f>
        <v>1</v>
      </c>
      <c r="AB73" s="55">
        <f>Free_Beer[[#This Row],[Actual]]/Free_Beer[[#This Row],[Mean Value]]</f>
        <v>0</v>
      </c>
    </row>
    <row r="74" spans="1:28" x14ac:dyDescent="0.3">
      <c r="A74" s="1" t="s">
        <v>311</v>
      </c>
      <c r="B74" s="69">
        <v>23</v>
      </c>
      <c r="C74" s="1" t="s">
        <v>5712</v>
      </c>
      <c r="D74" s="1" t="s">
        <v>721</v>
      </c>
      <c r="E74" s="69">
        <v>5</v>
      </c>
      <c r="F74" s="1" t="s">
        <v>14075</v>
      </c>
      <c r="G74" s="1" t="s">
        <v>14076</v>
      </c>
      <c r="H74" s="1" t="s">
        <v>14077</v>
      </c>
      <c r="I74" s="69">
        <v>1</v>
      </c>
      <c r="J74" s="69">
        <v>2</v>
      </c>
      <c r="K74" s="69">
        <v>15</v>
      </c>
      <c r="L74" s="69">
        <v>-4.4000000000000004</v>
      </c>
      <c r="M74" s="69">
        <v>-2.7</v>
      </c>
      <c r="N74" s="69">
        <v>-1.4</v>
      </c>
      <c r="O74" s="69">
        <v>6</v>
      </c>
      <c r="P74" s="69">
        <v>2.7</v>
      </c>
      <c r="Q74" s="69">
        <v>1.6</v>
      </c>
      <c r="R74" s="69">
        <v>0.8</v>
      </c>
      <c r="S74" s="69">
        <v>0</v>
      </c>
      <c r="T74" s="69">
        <v>0.82210024500000001</v>
      </c>
      <c r="U74" s="1" t="s">
        <v>5710</v>
      </c>
      <c r="V74">
        <v>10</v>
      </c>
      <c r="W74" s="55">
        <f>MAX(0,ROUND(Free_Beer[[#This Row],[Low Value]]*$AH$6,0))+1</f>
        <v>1</v>
      </c>
      <c r="X74" s="55">
        <f>MAX(0,ROUND(Free_Beer[[#This Row],[Mean Value]]*$AH$6,0))+1</f>
        <v>1</v>
      </c>
      <c r="Y74" s="55">
        <f>MAX(0,ROUND(Free_Beer[[#This Row],[High Value]]*$AH$6,0))+1</f>
        <v>1</v>
      </c>
      <c r="AB74" s="55">
        <f>Free_Beer[[#This Row],[Actual]]/Free_Beer[[#This Row],[Mean Value]]</f>
        <v>0</v>
      </c>
    </row>
    <row r="75" spans="1:28" x14ac:dyDescent="0.3">
      <c r="A75" s="1" t="s">
        <v>348</v>
      </c>
      <c r="B75" s="69">
        <v>74</v>
      </c>
      <c r="C75" s="1" t="s">
        <v>8919</v>
      </c>
      <c r="D75" s="1" t="s">
        <v>388</v>
      </c>
      <c r="E75" s="69">
        <v>10</v>
      </c>
      <c r="F75" s="1" t="s">
        <v>14224</v>
      </c>
      <c r="G75" s="1" t="s">
        <v>14112</v>
      </c>
      <c r="H75" s="1" t="s">
        <v>14090</v>
      </c>
      <c r="I75" s="69">
        <v>1</v>
      </c>
      <c r="J75" s="69">
        <v>2</v>
      </c>
      <c r="K75" s="69">
        <v>15</v>
      </c>
      <c r="L75" s="69">
        <v>-3.9</v>
      </c>
      <c r="M75" s="69">
        <v>-2.8</v>
      </c>
      <c r="N75" s="69">
        <v>-1.5</v>
      </c>
      <c r="O75" s="69">
        <v>10</v>
      </c>
      <c r="P75" s="69">
        <v>2.4</v>
      </c>
      <c r="Q75" s="69">
        <v>1.7</v>
      </c>
      <c r="R75" s="69">
        <v>0.9</v>
      </c>
      <c r="S75" s="69">
        <v>0</v>
      </c>
      <c r="T75" s="69">
        <v>0.85079864800000005</v>
      </c>
      <c r="U75" s="1" t="s">
        <v>68</v>
      </c>
      <c r="V75">
        <v>4</v>
      </c>
      <c r="W75" s="55">
        <f>MAX(0,ROUND(Free_Beer[[#This Row],[Low Value]]*$AH$6,0))+1</f>
        <v>1</v>
      </c>
      <c r="X75" s="55">
        <f>MAX(0,ROUND(Free_Beer[[#This Row],[Mean Value]]*$AH$6,0))+1</f>
        <v>1</v>
      </c>
      <c r="Y75" s="55">
        <f>MAX(0,ROUND(Free_Beer[[#This Row],[High Value]]*$AH$6,0))+1</f>
        <v>1</v>
      </c>
      <c r="AB75" s="55">
        <f>Free_Beer[[#This Row],[Actual]]/Free_Beer[[#This Row],[Mean Value]]</f>
        <v>0</v>
      </c>
    </row>
    <row r="76" spans="1:28" x14ac:dyDescent="0.3">
      <c r="A76" s="1" t="s">
        <v>311</v>
      </c>
      <c r="B76" s="69">
        <v>24</v>
      </c>
      <c r="C76" s="1" t="s">
        <v>3669</v>
      </c>
      <c r="D76" s="1" t="s">
        <v>327</v>
      </c>
      <c r="E76" s="69">
        <v>6</v>
      </c>
      <c r="F76" s="1" t="s">
        <v>14078</v>
      </c>
      <c r="G76" s="1" t="s">
        <v>14079</v>
      </c>
      <c r="H76" s="1" t="s">
        <v>14080</v>
      </c>
      <c r="I76" s="69">
        <v>2</v>
      </c>
      <c r="J76" s="69">
        <v>4</v>
      </c>
      <c r="K76" s="69">
        <v>15</v>
      </c>
      <c r="L76" s="69">
        <v>-4.0999999999999996</v>
      </c>
      <c r="M76" s="69">
        <v>-2.8</v>
      </c>
      <c r="N76" s="69">
        <v>-1.7</v>
      </c>
      <c r="O76" s="69">
        <v>6</v>
      </c>
      <c r="P76" s="69">
        <v>2.5</v>
      </c>
      <c r="Q76" s="69">
        <v>1.7</v>
      </c>
      <c r="R76" s="69">
        <v>1</v>
      </c>
      <c r="S76" s="69">
        <v>0</v>
      </c>
      <c r="T76" s="69">
        <v>1.059628469</v>
      </c>
      <c r="U76" s="1" t="s">
        <v>164</v>
      </c>
      <c r="V76">
        <v>5</v>
      </c>
      <c r="W76" s="55">
        <f>MAX(0,ROUND(Free_Beer[[#This Row],[Low Value]]*$AH$6,0))+1</f>
        <v>1</v>
      </c>
      <c r="X76" s="55">
        <f>MAX(0,ROUND(Free_Beer[[#This Row],[Mean Value]]*$AH$6,0))+1</f>
        <v>1</v>
      </c>
      <c r="Y76" s="55">
        <f>MAX(0,ROUND(Free_Beer[[#This Row],[High Value]]*$AH$6,0))+1</f>
        <v>1</v>
      </c>
      <c r="AB76" s="55">
        <f>Free_Beer[[#This Row],[Actual]]/Free_Beer[[#This Row],[Mean Value]]</f>
        <v>0</v>
      </c>
    </row>
    <row r="77" spans="1:28" x14ac:dyDescent="0.3">
      <c r="A77" s="1" t="s">
        <v>321</v>
      </c>
      <c r="B77" s="69">
        <v>30</v>
      </c>
      <c r="C77" s="1" t="s">
        <v>3241</v>
      </c>
      <c r="D77" s="1" t="s">
        <v>444</v>
      </c>
      <c r="E77" s="69">
        <v>10</v>
      </c>
      <c r="F77" s="1" t="s">
        <v>14287</v>
      </c>
      <c r="G77" s="1" t="s">
        <v>14058</v>
      </c>
      <c r="H77" s="1" t="s">
        <v>14090</v>
      </c>
      <c r="I77" s="69">
        <v>2</v>
      </c>
      <c r="J77" s="69">
        <v>2</v>
      </c>
      <c r="K77" s="69">
        <v>14</v>
      </c>
      <c r="L77" s="69">
        <v>-3.2</v>
      </c>
      <c r="M77" s="69">
        <v>-2.8</v>
      </c>
      <c r="N77" s="69">
        <v>-2.2999999999999998</v>
      </c>
      <c r="O77" s="69">
        <v>10</v>
      </c>
      <c r="P77" s="69">
        <v>2</v>
      </c>
      <c r="Q77" s="69">
        <v>1.7</v>
      </c>
      <c r="R77" s="69">
        <v>1.4</v>
      </c>
      <c r="S77" s="69">
        <v>0</v>
      </c>
      <c r="T77" s="69">
        <v>0.72264031200000001</v>
      </c>
      <c r="U77" s="1" t="s">
        <v>356</v>
      </c>
      <c r="V77" s="69">
        <v>13</v>
      </c>
      <c r="W77" s="55">
        <f>MAX(0,ROUND(Free_Beer[[#This Row],[Low Value]]*$AH$6,0))+1</f>
        <v>1</v>
      </c>
      <c r="X77" s="55">
        <f>MAX(0,ROUND(Free_Beer[[#This Row],[Mean Value]]*$AH$6,0))+1</f>
        <v>1</v>
      </c>
      <c r="Y77" s="55">
        <f>MAX(0,ROUND(Free_Beer[[#This Row],[High Value]]*$AH$6,0))+1</f>
        <v>1</v>
      </c>
      <c r="AB77" s="55">
        <f>Free_Beer[[#This Row],[Actual]]/Free_Beer[[#This Row],[Mean Value]]</f>
        <v>0</v>
      </c>
    </row>
    <row r="78" spans="1:28" x14ac:dyDescent="0.3">
      <c r="A78" s="1" t="s">
        <v>348</v>
      </c>
      <c r="B78" s="69">
        <v>79</v>
      </c>
      <c r="C78" s="1" t="s">
        <v>8692</v>
      </c>
      <c r="D78" s="1" t="s">
        <v>707</v>
      </c>
      <c r="E78" s="69">
        <v>6</v>
      </c>
      <c r="F78" s="1" t="s">
        <v>14226</v>
      </c>
      <c r="G78" s="1" t="s">
        <v>14221</v>
      </c>
      <c r="H78" s="1" t="s">
        <v>4116</v>
      </c>
      <c r="I78" s="69">
        <v>2</v>
      </c>
      <c r="J78" s="69">
        <v>2</v>
      </c>
      <c r="K78" s="69">
        <v>12</v>
      </c>
      <c r="L78" s="69">
        <v>-4.5</v>
      </c>
      <c r="M78" s="69">
        <v>-3</v>
      </c>
      <c r="N78" s="69">
        <v>-1.5</v>
      </c>
      <c r="O78" s="69">
        <v>10</v>
      </c>
      <c r="P78" s="69">
        <v>2.7</v>
      </c>
      <c r="Q78" s="69">
        <v>1.9</v>
      </c>
      <c r="R78" s="69">
        <v>0.9</v>
      </c>
      <c r="S78" s="69">
        <v>0</v>
      </c>
      <c r="T78" s="69">
        <v>0.84378609000000004</v>
      </c>
      <c r="U78" s="1" t="s">
        <v>183</v>
      </c>
      <c r="V78" s="69">
        <v>1</v>
      </c>
      <c r="W78" s="55">
        <f>MAX(0,ROUND(Free_Beer[[#This Row],[Low Value]]*$AH$6,0))+1</f>
        <v>1</v>
      </c>
      <c r="X78" s="55">
        <f>MAX(0,ROUND(Free_Beer[[#This Row],[Mean Value]]*$AH$6,0))+1</f>
        <v>1</v>
      </c>
      <c r="Y78" s="55">
        <f>MAX(0,ROUND(Free_Beer[[#This Row],[High Value]]*$AH$6,0))+1</f>
        <v>1</v>
      </c>
      <c r="AB78" s="55">
        <f>Free_Beer[[#This Row],[Actual]]/Free_Beer[[#This Row],[Mean Value]]</f>
        <v>0</v>
      </c>
    </row>
    <row r="79" spans="1:28" x14ac:dyDescent="0.3">
      <c r="A79" s="1" t="s">
        <v>321</v>
      </c>
      <c r="B79" s="69">
        <v>31</v>
      </c>
      <c r="C79" s="1" t="s">
        <v>2924</v>
      </c>
      <c r="D79" s="1" t="s">
        <v>910</v>
      </c>
      <c r="E79" s="69">
        <v>10</v>
      </c>
      <c r="F79" s="1" t="s">
        <v>14288</v>
      </c>
      <c r="G79" s="1" t="s">
        <v>14289</v>
      </c>
      <c r="H79" s="1" t="s">
        <v>14090</v>
      </c>
      <c r="I79" s="69">
        <v>0</v>
      </c>
      <c r="J79" s="69">
        <v>1</v>
      </c>
      <c r="K79" s="69">
        <v>9</v>
      </c>
      <c r="L79" s="69">
        <v>-3.9</v>
      </c>
      <c r="M79" s="69">
        <v>-3</v>
      </c>
      <c r="N79" s="69">
        <v>-2</v>
      </c>
      <c r="O79" s="69">
        <v>10</v>
      </c>
      <c r="P79" s="69">
        <v>2.4</v>
      </c>
      <c r="Q79" s="69">
        <v>1.8</v>
      </c>
      <c r="R79" s="69">
        <v>1.2</v>
      </c>
      <c r="S79" s="69">
        <v>0</v>
      </c>
      <c r="T79" s="69">
        <v>0.38972411899999998</v>
      </c>
      <c r="U79" s="1" t="s">
        <v>2921</v>
      </c>
      <c r="V79">
        <v>4</v>
      </c>
      <c r="W79" s="55">
        <f>MAX(0,ROUND(Free_Beer[[#This Row],[Low Value]]*$AH$6,0))+1</f>
        <v>1</v>
      </c>
      <c r="X79" s="55">
        <f>MAX(0,ROUND(Free_Beer[[#This Row],[Mean Value]]*$AH$6,0))+1</f>
        <v>1</v>
      </c>
      <c r="Y79" s="55">
        <f>MAX(0,ROUND(Free_Beer[[#This Row],[High Value]]*$AH$6,0))+1</f>
        <v>1</v>
      </c>
      <c r="AB79" s="55">
        <f>Free_Beer[[#This Row],[Actual]]/Free_Beer[[#This Row],[Mean Value]]</f>
        <v>0</v>
      </c>
    </row>
    <row r="80" spans="1:28" x14ac:dyDescent="0.3">
      <c r="A80" s="1" t="s">
        <v>348</v>
      </c>
      <c r="B80" s="69">
        <v>80</v>
      </c>
      <c r="C80" s="1" t="s">
        <v>4845</v>
      </c>
      <c r="D80" s="1" t="s">
        <v>444</v>
      </c>
      <c r="E80" s="69">
        <v>10</v>
      </c>
      <c r="F80" s="1" t="s">
        <v>14227</v>
      </c>
      <c r="G80" s="1" t="s">
        <v>14228</v>
      </c>
      <c r="H80" s="1" t="s">
        <v>14090</v>
      </c>
      <c r="I80" s="69">
        <v>0</v>
      </c>
      <c r="J80" s="69">
        <v>0</v>
      </c>
      <c r="K80" s="69">
        <v>3</v>
      </c>
      <c r="L80" s="69">
        <v>-4.0999999999999996</v>
      </c>
      <c r="M80" s="69">
        <v>-3.1</v>
      </c>
      <c r="N80" s="69">
        <v>-2.2000000000000002</v>
      </c>
      <c r="O80" s="69">
        <v>10</v>
      </c>
      <c r="P80" s="69">
        <v>2.5</v>
      </c>
      <c r="Q80" s="69">
        <v>1.9</v>
      </c>
      <c r="R80" s="69">
        <v>1.3</v>
      </c>
      <c r="S80" s="69">
        <v>0</v>
      </c>
      <c r="T80" s="69">
        <v>0.82327676800000005</v>
      </c>
      <c r="U80" s="1" t="s">
        <v>4843</v>
      </c>
      <c r="V80">
        <v>1</v>
      </c>
      <c r="W80" s="55">
        <f>MAX(0,ROUND(Free_Beer[[#This Row],[Low Value]]*$AH$6,0))+1</f>
        <v>1</v>
      </c>
      <c r="X80" s="55">
        <f>MAX(0,ROUND(Free_Beer[[#This Row],[Mean Value]]*$AH$6,0))+1</f>
        <v>1</v>
      </c>
      <c r="Y80" s="55">
        <f>MAX(0,ROUND(Free_Beer[[#This Row],[High Value]]*$AH$6,0))+1</f>
        <v>1</v>
      </c>
      <c r="AB80" s="55">
        <f>Free_Beer[[#This Row],[Actual]]/Free_Beer[[#This Row],[Mean Value]]</f>
        <v>0</v>
      </c>
    </row>
    <row r="81" spans="1:28" x14ac:dyDescent="0.3">
      <c r="A81" s="1" t="s">
        <v>451</v>
      </c>
      <c r="B81" s="69">
        <v>55</v>
      </c>
      <c r="C81" s="1" t="s">
        <v>5417</v>
      </c>
      <c r="D81" s="1" t="s">
        <v>327</v>
      </c>
      <c r="E81" s="69">
        <v>6</v>
      </c>
      <c r="F81" s="1" t="s">
        <v>14133</v>
      </c>
      <c r="G81" s="1" t="s">
        <v>14134</v>
      </c>
      <c r="H81" s="1" t="s">
        <v>14090</v>
      </c>
      <c r="I81" s="69">
        <v>0</v>
      </c>
      <c r="J81" s="69">
        <v>2</v>
      </c>
      <c r="K81" s="69">
        <v>15</v>
      </c>
      <c r="L81" s="69">
        <v>-5</v>
      </c>
      <c r="M81" s="69">
        <v>-3.1</v>
      </c>
      <c r="N81" s="69">
        <v>-1.7</v>
      </c>
      <c r="O81" s="69">
        <v>9</v>
      </c>
      <c r="P81" s="69">
        <v>3.1</v>
      </c>
      <c r="Q81" s="69">
        <v>1.9</v>
      </c>
      <c r="R81" s="69">
        <v>1.1000000000000001</v>
      </c>
      <c r="S81" s="69">
        <v>0</v>
      </c>
      <c r="T81" s="69">
        <v>1.1180035129999999</v>
      </c>
      <c r="U81" s="1" t="s">
        <v>222</v>
      </c>
      <c r="V81">
        <v>3</v>
      </c>
      <c r="W81" s="55">
        <f>MAX(0,ROUND(Free_Beer[[#This Row],[Low Value]]*$AH$6,0))+1</f>
        <v>1</v>
      </c>
      <c r="X81" s="55">
        <f>MAX(0,ROUND(Free_Beer[[#This Row],[Mean Value]]*$AH$6,0))+1</f>
        <v>1</v>
      </c>
      <c r="Y81" s="55">
        <f>MAX(0,ROUND(Free_Beer[[#This Row],[High Value]]*$AH$6,0))+1</f>
        <v>1</v>
      </c>
      <c r="AB81" s="55">
        <f>Free_Beer[[#This Row],[Actual]]/Free_Beer[[#This Row],[Mean Value]]</f>
        <v>0</v>
      </c>
    </row>
    <row r="82" spans="1:28" x14ac:dyDescent="0.3">
      <c r="A82" s="1" t="s">
        <v>451</v>
      </c>
      <c r="B82" s="69">
        <v>54</v>
      </c>
      <c r="C82" s="1" t="s">
        <v>3311</v>
      </c>
      <c r="D82" s="1" t="s">
        <v>536</v>
      </c>
      <c r="E82" s="69">
        <v>4</v>
      </c>
      <c r="F82" s="1" t="s">
        <v>14131</v>
      </c>
      <c r="G82" s="1" t="s">
        <v>14132</v>
      </c>
      <c r="H82" s="1" t="s">
        <v>14073</v>
      </c>
      <c r="I82" s="69">
        <v>0</v>
      </c>
      <c r="J82" s="69">
        <v>0</v>
      </c>
      <c r="K82" s="69">
        <v>0</v>
      </c>
      <c r="L82" s="69">
        <v>-4.7</v>
      </c>
      <c r="M82" s="69">
        <v>-3.1</v>
      </c>
      <c r="N82" s="69">
        <v>-0.9</v>
      </c>
      <c r="O82" s="69">
        <v>9</v>
      </c>
      <c r="P82" s="69">
        <v>2.9</v>
      </c>
      <c r="Q82" s="69">
        <v>1.9</v>
      </c>
      <c r="R82" s="69">
        <v>0.5</v>
      </c>
      <c r="S82" s="69">
        <v>0</v>
      </c>
      <c r="T82" s="69">
        <v>0.790159006</v>
      </c>
      <c r="U82" s="1" t="s">
        <v>18</v>
      </c>
      <c r="V82">
        <v>5</v>
      </c>
      <c r="W82" s="55">
        <f>MAX(0,ROUND(Free_Beer[[#This Row],[Low Value]]*$AH$6,0))+1</f>
        <v>1</v>
      </c>
      <c r="X82" s="55">
        <f>MAX(0,ROUND(Free_Beer[[#This Row],[Mean Value]]*$AH$6,0))+1</f>
        <v>1</v>
      </c>
      <c r="Y82" s="55">
        <f>MAX(0,ROUND(Free_Beer[[#This Row],[High Value]]*$AH$6,0))+1</f>
        <v>1</v>
      </c>
      <c r="AB82" s="55">
        <f>Free_Beer[[#This Row],[Actual]]/Free_Beer[[#This Row],[Mean Value]]</f>
        <v>0</v>
      </c>
    </row>
    <row r="83" spans="1:28" x14ac:dyDescent="0.3">
      <c r="A83" s="1" t="s">
        <v>311</v>
      </c>
      <c r="B83" s="69">
        <v>25</v>
      </c>
      <c r="C83" s="1" t="s">
        <v>3754</v>
      </c>
      <c r="D83" s="1" t="s">
        <v>410</v>
      </c>
      <c r="E83" s="69">
        <v>9</v>
      </c>
      <c r="F83" s="1" t="s">
        <v>14081</v>
      </c>
      <c r="G83" s="1" t="s">
        <v>14082</v>
      </c>
      <c r="H83" s="1" t="s">
        <v>14083</v>
      </c>
      <c r="I83" s="69">
        <v>2</v>
      </c>
      <c r="J83" s="69">
        <v>2</v>
      </c>
      <c r="K83" s="69">
        <v>11</v>
      </c>
      <c r="L83" s="69">
        <v>-5</v>
      </c>
      <c r="M83" s="69">
        <v>-3.1</v>
      </c>
      <c r="N83" s="69">
        <v>-1.7</v>
      </c>
      <c r="O83" s="69">
        <v>6</v>
      </c>
      <c r="P83" s="69">
        <v>3.1</v>
      </c>
      <c r="Q83" s="69">
        <v>1.9</v>
      </c>
      <c r="R83" s="69">
        <v>1</v>
      </c>
      <c r="S83" s="69">
        <v>0</v>
      </c>
      <c r="T83" s="69">
        <v>0.84411577500000001</v>
      </c>
      <c r="U83" s="1" t="s">
        <v>3752</v>
      </c>
      <c r="V83">
        <v>8</v>
      </c>
      <c r="W83" s="55">
        <f>MAX(0,ROUND(Free_Beer[[#This Row],[Low Value]]*$AH$6,0))+1</f>
        <v>1</v>
      </c>
      <c r="X83" s="55">
        <f>MAX(0,ROUND(Free_Beer[[#This Row],[Mean Value]]*$AH$6,0))+1</f>
        <v>1</v>
      </c>
      <c r="Y83" s="55">
        <f>MAX(0,ROUND(Free_Beer[[#This Row],[High Value]]*$AH$6,0))+1</f>
        <v>1</v>
      </c>
      <c r="AB83" s="55">
        <f>Free_Beer[[#This Row],[Actual]]/Free_Beer[[#This Row],[Mean Value]]</f>
        <v>0</v>
      </c>
    </row>
    <row r="84" spans="1:28" x14ac:dyDescent="0.3">
      <c r="A84" s="1" t="s">
        <v>348</v>
      </c>
      <c r="B84" s="69">
        <v>84</v>
      </c>
      <c r="C84" s="1" t="s">
        <v>1654</v>
      </c>
      <c r="D84" s="1" t="s">
        <v>745</v>
      </c>
      <c r="E84" s="69">
        <v>8</v>
      </c>
      <c r="F84" s="1" t="s">
        <v>14231</v>
      </c>
      <c r="G84" s="1" t="s">
        <v>14190</v>
      </c>
      <c r="H84" s="1" t="s">
        <v>42</v>
      </c>
      <c r="I84" s="69">
        <v>1</v>
      </c>
      <c r="J84" s="69">
        <v>1</v>
      </c>
      <c r="K84" s="69">
        <v>8</v>
      </c>
      <c r="L84" s="69">
        <v>-4.5</v>
      </c>
      <c r="M84" s="69">
        <v>-3.1</v>
      </c>
      <c r="N84" s="69">
        <v>-2.2000000000000002</v>
      </c>
      <c r="O84" s="69">
        <v>11</v>
      </c>
      <c r="P84" s="69">
        <v>2.7</v>
      </c>
      <c r="Q84" s="69">
        <v>1.9</v>
      </c>
      <c r="R84" s="69">
        <v>1.4</v>
      </c>
      <c r="S84" s="69">
        <v>0</v>
      </c>
      <c r="T84" s="69">
        <v>1.0661812740000001</v>
      </c>
      <c r="U84" s="1" t="s">
        <v>86</v>
      </c>
      <c r="V84">
        <v>8</v>
      </c>
      <c r="W84" s="55">
        <f>MAX(0,ROUND(Free_Beer[[#This Row],[Low Value]]*$AH$6,0))+1</f>
        <v>1</v>
      </c>
      <c r="X84" s="55">
        <f>MAX(0,ROUND(Free_Beer[[#This Row],[Mean Value]]*$AH$6,0))+1</f>
        <v>1</v>
      </c>
      <c r="Y84" s="55">
        <f>MAX(0,ROUND(Free_Beer[[#This Row],[High Value]]*$AH$6,0))+1</f>
        <v>1</v>
      </c>
      <c r="AB84" s="55">
        <f>Free_Beer[[#This Row],[Actual]]/Free_Beer[[#This Row],[Mean Value]]</f>
        <v>0</v>
      </c>
    </row>
    <row r="85" spans="1:28" x14ac:dyDescent="0.3">
      <c r="A85" s="1" t="s">
        <v>348</v>
      </c>
      <c r="B85" s="69">
        <v>83</v>
      </c>
      <c r="C85" s="1" t="s">
        <v>4518</v>
      </c>
      <c r="D85" s="1" t="s">
        <v>721</v>
      </c>
      <c r="E85" s="69">
        <v>5</v>
      </c>
      <c r="F85" s="1" t="s">
        <v>14229</v>
      </c>
      <c r="G85" s="1" t="s">
        <v>14230</v>
      </c>
      <c r="H85" s="1" t="s">
        <v>14090</v>
      </c>
      <c r="I85" s="69">
        <v>0</v>
      </c>
      <c r="J85" s="69">
        <v>1</v>
      </c>
      <c r="K85" s="69">
        <v>14</v>
      </c>
      <c r="L85" s="69">
        <v>-4.4000000000000004</v>
      </c>
      <c r="M85" s="69">
        <v>-3.1</v>
      </c>
      <c r="N85" s="69">
        <v>-1.8</v>
      </c>
      <c r="O85" s="69">
        <v>11</v>
      </c>
      <c r="P85" s="69">
        <v>2.7</v>
      </c>
      <c r="Q85" s="69">
        <v>1.9</v>
      </c>
      <c r="R85" s="69">
        <v>1.1000000000000001</v>
      </c>
      <c r="S85" s="69">
        <v>0</v>
      </c>
      <c r="T85" s="69">
        <v>1.0484514540000001</v>
      </c>
      <c r="U85" s="1" t="s">
        <v>4515</v>
      </c>
      <c r="V85">
        <v>11</v>
      </c>
      <c r="W85" s="55">
        <f>MAX(0,ROUND(Free_Beer[[#This Row],[Low Value]]*$AH$6,0))+1</f>
        <v>1</v>
      </c>
      <c r="X85" s="55">
        <f>MAX(0,ROUND(Free_Beer[[#This Row],[Mean Value]]*$AH$6,0))+1</f>
        <v>1</v>
      </c>
      <c r="Y85" s="55">
        <f>MAX(0,ROUND(Free_Beer[[#This Row],[High Value]]*$AH$6,0))+1</f>
        <v>1</v>
      </c>
      <c r="AB85" s="55">
        <f>Free_Beer[[#This Row],[Actual]]/Free_Beer[[#This Row],[Mean Value]]</f>
        <v>0</v>
      </c>
    </row>
    <row r="86" spans="1:28" x14ac:dyDescent="0.3">
      <c r="A86" s="1" t="s">
        <v>348</v>
      </c>
      <c r="B86" s="69">
        <v>85</v>
      </c>
      <c r="C86" s="1" t="s">
        <v>10354</v>
      </c>
      <c r="D86" s="1" t="s">
        <v>335</v>
      </c>
      <c r="E86" s="69">
        <v>8</v>
      </c>
      <c r="F86" s="1" t="s">
        <v>14232</v>
      </c>
      <c r="G86" s="1" t="s">
        <v>14211</v>
      </c>
      <c r="H86" s="1" t="s">
        <v>14090</v>
      </c>
      <c r="I86" s="69">
        <v>0</v>
      </c>
      <c r="J86" s="69">
        <v>0</v>
      </c>
      <c r="K86" s="69">
        <v>0</v>
      </c>
      <c r="L86" s="69">
        <v>-5</v>
      </c>
      <c r="M86" s="69">
        <v>-3.3</v>
      </c>
      <c r="N86" s="69">
        <v>-2</v>
      </c>
      <c r="O86" s="69">
        <v>11</v>
      </c>
      <c r="P86" s="69">
        <v>3.1</v>
      </c>
      <c r="Q86" s="69">
        <v>2</v>
      </c>
      <c r="R86" s="69">
        <v>1.2</v>
      </c>
      <c r="S86" s="69">
        <v>0</v>
      </c>
      <c r="T86" s="69">
        <v>1.019096196</v>
      </c>
      <c r="U86" s="1" t="s">
        <v>10352</v>
      </c>
      <c r="V86">
        <v>5</v>
      </c>
      <c r="W86" s="55">
        <f>MAX(0,ROUND(Free_Beer[[#This Row],[Low Value]]*$AH$6,0))+1</f>
        <v>1</v>
      </c>
      <c r="X86" s="55">
        <f>MAX(0,ROUND(Free_Beer[[#This Row],[Mean Value]]*$AH$6,0))+1</f>
        <v>1</v>
      </c>
      <c r="Y86" s="55">
        <f>MAX(0,ROUND(Free_Beer[[#This Row],[High Value]]*$AH$6,0))+1</f>
        <v>1</v>
      </c>
      <c r="AB86" s="55">
        <f>Free_Beer[[#This Row],[Actual]]/Free_Beer[[#This Row],[Mean Value]]</f>
        <v>0</v>
      </c>
    </row>
    <row r="87" spans="1:28" x14ac:dyDescent="0.3">
      <c r="A87" s="1" t="s">
        <v>451</v>
      </c>
      <c r="B87" s="69">
        <v>57</v>
      </c>
      <c r="C87" s="1" t="s">
        <v>7314</v>
      </c>
      <c r="D87" s="1" t="s">
        <v>410</v>
      </c>
      <c r="E87" s="69">
        <v>9</v>
      </c>
      <c r="F87" s="1" t="s">
        <v>14135</v>
      </c>
      <c r="G87" s="1" t="s">
        <v>14136</v>
      </c>
      <c r="H87" s="1" t="s">
        <v>42</v>
      </c>
      <c r="I87" s="69">
        <v>1</v>
      </c>
      <c r="J87" s="69">
        <v>2</v>
      </c>
      <c r="K87" s="69">
        <v>11</v>
      </c>
      <c r="L87" s="69">
        <v>-4.8</v>
      </c>
      <c r="M87" s="69">
        <v>-3.3</v>
      </c>
      <c r="N87" s="69">
        <v>-2</v>
      </c>
      <c r="O87" s="69">
        <v>9</v>
      </c>
      <c r="P87" s="69">
        <v>3</v>
      </c>
      <c r="Q87" s="69">
        <v>2</v>
      </c>
      <c r="R87" s="69">
        <v>1.3</v>
      </c>
      <c r="S87" s="69">
        <v>0</v>
      </c>
      <c r="T87" s="69">
        <v>1.1243794229999999</v>
      </c>
      <c r="U87" s="1" t="s">
        <v>191</v>
      </c>
      <c r="V87">
        <v>6</v>
      </c>
      <c r="W87" s="55">
        <f>MAX(0,ROUND(Free_Beer[[#This Row],[Low Value]]*$AH$6,0))+1</f>
        <v>1</v>
      </c>
      <c r="X87" s="55">
        <f>MAX(0,ROUND(Free_Beer[[#This Row],[Mean Value]]*$AH$6,0))+1</f>
        <v>1</v>
      </c>
      <c r="Y87" s="55">
        <f>MAX(0,ROUND(Free_Beer[[#This Row],[High Value]]*$AH$6,0))+1</f>
        <v>1</v>
      </c>
      <c r="AB87" s="55">
        <f>Free_Beer[[#This Row],[Actual]]/Free_Beer[[#This Row],[Mean Value]]</f>
        <v>0</v>
      </c>
    </row>
    <row r="88" spans="1:28" x14ac:dyDescent="0.3">
      <c r="A88" s="1" t="s">
        <v>348</v>
      </c>
      <c r="B88" s="69">
        <v>86</v>
      </c>
      <c r="C88" s="1" t="s">
        <v>8509</v>
      </c>
      <c r="D88" s="1" t="s">
        <v>669</v>
      </c>
      <c r="E88" s="69">
        <v>7</v>
      </c>
      <c r="F88" s="1" t="s">
        <v>14233</v>
      </c>
      <c r="G88" s="1" t="s">
        <v>14212</v>
      </c>
      <c r="H88" s="1" t="s">
        <v>14090</v>
      </c>
      <c r="I88" s="69">
        <v>0</v>
      </c>
      <c r="J88" s="69">
        <v>3</v>
      </c>
      <c r="K88" s="69">
        <v>12</v>
      </c>
      <c r="L88" s="69">
        <v>-4.7</v>
      </c>
      <c r="M88" s="69">
        <v>-3.4</v>
      </c>
      <c r="N88" s="69">
        <v>-2</v>
      </c>
      <c r="O88" s="69">
        <v>11</v>
      </c>
      <c r="P88" s="69">
        <v>2.9</v>
      </c>
      <c r="Q88" s="69">
        <v>2.1</v>
      </c>
      <c r="R88" s="69">
        <v>1.2</v>
      </c>
      <c r="S88" s="69">
        <v>0</v>
      </c>
      <c r="T88" s="69">
        <v>0.89815185500000005</v>
      </c>
      <c r="U88" s="1" t="s">
        <v>98</v>
      </c>
      <c r="V88" s="69">
        <v>3</v>
      </c>
      <c r="W88" s="55">
        <f>MAX(0,ROUND(Free_Beer[[#This Row],[Low Value]]*$AH$6,0))+1</f>
        <v>1</v>
      </c>
      <c r="X88" s="55">
        <f>MAX(0,ROUND(Free_Beer[[#This Row],[Mean Value]]*$AH$6,0))+1</f>
        <v>1</v>
      </c>
      <c r="Y88" s="55">
        <f>MAX(0,ROUND(Free_Beer[[#This Row],[High Value]]*$AH$6,0))+1</f>
        <v>1</v>
      </c>
      <c r="AB88" s="55">
        <f>Free_Beer[[#This Row],[Actual]]/Free_Beer[[#This Row],[Mean Value]]</f>
        <v>0</v>
      </c>
    </row>
    <row r="89" spans="1:28" x14ac:dyDescent="0.3">
      <c r="A89" s="1" t="s">
        <v>451</v>
      </c>
      <c r="B89" s="69">
        <v>61</v>
      </c>
      <c r="C89" s="1" t="s">
        <v>6691</v>
      </c>
      <c r="D89" s="1" t="s">
        <v>335</v>
      </c>
      <c r="E89" s="69">
        <v>8</v>
      </c>
      <c r="F89" s="1" t="s">
        <v>14137</v>
      </c>
      <c r="G89" s="1" t="s">
        <v>11006</v>
      </c>
      <c r="H89" s="1" t="s">
        <v>14090</v>
      </c>
      <c r="I89" s="69">
        <v>2</v>
      </c>
      <c r="J89" s="69">
        <v>3</v>
      </c>
      <c r="K89" s="69">
        <v>10</v>
      </c>
      <c r="L89" s="69">
        <v>-4.7</v>
      </c>
      <c r="M89" s="69">
        <v>-3.5</v>
      </c>
      <c r="N89" s="69">
        <v>-2.1</v>
      </c>
      <c r="O89" s="69">
        <v>9</v>
      </c>
      <c r="P89" s="69">
        <v>2.9</v>
      </c>
      <c r="Q89" s="69">
        <v>2.1</v>
      </c>
      <c r="R89" s="69">
        <v>1.3</v>
      </c>
      <c r="S89" s="69">
        <v>0</v>
      </c>
      <c r="T89" s="69">
        <v>0.84240447500000004</v>
      </c>
      <c r="U89" s="1" t="s">
        <v>231</v>
      </c>
      <c r="V89">
        <v>1</v>
      </c>
      <c r="W89" s="55">
        <f>MAX(0,ROUND(Free_Beer[[#This Row],[Low Value]]*$AH$6,0))+1</f>
        <v>1</v>
      </c>
      <c r="X89" s="55">
        <f>MAX(0,ROUND(Free_Beer[[#This Row],[Mean Value]]*$AH$6,0))+1</f>
        <v>1</v>
      </c>
      <c r="Y89" s="55">
        <f>MAX(0,ROUND(Free_Beer[[#This Row],[High Value]]*$AH$6,0))+1</f>
        <v>1</v>
      </c>
      <c r="AB89" s="55">
        <f>Free_Beer[[#This Row],[Actual]]/Free_Beer[[#This Row],[Mean Value]]</f>
        <v>0</v>
      </c>
    </row>
    <row r="90" spans="1:28" x14ac:dyDescent="0.3">
      <c r="A90" s="1" t="s">
        <v>348</v>
      </c>
      <c r="B90" s="69">
        <v>89</v>
      </c>
      <c r="C90" s="1" t="s">
        <v>8710</v>
      </c>
      <c r="D90" s="1" t="s">
        <v>1198</v>
      </c>
      <c r="E90" s="69">
        <v>7</v>
      </c>
      <c r="F90" s="1" t="s">
        <v>14236</v>
      </c>
      <c r="G90" s="1" t="s">
        <v>14134</v>
      </c>
      <c r="H90" s="1" t="s">
        <v>14090</v>
      </c>
      <c r="I90" s="69">
        <v>0</v>
      </c>
      <c r="J90" s="69">
        <v>0</v>
      </c>
      <c r="K90" s="69">
        <v>9</v>
      </c>
      <c r="L90" s="69">
        <v>-4.9000000000000004</v>
      </c>
      <c r="M90" s="69">
        <v>-3.5</v>
      </c>
      <c r="N90" s="69">
        <v>-1.7</v>
      </c>
      <c r="O90" s="69">
        <v>11</v>
      </c>
      <c r="P90" s="69">
        <v>3</v>
      </c>
      <c r="Q90" s="69">
        <v>2.1</v>
      </c>
      <c r="R90" s="69">
        <v>1</v>
      </c>
      <c r="S90" s="69">
        <v>0</v>
      </c>
      <c r="T90" s="69">
        <v>1.135413936</v>
      </c>
      <c r="U90" s="1" t="s">
        <v>41</v>
      </c>
      <c r="V90">
        <v>4</v>
      </c>
      <c r="W90" s="55">
        <f>MAX(0,ROUND(Free_Beer[[#This Row],[Low Value]]*$AH$6,0))+1</f>
        <v>1</v>
      </c>
      <c r="X90" s="55">
        <f>MAX(0,ROUND(Free_Beer[[#This Row],[Mean Value]]*$AH$6,0))+1</f>
        <v>1</v>
      </c>
      <c r="Y90" s="55">
        <f>MAX(0,ROUND(Free_Beer[[#This Row],[High Value]]*$AH$6,0))+1</f>
        <v>1</v>
      </c>
      <c r="AB90" s="55">
        <f>Free_Beer[[#This Row],[Actual]]/Free_Beer[[#This Row],[Mean Value]]</f>
        <v>0</v>
      </c>
    </row>
    <row r="91" spans="1:28" x14ac:dyDescent="0.3">
      <c r="A91" s="1" t="s">
        <v>451</v>
      </c>
      <c r="B91" s="69">
        <v>63</v>
      </c>
      <c r="C91" s="1" t="s">
        <v>9305</v>
      </c>
      <c r="D91" s="1" t="s">
        <v>707</v>
      </c>
      <c r="E91" s="69">
        <v>6</v>
      </c>
      <c r="F91" s="1" t="s">
        <v>14138</v>
      </c>
      <c r="G91" s="1" t="s">
        <v>14139</v>
      </c>
      <c r="H91" s="1" t="s">
        <v>14090</v>
      </c>
      <c r="I91" s="69">
        <v>0</v>
      </c>
      <c r="J91" s="69">
        <v>3</v>
      </c>
      <c r="K91" s="69">
        <v>14</v>
      </c>
      <c r="L91" s="69">
        <v>-5.2</v>
      </c>
      <c r="M91" s="69">
        <v>-3.7</v>
      </c>
      <c r="N91" s="69">
        <v>-2.2999999999999998</v>
      </c>
      <c r="O91" s="69">
        <v>9</v>
      </c>
      <c r="P91" s="69">
        <v>3.2</v>
      </c>
      <c r="Q91" s="69">
        <v>2.2999999999999998</v>
      </c>
      <c r="R91" s="69">
        <v>1.4</v>
      </c>
      <c r="S91" s="69">
        <v>0</v>
      </c>
      <c r="T91" s="69">
        <v>0.94059528599999997</v>
      </c>
      <c r="U91" s="1" t="s">
        <v>822</v>
      </c>
      <c r="V91">
        <v>14</v>
      </c>
      <c r="W91" s="55">
        <f>MAX(0,ROUND(Free_Beer[[#This Row],[Low Value]]*$AH$6,0))+1</f>
        <v>1</v>
      </c>
      <c r="X91" s="55">
        <f>MAX(0,ROUND(Free_Beer[[#This Row],[Mean Value]]*$AH$6,0))+1</f>
        <v>1</v>
      </c>
      <c r="Y91" s="55">
        <f>MAX(0,ROUND(Free_Beer[[#This Row],[High Value]]*$AH$6,0))+1</f>
        <v>1</v>
      </c>
      <c r="AB91" s="55">
        <f>Free_Beer[[#This Row],[Actual]]/Free_Beer[[#This Row],[Mean Value]]</f>
        <v>0</v>
      </c>
    </row>
    <row r="92" spans="1:28" x14ac:dyDescent="0.3">
      <c r="A92" s="1" t="s">
        <v>451</v>
      </c>
      <c r="B92" s="69">
        <v>65</v>
      </c>
      <c r="C92" s="1" t="s">
        <v>4474</v>
      </c>
      <c r="D92" s="1" t="s">
        <v>489</v>
      </c>
      <c r="E92" s="69">
        <v>10</v>
      </c>
      <c r="F92" s="1" t="s">
        <v>14140</v>
      </c>
      <c r="G92" s="1" t="s">
        <v>14141</v>
      </c>
      <c r="H92" s="1" t="s">
        <v>14090</v>
      </c>
      <c r="I92" s="69">
        <v>0</v>
      </c>
      <c r="J92" s="69">
        <v>0</v>
      </c>
      <c r="K92" s="69">
        <v>7</v>
      </c>
      <c r="L92" s="69">
        <v>-5.0999999999999996</v>
      </c>
      <c r="M92" s="69">
        <v>-3.8</v>
      </c>
      <c r="N92" s="69">
        <v>-2.5</v>
      </c>
      <c r="O92" s="69">
        <v>9</v>
      </c>
      <c r="P92" s="69">
        <v>3.1</v>
      </c>
      <c r="Q92" s="69">
        <v>2.2999999999999998</v>
      </c>
      <c r="R92" s="69">
        <v>1.5</v>
      </c>
      <c r="S92" s="69">
        <v>0</v>
      </c>
      <c r="T92" s="69">
        <v>1.3249431709999999</v>
      </c>
      <c r="U92" s="1" t="s">
        <v>235</v>
      </c>
      <c r="V92">
        <v>6</v>
      </c>
      <c r="W92" s="55">
        <f>MAX(0,ROUND(Free_Beer[[#This Row],[Low Value]]*$AH$6,0))+1</f>
        <v>1</v>
      </c>
      <c r="X92" s="55">
        <f>MAX(0,ROUND(Free_Beer[[#This Row],[Mean Value]]*$AH$6,0))+1</f>
        <v>1</v>
      </c>
      <c r="Y92" s="55">
        <f>MAX(0,ROUND(Free_Beer[[#This Row],[High Value]]*$AH$6,0))+1</f>
        <v>1</v>
      </c>
      <c r="AB92" s="55">
        <f>Free_Beer[[#This Row],[Actual]]/Free_Beer[[#This Row],[Mean Value]]</f>
        <v>0</v>
      </c>
    </row>
    <row r="93" spans="1:28" x14ac:dyDescent="0.3">
      <c r="A93" s="1" t="s">
        <v>348</v>
      </c>
      <c r="B93" s="69">
        <v>97</v>
      </c>
      <c r="C93" s="1" t="s">
        <v>1315</v>
      </c>
      <c r="D93" s="1" t="s">
        <v>306</v>
      </c>
      <c r="E93" s="69">
        <v>12</v>
      </c>
      <c r="F93" s="1" t="s">
        <v>14240</v>
      </c>
      <c r="G93" s="1" t="s">
        <v>14241</v>
      </c>
      <c r="H93" s="1" t="s">
        <v>14090</v>
      </c>
      <c r="I93" s="69">
        <v>0</v>
      </c>
      <c r="J93" s="69">
        <v>0</v>
      </c>
      <c r="K93" s="69">
        <v>15</v>
      </c>
      <c r="L93" s="69">
        <v>-5.2</v>
      </c>
      <c r="M93" s="69">
        <v>-4</v>
      </c>
      <c r="N93" s="69">
        <v>-2.4</v>
      </c>
      <c r="O93" s="69">
        <v>11</v>
      </c>
      <c r="P93" s="69">
        <v>3.2</v>
      </c>
      <c r="Q93" s="69">
        <v>2.5</v>
      </c>
      <c r="R93" s="69">
        <v>1.5</v>
      </c>
      <c r="S93" s="69">
        <v>0</v>
      </c>
      <c r="T93" s="69">
        <v>0.95505029299999999</v>
      </c>
      <c r="U93" s="1" t="s">
        <v>1312</v>
      </c>
      <c r="V93">
        <v>3</v>
      </c>
      <c r="W93" s="55">
        <f>MAX(0,ROUND(Free_Beer[[#This Row],[Low Value]]*$AH$6,0))+1</f>
        <v>1</v>
      </c>
      <c r="X93" s="55">
        <f>MAX(0,ROUND(Free_Beer[[#This Row],[Mean Value]]*$AH$6,0))+1</f>
        <v>1</v>
      </c>
      <c r="Y93" s="55">
        <f>MAX(0,ROUND(Free_Beer[[#This Row],[High Value]]*$AH$6,0))+1</f>
        <v>1</v>
      </c>
      <c r="AB93" s="55">
        <f>Free_Beer[[#This Row],[Actual]]/Free_Beer[[#This Row],[Mean Value]]</f>
        <v>0</v>
      </c>
    </row>
    <row r="94" spans="1:28" x14ac:dyDescent="0.3">
      <c r="A94" s="1" t="s">
        <v>348</v>
      </c>
      <c r="B94" s="69">
        <v>96</v>
      </c>
      <c r="C94" s="1" t="s">
        <v>7660</v>
      </c>
      <c r="D94" s="1" t="s">
        <v>489</v>
      </c>
      <c r="E94" s="69">
        <v>10</v>
      </c>
      <c r="F94" s="1" t="s">
        <v>14238</v>
      </c>
      <c r="G94" s="1" t="s">
        <v>14239</v>
      </c>
      <c r="H94" s="1" t="s">
        <v>14090</v>
      </c>
      <c r="I94" s="69">
        <v>0</v>
      </c>
      <c r="J94" s="69">
        <v>2</v>
      </c>
      <c r="K94" s="69">
        <v>15</v>
      </c>
      <c r="L94" s="69">
        <v>-4.9000000000000004</v>
      </c>
      <c r="M94" s="69">
        <v>-4</v>
      </c>
      <c r="N94" s="69">
        <v>-2.9</v>
      </c>
      <c r="O94" s="69">
        <v>11</v>
      </c>
      <c r="P94" s="69">
        <v>3</v>
      </c>
      <c r="Q94" s="69">
        <v>2.4</v>
      </c>
      <c r="R94" s="69">
        <v>1.8</v>
      </c>
      <c r="S94" s="69">
        <v>0</v>
      </c>
      <c r="T94" s="69">
        <v>1.067639381</v>
      </c>
      <c r="U94" s="1" t="s">
        <v>7658</v>
      </c>
      <c r="V94" s="69">
        <v>4</v>
      </c>
      <c r="W94" s="55">
        <f>MAX(0,ROUND(Free_Beer[[#This Row],[Low Value]]*$AH$6,0))+1</f>
        <v>1</v>
      </c>
      <c r="X94" s="55">
        <f>MAX(0,ROUND(Free_Beer[[#This Row],[Mean Value]]*$AH$6,0))+1</f>
        <v>1</v>
      </c>
      <c r="Y94" s="55">
        <f>MAX(0,ROUND(Free_Beer[[#This Row],[High Value]]*$AH$6,0))+1</f>
        <v>1</v>
      </c>
      <c r="AB94" s="55">
        <f>Free_Beer[[#This Row],[Actual]]/Free_Beer[[#This Row],[Mean Value]]</f>
        <v>0</v>
      </c>
    </row>
    <row r="95" spans="1:28" x14ac:dyDescent="0.3">
      <c r="A95" s="1" t="s">
        <v>311</v>
      </c>
      <c r="B95" s="69">
        <v>27</v>
      </c>
      <c r="C95" s="1" t="s">
        <v>6423</v>
      </c>
      <c r="D95" s="1" t="s">
        <v>910</v>
      </c>
      <c r="E95" s="69">
        <v>10</v>
      </c>
      <c r="F95" s="1" t="s">
        <v>14084</v>
      </c>
      <c r="G95" s="1" t="s">
        <v>14085</v>
      </c>
      <c r="H95" s="1" t="s">
        <v>7241</v>
      </c>
      <c r="I95" s="69">
        <v>1</v>
      </c>
      <c r="J95" s="69">
        <v>1</v>
      </c>
      <c r="K95" s="69">
        <v>4</v>
      </c>
      <c r="L95" s="69">
        <v>-6</v>
      </c>
      <c r="M95" s="69">
        <v>-4</v>
      </c>
      <c r="N95" s="69">
        <v>-2.6</v>
      </c>
      <c r="O95" s="69">
        <v>7</v>
      </c>
      <c r="P95" s="69">
        <v>3.7</v>
      </c>
      <c r="Q95" s="69">
        <v>2.5</v>
      </c>
      <c r="R95" s="69">
        <v>1.6</v>
      </c>
      <c r="S95" s="69">
        <v>0</v>
      </c>
      <c r="T95" s="69">
        <v>1.1999928980000001</v>
      </c>
      <c r="U95" s="1" t="s">
        <v>6420</v>
      </c>
      <c r="V95" s="69">
        <v>7</v>
      </c>
      <c r="W95" s="55">
        <f>MAX(0,ROUND(Free_Beer[[#This Row],[Low Value]]*$AH$6,0))+1</f>
        <v>1</v>
      </c>
      <c r="X95" s="55">
        <f>MAX(0,ROUND(Free_Beer[[#This Row],[Mean Value]]*$AH$6,0))+1</f>
        <v>1</v>
      </c>
      <c r="Y95" s="55">
        <f>MAX(0,ROUND(Free_Beer[[#This Row],[High Value]]*$AH$6,0))+1</f>
        <v>1</v>
      </c>
      <c r="AB95" s="55">
        <f>Free_Beer[[#This Row],[Actual]]/Free_Beer[[#This Row],[Mean Value]]</f>
        <v>0</v>
      </c>
    </row>
    <row r="96" spans="1:28" x14ac:dyDescent="0.3">
      <c r="A96" s="1" t="s">
        <v>348</v>
      </c>
      <c r="B96" s="69">
        <v>99</v>
      </c>
      <c r="C96" s="1" t="s">
        <v>3667</v>
      </c>
      <c r="D96" s="1" t="s">
        <v>335</v>
      </c>
      <c r="E96" s="69">
        <v>8</v>
      </c>
      <c r="F96" s="1" t="s">
        <v>14243</v>
      </c>
      <c r="G96" s="1" t="s">
        <v>14148</v>
      </c>
      <c r="H96" s="1" t="s">
        <v>14090</v>
      </c>
      <c r="I96" s="69">
        <v>0</v>
      </c>
      <c r="J96" s="69">
        <v>0</v>
      </c>
      <c r="K96" s="69">
        <v>15</v>
      </c>
      <c r="L96" s="69">
        <v>-5.5</v>
      </c>
      <c r="M96" s="69">
        <v>-4.0999999999999996</v>
      </c>
      <c r="N96" s="69">
        <v>-2.2000000000000002</v>
      </c>
      <c r="O96" s="69">
        <v>11</v>
      </c>
      <c r="P96" s="69">
        <v>3.3</v>
      </c>
      <c r="Q96" s="69">
        <v>2.5</v>
      </c>
      <c r="R96" s="69">
        <v>1.4</v>
      </c>
      <c r="S96" s="69">
        <v>0</v>
      </c>
      <c r="T96" s="69">
        <v>1.2707386940000001</v>
      </c>
      <c r="U96" s="1" t="s">
        <v>3665</v>
      </c>
      <c r="V96" s="69">
        <v>3</v>
      </c>
      <c r="W96" s="55">
        <f>MAX(0,ROUND(Free_Beer[[#This Row],[Low Value]]*$AH$6,0))+1</f>
        <v>1</v>
      </c>
      <c r="X96" s="55">
        <f>MAX(0,ROUND(Free_Beer[[#This Row],[Mean Value]]*$AH$6,0))+1</f>
        <v>1</v>
      </c>
      <c r="Y96" s="55">
        <f>MAX(0,ROUND(Free_Beer[[#This Row],[High Value]]*$AH$6,0))+1</f>
        <v>1</v>
      </c>
      <c r="AB96" s="55">
        <f>Free_Beer[[#This Row],[Actual]]/Free_Beer[[#This Row],[Mean Value]]</f>
        <v>0</v>
      </c>
    </row>
    <row r="97" spans="1:28" x14ac:dyDescent="0.3">
      <c r="A97" s="1" t="s">
        <v>311</v>
      </c>
      <c r="B97" s="69">
        <v>28</v>
      </c>
      <c r="C97" s="1" t="s">
        <v>9871</v>
      </c>
      <c r="D97" s="1" t="s">
        <v>552</v>
      </c>
      <c r="E97" s="69">
        <v>11</v>
      </c>
      <c r="F97" s="1" t="s">
        <v>14086</v>
      </c>
      <c r="G97" s="1" t="s">
        <v>14087</v>
      </c>
      <c r="H97" s="1" t="s">
        <v>7241</v>
      </c>
      <c r="I97" s="69">
        <v>2</v>
      </c>
      <c r="J97" s="69">
        <v>4</v>
      </c>
      <c r="K97" s="69">
        <v>14</v>
      </c>
      <c r="L97" s="69">
        <v>-6.6</v>
      </c>
      <c r="M97" s="69">
        <v>-4.0999999999999996</v>
      </c>
      <c r="N97" s="69">
        <v>-1.7</v>
      </c>
      <c r="O97" s="69">
        <v>7</v>
      </c>
      <c r="P97" s="69">
        <v>4</v>
      </c>
      <c r="Q97" s="69">
        <v>2.5</v>
      </c>
      <c r="R97" s="69">
        <v>1.1000000000000001</v>
      </c>
      <c r="S97" s="69">
        <v>0</v>
      </c>
      <c r="T97" s="69">
        <v>1.478723901</v>
      </c>
      <c r="U97" s="1" t="s">
        <v>241</v>
      </c>
      <c r="V97">
        <v>4</v>
      </c>
      <c r="W97" s="55">
        <f>MAX(0,ROUND(Free_Beer[[#This Row],[Low Value]]*$AH$6,0))+1</f>
        <v>1</v>
      </c>
      <c r="X97" s="55">
        <f>MAX(0,ROUND(Free_Beer[[#This Row],[Mean Value]]*$AH$6,0))+1</f>
        <v>1</v>
      </c>
      <c r="Y97" s="55">
        <f>MAX(0,ROUND(Free_Beer[[#This Row],[High Value]]*$AH$6,0))+1</f>
        <v>1</v>
      </c>
      <c r="AB97" s="55">
        <f>Free_Beer[[#This Row],[Actual]]/Free_Beer[[#This Row],[Mean Value]]</f>
        <v>0</v>
      </c>
    </row>
    <row r="98" spans="1:28" x14ac:dyDescent="0.3">
      <c r="A98" s="1" t="s">
        <v>348</v>
      </c>
      <c r="B98" s="69">
        <v>102</v>
      </c>
      <c r="C98" s="1" t="s">
        <v>10316</v>
      </c>
      <c r="D98" s="1" t="s">
        <v>895</v>
      </c>
      <c r="E98" s="69">
        <v>6</v>
      </c>
      <c r="F98" s="1" t="s">
        <v>14246</v>
      </c>
      <c r="G98" s="1" t="s">
        <v>14093</v>
      </c>
      <c r="H98" s="1" t="s">
        <v>14090</v>
      </c>
      <c r="I98" s="69">
        <v>0</v>
      </c>
      <c r="J98" s="69">
        <v>2</v>
      </c>
      <c r="K98" s="69">
        <v>15</v>
      </c>
      <c r="L98" s="69">
        <v>-5.0999999999999996</v>
      </c>
      <c r="M98" s="69">
        <v>-4.2</v>
      </c>
      <c r="N98" s="69">
        <v>-3.3</v>
      </c>
      <c r="O98" s="69">
        <v>11</v>
      </c>
      <c r="P98" s="69">
        <v>3.1</v>
      </c>
      <c r="Q98" s="69">
        <v>2.6</v>
      </c>
      <c r="R98" s="69">
        <v>2</v>
      </c>
      <c r="S98" s="69">
        <v>0</v>
      </c>
      <c r="T98" s="69">
        <v>0.93212162099999996</v>
      </c>
      <c r="U98" s="1" t="s">
        <v>237</v>
      </c>
      <c r="V98">
        <v>6</v>
      </c>
      <c r="W98" s="55">
        <f>MAX(0,ROUND(Free_Beer[[#This Row],[Low Value]]*$AH$6,0))+1</f>
        <v>1</v>
      </c>
      <c r="X98" s="55">
        <f>MAX(0,ROUND(Free_Beer[[#This Row],[Mean Value]]*$AH$6,0))+1</f>
        <v>1</v>
      </c>
      <c r="Y98" s="55">
        <f>MAX(0,ROUND(Free_Beer[[#This Row],[High Value]]*$AH$6,0))+1</f>
        <v>1</v>
      </c>
      <c r="AB98" s="55">
        <f>Free_Beer[[#This Row],[Actual]]/Free_Beer[[#This Row],[Mean Value]]</f>
        <v>0</v>
      </c>
    </row>
    <row r="99" spans="1:28" x14ac:dyDescent="0.3">
      <c r="A99" s="1" t="s">
        <v>348</v>
      </c>
      <c r="B99" s="69">
        <v>100</v>
      </c>
      <c r="C99" s="1" t="s">
        <v>9691</v>
      </c>
      <c r="D99" s="1" t="s">
        <v>489</v>
      </c>
      <c r="E99" s="69">
        <v>10</v>
      </c>
      <c r="F99" s="1" t="s">
        <v>14244</v>
      </c>
      <c r="G99" s="1" t="s">
        <v>14245</v>
      </c>
      <c r="H99" s="1" t="s">
        <v>14090</v>
      </c>
      <c r="I99" s="69">
        <v>1</v>
      </c>
      <c r="J99" s="69">
        <v>2</v>
      </c>
      <c r="K99" s="69">
        <v>12</v>
      </c>
      <c r="L99" s="69">
        <v>-5.4</v>
      </c>
      <c r="M99" s="69">
        <v>-4.2</v>
      </c>
      <c r="N99" s="69">
        <v>-2.8</v>
      </c>
      <c r="O99" s="69">
        <v>11</v>
      </c>
      <c r="P99" s="69">
        <v>3.3</v>
      </c>
      <c r="Q99" s="69">
        <v>2.6</v>
      </c>
      <c r="R99" s="69">
        <v>1.7</v>
      </c>
      <c r="S99" s="69">
        <v>0</v>
      </c>
      <c r="T99" s="69">
        <v>1.3614172529999999</v>
      </c>
      <c r="U99" s="1" t="s">
        <v>9689</v>
      </c>
      <c r="V99">
        <v>7</v>
      </c>
      <c r="W99" s="55">
        <f>MAX(0,ROUND(Free_Beer[[#This Row],[Low Value]]*$AH$6,0))+1</f>
        <v>1</v>
      </c>
      <c r="X99" s="55">
        <f>MAX(0,ROUND(Free_Beer[[#This Row],[Mean Value]]*$AH$6,0))+1</f>
        <v>1</v>
      </c>
      <c r="Y99" s="55">
        <f>MAX(0,ROUND(Free_Beer[[#This Row],[High Value]]*$AH$6,0))+1</f>
        <v>1</v>
      </c>
      <c r="AB99" s="55">
        <f>Free_Beer[[#This Row],[Actual]]/Free_Beer[[#This Row],[Mean Value]]</f>
        <v>0</v>
      </c>
    </row>
    <row r="100" spans="1:28" x14ac:dyDescent="0.3">
      <c r="A100" s="1" t="s">
        <v>451</v>
      </c>
      <c r="B100" s="69">
        <v>67</v>
      </c>
      <c r="C100" s="1" t="s">
        <v>7416</v>
      </c>
      <c r="D100" s="1" t="s">
        <v>910</v>
      </c>
      <c r="E100" s="69">
        <v>10</v>
      </c>
      <c r="F100" s="1" t="s">
        <v>14142</v>
      </c>
      <c r="G100" s="1" t="s">
        <v>14143</v>
      </c>
      <c r="H100" s="1" t="s">
        <v>14090</v>
      </c>
      <c r="I100" s="69">
        <v>0</v>
      </c>
      <c r="J100" s="69">
        <v>1</v>
      </c>
      <c r="K100" s="69">
        <v>15</v>
      </c>
      <c r="L100" s="69">
        <v>-5.9</v>
      </c>
      <c r="M100" s="69">
        <v>-4.3</v>
      </c>
      <c r="N100" s="69">
        <v>-3</v>
      </c>
      <c r="O100" s="69">
        <v>10</v>
      </c>
      <c r="P100" s="69">
        <v>3.6</v>
      </c>
      <c r="Q100" s="69">
        <v>2.6</v>
      </c>
      <c r="R100" s="69">
        <v>1.9</v>
      </c>
      <c r="S100" s="69">
        <v>0</v>
      </c>
      <c r="T100" s="69">
        <v>0.87100621300000003</v>
      </c>
      <c r="U100" s="1" t="s">
        <v>7413</v>
      </c>
      <c r="V100">
        <v>5</v>
      </c>
      <c r="W100" s="55">
        <f>MAX(0,ROUND(Free_Beer[[#This Row],[Low Value]]*$AH$6,0))+1</f>
        <v>1</v>
      </c>
      <c r="X100" s="55">
        <f>MAX(0,ROUND(Free_Beer[[#This Row],[Mean Value]]*$AH$6,0))+1</f>
        <v>1</v>
      </c>
      <c r="Y100" s="55">
        <f>MAX(0,ROUND(Free_Beer[[#This Row],[High Value]]*$AH$6,0))+1</f>
        <v>1</v>
      </c>
      <c r="AB100" s="55">
        <f>Free_Beer[[#This Row],[Actual]]/Free_Beer[[#This Row],[Mean Value]]</f>
        <v>0</v>
      </c>
    </row>
    <row r="101" spans="1:28" x14ac:dyDescent="0.3">
      <c r="A101" s="1" t="s">
        <v>348</v>
      </c>
      <c r="B101" s="69">
        <v>103</v>
      </c>
      <c r="C101" s="1" t="s">
        <v>2289</v>
      </c>
      <c r="D101" s="1" t="s">
        <v>910</v>
      </c>
      <c r="E101" s="69">
        <v>10</v>
      </c>
      <c r="F101" s="1" t="s">
        <v>14247</v>
      </c>
      <c r="G101" s="1" t="s">
        <v>14248</v>
      </c>
      <c r="H101" s="1" t="s">
        <v>14090</v>
      </c>
      <c r="I101" s="69">
        <v>1</v>
      </c>
      <c r="J101" s="69">
        <v>1</v>
      </c>
      <c r="K101" s="69">
        <v>15</v>
      </c>
      <c r="L101" s="69">
        <v>-5.9</v>
      </c>
      <c r="M101" s="69">
        <v>-4.4000000000000004</v>
      </c>
      <c r="N101" s="69">
        <v>-3</v>
      </c>
      <c r="O101" s="69">
        <v>11</v>
      </c>
      <c r="P101" s="69">
        <v>3.6</v>
      </c>
      <c r="Q101" s="69">
        <v>2.7</v>
      </c>
      <c r="R101" s="69">
        <v>1.9</v>
      </c>
      <c r="S101" s="69">
        <v>0</v>
      </c>
      <c r="T101" s="69">
        <v>1.2692235350000001</v>
      </c>
      <c r="U101" s="1" t="s">
        <v>34</v>
      </c>
      <c r="V101">
        <v>2</v>
      </c>
      <c r="W101" s="55">
        <f>MAX(0,ROUND(Free_Beer[[#This Row],[Low Value]]*$AH$6,0))+1</f>
        <v>1</v>
      </c>
      <c r="X101" s="55">
        <f>MAX(0,ROUND(Free_Beer[[#This Row],[Mean Value]]*$AH$6,0))+1</f>
        <v>1</v>
      </c>
      <c r="Y101" s="55">
        <f>MAX(0,ROUND(Free_Beer[[#This Row],[High Value]]*$AH$6,0))+1</f>
        <v>1</v>
      </c>
      <c r="AB101" s="55">
        <f>Free_Beer[[#This Row],[Actual]]/Free_Beer[[#This Row],[Mean Value]]</f>
        <v>0</v>
      </c>
    </row>
    <row r="102" spans="1:28" x14ac:dyDescent="0.3">
      <c r="A102" s="1" t="s">
        <v>348</v>
      </c>
      <c r="B102" s="69">
        <v>105</v>
      </c>
      <c r="C102" s="1" t="s">
        <v>6700</v>
      </c>
      <c r="D102" s="1" t="s">
        <v>875</v>
      </c>
      <c r="E102" s="69">
        <v>7</v>
      </c>
      <c r="F102" s="1" t="s">
        <v>14155</v>
      </c>
      <c r="G102" s="1" t="s">
        <v>14235</v>
      </c>
      <c r="H102" s="1" t="s">
        <v>14090</v>
      </c>
      <c r="I102" s="69">
        <v>1</v>
      </c>
      <c r="J102" s="69">
        <v>2</v>
      </c>
      <c r="K102" s="69">
        <v>15</v>
      </c>
      <c r="L102" s="69">
        <v>-5.7</v>
      </c>
      <c r="M102" s="69">
        <v>-4.5</v>
      </c>
      <c r="N102" s="69">
        <v>-3.2</v>
      </c>
      <c r="O102" s="69">
        <v>11</v>
      </c>
      <c r="P102" s="69">
        <v>3.5</v>
      </c>
      <c r="Q102" s="69">
        <v>2.8</v>
      </c>
      <c r="R102" s="69">
        <v>2</v>
      </c>
      <c r="S102" s="69">
        <v>0</v>
      </c>
      <c r="T102" s="69">
        <v>1.216142383</v>
      </c>
      <c r="U102" s="1" t="s">
        <v>62</v>
      </c>
      <c r="V102">
        <v>8</v>
      </c>
      <c r="W102" s="55">
        <f>MAX(0,ROUND(Free_Beer[[#This Row],[Low Value]]*$AH$6,0))+1</f>
        <v>1</v>
      </c>
      <c r="X102" s="55">
        <f>MAX(0,ROUND(Free_Beer[[#This Row],[Mean Value]]*$AH$6,0))+1</f>
        <v>1</v>
      </c>
      <c r="Y102" s="55">
        <f>MAX(0,ROUND(Free_Beer[[#This Row],[High Value]]*$AH$6,0))+1</f>
        <v>1</v>
      </c>
      <c r="AB102" s="55">
        <f>Free_Beer[[#This Row],[Actual]]/Free_Beer[[#This Row],[Mean Value]]</f>
        <v>0</v>
      </c>
    </row>
    <row r="103" spans="1:28" x14ac:dyDescent="0.3">
      <c r="A103" s="1" t="s">
        <v>451</v>
      </c>
      <c r="B103" s="69">
        <v>72</v>
      </c>
      <c r="C103" s="1" t="s">
        <v>13930</v>
      </c>
      <c r="D103" s="1" t="s">
        <v>303</v>
      </c>
      <c r="E103" s="69">
        <v>6</v>
      </c>
      <c r="F103" s="1" t="s">
        <v>14144</v>
      </c>
      <c r="G103" s="1" t="s">
        <v>14145</v>
      </c>
      <c r="H103" s="1" t="s">
        <v>14090</v>
      </c>
      <c r="I103" s="69">
        <v>0</v>
      </c>
      <c r="J103" s="69">
        <v>0</v>
      </c>
      <c r="K103" s="69">
        <v>1</v>
      </c>
      <c r="L103" s="69">
        <v>-6.5</v>
      </c>
      <c r="M103" s="69">
        <v>-4.7</v>
      </c>
      <c r="N103" s="69">
        <v>-1.9</v>
      </c>
      <c r="O103" s="69">
        <v>10</v>
      </c>
      <c r="P103" s="69">
        <v>4</v>
      </c>
      <c r="Q103" s="69">
        <v>2.9</v>
      </c>
      <c r="R103" s="69">
        <v>1.2</v>
      </c>
      <c r="S103" s="69">
        <v>0</v>
      </c>
      <c r="T103" s="69">
        <v>1.546591051</v>
      </c>
      <c r="U103" s="1" t="s">
        <v>45</v>
      </c>
      <c r="V103">
        <v>2</v>
      </c>
      <c r="W103" s="55">
        <f>MAX(0,ROUND(Free_Beer[[#This Row],[Low Value]]*$AH$6,0))+1</f>
        <v>1</v>
      </c>
      <c r="X103" s="55">
        <f>MAX(0,ROUND(Free_Beer[[#This Row],[Mean Value]]*$AH$6,0))+1</f>
        <v>1</v>
      </c>
      <c r="Y103" s="55">
        <f>MAX(0,ROUND(Free_Beer[[#This Row],[High Value]]*$AH$6,0))+1</f>
        <v>1</v>
      </c>
      <c r="AB103" s="55">
        <f>Free_Beer[[#This Row],[Actual]]/Free_Beer[[#This Row],[Mean Value]]</f>
        <v>0</v>
      </c>
    </row>
    <row r="104" spans="1:28" x14ac:dyDescent="0.3">
      <c r="A104" s="1" t="s">
        <v>451</v>
      </c>
      <c r="B104" s="69">
        <v>73</v>
      </c>
      <c r="C104" s="1" t="s">
        <v>2387</v>
      </c>
      <c r="D104" s="1" t="s">
        <v>707</v>
      </c>
      <c r="E104" s="69">
        <v>6</v>
      </c>
      <c r="F104" s="1" t="s">
        <v>14146</v>
      </c>
      <c r="G104" s="1" t="s">
        <v>14132</v>
      </c>
      <c r="H104" s="1" t="s">
        <v>14090</v>
      </c>
      <c r="I104" s="69">
        <v>2</v>
      </c>
      <c r="J104" s="69">
        <v>4</v>
      </c>
      <c r="K104" s="69">
        <v>14</v>
      </c>
      <c r="L104" s="69">
        <v>-6.1</v>
      </c>
      <c r="M104" s="69">
        <v>-4.7</v>
      </c>
      <c r="N104" s="69">
        <v>-3.7</v>
      </c>
      <c r="O104" s="69">
        <v>10</v>
      </c>
      <c r="P104" s="69">
        <v>3.7</v>
      </c>
      <c r="Q104" s="69">
        <v>2.9</v>
      </c>
      <c r="R104" s="69">
        <v>2.2999999999999998</v>
      </c>
      <c r="S104" s="69">
        <v>0</v>
      </c>
      <c r="T104" s="69">
        <v>0.97780156399999996</v>
      </c>
      <c r="U104" s="1" t="s">
        <v>69</v>
      </c>
      <c r="V104" s="69">
        <v>4</v>
      </c>
      <c r="W104" s="55">
        <f>MAX(0,ROUND(Free_Beer[[#This Row],[Low Value]]*$AH$6,0))+1</f>
        <v>1</v>
      </c>
      <c r="X104" s="55">
        <f>MAX(0,ROUND(Free_Beer[[#This Row],[Mean Value]]*$AH$6,0))+1</f>
        <v>1</v>
      </c>
      <c r="Y104" s="55">
        <f>MAX(0,ROUND(Free_Beer[[#This Row],[High Value]]*$AH$6,0))+1</f>
        <v>1</v>
      </c>
      <c r="AB104" s="55">
        <f>Free_Beer[[#This Row],[Actual]]/Free_Beer[[#This Row],[Mean Value]]</f>
        <v>0</v>
      </c>
    </row>
    <row r="105" spans="1:28" x14ac:dyDescent="0.3">
      <c r="A105" s="94" t="s">
        <v>348</v>
      </c>
      <c r="B105" s="69">
        <v>109</v>
      </c>
      <c r="C105" s="1" t="s">
        <v>5799</v>
      </c>
      <c r="D105" s="1" t="s">
        <v>522</v>
      </c>
      <c r="E105" s="69">
        <v>5</v>
      </c>
      <c r="F105" s="1" t="s">
        <v>14249</v>
      </c>
      <c r="G105" s="1" t="s">
        <v>14143</v>
      </c>
      <c r="H105" s="1" t="s">
        <v>14090</v>
      </c>
      <c r="I105" s="69">
        <v>1</v>
      </c>
      <c r="J105" s="69">
        <v>1</v>
      </c>
      <c r="K105" s="69">
        <v>10</v>
      </c>
      <c r="L105" s="69">
        <v>-5.6</v>
      </c>
      <c r="M105" s="69">
        <v>-4.8</v>
      </c>
      <c r="N105" s="69">
        <v>-3.7</v>
      </c>
      <c r="O105" s="69">
        <v>12</v>
      </c>
      <c r="P105" s="69">
        <v>3.4</v>
      </c>
      <c r="Q105" s="69">
        <v>2.9</v>
      </c>
      <c r="R105" s="69">
        <v>2.2999999999999998</v>
      </c>
      <c r="S105" s="69">
        <v>0</v>
      </c>
      <c r="T105" s="69">
        <v>1.201485433</v>
      </c>
      <c r="U105" s="1" t="s">
        <v>5796</v>
      </c>
      <c r="V105" s="69">
        <v>3</v>
      </c>
      <c r="W105" s="55">
        <f>MAX(0,ROUND(Free_Beer[[#This Row],[Low Value]]*$AH$6,0))+1</f>
        <v>1</v>
      </c>
      <c r="X105" s="55">
        <f>MAX(0,ROUND(Free_Beer[[#This Row],[Mean Value]]*$AH$6,0))+1</f>
        <v>1</v>
      </c>
      <c r="Y105" s="55">
        <f>MAX(0,ROUND(Free_Beer[[#This Row],[High Value]]*$AH$6,0))+1</f>
        <v>1</v>
      </c>
      <c r="AB105" s="55">
        <f>Free_Beer[[#This Row],[Actual]]/Free_Beer[[#This Row],[Mean Value]]</f>
        <v>0</v>
      </c>
    </row>
    <row r="106" spans="1:28" x14ac:dyDescent="0.3">
      <c r="A106" s="1" t="s">
        <v>348</v>
      </c>
      <c r="B106" s="69">
        <v>112</v>
      </c>
      <c r="C106" s="1" t="s">
        <v>10062</v>
      </c>
      <c r="D106" s="1" t="s">
        <v>314</v>
      </c>
      <c r="E106" s="69">
        <v>11</v>
      </c>
      <c r="F106" s="1" t="s">
        <v>14252</v>
      </c>
      <c r="G106" s="1" t="s">
        <v>14056</v>
      </c>
      <c r="H106" s="1" t="s">
        <v>14090</v>
      </c>
      <c r="I106" s="69">
        <v>0</v>
      </c>
      <c r="J106" s="69">
        <v>0</v>
      </c>
      <c r="K106" s="69">
        <v>5</v>
      </c>
      <c r="L106" s="69">
        <v>-6.7</v>
      </c>
      <c r="M106" s="69">
        <v>-4.8</v>
      </c>
      <c r="N106" s="69">
        <v>-3.1</v>
      </c>
      <c r="O106" s="69">
        <v>12</v>
      </c>
      <c r="P106" s="69">
        <v>4.0999999999999996</v>
      </c>
      <c r="Q106" s="69">
        <v>3</v>
      </c>
      <c r="R106" s="69">
        <v>1.9</v>
      </c>
      <c r="S106" s="69">
        <v>0</v>
      </c>
      <c r="T106" s="69">
        <v>0.88914628600000001</v>
      </c>
      <c r="U106" s="1" t="s">
        <v>10059</v>
      </c>
      <c r="V106" s="69">
        <v>5</v>
      </c>
      <c r="W106" s="55">
        <f>MAX(0,ROUND(Free_Beer[[#This Row],[Low Value]]*$AH$6,0))+1</f>
        <v>1</v>
      </c>
      <c r="X106" s="55">
        <f>MAX(0,ROUND(Free_Beer[[#This Row],[Mean Value]]*$AH$6,0))+1</f>
        <v>1</v>
      </c>
      <c r="Y106" s="55">
        <f>MAX(0,ROUND(Free_Beer[[#This Row],[High Value]]*$AH$6,0))+1</f>
        <v>1</v>
      </c>
      <c r="AB106" s="55">
        <f>Free_Beer[[#This Row],[Actual]]/Free_Beer[[#This Row],[Mean Value]]</f>
        <v>0</v>
      </c>
    </row>
    <row r="107" spans="1:28" x14ac:dyDescent="0.3">
      <c r="A107" s="1" t="s">
        <v>348</v>
      </c>
      <c r="B107" s="69">
        <v>111</v>
      </c>
      <c r="C107" s="1" t="s">
        <v>5321</v>
      </c>
      <c r="D107" s="1" t="s">
        <v>416</v>
      </c>
      <c r="E107" s="69">
        <v>11</v>
      </c>
      <c r="F107" s="1" t="s">
        <v>14250</v>
      </c>
      <c r="G107" s="1" t="s">
        <v>14251</v>
      </c>
      <c r="H107" s="1" t="s">
        <v>14090</v>
      </c>
      <c r="I107" s="69">
        <v>1</v>
      </c>
      <c r="J107" s="69">
        <v>1</v>
      </c>
      <c r="K107" s="69">
        <v>15</v>
      </c>
      <c r="L107" s="69">
        <v>-6.1</v>
      </c>
      <c r="M107" s="69">
        <v>-4.8</v>
      </c>
      <c r="N107" s="69">
        <v>-3.4</v>
      </c>
      <c r="O107" s="69">
        <v>12</v>
      </c>
      <c r="P107" s="69">
        <v>3.7</v>
      </c>
      <c r="Q107" s="69">
        <v>2.9</v>
      </c>
      <c r="R107" s="69">
        <v>2.1</v>
      </c>
      <c r="S107" s="69">
        <v>0</v>
      </c>
      <c r="T107" s="69">
        <v>0.807138931</v>
      </c>
      <c r="U107" s="1" t="s">
        <v>5318</v>
      </c>
      <c r="V107" s="69">
        <v>6</v>
      </c>
      <c r="W107" s="55">
        <f>MAX(0,ROUND(Free_Beer[[#This Row],[Low Value]]*$AH$6,0))+1</f>
        <v>1</v>
      </c>
      <c r="X107" s="55">
        <f>MAX(0,ROUND(Free_Beer[[#This Row],[Mean Value]]*$AH$6,0))+1</f>
        <v>1</v>
      </c>
      <c r="Y107" s="55">
        <f>MAX(0,ROUND(Free_Beer[[#This Row],[High Value]]*$AH$6,0))+1</f>
        <v>1</v>
      </c>
      <c r="AB107" s="55">
        <f>Free_Beer[[#This Row],[Actual]]/Free_Beer[[#This Row],[Mean Value]]</f>
        <v>0</v>
      </c>
    </row>
    <row r="108" spans="1:28" x14ac:dyDescent="0.3">
      <c r="A108" s="1" t="s">
        <v>348</v>
      </c>
      <c r="B108" s="69">
        <v>113</v>
      </c>
      <c r="C108" s="1" t="s">
        <v>14253</v>
      </c>
      <c r="D108" s="1" t="s">
        <v>365</v>
      </c>
      <c r="E108" s="69">
        <v>11</v>
      </c>
      <c r="F108" s="1" t="s">
        <v>14090</v>
      </c>
      <c r="G108" s="1" t="s">
        <v>14090</v>
      </c>
      <c r="H108" s="1" t="s">
        <v>14090</v>
      </c>
      <c r="I108" s="69">
        <v>0</v>
      </c>
      <c r="J108" s="69">
        <v>0</v>
      </c>
      <c r="K108" s="69">
        <v>11</v>
      </c>
      <c r="L108" s="69">
        <v>-6.4</v>
      </c>
      <c r="M108" s="69">
        <v>-4.9000000000000004</v>
      </c>
      <c r="N108" s="69">
        <v>-3.5</v>
      </c>
      <c r="O108" s="69">
        <v>12</v>
      </c>
      <c r="P108" s="69">
        <v>3.9</v>
      </c>
      <c r="Q108" s="69">
        <v>3</v>
      </c>
      <c r="R108" s="69">
        <v>2.1</v>
      </c>
      <c r="S108" s="69">
        <v>0</v>
      </c>
      <c r="T108" s="69">
        <v>1.237807898</v>
      </c>
      <c r="U108" s="1" t="s">
        <v>4775</v>
      </c>
      <c r="V108" s="69">
        <v>1</v>
      </c>
      <c r="W108" s="55">
        <f>MAX(0,ROUND(Free_Beer[[#This Row],[Low Value]]*$AH$6,0))+1</f>
        <v>1</v>
      </c>
      <c r="X108" s="55">
        <f>MAX(0,ROUND(Free_Beer[[#This Row],[Mean Value]]*$AH$6,0))+1</f>
        <v>1</v>
      </c>
      <c r="Y108" s="55">
        <f>MAX(0,ROUND(Free_Beer[[#This Row],[High Value]]*$AH$6,0))+1</f>
        <v>1</v>
      </c>
      <c r="AB108" s="55">
        <f>Free_Beer[[#This Row],[Actual]]/Free_Beer[[#This Row],[Mean Value]]</f>
        <v>0</v>
      </c>
    </row>
    <row r="109" spans="1:28" x14ac:dyDescent="0.3">
      <c r="A109" s="1" t="s">
        <v>348</v>
      </c>
      <c r="B109" s="69">
        <v>114</v>
      </c>
      <c r="C109" s="1" t="s">
        <v>2647</v>
      </c>
      <c r="D109" s="1" t="s">
        <v>552</v>
      </c>
      <c r="E109" s="69">
        <v>11</v>
      </c>
      <c r="F109" s="1" t="s">
        <v>14254</v>
      </c>
      <c r="G109" s="1" t="s">
        <v>14111</v>
      </c>
      <c r="H109" s="1" t="s">
        <v>14090</v>
      </c>
      <c r="I109" s="69">
        <v>0</v>
      </c>
      <c r="J109" s="69">
        <v>0</v>
      </c>
      <c r="K109" s="69">
        <v>12</v>
      </c>
      <c r="L109" s="69">
        <v>-5.9</v>
      </c>
      <c r="M109" s="69">
        <v>-4.9000000000000004</v>
      </c>
      <c r="N109" s="69">
        <v>-3.7</v>
      </c>
      <c r="O109" s="69">
        <v>12</v>
      </c>
      <c r="P109" s="69">
        <v>3.6</v>
      </c>
      <c r="Q109" s="69">
        <v>3</v>
      </c>
      <c r="R109" s="69">
        <v>2.2999999999999998</v>
      </c>
      <c r="S109" s="69">
        <v>0</v>
      </c>
      <c r="T109" s="69">
        <v>1.227490346</v>
      </c>
      <c r="U109" s="1" t="s">
        <v>201</v>
      </c>
      <c r="V109" s="69">
        <v>2</v>
      </c>
      <c r="W109" s="55">
        <f>MAX(0,ROUND(Free_Beer[[#This Row],[Low Value]]*$AH$6,0))+1</f>
        <v>1</v>
      </c>
      <c r="X109" s="55">
        <f>MAX(0,ROUND(Free_Beer[[#This Row],[Mean Value]]*$AH$6,0))+1</f>
        <v>1</v>
      </c>
      <c r="Y109" s="55">
        <f>MAX(0,ROUND(Free_Beer[[#This Row],[High Value]]*$AH$6,0))+1</f>
        <v>1</v>
      </c>
      <c r="AB109" s="55">
        <f>Free_Beer[[#This Row],[Actual]]/Free_Beer[[#This Row],[Mean Value]]</f>
        <v>0</v>
      </c>
    </row>
    <row r="110" spans="1:28" x14ac:dyDescent="0.3">
      <c r="A110" s="1" t="s">
        <v>451</v>
      </c>
      <c r="B110" s="69">
        <v>77</v>
      </c>
      <c r="C110" s="1" t="s">
        <v>7295</v>
      </c>
      <c r="D110" s="1" t="s">
        <v>388</v>
      </c>
      <c r="E110" s="69">
        <v>10</v>
      </c>
      <c r="F110" s="1" t="s">
        <v>14150</v>
      </c>
      <c r="G110" s="1" t="s">
        <v>14115</v>
      </c>
      <c r="H110" s="1" t="s">
        <v>14090</v>
      </c>
      <c r="I110" s="69">
        <v>1</v>
      </c>
      <c r="J110" s="69">
        <v>4</v>
      </c>
      <c r="K110" s="69">
        <v>15</v>
      </c>
      <c r="L110" s="69">
        <v>-6.3</v>
      </c>
      <c r="M110" s="69">
        <v>-4.9000000000000004</v>
      </c>
      <c r="N110" s="69">
        <v>-3.3</v>
      </c>
      <c r="O110" s="69">
        <v>10</v>
      </c>
      <c r="P110" s="69">
        <v>3.9</v>
      </c>
      <c r="Q110" s="69">
        <v>3</v>
      </c>
      <c r="R110" s="69">
        <v>2</v>
      </c>
      <c r="S110" s="69">
        <v>0</v>
      </c>
      <c r="T110" s="69">
        <v>1.6094059119999999</v>
      </c>
      <c r="U110" s="1" t="s">
        <v>7292</v>
      </c>
      <c r="V110" s="69">
        <v>3</v>
      </c>
      <c r="W110" s="55">
        <f>MAX(0,ROUND(Free_Beer[[#This Row],[Low Value]]*$AH$6,0))+1</f>
        <v>1</v>
      </c>
      <c r="X110" s="55">
        <f>MAX(0,ROUND(Free_Beer[[#This Row],[Mean Value]]*$AH$6,0))+1</f>
        <v>1</v>
      </c>
      <c r="Y110" s="55">
        <f>MAX(0,ROUND(Free_Beer[[#This Row],[High Value]]*$AH$6,0))+1</f>
        <v>1</v>
      </c>
      <c r="AB110" s="55">
        <f>Free_Beer[[#This Row],[Actual]]/Free_Beer[[#This Row],[Mean Value]]</f>
        <v>0</v>
      </c>
    </row>
    <row r="111" spans="1:28" x14ac:dyDescent="0.3">
      <c r="A111" s="1" t="s">
        <v>451</v>
      </c>
      <c r="B111" s="69">
        <v>76</v>
      </c>
      <c r="C111" s="1" t="s">
        <v>8664</v>
      </c>
      <c r="D111" s="1" t="s">
        <v>570</v>
      </c>
      <c r="E111" s="69">
        <v>9</v>
      </c>
      <c r="F111" s="1" t="s">
        <v>14149</v>
      </c>
      <c r="G111" s="1" t="s">
        <v>14044</v>
      </c>
      <c r="H111" s="1" t="s">
        <v>14090</v>
      </c>
      <c r="I111" s="69">
        <v>0</v>
      </c>
      <c r="J111" s="69">
        <v>0</v>
      </c>
      <c r="K111" s="69">
        <v>11</v>
      </c>
      <c r="L111" s="69">
        <v>-7.4</v>
      </c>
      <c r="M111" s="69">
        <v>-4.9000000000000004</v>
      </c>
      <c r="N111" s="69">
        <v>-3</v>
      </c>
      <c r="O111" s="69">
        <v>10</v>
      </c>
      <c r="P111" s="69">
        <v>4.5999999999999996</v>
      </c>
      <c r="Q111" s="69">
        <v>3</v>
      </c>
      <c r="R111" s="69">
        <v>1.8</v>
      </c>
      <c r="S111" s="69">
        <v>0</v>
      </c>
      <c r="T111" s="69">
        <v>0.76449276899999996</v>
      </c>
      <c r="U111" s="1" t="s">
        <v>219</v>
      </c>
      <c r="V111" s="69">
        <v>4</v>
      </c>
      <c r="W111" s="55">
        <f>MAX(0,ROUND(Free_Beer[[#This Row],[Low Value]]*$AH$6,0))+1</f>
        <v>1</v>
      </c>
      <c r="X111" s="55">
        <f>MAX(0,ROUND(Free_Beer[[#This Row],[Mean Value]]*$AH$6,0))+1</f>
        <v>1</v>
      </c>
      <c r="Y111" s="55">
        <f>MAX(0,ROUND(Free_Beer[[#This Row],[High Value]]*$AH$6,0))+1</f>
        <v>1</v>
      </c>
      <c r="AB111" s="55">
        <f>Free_Beer[[#This Row],[Actual]]/Free_Beer[[#This Row],[Mean Value]]</f>
        <v>0</v>
      </c>
    </row>
    <row r="112" spans="1:28" x14ac:dyDescent="0.3">
      <c r="A112" s="1" t="s">
        <v>451</v>
      </c>
      <c r="B112" s="69">
        <v>74</v>
      </c>
      <c r="C112" s="1" t="s">
        <v>7205</v>
      </c>
      <c r="D112" s="1" t="s">
        <v>352</v>
      </c>
      <c r="E112" s="69">
        <v>4</v>
      </c>
      <c r="F112" s="1" t="s">
        <v>14147</v>
      </c>
      <c r="G112" s="1" t="s">
        <v>14148</v>
      </c>
      <c r="H112" s="1" t="s">
        <v>14090</v>
      </c>
      <c r="I112" s="69">
        <v>0</v>
      </c>
      <c r="J112" s="69">
        <v>1</v>
      </c>
      <c r="K112" s="69">
        <v>7</v>
      </c>
      <c r="L112" s="69">
        <v>-6.5</v>
      </c>
      <c r="M112" s="69">
        <v>-4.9000000000000004</v>
      </c>
      <c r="N112" s="69">
        <v>-3.2</v>
      </c>
      <c r="O112" s="69">
        <v>10</v>
      </c>
      <c r="P112" s="69">
        <v>4</v>
      </c>
      <c r="Q112" s="69">
        <v>3</v>
      </c>
      <c r="R112" s="69">
        <v>2</v>
      </c>
      <c r="S112" s="69">
        <v>0</v>
      </c>
      <c r="T112" s="69">
        <v>1.595821766</v>
      </c>
      <c r="U112" s="1" t="s">
        <v>84</v>
      </c>
      <c r="V112" s="69">
        <v>8</v>
      </c>
      <c r="W112" s="55">
        <f>MAX(0,ROUND(Free_Beer[[#This Row],[Low Value]]*$AH$6,0))+1</f>
        <v>1</v>
      </c>
      <c r="X112" s="55">
        <f>MAX(0,ROUND(Free_Beer[[#This Row],[Mean Value]]*$AH$6,0))+1</f>
        <v>1</v>
      </c>
      <c r="Y112" s="55">
        <f>MAX(0,ROUND(Free_Beer[[#This Row],[High Value]]*$AH$6,0))+1</f>
        <v>1</v>
      </c>
      <c r="AB112" s="55">
        <f>Free_Beer[[#This Row],[Actual]]/Free_Beer[[#This Row],[Mean Value]]</f>
        <v>0</v>
      </c>
    </row>
    <row r="113" spans="1:28" x14ac:dyDescent="0.3">
      <c r="A113" s="1" t="s">
        <v>451</v>
      </c>
      <c r="B113" s="69">
        <v>78</v>
      </c>
      <c r="C113" s="1" t="s">
        <v>1154</v>
      </c>
      <c r="D113" s="1" t="s">
        <v>669</v>
      </c>
      <c r="E113" s="69">
        <v>7</v>
      </c>
      <c r="F113" s="1" t="s">
        <v>14151</v>
      </c>
      <c r="G113" s="1" t="s">
        <v>14056</v>
      </c>
      <c r="H113" s="1" t="s">
        <v>14090</v>
      </c>
      <c r="I113" s="69">
        <v>0</v>
      </c>
      <c r="J113" s="69">
        <v>0</v>
      </c>
      <c r="K113" s="69">
        <v>8</v>
      </c>
      <c r="L113" s="69">
        <v>-6.3</v>
      </c>
      <c r="M113" s="69">
        <v>-5</v>
      </c>
      <c r="N113" s="69">
        <v>-3.6</v>
      </c>
      <c r="O113" s="69">
        <v>10</v>
      </c>
      <c r="P113" s="69">
        <v>3.8</v>
      </c>
      <c r="Q113" s="69">
        <v>3</v>
      </c>
      <c r="R113" s="69">
        <v>2.2000000000000002</v>
      </c>
      <c r="S113" s="69">
        <v>0</v>
      </c>
      <c r="T113" s="69">
        <v>0.91791904199999996</v>
      </c>
      <c r="U113" s="1" t="s">
        <v>1150</v>
      </c>
      <c r="V113" s="69">
        <v>1</v>
      </c>
      <c r="W113" s="55">
        <f>MAX(0,ROUND(Free_Beer[[#This Row],[Low Value]]*$AH$6,0))+1</f>
        <v>1</v>
      </c>
      <c r="X113" s="55">
        <f>MAX(0,ROUND(Free_Beer[[#This Row],[Mean Value]]*$AH$6,0))+1</f>
        <v>1</v>
      </c>
      <c r="Y113" s="55">
        <f>MAX(0,ROUND(Free_Beer[[#This Row],[High Value]]*$AH$6,0))+1</f>
        <v>1</v>
      </c>
      <c r="AB113" s="55">
        <f>Free_Beer[[#This Row],[Actual]]/Free_Beer[[#This Row],[Mean Value]]</f>
        <v>0</v>
      </c>
    </row>
    <row r="114" spans="1:28" x14ac:dyDescent="0.3">
      <c r="A114" s="1" t="s">
        <v>348</v>
      </c>
      <c r="B114" s="69">
        <v>115</v>
      </c>
      <c r="C114" s="1" t="s">
        <v>3307</v>
      </c>
      <c r="D114" s="1" t="s">
        <v>644</v>
      </c>
      <c r="E114" s="69">
        <v>12</v>
      </c>
      <c r="F114" s="1" t="s">
        <v>14255</v>
      </c>
      <c r="G114" s="1" t="s">
        <v>14056</v>
      </c>
      <c r="H114" s="1" t="s">
        <v>14090</v>
      </c>
      <c r="I114" s="69">
        <v>0</v>
      </c>
      <c r="J114" s="69">
        <v>0</v>
      </c>
      <c r="K114" s="69">
        <v>3</v>
      </c>
      <c r="L114" s="69">
        <v>-6.1</v>
      </c>
      <c r="M114" s="69">
        <v>-5</v>
      </c>
      <c r="N114" s="69">
        <v>-4.2</v>
      </c>
      <c r="O114" s="69">
        <v>12</v>
      </c>
      <c r="P114" s="69">
        <v>3.7</v>
      </c>
      <c r="Q114" s="69">
        <v>3.1</v>
      </c>
      <c r="R114" s="69">
        <v>2.5</v>
      </c>
      <c r="S114" s="69">
        <v>0</v>
      </c>
      <c r="T114" s="69">
        <v>1.585790391</v>
      </c>
      <c r="U114" s="1" t="s">
        <v>3304</v>
      </c>
      <c r="V114" s="69">
        <v>1</v>
      </c>
      <c r="W114" s="55">
        <f>MAX(0,ROUND(Free_Beer[[#This Row],[Low Value]]*$AH$6,0))+1</f>
        <v>1</v>
      </c>
      <c r="X114" s="55">
        <f>MAX(0,ROUND(Free_Beer[[#This Row],[Mean Value]]*$AH$6,0))+1</f>
        <v>1</v>
      </c>
      <c r="Y114" s="55">
        <f>MAX(0,ROUND(Free_Beer[[#This Row],[High Value]]*$AH$6,0))+1</f>
        <v>1</v>
      </c>
      <c r="AB114" s="55">
        <f>Free_Beer[[#This Row],[Actual]]/Free_Beer[[#This Row],[Mean Value]]</f>
        <v>0</v>
      </c>
    </row>
    <row r="115" spans="1:28" x14ac:dyDescent="0.3">
      <c r="A115" s="1" t="s">
        <v>348</v>
      </c>
      <c r="B115" s="69">
        <v>119</v>
      </c>
      <c r="C115" s="1" t="s">
        <v>2933</v>
      </c>
      <c r="D115" s="1" t="s">
        <v>536</v>
      </c>
      <c r="E115" s="69">
        <v>4</v>
      </c>
      <c r="F115" s="1" t="s">
        <v>14258</v>
      </c>
      <c r="G115" s="1" t="s">
        <v>14251</v>
      </c>
      <c r="H115" s="1" t="s">
        <v>14090</v>
      </c>
      <c r="I115" s="69">
        <v>0</v>
      </c>
      <c r="J115" s="69">
        <v>0</v>
      </c>
      <c r="K115" s="69">
        <v>15</v>
      </c>
      <c r="L115" s="69">
        <v>-6.2</v>
      </c>
      <c r="M115" s="69">
        <v>-5</v>
      </c>
      <c r="N115" s="69">
        <v>-3.7</v>
      </c>
      <c r="O115" s="69">
        <v>12</v>
      </c>
      <c r="P115" s="69">
        <v>3.8</v>
      </c>
      <c r="Q115" s="69">
        <v>3.1</v>
      </c>
      <c r="R115" s="69">
        <v>2.2000000000000002</v>
      </c>
      <c r="S115" s="69">
        <v>0</v>
      </c>
      <c r="T115" s="69">
        <v>0.81162365000000003</v>
      </c>
      <c r="U115" s="1" t="s">
        <v>2929</v>
      </c>
      <c r="V115" s="69">
        <v>2</v>
      </c>
      <c r="W115" s="55">
        <f>MAX(0,ROUND(Free_Beer[[#This Row],[Low Value]]*$AH$6,0))+1</f>
        <v>1</v>
      </c>
      <c r="X115" s="55">
        <f>MAX(0,ROUND(Free_Beer[[#This Row],[Mean Value]]*$AH$6,0))+1</f>
        <v>1</v>
      </c>
      <c r="Y115" s="55">
        <f>MAX(0,ROUND(Free_Beer[[#This Row],[High Value]]*$AH$6,0))+1</f>
        <v>1</v>
      </c>
      <c r="AB115" s="55">
        <f>Free_Beer[[#This Row],[Actual]]/Free_Beer[[#This Row],[Mean Value]]</f>
        <v>0</v>
      </c>
    </row>
    <row r="116" spans="1:28" x14ac:dyDescent="0.3">
      <c r="A116" s="1" t="s">
        <v>451</v>
      </c>
      <c r="B116" s="69">
        <v>79</v>
      </c>
      <c r="C116" s="1" t="s">
        <v>2466</v>
      </c>
      <c r="D116" s="1" t="s">
        <v>352</v>
      </c>
      <c r="E116" s="69">
        <v>4</v>
      </c>
      <c r="F116" s="1" t="s">
        <v>14152</v>
      </c>
      <c r="G116" s="1" t="s">
        <v>14058</v>
      </c>
      <c r="H116" s="1" t="s">
        <v>14090</v>
      </c>
      <c r="I116" s="69">
        <v>0</v>
      </c>
      <c r="J116" s="69">
        <v>0</v>
      </c>
      <c r="K116" s="69">
        <v>12</v>
      </c>
      <c r="L116" s="69">
        <v>-6.5</v>
      </c>
      <c r="M116" s="69">
        <v>-5</v>
      </c>
      <c r="N116" s="69">
        <v>-3.9</v>
      </c>
      <c r="O116" s="69">
        <v>10</v>
      </c>
      <c r="P116" s="69">
        <v>4</v>
      </c>
      <c r="Q116" s="69">
        <v>3.1</v>
      </c>
      <c r="R116" s="69">
        <v>2.4</v>
      </c>
      <c r="S116" s="69">
        <v>0</v>
      </c>
      <c r="T116" s="69">
        <v>1.5713981910000001</v>
      </c>
      <c r="U116" s="1" t="s">
        <v>2463</v>
      </c>
      <c r="V116" s="69">
        <v>4</v>
      </c>
      <c r="W116" s="55">
        <f>MAX(0,ROUND(Free_Beer[[#This Row],[Low Value]]*$AH$6,0))+1</f>
        <v>1</v>
      </c>
      <c r="X116" s="55">
        <f>MAX(0,ROUND(Free_Beer[[#This Row],[Mean Value]]*$AH$6,0))+1</f>
        <v>1</v>
      </c>
      <c r="Y116" s="55">
        <f>MAX(0,ROUND(Free_Beer[[#This Row],[High Value]]*$AH$6,0))+1</f>
        <v>1</v>
      </c>
      <c r="AB116" s="55">
        <f>Free_Beer[[#This Row],[Actual]]/Free_Beer[[#This Row],[Mean Value]]</f>
        <v>0</v>
      </c>
    </row>
    <row r="117" spans="1:28" x14ac:dyDescent="0.3">
      <c r="A117" s="1" t="s">
        <v>348</v>
      </c>
      <c r="B117" s="69">
        <v>118</v>
      </c>
      <c r="C117" s="1" t="s">
        <v>7726</v>
      </c>
      <c r="D117" s="1" t="s">
        <v>489</v>
      </c>
      <c r="E117" s="69">
        <v>10</v>
      </c>
      <c r="F117" s="1" t="s">
        <v>14257</v>
      </c>
      <c r="G117" s="1" t="s">
        <v>14159</v>
      </c>
      <c r="H117" s="1" t="s">
        <v>14090</v>
      </c>
      <c r="I117" s="69">
        <v>2</v>
      </c>
      <c r="J117" s="69">
        <v>4</v>
      </c>
      <c r="K117" s="69">
        <v>15</v>
      </c>
      <c r="L117" s="69">
        <v>-6.7</v>
      </c>
      <c r="M117" s="69">
        <v>-5</v>
      </c>
      <c r="N117" s="69">
        <v>-2.7</v>
      </c>
      <c r="O117" s="69">
        <v>12</v>
      </c>
      <c r="P117" s="69">
        <v>4.0999999999999996</v>
      </c>
      <c r="Q117" s="69">
        <v>3.1</v>
      </c>
      <c r="R117" s="69">
        <v>1.7</v>
      </c>
      <c r="S117" s="69">
        <v>0</v>
      </c>
      <c r="T117" s="69">
        <v>0.67445958500000003</v>
      </c>
      <c r="U117" s="1" t="s">
        <v>83</v>
      </c>
      <c r="V117" s="69">
        <v>9</v>
      </c>
      <c r="W117" s="55">
        <f>MAX(0,ROUND(Free_Beer[[#This Row],[Low Value]]*$AH$6,0))+1</f>
        <v>1</v>
      </c>
      <c r="X117" s="55">
        <f>MAX(0,ROUND(Free_Beer[[#This Row],[Mean Value]]*$AH$6,0))+1</f>
        <v>1</v>
      </c>
      <c r="Y117" s="55">
        <f>MAX(0,ROUND(Free_Beer[[#This Row],[High Value]]*$AH$6,0))+1</f>
        <v>1</v>
      </c>
      <c r="AB117" s="55">
        <f>Free_Beer[[#This Row],[Actual]]/Free_Beer[[#This Row],[Mean Value]]</f>
        <v>0</v>
      </c>
    </row>
    <row r="118" spans="1:28" x14ac:dyDescent="0.3">
      <c r="A118" s="1" t="s">
        <v>451</v>
      </c>
      <c r="B118" s="69">
        <v>81</v>
      </c>
      <c r="C118" s="1" t="s">
        <v>2917</v>
      </c>
      <c r="D118" s="1" t="s">
        <v>303</v>
      </c>
      <c r="E118" s="69">
        <v>6</v>
      </c>
      <c r="F118" s="1" t="s">
        <v>14154</v>
      </c>
      <c r="G118" s="1" t="s">
        <v>14134</v>
      </c>
      <c r="H118" s="1" t="s">
        <v>14090</v>
      </c>
      <c r="I118" s="69">
        <v>0</v>
      </c>
      <c r="J118" s="69">
        <v>0</v>
      </c>
      <c r="K118" s="69">
        <v>12</v>
      </c>
      <c r="L118" s="69">
        <v>-6.2</v>
      </c>
      <c r="M118" s="69">
        <v>-5.0999999999999996</v>
      </c>
      <c r="N118" s="69">
        <v>-3.9</v>
      </c>
      <c r="O118" s="69">
        <v>10</v>
      </c>
      <c r="P118" s="69">
        <v>3.8</v>
      </c>
      <c r="Q118" s="69">
        <v>3.1</v>
      </c>
      <c r="R118" s="69">
        <v>2.4</v>
      </c>
      <c r="S118" s="69">
        <v>0</v>
      </c>
      <c r="T118" s="69">
        <v>0.96050668800000005</v>
      </c>
      <c r="U118" s="1" t="s">
        <v>230</v>
      </c>
      <c r="V118" s="69">
        <v>1</v>
      </c>
      <c r="W118" s="55">
        <f>MAX(0,ROUND(Free_Beer[[#This Row],[Low Value]]*$AH$6,0))+1</f>
        <v>1</v>
      </c>
      <c r="X118" s="55">
        <f>MAX(0,ROUND(Free_Beer[[#This Row],[Mean Value]]*$AH$6,0))+1</f>
        <v>1</v>
      </c>
      <c r="Y118" s="55">
        <f>MAX(0,ROUND(Free_Beer[[#This Row],[High Value]]*$AH$6,0))+1</f>
        <v>1</v>
      </c>
      <c r="AB118" s="55">
        <f>Free_Beer[[#This Row],[Actual]]/Free_Beer[[#This Row],[Mean Value]]</f>
        <v>0</v>
      </c>
    </row>
    <row r="119" spans="1:28" x14ac:dyDescent="0.3">
      <c r="A119" s="1" t="s">
        <v>451</v>
      </c>
      <c r="B119" s="69">
        <v>80</v>
      </c>
      <c r="C119" s="1" t="s">
        <v>5957</v>
      </c>
      <c r="D119" s="1" t="s">
        <v>352</v>
      </c>
      <c r="E119" s="69">
        <v>4</v>
      </c>
      <c r="F119" s="1" t="s">
        <v>14153</v>
      </c>
      <c r="G119" s="1" t="s">
        <v>14112</v>
      </c>
      <c r="H119" s="1" t="s">
        <v>14090</v>
      </c>
      <c r="I119" s="69">
        <v>1</v>
      </c>
      <c r="J119" s="69">
        <v>3</v>
      </c>
      <c r="K119" s="69">
        <v>7</v>
      </c>
      <c r="L119" s="69">
        <v>-7</v>
      </c>
      <c r="M119" s="69">
        <v>-5.0999999999999996</v>
      </c>
      <c r="N119" s="69">
        <v>-3.2</v>
      </c>
      <c r="O119" s="69">
        <v>10</v>
      </c>
      <c r="P119" s="69">
        <v>4.3</v>
      </c>
      <c r="Q119" s="69">
        <v>3.1</v>
      </c>
      <c r="R119" s="69">
        <v>1.9</v>
      </c>
      <c r="S119" s="69">
        <v>0</v>
      </c>
      <c r="T119" s="69">
        <v>0.73494537900000001</v>
      </c>
      <c r="U119" s="1" t="s">
        <v>49</v>
      </c>
      <c r="V119" s="69">
        <v>2</v>
      </c>
      <c r="W119" s="55">
        <f>MAX(0,ROUND(Free_Beer[[#This Row],[Low Value]]*$AH$6,0))+1</f>
        <v>1</v>
      </c>
      <c r="X119" s="55">
        <f>MAX(0,ROUND(Free_Beer[[#This Row],[Mean Value]]*$AH$6,0))+1</f>
        <v>1</v>
      </c>
      <c r="Y119" s="55">
        <f>MAX(0,ROUND(Free_Beer[[#This Row],[High Value]]*$AH$6,0))+1</f>
        <v>1</v>
      </c>
      <c r="AB119" s="55">
        <f>Free_Beer[[#This Row],[Actual]]/Free_Beer[[#This Row],[Mean Value]]</f>
        <v>0</v>
      </c>
    </row>
    <row r="120" spans="1:28" x14ac:dyDescent="0.3">
      <c r="A120" s="1" t="s">
        <v>348</v>
      </c>
      <c r="B120" s="69">
        <v>120</v>
      </c>
      <c r="C120" s="1" t="s">
        <v>8044</v>
      </c>
      <c r="D120" s="1" t="s">
        <v>745</v>
      </c>
      <c r="E120" s="69">
        <v>8</v>
      </c>
      <c r="F120" s="1" t="s">
        <v>14259</v>
      </c>
      <c r="G120" s="1" t="s">
        <v>14056</v>
      </c>
      <c r="H120" s="1" t="s">
        <v>14090</v>
      </c>
      <c r="I120" s="69">
        <v>1</v>
      </c>
      <c r="J120" s="69">
        <v>1</v>
      </c>
      <c r="K120" s="69">
        <v>6</v>
      </c>
      <c r="L120" s="69">
        <v>-5.5</v>
      </c>
      <c r="M120" s="69">
        <v>-5.0999999999999996</v>
      </c>
      <c r="N120" s="69">
        <v>-4.5</v>
      </c>
      <c r="O120" s="69">
        <v>12</v>
      </c>
      <c r="P120" s="69">
        <v>3.4</v>
      </c>
      <c r="Q120" s="69">
        <v>3.1</v>
      </c>
      <c r="R120" s="69">
        <v>2.8</v>
      </c>
      <c r="S120" s="69">
        <v>0</v>
      </c>
      <c r="T120" s="69">
        <v>0.91104693699999995</v>
      </c>
      <c r="U120" s="1" t="s">
        <v>8042</v>
      </c>
      <c r="V120" s="69">
        <v>6</v>
      </c>
      <c r="W120" s="55">
        <f>MAX(0,ROUND(Free_Beer[[#This Row],[Low Value]]*$AH$6,0))+1</f>
        <v>1</v>
      </c>
      <c r="X120" s="55">
        <f>MAX(0,ROUND(Free_Beer[[#This Row],[Mean Value]]*$AH$6,0))+1</f>
        <v>1</v>
      </c>
      <c r="Y120" s="55">
        <f>MAX(0,ROUND(Free_Beer[[#This Row],[High Value]]*$AH$6,0))+1</f>
        <v>1</v>
      </c>
      <c r="AB120" s="55">
        <f>Free_Beer[[#This Row],[Actual]]/Free_Beer[[#This Row],[Mean Value]]</f>
        <v>0</v>
      </c>
    </row>
    <row r="121" spans="1:28" x14ac:dyDescent="0.3">
      <c r="A121" s="1" t="s">
        <v>451</v>
      </c>
      <c r="B121" s="69">
        <v>82</v>
      </c>
      <c r="C121" s="1" t="s">
        <v>10152</v>
      </c>
      <c r="D121" s="1" t="s">
        <v>388</v>
      </c>
      <c r="E121" s="69">
        <v>10</v>
      </c>
      <c r="F121" s="1" t="s">
        <v>14155</v>
      </c>
      <c r="G121" s="1" t="s">
        <v>14097</v>
      </c>
      <c r="H121" s="1" t="s">
        <v>14090</v>
      </c>
      <c r="I121" s="69">
        <v>0</v>
      </c>
      <c r="J121" s="69">
        <v>2</v>
      </c>
      <c r="K121" s="69">
        <v>11</v>
      </c>
      <c r="L121" s="69">
        <v>-6.4</v>
      </c>
      <c r="M121" s="69">
        <v>-5.2</v>
      </c>
      <c r="N121" s="69">
        <v>-4</v>
      </c>
      <c r="O121" s="69">
        <v>10</v>
      </c>
      <c r="P121" s="69">
        <v>3.9</v>
      </c>
      <c r="Q121" s="69">
        <v>3.2</v>
      </c>
      <c r="R121" s="69">
        <v>2.4</v>
      </c>
      <c r="S121" s="69">
        <v>0</v>
      </c>
      <c r="T121" s="69">
        <v>0.52981911000000004</v>
      </c>
      <c r="U121" s="1" t="s">
        <v>227</v>
      </c>
      <c r="V121" s="69">
        <v>2</v>
      </c>
      <c r="W121" s="55">
        <f>MAX(0,ROUND(Free_Beer[[#This Row],[Low Value]]*$AH$6,0))+1</f>
        <v>1</v>
      </c>
      <c r="X121" s="55">
        <f>MAX(0,ROUND(Free_Beer[[#This Row],[Mean Value]]*$AH$6,0))+1</f>
        <v>1</v>
      </c>
      <c r="Y121" s="55">
        <f>MAX(0,ROUND(Free_Beer[[#This Row],[High Value]]*$AH$6,0))+1</f>
        <v>1</v>
      </c>
      <c r="AB121" s="55">
        <f>Free_Beer[[#This Row],[Actual]]/Free_Beer[[#This Row],[Mean Value]]</f>
        <v>0</v>
      </c>
    </row>
    <row r="122" spans="1:28" x14ac:dyDescent="0.3">
      <c r="A122" s="1" t="s">
        <v>348</v>
      </c>
      <c r="B122" s="69">
        <v>124</v>
      </c>
      <c r="C122" s="1" t="s">
        <v>6901</v>
      </c>
      <c r="D122" s="1" t="s">
        <v>1379</v>
      </c>
      <c r="E122" s="69">
        <v>10</v>
      </c>
      <c r="F122" s="1" t="s">
        <v>14263</v>
      </c>
      <c r="G122" s="1" t="s">
        <v>14159</v>
      </c>
      <c r="H122" s="1" t="s">
        <v>14090</v>
      </c>
      <c r="I122" s="69">
        <v>0</v>
      </c>
      <c r="J122" s="69">
        <v>0</v>
      </c>
      <c r="K122" s="69">
        <v>15</v>
      </c>
      <c r="L122" s="69">
        <v>-6.4</v>
      </c>
      <c r="M122" s="69">
        <v>-5.2</v>
      </c>
      <c r="N122" s="69">
        <v>-4</v>
      </c>
      <c r="O122" s="69">
        <v>12</v>
      </c>
      <c r="P122" s="69">
        <v>3.9</v>
      </c>
      <c r="Q122" s="69">
        <v>3.2</v>
      </c>
      <c r="R122" s="69">
        <v>2.4</v>
      </c>
      <c r="S122" s="69">
        <v>0</v>
      </c>
      <c r="T122" s="69">
        <v>0.83983935300000001</v>
      </c>
      <c r="U122" s="1" t="s">
        <v>225</v>
      </c>
      <c r="V122" s="69">
        <v>2</v>
      </c>
      <c r="W122" s="55">
        <f>MAX(0,ROUND(Free_Beer[[#This Row],[Low Value]]*$AH$6,0))+1</f>
        <v>1</v>
      </c>
      <c r="X122" s="55">
        <f>MAX(0,ROUND(Free_Beer[[#This Row],[Mean Value]]*$AH$6,0))+1</f>
        <v>1</v>
      </c>
      <c r="Y122" s="55">
        <f>MAX(0,ROUND(Free_Beer[[#This Row],[High Value]]*$AH$6,0))+1</f>
        <v>1</v>
      </c>
      <c r="AB122" s="55">
        <f>Free_Beer[[#This Row],[Actual]]/Free_Beer[[#This Row],[Mean Value]]</f>
        <v>0</v>
      </c>
    </row>
    <row r="123" spans="1:28" x14ac:dyDescent="0.3">
      <c r="A123" s="1" t="s">
        <v>451</v>
      </c>
      <c r="B123" s="69">
        <v>83</v>
      </c>
      <c r="C123" s="1" t="s">
        <v>860</v>
      </c>
      <c r="D123" s="1" t="s">
        <v>721</v>
      </c>
      <c r="E123" s="69">
        <v>5</v>
      </c>
      <c r="F123" s="1" t="s">
        <v>14156</v>
      </c>
      <c r="G123" s="1" t="s">
        <v>14157</v>
      </c>
      <c r="H123" s="1" t="s">
        <v>14090</v>
      </c>
      <c r="I123" s="69">
        <v>0</v>
      </c>
      <c r="J123" s="69">
        <v>1</v>
      </c>
      <c r="K123" s="69">
        <v>7</v>
      </c>
      <c r="L123" s="69">
        <v>-7</v>
      </c>
      <c r="M123" s="69">
        <v>-5.2</v>
      </c>
      <c r="N123" s="69">
        <v>-2.8</v>
      </c>
      <c r="O123" s="69">
        <v>10</v>
      </c>
      <c r="P123" s="69">
        <v>4.3</v>
      </c>
      <c r="Q123" s="69">
        <v>3.2</v>
      </c>
      <c r="R123" s="69">
        <v>1.7</v>
      </c>
      <c r="S123" s="69">
        <v>0</v>
      </c>
      <c r="T123" s="69">
        <v>1.0592805750000001</v>
      </c>
      <c r="U123" s="1" t="s">
        <v>856</v>
      </c>
      <c r="V123" s="69">
        <v>4</v>
      </c>
      <c r="W123" s="55">
        <f>MAX(0,ROUND(Free_Beer[[#This Row],[Low Value]]*$AH$6,0))+1</f>
        <v>1</v>
      </c>
      <c r="X123" s="55">
        <f>MAX(0,ROUND(Free_Beer[[#This Row],[Mean Value]]*$AH$6,0))+1</f>
        <v>1</v>
      </c>
      <c r="Y123" s="55">
        <f>MAX(0,ROUND(Free_Beer[[#This Row],[High Value]]*$AH$6,0))+1</f>
        <v>1</v>
      </c>
      <c r="AB123" s="55">
        <f>Free_Beer[[#This Row],[Actual]]/Free_Beer[[#This Row],[Mean Value]]</f>
        <v>0</v>
      </c>
    </row>
    <row r="124" spans="1:28" x14ac:dyDescent="0.3">
      <c r="A124" s="1" t="s">
        <v>348</v>
      </c>
      <c r="B124" s="69">
        <v>123</v>
      </c>
      <c r="C124" s="1" t="s">
        <v>4882</v>
      </c>
      <c r="D124" s="1" t="s">
        <v>327</v>
      </c>
      <c r="E124" s="69">
        <v>6</v>
      </c>
      <c r="F124" s="1" t="s">
        <v>14262</v>
      </c>
      <c r="G124" s="1" t="s">
        <v>14056</v>
      </c>
      <c r="H124" s="1" t="s">
        <v>14090</v>
      </c>
      <c r="I124" s="69">
        <v>0</v>
      </c>
      <c r="J124" s="69">
        <v>0</v>
      </c>
      <c r="K124" s="69">
        <v>14</v>
      </c>
      <c r="L124" s="69">
        <v>-5.9</v>
      </c>
      <c r="M124" s="69">
        <v>-5.2</v>
      </c>
      <c r="N124" s="69">
        <v>-4.5</v>
      </c>
      <c r="O124" s="69">
        <v>12</v>
      </c>
      <c r="P124" s="69">
        <v>3.6</v>
      </c>
      <c r="Q124" s="69">
        <v>3.2</v>
      </c>
      <c r="R124" s="69">
        <v>2.8</v>
      </c>
      <c r="S124" s="69">
        <v>0</v>
      </c>
      <c r="T124" s="69">
        <v>0.872121755</v>
      </c>
      <c r="U124" s="1" t="s">
        <v>4880</v>
      </c>
      <c r="V124" s="69">
        <v>4</v>
      </c>
      <c r="W124" s="55">
        <f>MAX(0,ROUND(Free_Beer[[#This Row],[Low Value]]*$AH$6,0))+1</f>
        <v>1</v>
      </c>
      <c r="X124" s="55">
        <f>MAX(0,ROUND(Free_Beer[[#This Row],[Mean Value]]*$AH$6,0))+1</f>
        <v>1</v>
      </c>
      <c r="Y124" s="55">
        <f>MAX(0,ROUND(Free_Beer[[#This Row],[High Value]]*$AH$6,0))+1</f>
        <v>1</v>
      </c>
      <c r="AB124" s="55">
        <f>Free_Beer[[#This Row],[Actual]]/Free_Beer[[#This Row],[Mean Value]]</f>
        <v>0</v>
      </c>
    </row>
    <row r="125" spans="1:28" x14ac:dyDescent="0.3">
      <c r="A125" s="1" t="s">
        <v>451</v>
      </c>
      <c r="B125" s="69">
        <v>84</v>
      </c>
      <c r="C125" s="1" t="s">
        <v>7318</v>
      </c>
      <c r="D125" s="1" t="s">
        <v>1379</v>
      </c>
      <c r="E125" s="69">
        <v>10</v>
      </c>
      <c r="F125" s="1" t="s">
        <v>14158</v>
      </c>
      <c r="G125" s="1" t="s">
        <v>14159</v>
      </c>
      <c r="H125" s="1" t="s">
        <v>14090</v>
      </c>
      <c r="I125" s="69">
        <v>0</v>
      </c>
      <c r="J125" s="69">
        <v>0</v>
      </c>
      <c r="K125" s="69">
        <v>13</v>
      </c>
      <c r="L125" s="69">
        <v>-6.3</v>
      </c>
      <c r="M125" s="69">
        <v>-5.2</v>
      </c>
      <c r="N125" s="69">
        <v>-3.7</v>
      </c>
      <c r="O125" s="69">
        <v>10</v>
      </c>
      <c r="P125" s="69">
        <v>3.9</v>
      </c>
      <c r="Q125" s="69">
        <v>3.2</v>
      </c>
      <c r="R125" s="69">
        <v>2.2999999999999998</v>
      </c>
      <c r="S125" s="69">
        <v>0</v>
      </c>
      <c r="T125" s="69">
        <v>1.3870021889999999</v>
      </c>
      <c r="U125" s="1" t="s">
        <v>7315</v>
      </c>
      <c r="V125" s="69">
        <v>6</v>
      </c>
      <c r="W125" s="55">
        <f>MAX(0,ROUND(Free_Beer[[#This Row],[Low Value]]*$AH$6,0))+1</f>
        <v>1</v>
      </c>
      <c r="X125" s="55">
        <f>MAX(0,ROUND(Free_Beer[[#This Row],[Mean Value]]*$AH$6,0))+1</f>
        <v>1</v>
      </c>
      <c r="Y125" s="55">
        <f>MAX(0,ROUND(Free_Beer[[#This Row],[High Value]]*$AH$6,0))+1</f>
        <v>1</v>
      </c>
      <c r="AB125" s="55">
        <f>Free_Beer[[#This Row],[Actual]]/Free_Beer[[#This Row],[Mean Value]]</f>
        <v>0</v>
      </c>
    </row>
    <row r="126" spans="1:28" x14ac:dyDescent="0.3">
      <c r="A126" s="1" t="s">
        <v>348</v>
      </c>
      <c r="B126" s="69">
        <v>121</v>
      </c>
      <c r="C126" s="1" t="s">
        <v>4727</v>
      </c>
      <c r="D126" s="1" t="s">
        <v>875</v>
      </c>
      <c r="E126" s="69">
        <v>7</v>
      </c>
      <c r="F126" s="1" t="s">
        <v>14260</v>
      </c>
      <c r="G126" s="1" t="s">
        <v>14261</v>
      </c>
      <c r="H126" s="1" t="s">
        <v>14090</v>
      </c>
      <c r="I126" s="69">
        <v>0</v>
      </c>
      <c r="J126" s="69">
        <v>1</v>
      </c>
      <c r="K126" s="69">
        <v>15</v>
      </c>
      <c r="L126" s="69">
        <v>-6.1</v>
      </c>
      <c r="M126" s="69">
        <v>-5.2</v>
      </c>
      <c r="N126" s="69">
        <v>-4.3</v>
      </c>
      <c r="O126" s="69">
        <v>12</v>
      </c>
      <c r="P126" s="69">
        <v>3.7</v>
      </c>
      <c r="Q126" s="69">
        <v>3.2</v>
      </c>
      <c r="R126" s="69">
        <v>2.6</v>
      </c>
      <c r="S126" s="69">
        <v>0</v>
      </c>
      <c r="T126" s="69">
        <v>1.3669476629999999</v>
      </c>
      <c r="U126" s="1" t="s">
        <v>4724</v>
      </c>
      <c r="V126" s="69">
        <v>7</v>
      </c>
      <c r="W126" s="55">
        <f>MAX(0,ROUND(Free_Beer[[#This Row],[Low Value]]*$AH$6,0))+1</f>
        <v>1</v>
      </c>
      <c r="X126" s="55">
        <f>MAX(0,ROUND(Free_Beer[[#This Row],[Mean Value]]*$AH$6,0))+1</f>
        <v>1</v>
      </c>
      <c r="Y126" s="55">
        <f>MAX(0,ROUND(Free_Beer[[#This Row],[High Value]]*$AH$6,0))+1</f>
        <v>1</v>
      </c>
      <c r="AB126" s="55">
        <f>Free_Beer[[#This Row],[Actual]]/Free_Beer[[#This Row],[Mean Value]]</f>
        <v>0</v>
      </c>
    </row>
    <row r="127" spans="1:28" x14ac:dyDescent="0.3">
      <c r="A127" s="1" t="s">
        <v>348</v>
      </c>
      <c r="B127" s="69">
        <v>125</v>
      </c>
      <c r="C127" s="1" t="s">
        <v>10623</v>
      </c>
      <c r="D127" s="1" t="s">
        <v>1198</v>
      </c>
      <c r="E127" s="69">
        <v>7</v>
      </c>
      <c r="F127" s="1" t="s">
        <v>14264</v>
      </c>
      <c r="G127" s="1" t="s">
        <v>14056</v>
      </c>
      <c r="H127" s="1" t="s">
        <v>14090</v>
      </c>
      <c r="I127" s="69">
        <v>0</v>
      </c>
      <c r="J127" s="69">
        <v>0</v>
      </c>
      <c r="K127" s="69">
        <v>11</v>
      </c>
      <c r="L127" s="69">
        <v>-6.3</v>
      </c>
      <c r="M127" s="69">
        <v>-5.3</v>
      </c>
      <c r="N127" s="69">
        <v>-4.2</v>
      </c>
      <c r="O127" s="69">
        <v>12</v>
      </c>
      <c r="P127" s="69">
        <v>3.9</v>
      </c>
      <c r="Q127" s="69">
        <v>3.2</v>
      </c>
      <c r="R127" s="69">
        <v>2.6</v>
      </c>
      <c r="S127" s="69">
        <v>0</v>
      </c>
      <c r="T127" s="69">
        <v>0.95905620599999997</v>
      </c>
      <c r="U127" s="1" t="s">
        <v>10621</v>
      </c>
      <c r="V127" s="69">
        <v>1</v>
      </c>
      <c r="W127" s="55">
        <f>MAX(0,ROUND(Free_Beer[[#This Row],[Low Value]]*$AH$6,0))+1</f>
        <v>1</v>
      </c>
      <c r="X127" s="55">
        <f>MAX(0,ROUND(Free_Beer[[#This Row],[Mean Value]]*$AH$6,0))+1</f>
        <v>1</v>
      </c>
      <c r="Y127" s="55">
        <f>MAX(0,ROUND(Free_Beer[[#This Row],[High Value]]*$AH$6,0))+1</f>
        <v>1</v>
      </c>
      <c r="AB127" s="55">
        <f>Free_Beer[[#This Row],[Actual]]/Free_Beer[[#This Row],[Mean Value]]</f>
        <v>0</v>
      </c>
    </row>
    <row r="128" spans="1:28" x14ac:dyDescent="0.3">
      <c r="A128" s="1" t="s">
        <v>348</v>
      </c>
      <c r="B128" s="69">
        <v>127</v>
      </c>
      <c r="C128" s="1" t="s">
        <v>545</v>
      </c>
      <c r="D128" s="1" t="s">
        <v>536</v>
      </c>
      <c r="E128" s="69">
        <v>4</v>
      </c>
      <c r="F128" s="1" t="s">
        <v>14266</v>
      </c>
      <c r="G128" s="1" t="s">
        <v>14056</v>
      </c>
      <c r="H128" s="1" t="s">
        <v>14090</v>
      </c>
      <c r="I128" s="69">
        <v>0</v>
      </c>
      <c r="J128" s="69">
        <v>1</v>
      </c>
      <c r="K128" s="69">
        <v>13</v>
      </c>
      <c r="L128" s="69">
        <v>-6.5</v>
      </c>
      <c r="M128" s="69">
        <v>-5.3</v>
      </c>
      <c r="N128" s="69">
        <v>-4.5</v>
      </c>
      <c r="O128" s="69">
        <v>12</v>
      </c>
      <c r="P128" s="69">
        <v>4</v>
      </c>
      <c r="Q128" s="69">
        <v>3.2</v>
      </c>
      <c r="R128" s="69">
        <v>2.7</v>
      </c>
      <c r="S128" s="69">
        <v>0</v>
      </c>
      <c r="T128" s="69">
        <v>0.77017517999999996</v>
      </c>
      <c r="U128" s="1" t="s">
        <v>540</v>
      </c>
      <c r="V128" s="69">
        <v>2</v>
      </c>
      <c r="W128" s="55">
        <f>MAX(0,ROUND(Free_Beer[[#This Row],[Low Value]]*$AH$6,0))+1</f>
        <v>1</v>
      </c>
      <c r="X128" s="55">
        <f>MAX(0,ROUND(Free_Beer[[#This Row],[Mean Value]]*$AH$6,0))+1</f>
        <v>1</v>
      </c>
      <c r="Y128" s="55">
        <f>MAX(0,ROUND(Free_Beer[[#This Row],[High Value]]*$AH$6,0))+1</f>
        <v>1</v>
      </c>
      <c r="AB128" s="55">
        <f>Free_Beer[[#This Row],[Actual]]/Free_Beer[[#This Row],[Mean Value]]</f>
        <v>0</v>
      </c>
    </row>
    <row r="129" spans="1:28" x14ac:dyDescent="0.3">
      <c r="A129" s="1" t="s">
        <v>348</v>
      </c>
      <c r="B129" s="69">
        <v>126</v>
      </c>
      <c r="C129" s="1" t="s">
        <v>8475</v>
      </c>
      <c r="D129" s="1" t="s">
        <v>489</v>
      </c>
      <c r="E129" s="69">
        <v>10</v>
      </c>
      <c r="F129" s="1" t="s">
        <v>14265</v>
      </c>
      <c r="G129" s="1" t="s">
        <v>14056</v>
      </c>
      <c r="H129" s="1" t="s">
        <v>14090</v>
      </c>
      <c r="I129" s="69">
        <v>0</v>
      </c>
      <c r="J129" s="69">
        <v>1</v>
      </c>
      <c r="K129" s="69">
        <v>12</v>
      </c>
      <c r="L129" s="69">
        <v>-6.1</v>
      </c>
      <c r="M129" s="69">
        <v>-5.3</v>
      </c>
      <c r="N129" s="69">
        <v>-4.4000000000000004</v>
      </c>
      <c r="O129" s="69">
        <v>12</v>
      </c>
      <c r="P129" s="69">
        <v>3.7</v>
      </c>
      <c r="Q129" s="69">
        <v>3.2</v>
      </c>
      <c r="R129" s="69">
        <v>2.7</v>
      </c>
      <c r="S129" s="69">
        <v>0</v>
      </c>
      <c r="T129" s="69">
        <v>1.304072662</v>
      </c>
      <c r="U129" s="1" t="s">
        <v>8473</v>
      </c>
      <c r="V129" s="69">
        <v>3</v>
      </c>
      <c r="W129" s="55">
        <f>MAX(0,ROUND(Free_Beer[[#This Row],[Low Value]]*$AH$6,0))+1</f>
        <v>1</v>
      </c>
      <c r="X129" s="55">
        <f>MAX(0,ROUND(Free_Beer[[#This Row],[Mean Value]]*$AH$6,0))+1</f>
        <v>1</v>
      </c>
      <c r="Y129" s="55">
        <f>MAX(0,ROUND(Free_Beer[[#This Row],[High Value]]*$AH$6,0))+1</f>
        <v>1</v>
      </c>
      <c r="AB129" s="55">
        <f>Free_Beer[[#This Row],[Actual]]/Free_Beer[[#This Row],[Mean Value]]</f>
        <v>0</v>
      </c>
    </row>
    <row r="130" spans="1:28" x14ac:dyDescent="0.3">
      <c r="A130" s="1" t="s">
        <v>451</v>
      </c>
      <c r="B130" s="69">
        <v>89</v>
      </c>
      <c r="C130" s="1" t="s">
        <v>10517</v>
      </c>
      <c r="D130" s="1" t="s">
        <v>335</v>
      </c>
      <c r="E130" s="69">
        <v>8</v>
      </c>
      <c r="F130" s="1" t="s">
        <v>14165</v>
      </c>
      <c r="G130" s="1" t="s">
        <v>14166</v>
      </c>
      <c r="H130" s="1" t="s">
        <v>14090</v>
      </c>
      <c r="I130" s="69">
        <v>0</v>
      </c>
      <c r="J130" s="69">
        <v>1</v>
      </c>
      <c r="K130" s="69">
        <v>5</v>
      </c>
      <c r="L130" s="69">
        <v>-7.2</v>
      </c>
      <c r="M130" s="69">
        <v>-5.4</v>
      </c>
      <c r="N130" s="69">
        <v>-3.6</v>
      </c>
      <c r="O130" s="69">
        <v>11</v>
      </c>
      <c r="P130" s="69">
        <v>4.4000000000000004</v>
      </c>
      <c r="Q130" s="69">
        <v>3.3</v>
      </c>
      <c r="R130" s="69">
        <v>2.2000000000000002</v>
      </c>
      <c r="S130" s="69">
        <v>0</v>
      </c>
      <c r="T130" s="69">
        <v>1.2838758159999999</v>
      </c>
      <c r="U130" s="1" t="s">
        <v>243</v>
      </c>
      <c r="V130" s="69">
        <v>3</v>
      </c>
      <c r="W130" s="55">
        <f>MAX(0,ROUND(Free_Beer[[#This Row],[Low Value]]*$AH$6,0))+1</f>
        <v>1</v>
      </c>
      <c r="X130" s="55">
        <f>MAX(0,ROUND(Free_Beer[[#This Row],[Mean Value]]*$AH$6,0))+1</f>
        <v>1</v>
      </c>
      <c r="Y130" s="55">
        <f>MAX(0,ROUND(Free_Beer[[#This Row],[High Value]]*$AH$6,0))+1</f>
        <v>1</v>
      </c>
      <c r="AB130" s="55">
        <f>Free_Beer[[#This Row],[Actual]]/Free_Beer[[#This Row],[Mean Value]]</f>
        <v>0</v>
      </c>
    </row>
    <row r="131" spans="1:28" x14ac:dyDescent="0.3">
      <c r="A131" s="1" t="s">
        <v>348</v>
      </c>
      <c r="B131" s="69">
        <v>128</v>
      </c>
      <c r="C131" s="1" t="s">
        <v>6167</v>
      </c>
      <c r="D131" s="1" t="s">
        <v>303</v>
      </c>
      <c r="E131" s="69">
        <v>6</v>
      </c>
      <c r="F131" s="1" t="s">
        <v>14267</v>
      </c>
      <c r="G131" s="1" t="s">
        <v>14268</v>
      </c>
      <c r="H131" s="1" t="s">
        <v>14090</v>
      </c>
      <c r="I131" s="69">
        <v>0</v>
      </c>
      <c r="J131" s="69">
        <v>2</v>
      </c>
      <c r="K131" s="69">
        <v>15</v>
      </c>
      <c r="L131" s="69">
        <v>-6.1</v>
      </c>
      <c r="M131" s="69">
        <v>-5.4</v>
      </c>
      <c r="N131" s="69">
        <v>-4.5</v>
      </c>
      <c r="O131" s="69">
        <v>12</v>
      </c>
      <c r="P131" s="69">
        <v>3.7</v>
      </c>
      <c r="Q131" s="69">
        <v>3.3</v>
      </c>
      <c r="R131" s="69">
        <v>2.8</v>
      </c>
      <c r="S131" s="69">
        <v>0</v>
      </c>
      <c r="T131" s="69">
        <v>0.87045839000000003</v>
      </c>
      <c r="U131" s="1" t="s">
        <v>25</v>
      </c>
      <c r="V131" s="69">
        <v>3</v>
      </c>
      <c r="W131" s="55">
        <f>MAX(0,ROUND(Free_Beer[[#This Row],[Low Value]]*$AH$6,0))+1</f>
        <v>1</v>
      </c>
      <c r="X131" s="55">
        <f>MAX(0,ROUND(Free_Beer[[#This Row],[Mean Value]]*$AH$6,0))+1</f>
        <v>1</v>
      </c>
      <c r="Y131" s="55">
        <f>MAX(0,ROUND(Free_Beer[[#This Row],[High Value]]*$AH$6,0))+1</f>
        <v>1</v>
      </c>
      <c r="AB131" s="55">
        <f>Free_Beer[[#This Row],[Actual]]/Free_Beer[[#This Row],[Mean Value]]</f>
        <v>0</v>
      </c>
    </row>
    <row r="132" spans="1:28" x14ac:dyDescent="0.3">
      <c r="A132" s="1" t="s">
        <v>451</v>
      </c>
      <c r="B132" s="69">
        <v>87</v>
      </c>
      <c r="C132" s="1" t="s">
        <v>6185</v>
      </c>
      <c r="D132" s="1" t="s">
        <v>875</v>
      </c>
      <c r="E132" s="69">
        <v>7</v>
      </c>
      <c r="F132" s="1" t="s">
        <v>14162</v>
      </c>
      <c r="G132" s="1" t="s">
        <v>14163</v>
      </c>
      <c r="H132" s="1" t="s">
        <v>14090</v>
      </c>
      <c r="I132" s="69">
        <v>0</v>
      </c>
      <c r="J132" s="69">
        <v>0</v>
      </c>
      <c r="K132" s="69">
        <v>5</v>
      </c>
      <c r="L132" s="69">
        <v>-6.6</v>
      </c>
      <c r="M132" s="69">
        <v>-5.4</v>
      </c>
      <c r="N132" s="69">
        <v>-4.3</v>
      </c>
      <c r="O132" s="69">
        <v>10</v>
      </c>
      <c r="P132" s="69">
        <v>4</v>
      </c>
      <c r="Q132" s="69">
        <v>3.3</v>
      </c>
      <c r="R132" s="69">
        <v>2.6</v>
      </c>
      <c r="S132" s="69">
        <v>0</v>
      </c>
      <c r="T132" s="69">
        <v>0.94568598500000001</v>
      </c>
      <c r="U132" s="1" t="s">
        <v>6182</v>
      </c>
      <c r="V132" s="69">
        <v>4</v>
      </c>
      <c r="W132" s="55">
        <f>MAX(0,ROUND(Free_Beer[[#This Row],[Low Value]]*$AH$6,0))+1</f>
        <v>1</v>
      </c>
      <c r="X132" s="55">
        <f>MAX(0,ROUND(Free_Beer[[#This Row],[Mean Value]]*$AH$6,0))+1</f>
        <v>1</v>
      </c>
      <c r="Y132" s="55">
        <f>MAX(0,ROUND(Free_Beer[[#This Row],[High Value]]*$AH$6,0))+1</f>
        <v>1</v>
      </c>
      <c r="AB132" s="55">
        <f>Free_Beer[[#This Row],[Actual]]/Free_Beer[[#This Row],[Mean Value]]</f>
        <v>0</v>
      </c>
    </row>
    <row r="133" spans="1:28" x14ac:dyDescent="0.3">
      <c r="A133" s="1" t="s">
        <v>451</v>
      </c>
      <c r="B133" s="69">
        <v>86</v>
      </c>
      <c r="C133" s="1" t="s">
        <v>8569</v>
      </c>
      <c r="D133" s="1" t="s">
        <v>314</v>
      </c>
      <c r="E133" s="69">
        <v>11</v>
      </c>
      <c r="F133" s="1" t="s">
        <v>14161</v>
      </c>
      <c r="G133" s="1" t="s">
        <v>14056</v>
      </c>
      <c r="H133" s="1" t="s">
        <v>14090</v>
      </c>
      <c r="I133" s="69">
        <v>0</v>
      </c>
      <c r="J133" s="69">
        <v>0</v>
      </c>
      <c r="K133" s="69">
        <v>14</v>
      </c>
      <c r="L133" s="69">
        <v>-5.4</v>
      </c>
      <c r="M133" s="69">
        <v>-5.4</v>
      </c>
      <c r="N133" s="69">
        <v>-5.4</v>
      </c>
      <c r="O133" s="69">
        <v>10</v>
      </c>
      <c r="P133" s="69">
        <v>3.3</v>
      </c>
      <c r="Q133" s="69">
        <v>3.3</v>
      </c>
      <c r="R133" s="69">
        <v>3.3</v>
      </c>
      <c r="S133" s="69">
        <v>0</v>
      </c>
      <c r="T133" s="69">
        <v>0.80328103200000001</v>
      </c>
      <c r="U133" s="1" t="s">
        <v>95</v>
      </c>
      <c r="V133" s="69">
        <v>4</v>
      </c>
      <c r="W133" s="55">
        <f>MAX(0,ROUND(Free_Beer[[#This Row],[Low Value]]*$AH$6,0))+1</f>
        <v>1</v>
      </c>
      <c r="X133" s="55">
        <f>MAX(0,ROUND(Free_Beer[[#This Row],[Mean Value]]*$AH$6,0))+1</f>
        <v>1</v>
      </c>
      <c r="Y133" s="55">
        <f>MAX(0,ROUND(Free_Beer[[#This Row],[High Value]]*$AH$6,0))+1</f>
        <v>1</v>
      </c>
      <c r="AB133" s="55">
        <f>Free_Beer[[#This Row],[Actual]]/Free_Beer[[#This Row],[Mean Value]]</f>
        <v>0</v>
      </c>
    </row>
    <row r="134" spans="1:28" x14ac:dyDescent="0.3">
      <c r="A134" s="1" t="s">
        <v>451</v>
      </c>
      <c r="B134" s="69">
        <v>88</v>
      </c>
      <c r="C134" s="1" t="s">
        <v>2425</v>
      </c>
      <c r="D134" s="1" t="s">
        <v>1198</v>
      </c>
      <c r="E134" s="69">
        <v>7</v>
      </c>
      <c r="F134" s="1" t="s">
        <v>14164</v>
      </c>
      <c r="G134" s="1" t="s">
        <v>14143</v>
      </c>
      <c r="H134" s="1" t="s">
        <v>14090</v>
      </c>
      <c r="I134" s="69">
        <v>0</v>
      </c>
      <c r="J134" s="69">
        <v>0</v>
      </c>
      <c r="K134" s="69">
        <v>0</v>
      </c>
      <c r="L134" s="69">
        <v>-6.7</v>
      </c>
      <c r="M134" s="69">
        <v>-5.4</v>
      </c>
      <c r="N134" s="69">
        <v>-4.3</v>
      </c>
      <c r="O134" s="69">
        <v>11</v>
      </c>
      <c r="P134" s="69">
        <v>4.0999999999999996</v>
      </c>
      <c r="Q134" s="69">
        <v>3.3</v>
      </c>
      <c r="R134" s="69">
        <v>2.7</v>
      </c>
      <c r="S134" s="69">
        <v>0</v>
      </c>
      <c r="T134" s="69">
        <v>1.0204768230000001</v>
      </c>
      <c r="U134" s="1" t="s">
        <v>2423</v>
      </c>
      <c r="V134" s="69">
        <v>6</v>
      </c>
      <c r="W134" s="55">
        <f>MAX(0,ROUND(Free_Beer[[#This Row],[Low Value]]*$AH$6,0))+1</f>
        <v>1</v>
      </c>
      <c r="X134" s="55">
        <f>MAX(0,ROUND(Free_Beer[[#This Row],[Mean Value]]*$AH$6,0))+1</f>
        <v>1</v>
      </c>
      <c r="Y134" s="55">
        <f>MAX(0,ROUND(Free_Beer[[#This Row],[High Value]]*$AH$6,0))+1</f>
        <v>1</v>
      </c>
      <c r="AB134" s="55">
        <f>Free_Beer[[#This Row],[Actual]]/Free_Beer[[#This Row],[Mean Value]]</f>
        <v>0</v>
      </c>
    </row>
    <row r="135" spans="1:28" x14ac:dyDescent="0.3">
      <c r="A135" s="1" t="s">
        <v>311</v>
      </c>
      <c r="B135" s="69">
        <v>29</v>
      </c>
      <c r="C135" s="1" t="s">
        <v>6916</v>
      </c>
      <c r="D135" s="1" t="s">
        <v>314</v>
      </c>
      <c r="E135" s="69">
        <v>11</v>
      </c>
      <c r="F135" s="1" t="s">
        <v>14088</v>
      </c>
      <c r="G135" s="1" t="s">
        <v>14089</v>
      </c>
      <c r="H135" s="1" t="s">
        <v>14090</v>
      </c>
      <c r="I135" s="69">
        <v>0</v>
      </c>
      <c r="J135" s="69">
        <v>2</v>
      </c>
      <c r="K135" s="69">
        <v>15</v>
      </c>
      <c r="L135" s="69">
        <v>-8.6</v>
      </c>
      <c r="M135" s="69">
        <v>-5.4</v>
      </c>
      <c r="N135" s="69">
        <v>-2.7</v>
      </c>
      <c r="O135" s="69">
        <v>8</v>
      </c>
      <c r="P135" s="69">
        <v>5.3</v>
      </c>
      <c r="Q135" s="69">
        <v>3.3</v>
      </c>
      <c r="R135" s="69">
        <v>1.6</v>
      </c>
      <c r="S135" s="69">
        <v>0</v>
      </c>
      <c r="T135" s="69">
        <v>1.8896554210000001</v>
      </c>
      <c r="U135" s="1" t="s">
        <v>398</v>
      </c>
      <c r="V135" s="69">
        <v>15</v>
      </c>
      <c r="W135" s="55">
        <f>MAX(0,ROUND(Free_Beer[[#This Row],[Low Value]]*$AH$6,0))+1</f>
        <v>1</v>
      </c>
      <c r="X135" s="55">
        <f>MAX(0,ROUND(Free_Beer[[#This Row],[Mean Value]]*$AH$6,0))+1</f>
        <v>1</v>
      </c>
      <c r="Y135" s="55">
        <f>MAX(0,ROUND(Free_Beer[[#This Row],[High Value]]*$AH$6,0))+1</f>
        <v>1</v>
      </c>
      <c r="AB135" s="55">
        <f>Free_Beer[[#This Row],[Actual]]/Free_Beer[[#This Row],[Mean Value]]</f>
        <v>0</v>
      </c>
    </row>
    <row r="136" spans="1:28" x14ac:dyDescent="0.3">
      <c r="A136" s="94" t="s">
        <v>451</v>
      </c>
      <c r="B136" s="69">
        <v>91</v>
      </c>
      <c r="C136" s="1" t="s">
        <v>7551</v>
      </c>
      <c r="D136" s="1" t="s">
        <v>314</v>
      </c>
      <c r="E136" s="69">
        <v>11</v>
      </c>
      <c r="F136" s="1" t="s">
        <v>14167</v>
      </c>
      <c r="G136" s="1" t="s">
        <v>14134</v>
      </c>
      <c r="H136" s="1" t="s">
        <v>14090</v>
      </c>
      <c r="I136" s="69">
        <v>0</v>
      </c>
      <c r="J136" s="69">
        <v>0</v>
      </c>
      <c r="K136" s="69">
        <v>14</v>
      </c>
      <c r="L136" s="69">
        <v>-7</v>
      </c>
      <c r="M136" s="69">
        <v>-5.5</v>
      </c>
      <c r="N136" s="69">
        <v>-4.2</v>
      </c>
      <c r="O136" s="69">
        <v>11</v>
      </c>
      <c r="P136" s="69">
        <v>4.3</v>
      </c>
      <c r="Q136" s="69">
        <v>3.4</v>
      </c>
      <c r="R136" s="69">
        <v>2.6</v>
      </c>
      <c r="S136" s="69">
        <v>0</v>
      </c>
      <c r="T136" s="69">
        <v>0.646436122</v>
      </c>
      <c r="U136" s="1" t="s">
        <v>31</v>
      </c>
      <c r="V136" s="69">
        <v>2</v>
      </c>
      <c r="W136" s="55">
        <f>MAX(0,ROUND(Free_Beer[[#This Row],[Low Value]]*$AH$6,0))+1</f>
        <v>1</v>
      </c>
      <c r="X136" s="55">
        <f>MAX(0,ROUND(Free_Beer[[#This Row],[Mean Value]]*$AH$6,0))+1</f>
        <v>1</v>
      </c>
      <c r="Y136" s="55">
        <f>MAX(0,ROUND(Free_Beer[[#This Row],[High Value]]*$AH$6,0))+1</f>
        <v>1</v>
      </c>
      <c r="AB136" s="55">
        <f>Free_Beer[[#This Row],[Actual]]/Free_Beer[[#This Row],[Mean Value]]</f>
        <v>0</v>
      </c>
    </row>
    <row r="137" spans="1:28" x14ac:dyDescent="0.3">
      <c r="A137" s="1" t="s">
        <v>451</v>
      </c>
      <c r="B137" s="69">
        <v>94</v>
      </c>
      <c r="C137" s="1" t="s">
        <v>10178</v>
      </c>
      <c r="D137" s="1" t="s">
        <v>522</v>
      </c>
      <c r="E137" s="69">
        <v>5</v>
      </c>
      <c r="F137" s="1" t="s">
        <v>14168</v>
      </c>
      <c r="G137" s="1" t="s">
        <v>14117</v>
      </c>
      <c r="H137" s="1" t="s">
        <v>14090</v>
      </c>
      <c r="I137" s="69">
        <v>0</v>
      </c>
      <c r="J137" s="69">
        <v>0</v>
      </c>
      <c r="K137" s="69">
        <v>8</v>
      </c>
      <c r="L137" s="69">
        <v>-6.1</v>
      </c>
      <c r="M137" s="69">
        <v>-5.7</v>
      </c>
      <c r="N137" s="69">
        <v>-5.3</v>
      </c>
      <c r="O137" s="69">
        <v>11</v>
      </c>
      <c r="P137" s="69">
        <v>3.7</v>
      </c>
      <c r="Q137" s="69">
        <v>3.5</v>
      </c>
      <c r="R137" s="69">
        <v>3.2</v>
      </c>
      <c r="S137" s="69">
        <v>0</v>
      </c>
      <c r="T137" s="69">
        <v>0.77052806799999995</v>
      </c>
      <c r="U137" s="1" t="s">
        <v>81</v>
      </c>
      <c r="V137" s="69">
        <v>1</v>
      </c>
      <c r="W137" s="55">
        <f>MAX(0,ROUND(Free_Beer[[#This Row],[Low Value]]*$AH$6,0))+1</f>
        <v>1</v>
      </c>
      <c r="X137" s="55">
        <f>MAX(0,ROUND(Free_Beer[[#This Row],[Mean Value]]*$AH$6,0))+1</f>
        <v>1</v>
      </c>
      <c r="Y137" s="55">
        <f>MAX(0,ROUND(Free_Beer[[#This Row],[High Value]]*$AH$6,0))+1</f>
        <v>1</v>
      </c>
      <c r="AB137" s="55">
        <f>Free_Beer[[#This Row],[Actual]]/Free_Beer[[#This Row],[Mean Value]]</f>
        <v>0</v>
      </c>
    </row>
    <row r="138" spans="1:28" x14ac:dyDescent="0.3">
      <c r="A138" s="1" t="s">
        <v>451</v>
      </c>
      <c r="B138" s="69">
        <v>96</v>
      </c>
      <c r="C138" s="1" t="s">
        <v>7976</v>
      </c>
      <c r="D138" s="1" t="s">
        <v>875</v>
      </c>
      <c r="E138" s="69">
        <v>7</v>
      </c>
      <c r="F138" s="1" t="s">
        <v>14169</v>
      </c>
      <c r="G138" s="1" t="s">
        <v>14056</v>
      </c>
      <c r="H138" s="1" t="s">
        <v>14090</v>
      </c>
      <c r="I138" s="69">
        <v>0</v>
      </c>
      <c r="J138" s="69">
        <v>0</v>
      </c>
      <c r="K138" s="69">
        <v>0</v>
      </c>
      <c r="L138" s="69">
        <v>-6.7</v>
      </c>
      <c r="M138" s="69">
        <v>-5.8</v>
      </c>
      <c r="N138" s="69">
        <v>-4.9000000000000004</v>
      </c>
      <c r="O138" s="69">
        <v>11</v>
      </c>
      <c r="P138" s="69">
        <v>4.0999999999999996</v>
      </c>
      <c r="Q138" s="69">
        <v>3.5</v>
      </c>
      <c r="R138" s="69">
        <v>3</v>
      </c>
      <c r="S138" s="69">
        <v>0</v>
      </c>
      <c r="T138" s="69">
        <v>1.1240236669999999</v>
      </c>
      <c r="U138" s="1" t="s">
        <v>7974</v>
      </c>
      <c r="V138" s="69">
        <v>0</v>
      </c>
      <c r="W138" s="55">
        <f>MAX(0,ROUND(Free_Beer[[#This Row],[Low Value]]*$AH$6,0))+1</f>
        <v>1</v>
      </c>
      <c r="X138" s="55">
        <f>MAX(0,ROUND(Free_Beer[[#This Row],[Mean Value]]*$AH$6,0))+1</f>
        <v>1</v>
      </c>
      <c r="Y138" s="55">
        <f>MAX(0,ROUND(Free_Beer[[#This Row],[High Value]]*$AH$6,0))+1</f>
        <v>1</v>
      </c>
      <c r="AB138" s="55">
        <f>Free_Beer[[#This Row],[Actual]]/Free_Beer[[#This Row],[Mean Value]]</f>
        <v>0</v>
      </c>
    </row>
    <row r="139" spans="1:28" x14ac:dyDescent="0.3">
      <c r="A139" s="1" t="s">
        <v>451</v>
      </c>
      <c r="B139" s="69">
        <v>98</v>
      </c>
      <c r="C139" s="1" t="s">
        <v>1639</v>
      </c>
      <c r="D139" s="1" t="s">
        <v>1379</v>
      </c>
      <c r="E139" s="69">
        <v>10</v>
      </c>
      <c r="F139" s="1" t="s">
        <v>14171</v>
      </c>
      <c r="G139" s="1" t="s">
        <v>14148</v>
      </c>
      <c r="H139" s="1" t="s">
        <v>14090</v>
      </c>
      <c r="I139" s="69">
        <v>0</v>
      </c>
      <c r="J139" s="69">
        <v>0</v>
      </c>
      <c r="K139" s="69">
        <v>15</v>
      </c>
      <c r="L139" s="69">
        <v>-7.7</v>
      </c>
      <c r="M139" s="69">
        <v>-5.8</v>
      </c>
      <c r="N139" s="69">
        <v>-3.9</v>
      </c>
      <c r="O139" s="69">
        <v>11</v>
      </c>
      <c r="P139" s="69">
        <v>4.7</v>
      </c>
      <c r="Q139" s="69">
        <v>3.6</v>
      </c>
      <c r="R139" s="69">
        <v>2.4</v>
      </c>
      <c r="S139" s="69">
        <v>0</v>
      </c>
      <c r="T139" s="69">
        <v>0.62197258099999997</v>
      </c>
      <c r="U139" s="1" t="s">
        <v>166</v>
      </c>
      <c r="V139" s="69">
        <v>3</v>
      </c>
      <c r="W139" s="55">
        <f>MAX(0,ROUND(Free_Beer[[#This Row],[Low Value]]*$AH$6,0))+1</f>
        <v>1</v>
      </c>
      <c r="X139" s="55">
        <f>MAX(0,ROUND(Free_Beer[[#This Row],[Mean Value]]*$AH$6,0))+1</f>
        <v>1</v>
      </c>
      <c r="Y139" s="55">
        <f>MAX(0,ROUND(Free_Beer[[#This Row],[High Value]]*$AH$6,0))+1</f>
        <v>1</v>
      </c>
      <c r="AB139" s="55">
        <f>Free_Beer[[#This Row],[Actual]]/Free_Beer[[#This Row],[Mean Value]]</f>
        <v>0</v>
      </c>
    </row>
    <row r="140" spans="1:28" x14ac:dyDescent="0.3">
      <c r="A140" s="1" t="s">
        <v>451</v>
      </c>
      <c r="B140" s="69">
        <v>97</v>
      </c>
      <c r="C140" s="1" t="s">
        <v>4009</v>
      </c>
      <c r="D140" s="1" t="s">
        <v>416</v>
      </c>
      <c r="E140" s="69">
        <v>11</v>
      </c>
      <c r="F140" s="1" t="s">
        <v>14170</v>
      </c>
      <c r="G140" s="1" t="s">
        <v>14056</v>
      </c>
      <c r="H140" s="1" t="s">
        <v>14090</v>
      </c>
      <c r="I140" s="69">
        <v>0</v>
      </c>
      <c r="J140" s="69">
        <v>0</v>
      </c>
      <c r="K140" s="69">
        <v>4</v>
      </c>
      <c r="L140" s="69">
        <v>-6.8</v>
      </c>
      <c r="M140" s="69">
        <v>-5.8</v>
      </c>
      <c r="N140" s="69">
        <v>-4.5999999999999996</v>
      </c>
      <c r="O140" s="69">
        <v>11</v>
      </c>
      <c r="P140" s="69">
        <v>4.0999999999999996</v>
      </c>
      <c r="Q140" s="69">
        <v>3.5</v>
      </c>
      <c r="R140" s="69">
        <v>2.8</v>
      </c>
      <c r="S140" s="69">
        <v>0</v>
      </c>
      <c r="T140" s="69">
        <v>0.98410117399999997</v>
      </c>
      <c r="U140" s="1" t="s">
        <v>4006</v>
      </c>
      <c r="V140" s="69">
        <v>3</v>
      </c>
      <c r="W140" s="55">
        <f>MAX(0,ROUND(Free_Beer[[#This Row],[Low Value]]*$AH$6,0))+1</f>
        <v>1</v>
      </c>
      <c r="X140" s="55">
        <f>MAX(0,ROUND(Free_Beer[[#This Row],[Mean Value]]*$AH$6,0))+1</f>
        <v>1</v>
      </c>
      <c r="Y140" s="55">
        <f>MAX(0,ROUND(Free_Beer[[#This Row],[High Value]]*$AH$6,0))+1</f>
        <v>1</v>
      </c>
      <c r="AB140" s="55">
        <f>Free_Beer[[#This Row],[Actual]]/Free_Beer[[#This Row],[Mean Value]]</f>
        <v>0</v>
      </c>
    </row>
    <row r="141" spans="1:28" x14ac:dyDescent="0.3">
      <c r="A141" s="1" t="s">
        <v>451</v>
      </c>
      <c r="B141" s="69">
        <v>102</v>
      </c>
      <c r="C141" s="1" t="s">
        <v>5558</v>
      </c>
      <c r="D141" s="1" t="s">
        <v>444</v>
      </c>
      <c r="E141" s="69">
        <v>10</v>
      </c>
      <c r="F141" s="1" t="s">
        <v>14090</v>
      </c>
      <c r="G141" s="1" t="s">
        <v>14090</v>
      </c>
      <c r="H141" s="1" t="s">
        <v>14090</v>
      </c>
      <c r="I141" s="69">
        <v>0</v>
      </c>
      <c r="J141" s="69">
        <v>0</v>
      </c>
      <c r="K141" s="69">
        <v>3</v>
      </c>
      <c r="L141" s="69">
        <v>-6.6</v>
      </c>
      <c r="M141" s="69">
        <v>-5.9</v>
      </c>
      <c r="N141" s="69">
        <v>-5.6</v>
      </c>
      <c r="O141" s="69">
        <v>11</v>
      </c>
      <c r="P141" s="69">
        <v>4.0999999999999996</v>
      </c>
      <c r="Q141" s="69">
        <v>3.6</v>
      </c>
      <c r="R141" s="69">
        <v>3.4</v>
      </c>
      <c r="S141" s="69">
        <v>0</v>
      </c>
      <c r="T141" s="69">
        <v>0.90898455099999997</v>
      </c>
      <c r="U141" s="1" t="s">
        <v>251</v>
      </c>
      <c r="V141" s="69">
        <v>2</v>
      </c>
      <c r="W141" s="55">
        <f>MAX(0,ROUND(Free_Beer[[#This Row],[Low Value]]*$AH$6,0))+1</f>
        <v>1</v>
      </c>
      <c r="X141" s="55">
        <f>MAX(0,ROUND(Free_Beer[[#This Row],[Mean Value]]*$AH$6,0))+1</f>
        <v>1</v>
      </c>
      <c r="Y141" s="55">
        <f>MAX(0,ROUND(Free_Beer[[#This Row],[High Value]]*$AH$6,0))+1</f>
        <v>1</v>
      </c>
      <c r="AB141" s="55">
        <f>Free_Beer[[#This Row],[Actual]]/Free_Beer[[#This Row],[Mean Value]]</f>
        <v>0</v>
      </c>
    </row>
    <row r="142" spans="1:28" x14ac:dyDescent="0.3">
      <c r="A142" s="1" t="s">
        <v>451</v>
      </c>
      <c r="B142" s="69">
        <v>101</v>
      </c>
      <c r="C142" s="1" t="s">
        <v>5848</v>
      </c>
      <c r="D142" s="1" t="s">
        <v>536</v>
      </c>
      <c r="E142" s="69">
        <v>4</v>
      </c>
      <c r="F142" s="1" t="s">
        <v>14173</v>
      </c>
      <c r="G142" s="1" t="s">
        <v>14174</v>
      </c>
      <c r="H142" s="1" t="s">
        <v>14090</v>
      </c>
      <c r="I142" s="69">
        <v>0</v>
      </c>
      <c r="J142" s="69">
        <v>0</v>
      </c>
      <c r="K142" s="69">
        <v>15</v>
      </c>
      <c r="L142" s="69">
        <v>-6.8</v>
      </c>
      <c r="M142" s="69">
        <v>-5.9</v>
      </c>
      <c r="N142" s="69">
        <v>-4.9000000000000004</v>
      </c>
      <c r="O142" s="69">
        <v>11</v>
      </c>
      <c r="P142" s="69">
        <v>4.0999999999999996</v>
      </c>
      <c r="Q142" s="69">
        <v>3.6</v>
      </c>
      <c r="R142" s="69">
        <v>3</v>
      </c>
      <c r="S142" s="69">
        <v>0</v>
      </c>
      <c r="T142" s="69">
        <v>0.29809308299999998</v>
      </c>
      <c r="U142" s="1" t="s">
        <v>5845</v>
      </c>
      <c r="V142" s="69">
        <v>6</v>
      </c>
      <c r="W142" s="55">
        <f>MAX(0,ROUND(Free_Beer[[#This Row],[Low Value]]*$AH$6,0))+1</f>
        <v>1</v>
      </c>
      <c r="X142" s="55">
        <f>MAX(0,ROUND(Free_Beer[[#This Row],[Mean Value]]*$AH$6,0))+1</f>
        <v>1</v>
      </c>
      <c r="Y142" s="55">
        <f>MAX(0,ROUND(Free_Beer[[#This Row],[High Value]]*$AH$6,0))+1</f>
        <v>1</v>
      </c>
      <c r="AB142" s="55">
        <f>Free_Beer[[#This Row],[Actual]]/Free_Beer[[#This Row],[Mean Value]]</f>
        <v>0</v>
      </c>
    </row>
    <row r="143" spans="1:28" x14ac:dyDescent="0.3">
      <c r="A143" s="1" t="s">
        <v>451</v>
      </c>
      <c r="B143" s="69">
        <v>100</v>
      </c>
      <c r="C143" s="1" t="s">
        <v>6626</v>
      </c>
      <c r="D143" s="1" t="s">
        <v>388</v>
      </c>
      <c r="E143" s="69">
        <v>10</v>
      </c>
      <c r="F143" s="1" t="s">
        <v>14172</v>
      </c>
      <c r="G143" s="1" t="s">
        <v>14056</v>
      </c>
      <c r="H143" s="1" t="s">
        <v>14090</v>
      </c>
      <c r="I143" s="69">
        <v>1</v>
      </c>
      <c r="J143" s="69">
        <v>1</v>
      </c>
      <c r="K143" s="69">
        <v>5</v>
      </c>
      <c r="L143" s="69">
        <v>-6.9</v>
      </c>
      <c r="M143" s="69">
        <v>-5.9</v>
      </c>
      <c r="N143" s="69">
        <v>-5.0999999999999996</v>
      </c>
      <c r="O143" s="69">
        <v>11</v>
      </c>
      <c r="P143" s="69">
        <v>4.2</v>
      </c>
      <c r="Q143" s="69">
        <v>3.6</v>
      </c>
      <c r="R143" s="69">
        <v>3.1</v>
      </c>
      <c r="S143" s="69">
        <v>0</v>
      </c>
      <c r="T143" s="69">
        <v>0.770642787</v>
      </c>
      <c r="U143" s="1" t="s">
        <v>561</v>
      </c>
      <c r="V143" s="69">
        <v>14</v>
      </c>
      <c r="W143" s="55">
        <f>MAX(0,ROUND(Free_Beer[[#This Row],[Low Value]]*$AH$6,0))+1</f>
        <v>1</v>
      </c>
      <c r="X143" s="55">
        <f>MAX(0,ROUND(Free_Beer[[#This Row],[Mean Value]]*$AH$6,0))+1</f>
        <v>1</v>
      </c>
      <c r="Y143" s="55">
        <f>MAX(0,ROUND(Free_Beer[[#This Row],[High Value]]*$AH$6,0))+1</f>
        <v>1</v>
      </c>
      <c r="AB143" s="55">
        <f>Free_Beer[[#This Row],[Actual]]/Free_Beer[[#This Row],[Mean Value]]</f>
        <v>0</v>
      </c>
    </row>
    <row r="144" spans="1:28" x14ac:dyDescent="0.3">
      <c r="A144" s="1" t="s">
        <v>451</v>
      </c>
      <c r="B144" s="69">
        <v>107</v>
      </c>
      <c r="C144" s="1" t="s">
        <v>3406</v>
      </c>
      <c r="D144" s="1" t="s">
        <v>694</v>
      </c>
      <c r="E144" s="69">
        <v>10</v>
      </c>
      <c r="F144" s="1" t="s">
        <v>14178</v>
      </c>
      <c r="G144" s="1" t="s">
        <v>14056</v>
      </c>
      <c r="H144" s="1" t="s">
        <v>14090</v>
      </c>
      <c r="I144" s="69">
        <v>0</v>
      </c>
      <c r="J144" s="69">
        <v>0</v>
      </c>
      <c r="K144" s="69">
        <v>0</v>
      </c>
      <c r="L144" s="69">
        <v>-6.3</v>
      </c>
      <c r="M144" s="69">
        <v>-6</v>
      </c>
      <c r="N144" s="69">
        <v>-5.8</v>
      </c>
      <c r="O144" s="69">
        <v>11</v>
      </c>
      <c r="P144" s="69">
        <v>3.9</v>
      </c>
      <c r="Q144" s="69">
        <v>3.7</v>
      </c>
      <c r="R144" s="69">
        <v>3.5</v>
      </c>
      <c r="S144" s="69">
        <v>0</v>
      </c>
      <c r="T144" s="69">
        <v>0.16793786099999999</v>
      </c>
      <c r="U144" s="1" t="s">
        <v>3404</v>
      </c>
      <c r="V144" s="69">
        <v>0</v>
      </c>
      <c r="W144" s="55">
        <f>MAX(0,ROUND(Free_Beer[[#This Row],[Low Value]]*$AH$6,0))+1</f>
        <v>1</v>
      </c>
      <c r="X144" s="55">
        <f>MAX(0,ROUND(Free_Beer[[#This Row],[Mean Value]]*$AH$6,0))+1</f>
        <v>1</v>
      </c>
      <c r="Y144" s="55">
        <f>MAX(0,ROUND(Free_Beer[[#This Row],[High Value]]*$AH$6,0))+1</f>
        <v>1</v>
      </c>
      <c r="AB144" s="55">
        <f>Free_Beer[[#This Row],[Actual]]/Free_Beer[[#This Row],[Mean Value]]</f>
        <v>0</v>
      </c>
    </row>
    <row r="145" spans="1:28" x14ac:dyDescent="0.3">
      <c r="A145" s="1" t="s">
        <v>451</v>
      </c>
      <c r="B145" s="69">
        <v>103</v>
      </c>
      <c r="C145" s="1" t="s">
        <v>6592</v>
      </c>
      <c r="D145" s="1" t="s">
        <v>352</v>
      </c>
      <c r="E145" s="69">
        <v>4</v>
      </c>
      <c r="F145" s="1" t="s">
        <v>14175</v>
      </c>
      <c r="G145" s="1" t="s">
        <v>14056</v>
      </c>
      <c r="H145" s="1" t="s">
        <v>14090</v>
      </c>
      <c r="I145" s="69">
        <v>0</v>
      </c>
      <c r="J145" s="69">
        <v>0</v>
      </c>
      <c r="K145" s="69">
        <v>12</v>
      </c>
      <c r="L145" s="69">
        <v>-6.6</v>
      </c>
      <c r="M145" s="69">
        <v>-6</v>
      </c>
      <c r="N145" s="69">
        <v>-5.4</v>
      </c>
      <c r="O145" s="69">
        <v>11</v>
      </c>
      <c r="P145" s="69">
        <v>4</v>
      </c>
      <c r="Q145" s="69">
        <v>3.7</v>
      </c>
      <c r="R145" s="69">
        <v>3.3</v>
      </c>
      <c r="S145" s="69">
        <v>0</v>
      </c>
      <c r="T145" s="69">
        <v>1.6219000880000001</v>
      </c>
      <c r="U145" s="1" t="s">
        <v>108</v>
      </c>
      <c r="V145" s="69">
        <v>1</v>
      </c>
      <c r="W145" s="55">
        <f>MAX(0,ROUND(Free_Beer[[#This Row],[Low Value]]*$AH$6,0))+1</f>
        <v>1</v>
      </c>
      <c r="X145" s="55">
        <f>MAX(0,ROUND(Free_Beer[[#This Row],[Mean Value]]*$AH$6,0))+1</f>
        <v>1</v>
      </c>
      <c r="Y145" s="55">
        <f>MAX(0,ROUND(Free_Beer[[#This Row],[High Value]]*$AH$6,0))+1</f>
        <v>1</v>
      </c>
      <c r="AB145" s="55">
        <f>Free_Beer[[#This Row],[Actual]]/Free_Beer[[#This Row],[Mean Value]]</f>
        <v>0</v>
      </c>
    </row>
    <row r="146" spans="1:28" x14ac:dyDescent="0.3">
      <c r="A146" s="1" t="s">
        <v>451</v>
      </c>
      <c r="B146" s="69">
        <v>105</v>
      </c>
      <c r="C146" s="1" t="s">
        <v>10685</v>
      </c>
      <c r="D146" s="1" t="s">
        <v>327</v>
      </c>
      <c r="E146" s="69">
        <v>6</v>
      </c>
      <c r="F146" s="1" t="s">
        <v>14177</v>
      </c>
      <c r="G146" s="1" t="s">
        <v>14056</v>
      </c>
      <c r="H146" s="1" t="s">
        <v>14090</v>
      </c>
      <c r="I146" s="69">
        <v>0</v>
      </c>
      <c r="J146" s="69">
        <v>0</v>
      </c>
      <c r="K146" s="69">
        <v>9</v>
      </c>
      <c r="L146" s="69">
        <v>-6.6</v>
      </c>
      <c r="M146" s="69">
        <v>-6</v>
      </c>
      <c r="N146" s="69">
        <v>-5.6</v>
      </c>
      <c r="O146" s="69">
        <v>11</v>
      </c>
      <c r="P146" s="69">
        <v>4</v>
      </c>
      <c r="Q146" s="69">
        <v>3.7</v>
      </c>
      <c r="R146" s="69">
        <v>3.4</v>
      </c>
      <c r="S146" s="69">
        <v>0</v>
      </c>
      <c r="T146" s="69">
        <v>0.26284226700000002</v>
      </c>
      <c r="U146" s="1" t="s">
        <v>6091</v>
      </c>
      <c r="V146" s="69">
        <v>3</v>
      </c>
      <c r="W146" s="55">
        <f>MAX(0,ROUND(Free_Beer[[#This Row],[Low Value]]*$AH$6,0))+1</f>
        <v>1</v>
      </c>
      <c r="X146" s="55">
        <f>MAX(0,ROUND(Free_Beer[[#This Row],[Mean Value]]*$AH$6,0))+1</f>
        <v>1</v>
      </c>
      <c r="Y146" s="55">
        <f>MAX(0,ROUND(Free_Beer[[#This Row],[High Value]]*$AH$6,0))+1</f>
        <v>1</v>
      </c>
      <c r="AB146" s="55">
        <f>Free_Beer[[#This Row],[Actual]]/Free_Beer[[#This Row],[Mean Value]]</f>
        <v>0</v>
      </c>
    </row>
    <row r="147" spans="1:28" x14ac:dyDescent="0.3">
      <c r="A147" s="1" t="s">
        <v>451</v>
      </c>
      <c r="B147" s="69">
        <v>104</v>
      </c>
      <c r="C147" s="1" t="s">
        <v>8291</v>
      </c>
      <c r="D147" s="1" t="s">
        <v>745</v>
      </c>
      <c r="E147" s="69">
        <v>8</v>
      </c>
      <c r="F147" s="1" t="s">
        <v>14176</v>
      </c>
      <c r="G147" s="1" t="s">
        <v>14056</v>
      </c>
      <c r="H147" s="1" t="s">
        <v>14090</v>
      </c>
      <c r="I147" s="69">
        <v>0</v>
      </c>
      <c r="J147" s="69">
        <v>0</v>
      </c>
      <c r="K147" s="69">
        <v>0</v>
      </c>
      <c r="L147" s="69">
        <v>-6.9</v>
      </c>
      <c r="M147" s="69">
        <v>-6</v>
      </c>
      <c r="N147" s="69">
        <v>-5.4</v>
      </c>
      <c r="O147" s="69">
        <v>11</v>
      </c>
      <c r="P147" s="69">
        <v>4.2</v>
      </c>
      <c r="Q147" s="69">
        <v>3.7</v>
      </c>
      <c r="R147" s="69">
        <v>3.3</v>
      </c>
      <c r="S147" s="69">
        <v>0</v>
      </c>
      <c r="T147" s="69">
        <v>0.81746855399999996</v>
      </c>
      <c r="U147" s="1" t="s">
        <v>10082</v>
      </c>
      <c r="V147" s="69">
        <v>3</v>
      </c>
      <c r="W147" s="55">
        <f>MAX(0,ROUND(Free_Beer[[#This Row],[Low Value]]*$AH$6,0))+1</f>
        <v>1</v>
      </c>
      <c r="X147" s="55">
        <f>MAX(0,ROUND(Free_Beer[[#This Row],[Mean Value]]*$AH$6,0))+1</f>
        <v>1</v>
      </c>
      <c r="Y147" s="55">
        <f>MAX(0,ROUND(Free_Beer[[#This Row],[High Value]]*$AH$6,0))+1</f>
        <v>1</v>
      </c>
      <c r="AB147" s="55">
        <f>Free_Beer[[#This Row],[Actual]]/Free_Beer[[#This Row],[Mean Value]]</f>
        <v>0</v>
      </c>
    </row>
    <row r="148" spans="1:28" x14ac:dyDescent="0.3">
      <c r="A148" s="1" t="s">
        <v>451</v>
      </c>
      <c r="B148" s="69">
        <v>109</v>
      </c>
      <c r="C148" s="1" t="s">
        <v>9364</v>
      </c>
      <c r="D148" s="1" t="s">
        <v>644</v>
      </c>
      <c r="E148" s="69">
        <v>12</v>
      </c>
      <c r="F148" s="1" t="s">
        <v>14179</v>
      </c>
      <c r="G148" s="1" t="s">
        <v>14056</v>
      </c>
      <c r="H148" s="1" t="s">
        <v>14090</v>
      </c>
      <c r="I148" s="69">
        <v>0</v>
      </c>
      <c r="J148" s="69">
        <v>0</v>
      </c>
      <c r="K148" s="69">
        <v>6</v>
      </c>
      <c r="L148" s="69">
        <v>-7.1</v>
      </c>
      <c r="M148" s="69">
        <v>-6.1</v>
      </c>
      <c r="N148" s="69">
        <v>-5.4</v>
      </c>
      <c r="O148" s="69">
        <v>11</v>
      </c>
      <c r="P148" s="69">
        <v>4.3</v>
      </c>
      <c r="Q148" s="69">
        <v>3.7</v>
      </c>
      <c r="R148" s="69">
        <v>3.3</v>
      </c>
      <c r="S148" s="69">
        <v>0</v>
      </c>
      <c r="T148" s="69">
        <v>1.7318296310000001</v>
      </c>
      <c r="U148" s="1" t="s">
        <v>9362</v>
      </c>
      <c r="V148" s="69">
        <v>1</v>
      </c>
      <c r="W148" s="55">
        <f>MAX(0,ROUND(Free_Beer[[#This Row],[Low Value]]*$AH$6,0))+1</f>
        <v>1</v>
      </c>
      <c r="X148" s="55">
        <f>MAX(0,ROUND(Free_Beer[[#This Row],[Mean Value]]*$AH$6,0))+1</f>
        <v>1</v>
      </c>
      <c r="Y148" s="55">
        <f>MAX(0,ROUND(Free_Beer[[#This Row],[High Value]]*$AH$6,0))+1</f>
        <v>1</v>
      </c>
      <c r="AB148" s="55">
        <f>Free_Beer[[#This Row],[Actual]]/Free_Beer[[#This Row],[Mean Value]]</f>
        <v>0</v>
      </c>
    </row>
    <row r="149" spans="1:28" x14ac:dyDescent="0.3">
      <c r="A149" s="1" t="s">
        <v>451</v>
      </c>
      <c r="B149" s="69">
        <v>110</v>
      </c>
      <c r="C149" s="1" t="s">
        <v>7925</v>
      </c>
      <c r="D149" s="1" t="s">
        <v>479</v>
      </c>
      <c r="E149" s="69">
        <v>9</v>
      </c>
      <c r="F149" s="1" t="s">
        <v>14180</v>
      </c>
      <c r="G149" s="1" t="s">
        <v>14056</v>
      </c>
      <c r="H149" s="1" t="s">
        <v>14090</v>
      </c>
      <c r="I149" s="69">
        <v>0</v>
      </c>
      <c r="J149" s="69">
        <v>1</v>
      </c>
      <c r="K149" s="69">
        <v>4</v>
      </c>
      <c r="L149" s="69">
        <v>-6.3</v>
      </c>
      <c r="M149" s="69">
        <v>-6.1</v>
      </c>
      <c r="N149" s="69">
        <v>-6</v>
      </c>
      <c r="O149" s="69">
        <v>11</v>
      </c>
      <c r="P149" s="69">
        <v>3.8</v>
      </c>
      <c r="Q149" s="69">
        <v>3.7</v>
      </c>
      <c r="R149" s="69">
        <v>3.7</v>
      </c>
      <c r="S149" s="69">
        <v>0</v>
      </c>
      <c r="T149" s="69">
        <v>0.76777904200000002</v>
      </c>
      <c r="U149" s="1" t="s">
        <v>7923</v>
      </c>
      <c r="V149" s="69">
        <v>2</v>
      </c>
      <c r="W149" s="55">
        <f>MAX(0,ROUND(Free_Beer[[#This Row],[Low Value]]*$AH$6,0))+1</f>
        <v>1</v>
      </c>
      <c r="X149" s="55">
        <f>MAX(0,ROUND(Free_Beer[[#This Row],[Mean Value]]*$AH$6,0))+1</f>
        <v>1</v>
      </c>
      <c r="Y149" s="55">
        <f>MAX(0,ROUND(Free_Beer[[#This Row],[High Value]]*$AH$6,0))+1</f>
        <v>1</v>
      </c>
      <c r="AB149" s="55">
        <f>Free_Beer[[#This Row],[Actual]]/Free_Beer[[#This Row],[Mean Value]]</f>
        <v>0</v>
      </c>
    </row>
    <row r="150" spans="1:28" x14ac:dyDescent="0.3">
      <c r="A150" s="1" t="s">
        <v>451</v>
      </c>
      <c r="B150" s="69">
        <v>108</v>
      </c>
      <c r="C150" s="1" t="s">
        <v>7466</v>
      </c>
      <c r="D150" s="1" t="s">
        <v>489</v>
      </c>
      <c r="E150" s="69">
        <v>10</v>
      </c>
      <c r="F150" s="1" t="s">
        <v>14090</v>
      </c>
      <c r="G150" s="1" t="s">
        <v>14090</v>
      </c>
      <c r="H150" s="1" t="s">
        <v>14090</v>
      </c>
      <c r="I150" s="69">
        <v>0</v>
      </c>
      <c r="J150" s="69">
        <v>1</v>
      </c>
      <c r="K150" s="69">
        <v>15</v>
      </c>
      <c r="L150" s="69">
        <v>-6.7</v>
      </c>
      <c r="M150" s="69">
        <v>-6.1</v>
      </c>
      <c r="N150" s="69">
        <v>-5.6</v>
      </c>
      <c r="O150" s="69">
        <v>11</v>
      </c>
      <c r="P150" s="69">
        <v>4.0999999999999996</v>
      </c>
      <c r="Q150" s="69">
        <v>3.7</v>
      </c>
      <c r="R150" s="69">
        <v>3.4</v>
      </c>
      <c r="S150" s="69">
        <v>0</v>
      </c>
      <c r="T150" s="69">
        <v>1.4418787390000001</v>
      </c>
      <c r="U150" s="1" t="s">
        <v>7463</v>
      </c>
      <c r="V150" s="69">
        <v>9</v>
      </c>
      <c r="W150" s="55">
        <f>MAX(0,ROUND(Free_Beer[[#This Row],[Low Value]]*$AH$6,0))+1</f>
        <v>1</v>
      </c>
      <c r="X150" s="55">
        <f>MAX(0,ROUND(Free_Beer[[#This Row],[Mean Value]]*$AH$6,0))+1</f>
        <v>1</v>
      </c>
      <c r="Y150" s="55">
        <f>MAX(0,ROUND(Free_Beer[[#This Row],[High Value]]*$AH$6,0))+1</f>
        <v>1</v>
      </c>
      <c r="AB150" s="55">
        <f>Free_Beer[[#This Row],[Actual]]/Free_Beer[[#This Row],[Mean Value]]</f>
        <v>0</v>
      </c>
    </row>
    <row r="151" spans="1:28" x14ac:dyDescent="0.3">
      <c r="A151" s="1" t="s">
        <v>311</v>
      </c>
      <c r="B151" s="69">
        <v>30</v>
      </c>
      <c r="C151" s="1" t="s">
        <v>4119</v>
      </c>
      <c r="D151" s="1" t="s">
        <v>1379</v>
      </c>
      <c r="E151" s="69">
        <v>10</v>
      </c>
      <c r="F151" s="1" t="s">
        <v>14091</v>
      </c>
      <c r="G151" s="1" t="s">
        <v>14092</v>
      </c>
      <c r="H151" s="1" t="s">
        <v>14090</v>
      </c>
      <c r="I151" s="69">
        <v>0</v>
      </c>
      <c r="J151" s="69">
        <v>2</v>
      </c>
      <c r="K151" s="69">
        <v>9</v>
      </c>
      <c r="L151" s="69">
        <v>-9.3000000000000007</v>
      </c>
      <c r="M151" s="69">
        <v>-6.1</v>
      </c>
      <c r="N151" s="69">
        <v>-3.9</v>
      </c>
      <c r="O151" s="69">
        <v>8</v>
      </c>
      <c r="P151" s="69">
        <v>5.7</v>
      </c>
      <c r="Q151" s="69">
        <v>3.8</v>
      </c>
      <c r="R151" s="69">
        <v>2.4</v>
      </c>
      <c r="S151" s="69">
        <v>0</v>
      </c>
      <c r="T151" s="69">
        <v>1.9178321140000001</v>
      </c>
      <c r="U151" s="1" t="s">
        <v>4116</v>
      </c>
      <c r="V151" s="69">
        <v>11</v>
      </c>
      <c r="W151" s="55">
        <f>MAX(0,ROUND(Free_Beer[[#This Row],[Low Value]]*$AH$6,0))+1</f>
        <v>1</v>
      </c>
      <c r="X151" s="55">
        <f>MAX(0,ROUND(Free_Beer[[#This Row],[Mean Value]]*$AH$6,0))+1</f>
        <v>1</v>
      </c>
      <c r="Y151" s="55">
        <f>MAX(0,ROUND(Free_Beer[[#This Row],[High Value]]*$AH$6,0))+1</f>
        <v>1</v>
      </c>
      <c r="AB151" s="55">
        <f>Free_Beer[[#This Row],[Actual]]/Free_Beer[[#This Row],[Mean Value]]</f>
        <v>0</v>
      </c>
    </row>
    <row r="152" spans="1:28" x14ac:dyDescent="0.3">
      <c r="A152" s="1" t="s">
        <v>451</v>
      </c>
      <c r="B152" s="69">
        <v>114</v>
      </c>
      <c r="C152" s="1" t="s">
        <v>10020</v>
      </c>
      <c r="D152" s="1" t="s">
        <v>306</v>
      </c>
      <c r="E152" s="69">
        <v>12</v>
      </c>
      <c r="F152" s="1" t="s">
        <v>14181</v>
      </c>
      <c r="G152" s="1" t="s">
        <v>14056</v>
      </c>
      <c r="H152" s="1" t="s">
        <v>14090</v>
      </c>
      <c r="I152" s="69">
        <v>0</v>
      </c>
      <c r="J152" s="69">
        <v>0</v>
      </c>
      <c r="K152" s="69">
        <v>5</v>
      </c>
      <c r="L152" s="69">
        <v>-7.4</v>
      </c>
      <c r="M152" s="69">
        <v>-6.2</v>
      </c>
      <c r="N152" s="69">
        <v>-4.4000000000000004</v>
      </c>
      <c r="O152" s="69">
        <v>11</v>
      </c>
      <c r="P152" s="69">
        <v>4.5</v>
      </c>
      <c r="Q152" s="69">
        <v>3.8</v>
      </c>
      <c r="R152" s="69">
        <v>2.7</v>
      </c>
      <c r="S152" s="69">
        <v>0</v>
      </c>
      <c r="T152" s="69">
        <v>0.69471844500000002</v>
      </c>
      <c r="U152" s="1" t="s">
        <v>232</v>
      </c>
      <c r="V152" s="69">
        <v>1</v>
      </c>
      <c r="W152" s="55">
        <f>MAX(0,ROUND(Free_Beer[[#This Row],[Low Value]]*$AH$6,0))+1</f>
        <v>1</v>
      </c>
      <c r="X152" s="55">
        <f>MAX(0,ROUND(Free_Beer[[#This Row],[Mean Value]]*$AH$6,0))+1</f>
        <v>1</v>
      </c>
      <c r="Y152" s="55">
        <f>MAX(0,ROUND(Free_Beer[[#This Row],[High Value]]*$AH$6,0))+1</f>
        <v>1</v>
      </c>
      <c r="AB152" s="55">
        <f>Free_Beer[[#This Row],[Actual]]/Free_Beer[[#This Row],[Mean Value]]</f>
        <v>0</v>
      </c>
    </row>
    <row r="153" spans="1:28" x14ac:dyDescent="0.3">
      <c r="A153" s="1" t="s">
        <v>451</v>
      </c>
      <c r="B153" s="69">
        <v>112</v>
      </c>
      <c r="C153" s="1" t="s">
        <v>3921</v>
      </c>
      <c r="D153" s="1" t="s">
        <v>314</v>
      </c>
      <c r="E153" s="69">
        <v>11</v>
      </c>
      <c r="F153" s="1" t="s">
        <v>14090</v>
      </c>
      <c r="G153" s="1" t="s">
        <v>14090</v>
      </c>
      <c r="H153" s="1" t="s">
        <v>14090</v>
      </c>
      <c r="I153" s="69">
        <v>0</v>
      </c>
      <c r="J153" s="69">
        <v>0</v>
      </c>
      <c r="K153" s="69">
        <v>12</v>
      </c>
      <c r="L153" s="69">
        <v>-6.2</v>
      </c>
      <c r="M153" s="69">
        <v>-6.2</v>
      </c>
      <c r="N153" s="69">
        <v>-6.2</v>
      </c>
      <c r="O153" s="69">
        <v>11</v>
      </c>
      <c r="P153" s="69">
        <v>3.8</v>
      </c>
      <c r="Q153" s="69">
        <v>3.8</v>
      </c>
      <c r="R153" s="69">
        <v>3.8</v>
      </c>
      <c r="S153" s="69">
        <v>0</v>
      </c>
      <c r="T153" s="69">
        <v>1.314222475</v>
      </c>
      <c r="U153" s="1" t="s">
        <v>3918</v>
      </c>
      <c r="V153" s="69">
        <v>3</v>
      </c>
      <c r="W153" s="55">
        <f>MAX(0,ROUND(Free_Beer[[#This Row],[Low Value]]*$AH$6,0))+1</f>
        <v>1</v>
      </c>
      <c r="X153" s="55">
        <f>MAX(0,ROUND(Free_Beer[[#This Row],[Mean Value]]*$AH$6,0))+1</f>
        <v>1</v>
      </c>
      <c r="Y153" s="55">
        <f>MAX(0,ROUND(Free_Beer[[#This Row],[High Value]]*$AH$6,0))+1</f>
        <v>1</v>
      </c>
      <c r="AB153" s="55">
        <f>Free_Beer[[#This Row],[Actual]]/Free_Beer[[#This Row],[Mean Value]]</f>
        <v>0</v>
      </c>
    </row>
    <row r="154" spans="1:28" x14ac:dyDescent="0.3">
      <c r="A154" s="1" t="s">
        <v>451</v>
      </c>
      <c r="B154" s="69">
        <v>111</v>
      </c>
      <c r="C154" s="1" t="s">
        <v>7635</v>
      </c>
      <c r="D154" s="1" t="s">
        <v>314</v>
      </c>
      <c r="E154" s="69">
        <v>11</v>
      </c>
      <c r="F154" s="1" t="s">
        <v>14090</v>
      </c>
      <c r="G154" s="1" t="s">
        <v>14090</v>
      </c>
      <c r="H154" s="1" t="s">
        <v>14090</v>
      </c>
      <c r="I154" s="69">
        <v>0</v>
      </c>
      <c r="J154" s="69">
        <v>0</v>
      </c>
      <c r="K154" s="69">
        <v>0</v>
      </c>
      <c r="L154" s="69">
        <v>-6.8</v>
      </c>
      <c r="M154" s="69">
        <v>-6.2</v>
      </c>
      <c r="N154" s="69">
        <v>-5.5</v>
      </c>
      <c r="O154" s="69">
        <v>11</v>
      </c>
      <c r="P154" s="69">
        <v>4.2</v>
      </c>
      <c r="Q154" s="69">
        <v>3.8</v>
      </c>
      <c r="R154" s="69">
        <v>3.4</v>
      </c>
      <c r="S154" s="69">
        <v>0</v>
      </c>
      <c r="T154" s="69">
        <v>1.1855945219999999</v>
      </c>
      <c r="U154" s="1" t="s">
        <v>7633</v>
      </c>
      <c r="V154" s="69">
        <v>3</v>
      </c>
      <c r="W154" s="55">
        <f>MAX(0,ROUND(Free_Beer[[#This Row],[Low Value]]*$AH$6,0))+1</f>
        <v>1</v>
      </c>
      <c r="X154" s="55">
        <f>MAX(0,ROUND(Free_Beer[[#This Row],[Mean Value]]*$AH$6,0))+1</f>
        <v>1</v>
      </c>
      <c r="Y154" s="55">
        <f>MAX(0,ROUND(Free_Beer[[#This Row],[High Value]]*$AH$6,0))+1</f>
        <v>1</v>
      </c>
      <c r="AB154" s="55">
        <f>Free_Beer[[#This Row],[Actual]]/Free_Beer[[#This Row],[Mean Value]]</f>
        <v>0</v>
      </c>
    </row>
    <row r="155" spans="1:28" x14ac:dyDescent="0.3">
      <c r="A155" s="1" t="s">
        <v>451</v>
      </c>
      <c r="B155" s="69">
        <v>115</v>
      </c>
      <c r="C155" s="1" t="s">
        <v>8590</v>
      </c>
      <c r="D155" s="1" t="s">
        <v>644</v>
      </c>
      <c r="E155" s="69">
        <v>12</v>
      </c>
      <c r="F155" s="1" t="s">
        <v>14090</v>
      </c>
      <c r="G155" s="1" t="s">
        <v>14090</v>
      </c>
      <c r="H155" s="1" t="s">
        <v>14090</v>
      </c>
      <c r="I155" s="69">
        <v>0</v>
      </c>
      <c r="J155" s="69">
        <v>0</v>
      </c>
      <c r="K155" s="69">
        <v>15</v>
      </c>
      <c r="L155" s="69">
        <v>-6.3</v>
      </c>
      <c r="M155" s="69">
        <v>-6.3</v>
      </c>
      <c r="N155" s="69">
        <v>-6.3</v>
      </c>
      <c r="O155" s="69">
        <v>11</v>
      </c>
      <c r="P155" s="69">
        <v>3.9</v>
      </c>
      <c r="Q155" s="69">
        <v>3.9</v>
      </c>
      <c r="R155" s="69">
        <v>3.9</v>
      </c>
      <c r="S155" s="69">
        <v>0</v>
      </c>
      <c r="T155" s="69">
        <v>0.10171554300000001</v>
      </c>
      <c r="U155" s="1" t="s">
        <v>8587</v>
      </c>
      <c r="V155" s="69">
        <v>3</v>
      </c>
      <c r="W155" s="55">
        <f>MAX(0,ROUND(Free_Beer[[#This Row],[Low Value]]*$AH$6,0))+1</f>
        <v>1</v>
      </c>
      <c r="X155" s="55">
        <f>MAX(0,ROUND(Free_Beer[[#This Row],[Mean Value]]*$AH$6,0))+1</f>
        <v>1</v>
      </c>
      <c r="Y155" s="55">
        <f>MAX(0,ROUND(Free_Beer[[#This Row],[High Value]]*$AH$6,0))+1</f>
        <v>1</v>
      </c>
      <c r="AB155" s="55">
        <f>Free_Beer[[#This Row],[Actual]]/Free_Beer[[#This Row],[Mean Value]]</f>
        <v>0</v>
      </c>
    </row>
    <row r="156" spans="1:28" x14ac:dyDescent="0.3">
      <c r="A156" s="1" t="s">
        <v>451</v>
      </c>
      <c r="B156" s="69">
        <v>116</v>
      </c>
      <c r="C156" s="1" t="s">
        <v>7556</v>
      </c>
      <c r="D156" s="1" t="s">
        <v>552</v>
      </c>
      <c r="E156" s="69">
        <v>11</v>
      </c>
      <c r="F156" s="1" t="s">
        <v>14090</v>
      </c>
      <c r="G156" s="1" t="s">
        <v>14090</v>
      </c>
      <c r="H156" s="1" t="s">
        <v>14090</v>
      </c>
      <c r="I156" s="69">
        <v>0</v>
      </c>
      <c r="J156" s="69">
        <v>0</v>
      </c>
      <c r="K156" s="69">
        <v>2</v>
      </c>
      <c r="L156" s="69">
        <v>-6.7</v>
      </c>
      <c r="M156" s="69">
        <v>-6.3</v>
      </c>
      <c r="N156" s="69">
        <v>-6</v>
      </c>
      <c r="O156" s="69">
        <v>11</v>
      </c>
      <c r="P156" s="69">
        <v>4.0999999999999996</v>
      </c>
      <c r="Q156" s="69">
        <v>3.9</v>
      </c>
      <c r="R156" s="69">
        <v>3.7</v>
      </c>
      <c r="S156" s="69">
        <v>0</v>
      </c>
      <c r="T156" s="69">
        <v>1.377521819</v>
      </c>
      <c r="U156" s="1" t="s">
        <v>7553</v>
      </c>
      <c r="V156" s="69">
        <v>5</v>
      </c>
      <c r="W156" s="55">
        <f>MAX(0,ROUND(Free_Beer[[#This Row],[Low Value]]*$AH$6,0))+1</f>
        <v>1</v>
      </c>
      <c r="X156" s="55">
        <f>MAX(0,ROUND(Free_Beer[[#This Row],[Mean Value]]*$AH$6,0))+1</f>
        <v>1</v>
      </c>
      <c r="Y156" s="55">
        <f>MAX(0,ROUND(Free_Beer[[#This Row],[High Value]]*$AH$6,0))+1</f>
        <v>1</v>
      </c>
      <c r="AB156" s="55">
        <f>Free_Beer[[#This Row],[Actual]]/Free_Beer[[#This Row],[Mean Value]]</f>
        <v>0</v>
      </c>
    </row>
    <row r="157" spans="1:28" x14ac:dyDescent="0.3">
      <c r="A157" s="1" t="s">
        <v>451</v>
      </c>
      <c r="B157" s="69">
        <v>121</v>
      </c>
      <c r="C157" s="1" t="s">
        <v>9782</v>
      </c>
      <c r="D157" s="1" t="s">
        <v>875</v>
      </c>
      <c r="E157" s="69">
        <v>7</v>
      </c>
      <c r="F157" s="1" t="s">
        <v>14090</v>
      </c>
      <c r="G157" s="1" t="s">
        <v>14090</v>
      </c>
      <c r="H157" s="1" t="s">
        <v>14090</v>
      </c>
      <c r="I157" s="69">
        <v>0</v>
      </c>
      <c r="J157" s="69">
        <v>0</v>
      </c>
      <c r="K157" s="69">
        <v>15</v>
      </c>
      <c r="L157" s="69">
        <v>-6.4</v>
      </c>
      <c r="M157" s="69">
        <v>-6.4</v>
      </c>
      <c r="N157" s="69">
        <v>-6.4</v>
      </c>
      <c r="O157" s="69">
        <v>11</v>
      </c>
      <c r="P157" s="69">
        <v>3.9</v>
      </c>
      <c r="Q157" s="69">
        <v>3.9</v>
      </c>
      <c r="R157" s="69">
        <v>3.9</v>
      </c>
      <c r="S157" s="69">
        <v>0</v>
      </c>
      <c r="T157" s="69">
        <v>1.4310755580000001</v>
      </c>
      <c r="U157" s="1" t="s">
        <v>9779</v>
      </c>
      <c r="V157" s="69">
        <v>2</v>
      </c>
      <c r="W157" s="55">
        <f>MAX(0,ROUND(Free_Beer[[#This Row],[Low Value]]*$AH$6,0))+1</f>
        <v>1</v>
      </c>
      <c r="X157" s="55">
        <f>MAX(0,ROUND(Free_Beer[[#This Row],[Mean Value]]*$AH$6,0))+1</f>
        <v>1</v>
      </c>
      <c r="Y157" s="55">
        <f>MAX(0,ROUND(Free_Beer[[#This Row],[High Value]]*$AH$6,0))+1</f>
        <v>1</v>
      </c>
      <c r="AB157" s="55">
        <f>Free_Beer[[#This Row],[Actual]]/Free_Beer[[#This Row],[Mean Value]]</f>
        <v>0</v>
      </c>
    </row>
    <row r="158" spans="1:28" x14ac:dyDescent="0.3">
      <c r="A158" s="1" t="s">
        <v>451</v>
      </c>
      <c r="B158" s="69">
        <v>120</v>
      </c>
      <c r="C158" s="1" t="s">
        <v>8423</v>
      </c>
      <c r="D158" s="1" t="s">
        <v>536</v>
      </c>
      <c r="E158" s="69">
        <v>4</v>
      </c>
      <c r="F158" s="1" t="s">
        <v>14090</v>
      </c>
      <c r="G158" s="1" t="s">
        <v>14090</v>
      </c>
      <c r="H158" s="1" t="s">
        <v>14090</v>
      </c>
      <c r="I158" s="69">
        <v>0</v>
      </c>
      <c r="J158" s="69">
        <v>1</v>
      </c>
      <c r="K158" s="69">
        <v>8</v>
      </c>
      <c r="L158" s="69">
        <v>-7.3</v>
      </c>
      <c r="M158" s="69">
        <v>-6.4</v>
      </c>
      <c r="N158" s="69">
        <v>-5.7</v>
      </c>
      <c r="O158" s="69">
        <v>11</v>
      </c>
      <c r="P158" s="69">
        <v>4.5</v>
      </c>
      <c r="Q158" s="69">
        <v>3.9</v>
      </c>
      <c r="R158" s="69">
        <v>3.5</v>
      </c>
      <c r="S158" s="69">
        <v>0</v>
      </c>
      <c r="T158" s="69">
        <v>9.2653084999999996E-2</v>
      </c>
      <c r="U158" s="1" t="s">
        <v>92</v>
      </c>
      <c r="V158" s="69">
        <v>4</v>
      </c>
      <c r="W158" s="55">
        <f>MAX(0,ROUND(Free_Beer[[#This Row],[Low Value]]*$AH$6,0))+1</f>
        <v>1</v>
      </c>
      <c r="X158" s="55">
        <f>MAX(0,ROUND(Free_Beer[[#This Row],[Mean Value]]*$AH$6,0))+1</f>
        <v>1</v>
      </c>
      <c r="Y158" s="55">
        <f>MAX(0,ROUND(Free_Beer[[#This Row],[High Value]]*$AH$6,0))+1</f>
        <v>1</v>
      </c>
      <c r="AB158" s="55">
        <f>Free_Beer[[#This Row],[Actual]]/Free_Beer[[#This Row],[Mean Value]]</f>
        <v>0</v>
      </c>
    </row>
    <row r="159" spans="1:28" x14ac:dyDescent="0.3">
      <c r="A159" s="1" t="s">
        <v>451</v>
      </c>
      <c r="B159" s="69">
        <v>119</v>
      </c>
      <c r="C159" s="1" t="s">
        <v>7857</v>
      </c>
      <c r="D159" s="1" t="s">
        <v>371</v>
      </c>
      <c r="E159" s="69">
        <v>9</v>
      </c>
      <c r="F159" s="1" t="s">
        <v>14090</v>
      </c>
      <c r="G159" s="1" t="s">
        <v>14090</v>
      </c>
      <c r="H159" s="1" t="s">
        <v>14090</v>
      </c>
      <c r="I159" s="69">
        <v>0</v>
      </c>
      <c r="J159" s="69">
        <v>0</v>
      </c>
      <c r="K159" s="69">
        <v>15</v>
      </c>
      <c r="L159" s="69">
        <v>-6.4</v>
      </c>
      <c r="M159" s="69">
        <v>-6.4</v>
      </c>
      <c r="N159" s="69">
        <v>-6.4</v>
      </c>
      <c r="O159" s="69">
        <v>11</v>
      </c>
      <c r="P159" s="69">
        <v>3.9</v>
      </c>
      <c r="Q159" s="69">
        <v>3.9</v>
      </c>
      <c r="R159" s="69">
        <v>3.9</v>
      </c>
      <c r="S159" s="69">
        <v>0</v>
      </c>
      <c r="T159" s="69">
        <v>1.09351715</v>
      </c>
      <c r="U159" s="1" t="s">
        <v>7854</v>
      </c>
      <c r="V159" s="69">
        <v>6</v>
      </c>
      <c r="W159" s="55">
        <f>MAX(0,ROUND(Free_Beer[[#This Row],[Low Value]]*$AH$6,0))+1</f>
        <v>1</v>
      </c>
      <c r="X159" s="55">
        <f>MAX(0,ROUND(Free_Beer[[#This Row],[Mean Value]]*$AH$6,0))+1</f>
        <v>1</v>
      </c>
      <c r="Y159" s="55">
        <f>MAX(0,ROUND(Free_Beer[[#This Row],[High Value]]*$AH$6,0))+1</f>
        <v>1</v>
      </c>
      <c r="AB159" s="55">
        <f>Free_Beer[[#This Row],[Actual]]/Free_Beer[[#This Row],[Mean Value]]</f>
        <v>0</v>
      </c>
    </row>
    <row r="160" spans="1:28" x14ac:dyDescent="0.3">
      <c r="A160" s="1" t="s">
        <v>451</v>
      </c>
      <c r="B160" s="69">
        <v>118</v>
      </c>
      <c r="C160" s="1" t="s">
        <v>8566</v>
      </c>
      <c r="D160" s="1" t="s">
        <v>479</v>
      </c>
      <c r="E160" s="69">
        <v>9</v>
      </c>
      <c r="F160" s="1" t="s">
        <v>14090</v>
      </c>
      <c r="G160" s="1" t="s">
        <v>14090</v>
      </c>
      <c r="H160" s="1" t="s">
        <v>14090</v>
      </c>
      <c r="I160" s="69">
        <v>0</v>
      </c>
      <c r="J160" s="69">
        <v>0</v>
      </c>
      <c r="K160" s="69">
        <v>6</v>
      </c>
      <c r="L160" s="69">
        <v>-6.5</v>
      </c>
      <c r="M160" s="69">
        <v>-6.4</v>
      </c>
      <c r="N160" s="69">
        <v>-6.2</v>
      </c>
      <c r="O160" s="69">
        <v>11</v>
      </c>
      <c r="P160" s="69">
        <v>4</v>
      </c>
      <c r="Q160" s="69">
        <v>3.9</v>
      </c>
      <c r="R160" s="69">
        <v>3.8</v>
      </c>
      <c r="S160" s="69">
        <v>0</v>
      </c>
      <c r="T160" s="69">
        <v>1.4233685170000001</v>
      </c>
      <c r="U160" s="1" t="s">
        <v>8562</v>
      </c>
      <c r="V160" s="69">
        <v>6</v>
      </c>
      <c r="W160" s="55">
        <f>MAX(0,ROUND(Free_Beer[[#This Row],[Low Value]]*$AH$6,0))+1</f>
        <v>1</v>
      </c>
      <c r="X160" s="55">
        <f>MAX(0,ROUND(Free_Beer[[#This Row],[Mean Value]]*$AH$6,0))+1</f>
        <v>1</v>
      </c>
      <c r="Y160" s="55">
        <f>MAX(0,ROUND(Free_Beer[[#This Row],[High Value]]*$AH$6,0))+1</f>
        <v>1</v>
      </c>
      <c r="AB160" s="55">
        <f>Free_Beer[[#This Row],[Actual]]/Free_Beer[[#This Row],[Mean Value]]</f>
        <v>0</v>
      </c>
    </row>
    <row r="161" spans="1:28" x14ac:dyDescent="0.3">
      <c r="A161" s="1" t="s">
        <v>451</v>
      </c>
      <c r="B161" s="69">
        <v>124</v>
      </c>
      <c r="C161" s="1" t="s">
        <v>2080</v>
      </c>
      <c r="D161" s="1" t="s">
        <v>410</v>
      </c>
      <c r="E161" s="69">
        <v>9</v>
      </c>
      <c r="F161" s="1" t="s">
        <v>14090</v>
      </c>
      <c r="G161" s="1" t="s">
        <v>14090</v>
      </c>
      <c r="H161" s="1" t="s">
        <v>14090</v>
      </c>
      <c r="I161" s="69">
        <v>0</v>
      </c>
      <c r="J161" s="69">
        <v>0</v>
      </c>
      <c r="K161" s="69">
        <v>0</v>
      </c>
      <c r="L161" s="69">
        <v>-6.5</v>
      </c>
      <c r="M161" s="69">
        <v>-6.5</v>
      </c>
      <c r="N161" s="69">
        <v>-6.5</v>
      </c>
      <c r="O161" s="69">
        <v>11</v>
      </c>
      <c r="P161" s="69">
        <v>4</v>
      </c>
      <c r="Q161" s="69">
        <v>4</v>
      </c>
      <c r="R161" s="69">
        <v>4</v>
      </c>
      <c r="S161" s="69">
        <v>0</v>
      </c>
      <c r="T161" s="69">
        <v>0.97268434500000001</v>
      </c>
      <c r="U161" s="1" t="s">
        <v>2077</v>
      </c>
      <c r="V161" s="69">
        <v>1</v>
      </c>
      <c r="W161" s="55">
        <f>MAX(0,ROUND(Free_Beer[[#This Row],[Low Value]]*$AH$6,0))+1</f>
        <v>1</v>
      </c>
      <c r="X161" s="55">
        <f>MAX(0,ROUND(Free_Beer[[#This Row],[Mean Value]]*$AH$6,0))+1</f>
        <v>1</v>
      </c>
      <c r="Y161" s="55">
        <f>MAX(0,ROUND(Free_Beer[[#This Row],[High Value]]*$AH$6,0))+1</f>
        <v>1</v>
      </c>
      <c r="AB161" s="55">
        <f>Free_Beer[[#This Row],[Actual]]/Free_Beer[[#This Row],[Mean Value]]</f>
        <v>0</v>
      </c>
    </row>
    <row r="162" spans="1:28" x14ac:dyDescent="0.3">
      <c r="A162" s="1" t="s">
        <v>451</v>
      </c>
      <c r="B162" s="69">
        <v>125</v>
      </c>
      <c r="C162" s="1" t="s">
        <v>3573</v>
      </c>
      <c r="D162" s="1" t="s">
        <v>694</v>
      </c>
      <c r="E162" s="69">
        <v>10</v>
      </c>
      <c r="F162" s="1" t="s">
        <v>14183</v>
      </c>
      <c r="G162" s="1" t="s">
        <v>14056</v>
      </c>
      <c r="H162" s="1" t="s">
        <v>14090</v>
      </c>
      <c r="I162" s="69">
        <v>0</v>
      </c>
      <c r="J162" s="69">
        <v>0</v>
      </c>
      <c r="K162" s="69">
        <v>0</v>
      </c>
      <c r="L162" s="69">
        <v>-6.7</v>
      </c>
      <c r="M162" s="69">
        <v>-6.5</v>
      </c>
      <c r="N162" s="69">
        <v>-6.4</v>
      </c>
      <c r="O162" s="69">
        <v>11</v>
      </c>
      <c r="P162" s="69">
        <v>4.0999999999999996</v>
      </c>
      <c r="Q162" s="69">
        <v>4</v>
      </c>
      <c r="R162" s="69">
        <v>3.9</v>
      </c>
      <c r="S162" s="69">
        <v>0</v>
      </c>
      <c r="T162" s="69">
        <v>0.38445519099999997</v>
      </c>
      <c r="U162" s="1" t="s">
        <v>3571</v>
      </c>
      <c r="V162" s="69">
        <v>3</v>
      </c>
      <c r="W162" s="55">
        <f>MAX(0,ROUND(Free_Beer[[#This Row],[Low Value]]*$AH$6,0))+1</f>
        <v>1</v>
      </c>
      <c r="X162" s="55">
        <f>MAX(0,ROUND(Free_Beer[[#This Row],[Mean Value]]*$AH$6,0))+1</f>
        <v>1</v>
      </c>
      <c r="Y162" s="55">
        <f>MAX(0,ROUND(Free_Beer[[#This Row],[High Value]]*$AH$6,0))+1</f>
        <v>1</v>
      </c>
      <c r="AB162" s="55">
        <f>Free_Beer[[#This Row],[Actual]]/Free_Beer[[#This Row],[Mean Value]]</f>
        <v>0</v>
      </c>
    </row>
    <row r="163" spans="1:28" x14ac:dyDescent="0.3">
      <c r="A163" s="1" t="s">
        <v>451</v>
      </c>
      <c r="B163" s="69">
        <v>127</v>
      </c>
      <c r="C163" s="1" t="s">
        <v>5258</v>
      </c>
      <c r="D163" s="1" t="s">
        <v>298</v>
      </c>
      <c r="E163" s="69">
        <v>12</v>
      </c>
      <c r="F163" s="1" t="s">
        <v>14090</v>
      </c>
      <c r="G163" s="1" t="s">
        <v>14090</v>
      </c>
      <c r="H163" s="1" t="s">
        <v>14090</v>
      </c>
      <c r="I163" s="69">
        <v>0</v>
      </c>
      <c r="J163" s="69">
        <v>0</v>
      </c>
      <c r="K163" s="69">
        <v>15</v>
      </c>
      <c r="L163" s="69">
        <v>-6.5</v>
      </c>
      <c r="M163" s="69">
        <v>-6.5</v>
      </c>
      <c r="N163" s="69">
        <v>-6.5</v>
      </c>
      <c r="O163" s="69">
        <v>11</v>
      </c>
      <c r="P163" s="69">
        <v>4</v>
      </c>
      <c r="Q163" s="69">
        <v>4</v>
      </c>
      <c r="R163" s="69">
        <v>4</v>
      </c>
      <c r="S163" s="69">
        <v>0</v>
      </c>
      <c r="T163" s="69">
        <v>0.501523418</v>
      </c>
      <c r="U163" s="1" t="s">
        <v>5255</v>
      </c>
      <c r="V163" s="69">
        <v>3</v>
      </c>
      <c r="W163" s="55">
        <f>MAX(0,ROUND(Free_Beer[[#This Row],[Low Value]]*$AH$6,0))+1</f>
        <v>1</v>
      </c>
      <c r="X163" s="55">
        <f>MAX(0,ROUND(Free_Beer[[#This Row],[Mean Value]]*$AH$6,0))+1</f>
        <v>1</v>
      </c>
      <c r="Y163" s="55">
        <f>MAX(0,ROUND(Free_Beer[[#This Row],[High Value]]*$AH$6,0))+1</f>
        <v>1</v>
      </c>
      <c r="AB163" s="55">
        <f>Free_Beer[[#This Row],[Actual]]/Free_Beer[[#This Row],[Mean Value]]</f>
        <v>0</v>
      </c>
    </row>
    <row r="164" spans="1:28" x14ac:dyDescent="0.3">
      <c r="A164" s="1" t="s">
        <v>451</v>
      </c>
      <c r="B164" s="69">
        <v>126</v>
      </c>
      <c r="C164" s="1" t="s">
        <v>9036</v>
      </c>
      <c r="D164" s="1" t="s">
        <v>1379</v>
      </c>
      <c r="E164" s="69">
        <v>10</v>
      </c>
      <c r="F164" s="1" t="s">
        <v>14090</v>
      </c>
      <c r="G164" s="1" t="s">
        <v>14090</v>
      </c>
      <c r="H164" s="1" t="s">
        <v>14090</v>
      </c>
      <c r="I164" s="69">
        <v>0</v>
      </c>
      <c r="J164" s="69">
        <v>0</v>
      </c>
      <c r="K164" s="69">
        <v>15</v>
      </c>
      <c r="L164" s="69">
        <v>-6.8</v>
      </c>
      <c r="M164" s="69">
        <v>-6.5</v>
      </c>
      <c r="N164" s="69">
        <v>-6.3</v>
      </c>
      <c r="O164" s="69">
        <v>11</v>
      </c>
      <c r="P164" s="69">
        <v>4.2</v>
      </c>
      <c r="Q164" s="69">
        <v>4</v>
      </c>
      <c r="R164" s="69">
        <v>3.8</v>
      </c>
      <c r="S164" s="69">
        <v>0</v>
      </c>
      <c r="T164" s="69">
        <v>0.803684536</v>
      </c>
      <c r="U164" s="1" t="s">
        <v>9033</v>
      </c>
      <c r="V164" s="69">
        <v>3</v>
      </c>
      <c r="W164" s="55">
        <f>MAX(0,ROUND(Free_Beer[[#This Row],[Low Value]]*$AH$6,0))+1</f>
        <v>1</v>
      </c>
      <c r="X164" s="55">
        <f>MAX(0,ROUND(Free_Beer[[#This Row],[Mean Value]]*$AH$6,0))+1</f>
        <v>1</v>
      </c>
      <c r="Y164" s="55">
        <f>MAX(0,ROUND(Free_Beer[[#This Row],[High Value]]*$AH$6,0))+1</f>
        <v>1</v>
      </c>
      <c r="AB164" s="55">
        <f>Free_Beer[[#This Row],[Actual]]/Free_Beer[[#This Row],[Mean Value]]</f>
        <v>0</v>
      </c>
    </row>
    <row r="165" spans="1:28" x14ac:dyDescent="0.3">
      <c r="A165" s="94" t="s">
        <v>451</v>
      </c>
      <c r="B165" s="69">
        <v>123</v>
      </c>
      <c r="C165" s="1" t="s">
        <v>9202</v>
      </c>
      <c r="D165" s="1" t="s">
        <v>416</v>
      </c>
      <c r="E165" s="69">
        <v>11</v>
      </c>
      <c r="F165" s="1" t="s">
        <v>14090</v>
      </c>
      <c r="G165" s="1" t="s">
        <v>14090</v>
      </c>
      <c r="H165" s="1" t="s">
        <v>14090</v>
      </c>
      <c r="I165" s="69">
        <v>0</v>
      </c>
      <c r="J165" s="69">
        <v>0</v>
      </c>
      <c r="K165" s="69">
        <v>4</v>
      </c>
      <c r="L165" s="69">
        <v>-6.8</v>
      </c>
      <c r="M165" s="69">
        <v>-6.5</v>
      </c>
      <c r="N165" s="69">
        <v>-6.2</v>
      </c>
      <c r="O165" s="69">
        <v>11</v>
      </c>
      <c r="P165" s="69">
        <v>4.2</v>
      </c>
      <c r="Q165" s="69">
        <v>4</v>
      </c>
      <c r="R165" s="69">
        <v>3.8</v>
      </c>
      <c r="S165" s="69">
        <v>0</v>
      </c>
      <c r="T165" s="69">
        <v>0.89769461800000006</v>
      </c>
      <c r="U165" s="1" t="s">
        <v>9199</v>
      </c>
      <c r="V165" s="69">
        <v>3</v>
      </c>
      <c r="W165" s="55">
        <f>MAX(0,ROUND(Free_Beer[[#This Row],[Low Value]]*$AH$6,0))+1</f>
        <v>1</v>
      </c>
      <c r="X165" s="55">
        <f>MAX(0,ROUND(Free_Beer[[#This Row],[Mean Value]]*$AH$6,0))+1</f>
        <v>1</v>
      </c>
      <c r="Y165" s="55">
        <f>MAX(0,ROUND(Free_Beer[[#This Row],[High Value]]*$AH$6,0))+1</f>
        <v>1</v>
      </c>
      <c r="AB165" s="55">
        <f>Free_Beer[[#This Row],[Actual]]/Free_Beer[[#This Row],[Mean Value]]</f>
        <v>0</v>
      </c>
    </row>
    <row r="166" spans="1:28" x14ac:dyDescent="0.3">
      <c r="A166" s="1" t="s">
        <v>451</v>
      </c>
      <c r="B166" s="69">
        <v>122</v>
      </c>
      <c r="C166" s="1" t="s">
        <v>9760</v>
      </c>
      <c r="D166" s="1" t="s">
        <v>371</v>
      </c>
      <c r="E166" s="69">
        <v>9</v>
      </c>
      <c r="F166" s="1" t="s">
        <v>14182</v>
      </c>
      <c r="G166" s="1" t="s">
        <v>14056</v>
      </c>
      <c r="H166" s="1" t="s">
        <v>14090</v>
      </c>
      <c r="I166" s="69">
        <v>0</v>
      </c>
      <c r="J166" s="69">
        <v>0</v>
      </c>
      <c r="K166" s="69">
        <v>3</v>
      </c>
      <c r="L166" s="69">
        <v>-6.5</v>
      </c>
      <c r="M166" s="69">
        <v>-6.5</v>
      </c>
      <c r="N166" s="69">
        <v>-6.5</v>
      </c>
      <c r="O166" s="69">
        <v>11</v>
      </c>
      <c r="P166" s="69">
        <v>4</v>
      </c>
      <c r="Q166" s="69">
        <v>4</v>
      </c>
      <c r="R166" s="69">
        <v>4</v>
      </c>
      <c r="S166" s="69">
        <v>0</v>
      </c>
      <c r="T166" s="69">
        <v>0.39535662399999999</v>
      </c>
      <c r="U166" s="1" t="s">
        <v>9758</v>
      </c>
      <c r="V166" s="69">
        <v>3</v>
      </c>
      <c r="W166" s="55">
        <f>MAX(0,ROUND(Free_Beer[[#This Row],[Low Value]]*$AH$6,0))+1</f>
        <v>1</v>
      </c>
      <c r="X166" s="55">
        <f>MAX(0,ROUND(Free_Beer[[#This Row],[Mean Value]]*$AH$6,0))+1</f>
        <v>1</v>
      </c>
      <c r="Y166" s="55">
        <f>MAX(0,ROUND(Free_Beer[[#This Row],[High Value]]*$AH$6,0))+1</f>
        <v>1</v>
      </c>
      <c r="AB166" s="55">
        <f>Free_Beer[[#This Row],[Actual]]/Free_Beer[[#This Row],[Mean Value]]</f>
        <v>0</v>
      </c>
    </row>
    <row r="167" spans="1:28" x14ac:dyDescent="0.3">
      <c r="A167" s="1" t="s">
        <v>451</v>
      </c>
      <c r="B167" s="69">
        <v>128</v>
      </c>
      <c r="C167" s="1" t="s">
        <v>595</v>
      </c>
      <c r="D167" s="1" t="s">
        <v>570</v>
      </c>
      <c r="E167" s="69">
        <v>9</v>
      </c>
      <c r="F167" s="1" t="s">
        <v>14184</v>
      </c>
      <c r="G167" s="1" t="s">
        <v>14056</v>
      </c>
      <c r="H167" s="1" t="s">
        <v>14090</v>
      </c>
      <c r="I167" s="69">
        <v>0</v>
      </c>
      <c r="J167" s="69">
        <v>0</v>
      </c>
      <c r="K167" s="69">
        <v>2</v>
      </c>
      <c r="L167" s="69">
        <v>-7.1</v>
      </c>
      <c r="M167" s="69">
        <v>-6.6</v>
      </c>
      <c r="N167" s="69">
        <v>-6</v>
      </c>
      <c r="O167" s="69">
        <v>11</v>
      </c>
      <c r="P167" s="69">
        <v>4.4000000000000004</v>
      </c>
      <c r="Q167" s="69">
        <v>4</v>
      </c>
      <c r="R167" s="69">
        <v>3.7</v>
      </c>
      <c r="S167" s="69">
        <v>0</v>
      </c>
      <c r="T167" s="69">
        <v>0.53870889799999999</v>
      </c>
      <c r="U167" s="1" t="s">
        <v>58</v>
      </c>
      <c r="V167" s="69">
        <v>1</v>
      </c>
      <c r="W167" s="55">
        <f>MAX(0,ROUND(Free_Beer[[#This Row],[Low Value]]*$AH$6,0))+1</f>
        <v>1</v>
      </c>
      <c r="X167" s="55">
        <f>MAX(0,ROUND(Free_Beer[[#This Row],[Mean Value]]*$AH$6,0))+1</f>
        <v>1</v>
      </c>
      <c r="Y167" s="55">
        <f>MAX(0,ROUND(Free_Beer[[#This Row],[High Value]]*$AH$6,0))+1</f>
        <v>1</v>
      </c>
      <c r="AB167" s="55">
        <f>Free_Beer[[#This Row],[Actual]]/Free_Beer[[#This Row],[Mean Value]]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918C-17B4-48AE-A7B3-839EF5E980A3}">
  <dimension ref="C4:G25"/>
  <sheetViews>
    <sheetView workbookViewId="0">
      <selection activeCell="F10" sqref="F10"/>
    </sheetView>
  </sheetViews>
  <sheetFormatPr defaultRowHeight="14.4" x14ac:dyDescent="0.3"/>
  <cols>
    <col min="3" max="3" width="16.6640625" bestFit="1" customWidth="1"/>
    <col min="4" max="4" width="16.44140625" bestFit="1" customWidth="1"/>
    <col min="5" max="5" width="11.44140625" customWidth="1"/>
    <col min="6" max="6" width="7.77734375" customWidth="1"/>
    <col min="7" max="7" width="6.33203125" customWidth="1"/>
  </cols>
  <sheetData>
    <row r="4" spans="3:7" x14ac:dyDescent="0.3">
      <c r="C4" s="101" t="s">
        <v>10696</v>
      </c>
      <c r="D4" s="101" t="s">
        <v>10699</v>
      </c>
      <c r="E4" s="101" t="s">
        <v>271</v>
      </c>
      <c r="F4" s="101" t="s">
        <v>10700</v>
      </c>
      <c r="G4" s="101" t="s">
        <v>10701</v>
      </c>
    </row>
    <row r="5" spans="3:7" x14ac:dyDescent="0.3">
      <c r="C5" s="99" t="str">
        <f>_xlfn.IFNA(INDEX(CompositeRoster[display_name],MATCH(Table22[[#This Row],[sleeper_id]],CompositeRoster[sleeper_id],0)),"FREE AGENT")</f>
        <v>docopp</v>
      </c>
      <c r="D5" s="99" t="s">
        <v>4182</v>
      </c>
      <c r="E5" s="99" t="s">
        <v>77</v>
      </c>
      <c r="F5" s="99" t="s">
        <v>365</v>
      </c>
      <c r="G5" s="99" t="s">
        <v>451</v>
      </c>
    </row>
    <row r="6" spans="3:7" x14ac:dyDescent="0.3">
      <c r="C6" s="99" t="str">
        <f>_xlfn.IFNA(INDEX(CompositeRoster[display_name],MATCH(Table22[[#This Row],[sleeper_id]],CompositeRoster[sleeper_id],0)),"FREE AGENT")</f>
        <v>docopp</v>
      </c>
      <c r="D6" s="100" t="s">
        <v>9124</v>
      </c>
      <c r="E6" s="100" t="s">
        <v>63</v>
      </c>
      <c r="F6" s="100" t="s">
        <v>371</v>
      </c>
      <c r="G6" s="100" t="s">
        <v>451</v>
      </c>
    </row>
    <row r="7" spans="3:7" x14ac:dyDescent="0.3">
      <c r="C7" s="99" t="str">
        <f>_xlfn.IFNA(INDEX(CompositeRoster[display_name],MATCH(Table22[[#This Row],[sleeper_id]],CompositeRoster[sleeper_id],0)),"FREE AGENT")</f>
        <v>Tabackerack</v>
      </c>
      <c r="D7" s="99" t="s">
        <v>2754</v>
      </c>
      <c r="E7" s="99" t="s">
        <v>116</v>
      </c>
      <c r="F7" s="99" t="s">
        <v>298</v>
      </c>
      <c r="G7" s="99" t="s">
        <v>348</v>
      </c>
    </row>
    <row r="8" spans="3:7" x14ac:dyDescent="0.3">
      <c r="C8" s="99" t="str">
        <f>_xlfn.IFNA(INDEX(CompositeRoster[display_name],MATCH(Table22[[#This Row],[sleeper_id]],CompositeRoster[sleeper_id],0)),"FREE AGENT")</f>
        <v>Tabackerack</v>
      </c>
      <c r="D8" s="100" t="s">
        <v>9733</v>
      </c>
      <c r="E8" s="100" t="s">
        <v>119</v>
      </c>
      <c r="F8" s="100" t="s">
        <v>895</v>
      </c>
      <c r="G8" s="100" t="s">
        <v>321</v>
      </c>
    </row>
    <row r="9" spans="3:7" x14ac:dyDescent="0.3">
      <c r="C9" s="99" t="str">
        <f>_xlfn.IFNA(INDEX(CompositeRoster[display_name],MATCH(Table22[[#This Row],[sleeper_id]],CompositeRoster[sleeper_id],0)),"FREE AGENT")</f>
        <v>Tabackerack</v>
      </c>
      <c r="D9" s="99" t="s">
        <v>2237</v>
      </c>
      <c r="E9" s="99" t="s">
        <v>115</v>
      </c>
      <c r="F9" s="99" t="s">
        <v>536</v>
      </c>
      <c r="G9" s="99" t="s">
        <v>348</v>
      </c>
    </row>
    <row r="10" spans="3:7" x14ac:dyDescent="0.3">
      <c r="C10" s="99" t="str">
        <f>_xlfn.IFNA(INDEX(CompositeRoster[display_name],MATCH(Table22[[#This Row],[sleeper_id]],CompositeRoster[sleeper_id],0)),"FREE AGENT")</f>
        <v>FREE AGENT</v>
      </c>
      <c r="D10" s="100" t="s">
        <v>3064</v>
      </c>
      <c r="E10" s="100" t="s">
        <v>117</v>
      </c>
      <c r="F10" s="100" t="s">
        <v>444</v>
      </c>
      <c r="G10" s="100" t="s">
        <v>451</v>
      </c>
    </row>
    <row r="11" spans="3:7" x14ac:dyDescent="0.3">
      <c r="C11" s="99" t="str">
        <f>_xlfn.IFNA(INDEX(CompositeRoster[display_name],MATCH(Table22[[#This Row],[sleeper_id]],CompositeRoster[sleeper_id],0)),"FREE AGENT")</f>
        <v>joe9alt</v>
      </c>
      <c r="D11" s="99" t="s">
        <v>4131</v>
      </c>
      <c r="E11" s="99" t="s">
        <v>220</v>
      </c>
      <c r="F11" s="99" t="s">
        <v>479</v>
      </c>
      <c r="G11" s="99" t="s">
        <v>321</v>
      </c>
    </row>
    <row r="12" spans="3:7" x14ac:dyDescent="0.3">
      <c r="C12" s="99" t="str">
        <f>_xlfn.IFNA(INDEX(CompositeRoster[display_name],MATCH(Table22[[#This Row],[sleeper_id]],CompositeRoster[sleeper_id],0)),"FREE AGENT")</f>
        <v>Bobno123</v>
      </c>
      <c r="D12" s="100" t="s">
        <v>9319</v>
      </c>
      <c r="E12" s="100" t="s">
        <v>215</v>
      </c>
      <c r="F12" s="100" t="s">
        <v>303</v>
      </c>
      <c r="G12" s="100" t="s">
        <v>348</v>
      </c>
    </row>
    <row r="13" spans="3:7" x14ac:dyDescent="0.3">
      <c r="C13" s="99" t="str">
        <f>_xlfn.IFNA(INDEX(CompositeRoster[display_name],MATCH(Table22[[#This Row],[sleeper_id]],CompositeRoster[sleeper_id],0)),"FREE AGENT")</f>
        <v>FREE AGENT</v>
      </c>
      <c r="D13" s="99" t="s">
        <v>8196</v>
      </c>
      <c r="E13" s="99" t="s">
        <v>87</v>
      </c>
      <c r="F13" s="99" t="s">
        <v>570</v>
      </c>
      <c r="G13" s="99" t="s">
        <v>437</v>
      </c>
    </row>
    <row r="14" spans="3:7" x14ac:dyDescent="0.3">
      <c r="C14" s="99" t="str">
        <f>_xlfn.IFNA(INDEX(CompositeRoster[display_name],MATCH(Table22[[#This Row],[sleeper_id]],CompositeRoster[sleeper_id],0)),"FREE AGENT")</f>
        <v>Tabackerack</v>
      </c>
      <c r="D14" s="100" t="s">
        <v>7371</v>
      </c>
      <c r="E14" s="100" t="s">
        <v>189</v>
      </c>
      <c r="F14" s="100" t="s">
        <v>388</v>
      </c>
      <c r="G14" s="100" t="s">
        <v>348</v>
      </c>
    </row>
    <row r="15" spans="3:7" x14ac:dyDescent="0.3">
      <c r="C15" s="99" t="str">
        <f>_xlfn.IFNA(INDEX(CompositeRoster[display_name],MATCH(Table22[[#This Row],[sleeper_id]],CompositeRoster[sleeper_id],0)),"FREE AGENT")</f>
        <v>demboys26</v>
      </c>
      <c r="D15" s="99" t="s">
        <v>3872</v>
      </c>
      <c r="E15" s="99" t="s">
        <v>186</v>
      </c>
      <c r="F15" s="99" t="s">
        <v>721</v>
      </c>
      <c r="G15" s="99" t="s">
        <v>348</v>
      </c>
    </row>
    <row r="16" spans="3:7" x14ac:dyDescent="0.3">
      <c r="C16" s="99" t="str">
        <f>_xlfn.IFNA(INDEX(CompositeRoster[display_name],MATCH(Table22[[#This Row],[sleeper_id]],CompositeRoster[sleeper_id],0)),"FREE AGENT")</f>
        <v>FREE AGENT</v>
      </c>
      <c r="D16" s="100" t="s">
        <v>3807</v>
      </c>
      <c r="E16" s="100" t="s">
        <v>192</v>
      </c>
      <c r="F16" s="100" t="s">
        <v>1379</v>
      </c>
      <c r="G16" s="100" t="s">
        <v>437</v>
      </c>
    </row>
    <row r="17" spans="3:7" x14ac:dyDescent="0.3">
      <c r="C17" s="99" t="str">
        <f>_xlfn.IFNA(INDEX(CompositeRoster[display_name],MATCH(Table22[[#This Row],[sleeper_id]],CompositeRoster[sleeper_id],0)),"FREE AGENT")</f>
        <v>FREE AGENT</v>
      </c>
      <c r="D17" s="99" t="s">
        <v>4966</v>
      </c>
      <c r="E17" s="99" t="s">
        <v>187</v>
      </c>
      <c r="F17" s="99" t="s">
        <v>298</v>
      </c>
      <c r="G17" s="99" t="s">
        <v>348</v>
      </c>
    </row>
    <row r="18" spans="3:7" x14ac:dyDescent="0.3">
      <c r="C18" s="99" t="str">
        <f>_xlfn.IFNA(INDEX(CompositeRoster[display_name],MATCH(Table22[[#This Row],[sleeper_id]],CompositeRoster[sleeper_id],0)),"FREE AGENT")</f>
        <v>FREE AGENT</v>
      </c>
      <c r="D18" s="100" t="s">
        <v>2147</v>
      </c>
      <c r="E18" s="100" t="s">
        <v>145</v>
      </c>
      <c r="F18" s="100" t="s">
        <v>303</v>
      </c>
      <c r="G18" s="100" t="s">
        <v>321</v>
      </c>
    </row>
    <row r="19" spans="3:7" x14ac:dyDescent="0.3">
      <c r="C19" s="99" t="str">
        <f>_xlfn.IFNA(INDEX(CompositeRoster[display_name],MATCH(Table22[[#This Row],[sleeper_id]],CompositeRoster[sleeper_id],0)),"FREE AGENT")</f>
        <v>FREE AGENT</v>
      </c>
      <c r="D19" s="99" t="s">
        <v>9161</v>
      </c>
      <c r="E19" s="99" t="s">
        <v>154</v>
      </c>
      <c r="F19" s="99" t="s">
        <v>1198</v>
      </c>
      <c r="G19" s="99" t="s">
        <v>451</v>
      </c>
    </row>
    <row r="20" spans="3:7" x14ac:dyDescent="0.3">
      <c r="C20" s="99" t="str">
        <f>_xlfn.IFNA(INDEX(CompositeRoster[display_name],MATCH(Table22[[#This Row],[sleeper_id]],CompositeRoster[sleeper_id],0)),"FREE AGENT")</f>
        <v>demboys26</v>
      </c>
      <c r="D20" s="100" t="s">
        <v>7890</v>
      </c>
      <c r="E20" s="100" t="s">
        <v>48</v>
      </c>
      <c r="F20" s="100" t="s">
        <v>536</v>
      </c>
      <c r="G20" s="100" t="s">
        <v>321</v>
      </c>
    </row>
    <row r="21" spans="3:7" x14ac:dyDescent="0.3">
      <c r="C21" s="99" t="str">
        <f>_xlfn.IFNA(INDEX(CompositeRoster[display_name],MATCH(Table22[[#This Row],[sleeper_id]],CompositeRoster[sleeper_id],0)),"FREE AGENT")</f>
        <v>Bobno123</v>
      </c>
      <c r="D21" s="99" t="s">
        <v>1258</v>
      </c>
      <c r="E21" s="99" t="s">
        <v>52</v>
      </c>
      <c r="F21" s="99" t="s">
        <v>536</v>
      </c>
      <c r="G21" s="99" t="s">
        <v>437</v>
      </c>
    </row>
    <row r="22" spans="3:7" x14ac:dyDescent="0.3">
      <c r="C22" s="99" t="str">
        <f>_xlfn.IFNA(INDEX(CompositeRoster[display_name],MATCH(Table22[[#This Row],[sleeper_id]],CompositeRoster[sleeper_id],0)),"FREE AGENT")</f>
        <v>Bobno123</v>
      </c>
      <c r="D22" s="100" t="s">
        <v>4507</v>
      </c>
      <c r="E22" s="100" t="s">
        <v>47</v>
      </c>
      <c r="F22" s="100" t="s">
        <v>895</v>
      </c>
      <c r="G22" s="100" t="s">
        <v>451</v>
      </c>
    </row>
    <row r="23" spans="3:7" x14ac:dyDescent="0.3">
      <c r="C23" s="99" t="str">
        <f>_xlfn.IFNA(INDEX(CompositeRoster[display_name],MATCH(Table22[[#This Row],[sleeper_id]],CompositeRoster[sleeper_id],0)),"FREE AGENT")</f>
        <v>joe9alt</v>
      </c>
      <c r="D23" s="99" t="s">
        <v>6839</v>
      </c>
      <c r="E23" s="99" t="s">
        <v>236</v>
      </c>
      <c r="F23" s="99" t="s">
        <v>694</v>
      </c>
      <c r="G23" s="99" t="s">
        <v>348</v>
      </c>
    </row>
    <row r="24" spans="3:7" x14ac:dyDescent="0.3">
      <c r="C24" s="99" t="str">
        <f>_xlfn.IFNA(INDEX(CompositeRoster[display_name],MATCH(Table22[[#This Row],[sleeper_id]],CompositeRoster[sleeper_id],0)),"FREE AGENT")</f>
        <v>Jonnymaxed</v>
      </c>
      <c r="D24" s="100" t="s">
        <v>9399</v>
      </c>
      <c r="E24" s="100" t="s">
        <v>32</v>
      </c>
      <c r="F24" s="100" t="s">
        <v>306</v>
      </c>
      <c r="G24" s="100" t="s">
        <v>437</v>
      </c>
    </row>
    <row r="25" spans="3:7" x14ac:dyDescent="0.3">
      <c r="C25" s="99" t="str">
        <f>_xlfn.IFNA(INDEX(CompositeRoster[display_name],MATCH(Table22[[#This Row],[sleeper_id]],CompositeRoster[sleeper_id],0)),"FREE AGENT")</f>
        <v>Jonnymaxed</v>
      </c>
      <c r="D25" s="102" t="s">
        <v>1300</v>
      </c>
      <c r="E25" s="102" t="s">
        <v>33</v>
      </c>
      <c r="F25" s="102" t="s">
        <v>536</v>
      </c>
      <c r="G25" s="102" t="s">
        <v>451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EFB0-FC1A-427F-B369-AE179EF469D3}">
  <sheetPr codeName="Sheet1"/>
  <dimension ref="A2:N432"/>
  <sheetViews>
    <sheetView zoomScale="85" zoomScaleNormal="85" workbookViewId="0">
      <selection activeCell="K6" sqref="K6"/>
    </sheetView>
  </sheetViews>
  <sheetFormatPr defaultRowHeight="14.4" x14ac:dyDescent="0.3"/>
  <cols>
    <col min="1" max="1" width="8.88671875" style="69"/>
    <col min="4" max="4" width="8.88671875" style="69"/>
    <col min="5" max="5" width="17" style="69" bestFit="1" customWidth="1"/>
    <col min="6" max="6" width="20.88671875" customWidth="1"/>
    <col min="7" max="7" width="25" style="69" customWidth="1"/>
    <col min="8" max="8" width="8.44140625" customWidth="1"/>
    <col min="9" max="9" width="14" bestFit="1" customWidth="1"/>
    <col min="10" max="10" width="7.21875" customWidth="1"/>
    <col min="11" max="11" width="24.77734375" customWidth="1"/>
    <col min="12" max="12" width="15.33203125" bestFit="1" customWidth="1"/>
    <col min="13" max="13" width="18.6640625" bestFit="1" customWidth="1"/>
    <col min="14" max="14" width="19.5546875" bestFit="1" customWidth="1"/>
  </cols>
  <sheetData>
    <row r="2" spans="4:14" x14ac:dyDescent="0.3">
      <c r="D2"/>
      <c r="E2"/>
      <c r="G2"/>
    </row>
    <row r="3" spans="4:14" x14ac:dyDescent="0.3">
      <c r="D3"/>
      <c r="E3"/>
      <c r="G3"/>
    </row>
    <row r="5" spans="4:14" s="69" customFormat="1" x14ac:dyDescent="0.3">
      <c r="D5" s="98" t="s">
        <v>10697</v>
      </c>
      <c r="E5" s="97" t="s">
        <v>10696</v>
      </c>
      <c r="F5" t="s">
        <v>10699</v>
      </c>
      <c r="G5" t="s">
        <v>271</v>
      </c>
      <c r="H5" t="s">
        <v>10700</v>
      </c>
      <c r="I5" t="s">
        <v>10701</v>
      </c>
      <c r="J5" t="s">
        <v>10702</v>
      </c>
      <c r="K5" t="s">
        <v>10703</v>
      </c>
      <c r="L5" t="s">
        <v>10704</v>
      </c>
      <c r="M5" t="s">
        <v>10673</v>
      </c>
      <c r="N5" t="s">
        <v>10705</v>
      </c>
    </row>
    <row r="6" spans="4:14" s="69" customFormat="1" x14ac:dyDescent="0.3">
      <c r="D6">
        <v>1</v>
      </c>
      <c r="E6" t="s">
        <v>14324</v>
      </c>
      <c r="F6" t="s">
        <v>4912</v>
      </c>
      <c r="G6" t="s">
        <v>184</v>
      </c>
      <c r="H6" t="s">
        <v>479</v>
      </c>
      <c r="I6" t="s">
        <v>348</v>
      </c>
      <c r="J6">
        <v>98</v>
      </c>
      <c r="K6" t="s">
        <v>437</v>
      </c>
      <c r="L6" t="str">
        <f>IF(Draft2019[[#This Row],[KEEPER]]="K",_xlfn.IFNA(INDEX(Draft2018[Current Contract],MATCH(Draft2019[[#This Row],[PLAYER]],Draft2018[PLAYER],0)),"Undrafted"),"")</f>
        <v>Auction</v>
      </c>
      <c r="M6" t="str">
        <f>IF(Draft2019[[#This Row],[KEEPER]]="K",Draft2019[[#This Row],[Last Contract]],IF(ISNA(VLOOKUP(Draft2019[[#This Row],[PLAYER]],Rookies2019[full_name],1,FALSE)),"Auction","Rookie"))</f>
        <v>Auction</v>
      </c>
      <c r="N6">
        <f>IF(Draft2019[[#This Row],[KEEPER]]="K",1+_xlfn.IFNA(INDEX(Draft2018[Net Keeper Count],MATCH(Draft2019[[#This Row],[PLAYER]],Draft2018[PLAYER],0)),0),0)</f>
        <v>1</v>
      </c>
    </row>
    <row r="7" spans="4:14" x14ac:dyDescent="0.3">
      <c r="D7">
        <v>2</v>
      </c>
      <c r="E7" t="s">
        <v>14324</v>
      </c>
      <c r="F7" t="s">
        <v>9206</v>
      </c>
      <c r="G7" t="s">
        <v>165</v>
      </c>
      <c r="H7" t="s">
        <v>570</v>
      </c>
      <c r="I7" t="s">
        <v>348</v>
      </c>
      <c r="J7">
        <v>42</v>
      </c>
      <c r="K7" t="s">
        <v>437</v>
      </c>
      <c r="L7" t="str">
        <f>IF(Draft2019[[#This Row],[KEEPER]]="K",_xlfn.IFNA(INDEX(Draft2018[Current Contract],MATCH(Draft2019[[#This Row],[PLAYER]],Draft2018[PLAYER],0)),"Undrafted"),"")</f>
        <v>Auction</v>
      </c>
      <c r="M7" t="str">
        <f>IF(Draft2019[[#This Row],[KEEPER]]="K",Draft2019[[#This Row],[Last Contract]],IF(ISNA(VLOOKUP(Draft2019[[#This Row],[PLAYER]],Rookies2019[full_name],1,FALSE)),"Auction","Rookie"))</f>
        <v>Auction</v>
      </c>
      <c r="N7">
        <f>IF(Draft2019[[#This Row],[KEEPER]]="K",1+_xlfn.IFNA(INDEX(Draft2018[Net Keeper Count],MATCH(Draft2019[[#This Row],[PLAYER]],Draft2018[PLAYER],0)),0),0)</f>
        <v>1</v>
      </c>
    </row>
    <row r="8" spans="4:14" x14ac:dyDescent="0.3">
      <c r="D8">
        <v>3</v>
      </c>
      <c r="E8" t="s">
        <v>14324</v>
      </c>
      <c r="F8" t="s">
        <v>8761</v>
      </c>
      <c r="G8" t="s">
        <v>172</v>
      </c>
      <c r="H8" t="s">
        <v>669</v>
      </c>
      <c r="I8" t="s">
        <v>451</v>
      </c>
      <c r="J8">
        <v>20</v>
      </c>
      <c r="K8" t="s">
        <v>437</v>
      </c>
      <c r="L8" t="str">
        <f>IF(Draft2019[[#This Row],[KEEPER]]="K",_xlfn.IFNA(INDEX(Draft2018[Current Contract],MATCH(Draft2019[[#This Row],[PLAYER]],Draft2018[PLAYER],0)),"Undrafted"),"")</f>
        <v>Rookie</v>
      </c>
      <c r="M8" t="str">
        <f>IF(Draft2019[[#This Row],[KEEPER]]="K",Draft2019[[#This Row],[Last Contract]],IF(ISNA(VLOOKUP(Draft2019[[#This Row],[PLAYER]],Rookies2019[full_name],1,FALSE)),"Auction","Rookie"))</f>
        <v>Rookie</v>
      </c>
      <c r="N8">
        <f>IF(Draft2019[[#This Row],[KEEPER]]="K",1+_xlfn.IFNA(INDEX(Draft2018[Net Keeper Count],MATCH(Draft2019[[#This Row],[PLAYER]],Draft2018[PLAYER],0)),0),0)</f>
        <v>2</v>
      </c>
    </row>
    <row r="9" spans="4:14" x14ac:dyDescent="0.3">
      <c r="D9">
        <v>4</v>
      </c>
      <c r="E9" t="s">
        <v>14324</v>
      </c>
      <c r="F9" t="s">
        <v>2019</v>
      </c>
      <c r="G9" t="s">
        <v>181</v>
      </c>
      <c r="H9" t="s">
        <v>721</v>
      </c>
      <c r="I9" t="s">
        <v>451</v>
      </c>
      <c r="J9">
        <v>17</v>
      </c>
      <c r="K9" t="s">
        <v>437</v>
      </c>
      <c r="L9" t="str">
        <f>IF(Draft2019[[#This Row],[KEEPER]]="K",_xlfn.IFNA(INDEX(Draft2018[Current Contract],MATCH(Draft2019[[#This Row],[PLAYER]],Draft2018[PLAYER],0)),"Undrafted"),"")</f>
        <v>Rookie</v>
      </c>
      <c r="M9" t="str">
        <f>IF(Draft2019[[#This Row],[KEEPER]]="K",Draft2019[[#This Row],[Last Contract]],IF(ISNA(VLOOKUP(Draft2019[[#This Row],[PLAYER]],Rookies2019[full_name],1,FALSE)),"Auction","Rookie"))</f>
        <v>Rookie</v>
      </c>
      <c r="N9">
        <f>IF(Draft2019[[#This Row],[KEEPER]]="K",1+_xlfn.IFNA(INDEX(Draft2018[Net Keeper Count],MATCH(Draft2019[[#This Row],[PLAYER]],Draft2018[PLAYER],0)),0),0)</f>
        <v>1</v>
      </c>
    </row>
    <row r="10" spans="4:14" x14ac:dyDescent="0.3">
      <c r="D10">
        <v>5</v>
      </c>
      <c r="E10" t="s">
        <v>14324</v>
      </c>
      <c r="F10" t="s">
        <v>480</v>
      </c>
      <c r="G10" t="s">
        <v>175</v>
      </c>
      <c r="H10" t="s">
        <v>479</v>
      </c>
      <c r="I10" t="s">
        <v>348</v>
      </c>
      <c r="J10">
        <v>9</v>
      </c>
      <c r="K10" t="s">
        <v>437</v>
      </c>
      <c r="L10" t="str">
        <f>IF(Draft2019[[#This Row],[KEEPER]]="K",_xlfn.IFNA(INDEX(Draft2018[Current Contract],MATCH(Draft2019[[#This Row],[PLAYER]],Draft2018[PLAYER],0)),"Undrafted"),"")</f>
        <v>Rookie</v>
      </c>
      <c r="M10" t="str">
        <f>IF(Draft2019[[#This Row],[KEEPER]]="K",Draft2019[[#This Row],[Last Contract]],IF(ISNA(VLOOKUP(Draft2019[[#This Row],[PLAYER]],Rookies2019[full_name],1,FALSE)),"Auction","Rookie"))</f>
        <v>Rookie</v>
      </c>
      <c r="N10">
        <f>IF(Draft2019[[#This Row],[KEEPER]]="K",1+_xlfn.IFNA(INDEX(Draft2018[Net Keeper Count],MATCH(Draft2019[[#This Row],[PLAYER]],Draft2018[PLAYER],0)),0),0)</f>
        <v>1</v>
      </c>
    </row>
    <row r="11" spans="4:14" x14ac:dyDescent="0.3">
      <c r="D11">
        <v>6</v>
      </c>
      <c r="E11" t="s">
        <v>14324</v>
      </c>
      <c r="F11" t="s">
        <v>8281</v>
      </c>
      <c r="G11" t="s">
        <v>176</v>
      </c>
      <c r="H11" t="s">
        <v>875</v>
      </c>
      <c r="I11" t="s">
        <v>348</v>
      </c>
      <c r="J11">
        <v>9</v>
      </c>
      <c r="K11" t="s">
        <v>437</v>
      </c>
      <c r="L11" t="str">
        <f>IF(Draft2019[[#This Row],[KEEPER]]="K",_xlfn.IFNA(INDEX(Draft2018[Current Contract],MATCH(Draft2019[[#This Row],[PLAYER]],Draft2018[PLAYER],0)),"Undrafted"),"")</f>
        <v>Rookie</v>
      </c>
      <c r="M11" t="str">
        <f>IF(Draft2019[[#This Row],[KEEPER]]="K",Draft2019[[#This Row],[Last Contract]],IF(ISNA(VLOOKUP(Draft2019[[#This Row],[PLAYER]],Rookies2019[full_name],1,FALSE)),"Auction","Rookie"))</f>
        <v>Rookie</v>
      </c>
      <c r="N11">
        <f>IF(Draft2019[[#This Row],[KEEPER]]="K",1+_xlfn.IFNA(INDEX(Draft2018[Net Keeper Count],MATCH(Draft2019[[#This Row],[PLAYER]],Draft2018[PLAYER],0)),0),0)</f>
        <v>1</v>
      </c>
    </row>
    <row r="12" spans="4:14" x14ac:dyDescent="0.3">
      <c r="D12">
        <v>7</v>
      </c>
      <c r="E12" t="s">
        <v>14324</v>
      </c>
      <c r="F12" t="s">
        <v>1520</v>
      </c>
      <c r="G12" t="s">
        <v>163</v>
      </c>
      <c r="H12" t="s">
        <v>306</v>
      </c>
      <c r="I12" t="s">
        <v>451</v>
      </c>
      <c r="J12">
        <v>6</v>
      </c>
      <c r="K12" t="s">
        <v>437</v>
      </c>
      <c r="L12" t="str">
        <f>IF(Draft2019[[#This Row],[KEEPER]]="K",_xlfn.IFNA(INDEX(Draft2018[Current Contract],MATCH(Draft2019[[#This Row],[PLAYER]],Draft2018[PLAYER],0)),"Undrafted"),"")</f>
        <v>Undrafted</v>
      </c>
      <c r="M12" t="str">
        <f>IF(Draft2019[[#This Row],[KEEPER]]="K",Draft2019[[#This Row],[Last Contract]],IF(ISNA(VLOOKUP(Draft2019[[#This Row],[PLAYER]],Rookies2019[full_name],1,FALSE)),"Auction","Rookie"))</f>
        <v>Undrafted</v>
      </c>
      <c r="N12">
        <f>IF(Draft2019[[#This Row],[KEEPER]]="K",1+_xlfn.IFNA(INDEX(Draft2018[Net Keeper Count],MATCH(Draft2019[[#This Row],[PLAYER]],Draft2018[PLAYER],0)),0),0)</f>
        <v>1</v>
      </c>
    </row>
    <row r="13" spans="4:14" x14ac:dyDescent="0.3">
      <c r="D13">
        <v>8</v>
      </c>
      <c r="E13" t="s">
        <v>14324</v>
      </c>
      <c r="F13" t="s">
        <v>841</v>
      </c>
      <c r="G13" t="s">
        <v>170</v>
      </c>
      <c r="H13" t="s">
        <v>552</v>
      </c>
      <c r="I13" t="s">
        <v>348</v>
      </c>
      <c r="J13">
        <v>6</v>
      </c>
      <c r="K13" t="s">
        <v>437</v>
      </c>
      <c r="L13" t="str">
        <f>IF(Draft2019[[#This Row],[KEEPER]]="K",_xlfn.IFNA(INDEX(Draft2018[Current Contract],MATCH(Draft2019[[#This Row],[PLAYER]],Draft2018[PLAYER],0)),"Undrafted"),"")</f>
        <v>Rookie</v>
      </c>
      <c r="M13" t="str">
        <f>IF(Draft2019[[#This Row],[KEEPER]]="K",Draft2019[[#This Row],[Last Contract]],IF(ISNA(VLOOKUP(Draft2019[[#This Row],[PLAYER]],Rookies2019[full_name],1,FALSE)),"Auction","Rookie"))</f>
        <v>Rookie</v>
      </c>
      <c r="N13">
        <f>IF(Draft2019[[#This Row],[KEEPER]]="K",1+_xlfn.IFNA(INDEX(Draft2018[Net Keeper Count],MATCH(Draft2019[[#This Row],[PLAYER]],Draft2018[PLAYER],0)),0),0)</f>
        <v>2</v>
      </c>
    </row>
    <row r="14" spans="4:14" x14ac:dyDescent="0.3">
      <c r="D14">
        <v>9</v>
      </c>
      <c r="E14" t="s">
        <v>14324</v>
      </c>
      <c r="F14" t="s">
        <v>8119</v>
      </c>
      <c r="G14" t="s">
        <v>174</v>
      </c>
      <c r="H14" t="s">
        <v>444</v>
      </c>
      <c r="I14" t="s">
        <v>451</v>
      </c>
      <c r="J14">
        <v>6</v>
      </c>
      <c r="K14" t="s">
        <v>437</v>
      </c>
      <c r="L14" t="str">
        <f>IF(Draft2019[[#This Row],[KEEPER]]="K",_xlfn.IFNA(INDEX(Draft2018[Current Contract],MATCH(Draft2019[[#This Row],[PLAYER]],Draft2018[PLAYER],0)),"Undrafted"),"")</f>
        <v>Rookie</v>
      </c>
      <c r="M14" t="str">
        <f>IF(Draft2019[[#This Row],[KEEPER]]="K",Draft2019[[#This Row],[Last Contract]],IF(ISNA(VLOOKUP(Draft2019[[#This Row],[PLAYER]],Rookies2019[full_name],1,FALSE)),"Auction","Rookie"))</f>
        <v>Rookie</v>
      </c>
      <c r="N14">
        <f>IF(Draft2019[[#This Row],[KEEPER]]="K",1+_xlfn.IFNA(INDEX(Draft2018[Net Keeper Count],MATCH(Draft2019[[#This Row],[PLAYER]],Draft2018[PLAYER],0)),0),0)</f>
        <v>1</v>
      </c>
    </row>
    <row r="15" spans="4:14" x14ac:dyDescent="0.3">
      <c r="D15">
        <v>11</v>
      </c>
      <c r="E15" t="s">
        <v>14324</v>
      </c>
      <c r="F15" t="s">
        <v>9412</v>
      </c>
      <c r="G15" t="s">
        <v>177</v>
      </c>
      <c r="H15" t="s">
        <v>522</v>
      </c>
      <c r="I15" t="s">
        <v>321</v>
      </c>
      <c r="J15">
        <v>4</v>
      </c>
      <c r="K15" t="s">
        <v>437</v>
      </c>
      <c r="L15" t="str">
        <f>IF(Draft2019[[#This Row],[KEEPER]]="K",_xlfn.IFNA(INDEX(Draft2018[Current Contract],MATCH(Draft2019[[#This Row],[PLAYER]],Draft2018[PLAYER],0)),"Undrafted"),"")</f>
        <v>Rookie</v>
      </c>
      <c r="M15" t="str">
        <f>IF(Draft2019[[#This Row],[KEEPER]]="K",Draft2019[[#This Row],[Last Contract]],IF(ISNA(VLOOKUP(Draft2019[[#This Row],[PLAYER]],Rookies2019[full_name],1,FALSE)),"Auction","Rookie"))</f>
        <v>Rookie</v>
      </c>
      <c r="N15">
        <f>IF(Draft2019[[#This Row],[KEEPER]]="K",1+_xlfn.IFNA(INDEX(Draft2018[Net Keeper Count],MATCH(Draft2019[[#This Row],[PLAYER]],Draft2018[PLAYER],0)),0),0)</f>
        <v>1</v>
      </c>
    </row>
    <row r="16" spans="4:14" x14ac:dyDescent="0.3">
      <c r="D16">
        <v>12</v>
      </c>
      <c r="E16" t="s">
        <v>14324</v>
      </c>
      <c r="F16" t="s">
        <v>2747</v>
      </c>
      <c r="G16" t="s">
        <v>180</v>
      </c>
      <c r="H16" t="s">
        <v>371</v>
      </c>
      <c r="I16" t="s">
        <v>348</v>
      </c>
      <c r="J16">
        <v>3</v>
      </c>
      <c r="K16" t="s">
        <v>437</v>
      </c>
      <c r="L16" t="str">
        <f>IF(Draft2019[[#This Row],[KEEPER]]="K",_xlfn.IFNA(INDEX(Draft2018[Current Contract],MATCH(Draft2019[[#This Row],[PLAYER]],Draft2018[PLAYER],0)),"Undrafted"),"")</f>
        <v>Rookie</v>
      </c>
      <c r="M16" t="str">
        <f>IF(Draft2019[[#This Row],[KEEPER]]="K",Draft2019[[#This Row],[Last Contract]],IF(ISNA(VLOOKUP(Draft2019[[#This Row],[PLAYER]],Rookies2019[full_name],1,FALSE)),"Auction","Rookie"))</f>
        <v>Rookie</v>
      </c>
      <c r="N16">
        <f>IF(Draft2019[[#This Row],[KEEPER]]="K",1+_xlfn.IFNA(INDEX(Draft2018[Net Keeper Count],MATCH(Draft2019[[#This Row],[PLAYER]],Draft2018[PLAYER],0)),0),0)</f>
        <v>1</v>
      </c>
    </row>
    <row r="17" spans="4:14" x14ac:dyDescent="0.3">
      <c r="D17">
        <v>13</v>
      </c>
      <c r="E17" t="s">
        <v>14324</v>
      </c>
      <c r="F17" t="s">
        <v>10016</v>
      </c>
      <c r="G17" t="s">
        <v>173</v>
      </c>
      <c r="H17" t="s">
        <v>352</v>
      </c>
      <c r="I17" t="s">
        <v>311</v>
      </c>
      <c r="J17">
        <v>3</v>
      </c>
      <c r="K17" t="s">
        <v>437</v>
      </c>
      <c r="L17" t="str">
        <f>IF(Draft2019[[#This Row],[KEEPER]]="K",_xlfn.IFNA(INDEX(Draft2018[Current Contract],MATCH(Draft2019[[#This Row],[PLAYER]],Draft2018[PLAYER],0)),"Undrafted"),"")</f>
        <v>Rookie</v>
      </c>
      <c r="M17" t="str">
        <f>IF(Draft2019[[#This Row],[KEEPER]]="K",Draft2019[[#This Row],[Last Contract]],IF(ISNA(VLOOKUP(Draft2019[[#This Row],[PLAYER]],Rookies2019[full_name],1,FALSE)),"Auction","Rookie"))</f>
        <v>Rookie</v>
      </c>
      <c r="N17">
        <f>IF(Draft2019[[#This Row],[KEEPER]]="K",1+_xlfn.IFNA(INDEX(Draft2018[Net Keeper Count],MATCH(Draft2019[[#This Row],[PLAYER]],Draft2018[PLAYER],0)),0),0)</f>
        <v>1</v>
      </c>
    </row>
    <row r="18" spans="4:14" x14ac:dyDescent="0.3">
      <c r="D18">
        <v>15</v>
      </c>
      <c r="E18" t="s">
        <v>14324</v>
      </c>
      <c r="F18" t="s">
        <v>6319</v>
      </c>
      <c r="G18" t="s">
        <v>182</v>
      </c>
      <c r="H18" t="s">
        <v>915</v>
      </c>
      <c r="I18" t="s">
        <v>348</v>
      </c>
      <c r="J18">
        <v>3</v>
      </c>
      <c r="K18" t="s">
        <v>437</v>
      </c>
      <c r="L18" t="str">
        <f>IF(Draft2019[[#This Row],[KEEPER]]="K",_xlfn.IFNA(INDEX(Draft2018[Current Contract],MATCH(Draft2019[[#This Row],[PLAYER]],Draft2018[PLAYER],0)),"Undrafted"),"")</f>
        <v>Rookie</v>
      </c>
      <c r="M18" t="str">
        <f>IF(Draft2019[[#This Row],[KEEPER]]="K",Draft2019[[#This Row],[Last Contract]],IF(ISNA(VLOOKUP(Draft2019[[#This Row],[PLAYER]],Rookies2019[full_name],1,FALSE)),"Auction","Rookie"))</f>
        <v>Rookie</v>
      </c>
      <c r="N18">
        <f>IF(Draft2019[[#This Row],[KEEPER]]="K",1+_xlfn.IFNA(INDEX(Draft2018[Net Keeper Count],MATCH(Draft2019[[#This Row],[PLAYER]],Draft2018[PLAYER],0)),0),0)</f>
        <v>1</v>
      </c>
    </row>
    <row r="19" spans="4:14" x14ac:dyDescent="0.3">
      <c r="D19">
        <v>16</v>
      </c>
      <c r="E19" t="s">
        <v>14324</v>
      </c>
      <c r="F19" t="s">
        <v>5134</v>
      </c>
      <c r="G19" t="s">
        <v>179</v>
      </c>
      <c r="H19" t="s">
        <v>340</v>
      </c>
      <c r="I19" t="s">
        <v>451</v>
      </c>
      <c r="J19">
        <v>2</v>
      </c>
      <c r="K19" t="s">
        <v>437</v>
      </c>
      <c r="L19" t="str">
        <f>IF(Draft2019[[#This Row],[KEEPER]]="K",_xlfn.IFNA(INDEX(Draft2018[Current Contract],MATCH(Draft2019[[#This Row],[PLAYER]],Draft2018[PLAYER],0)),"Undrafted"),"")</f>
        <v>Rookie</v>
      </c>
      <c r="M19" t="str">
        <f>IF(Draft2019[[#This Row],[KEEPER]]="K",Draft2019[[#This Row],[Last Contract]],IF(ISNA(VLOOKUP(Draft2019[[#This Row],[PLAYER]],Rookies2019[full_name],1,FALSE)),"Auction","Rookie"))</f>
        <v>Rookie</v>
      </c>
      <c r="N19">
        <f>IF(Draft2019[[#This Row],[KEEPER]]="K",1+_xlfn.IFNA(INDEX(Draft2018[Net Keeper Count],MATCH(Draft2019[[#This Row],[PLAYER]],Draft2018[PLAYER],0)),0),0)</f>
        <v>1</v>
      </c>
    </row>
    <row r="20" spans="4:14" x14ac:dyDescent="0.3">
      <c r="D20">
        <v>18</v>
      </c>
      <c r="E20" t="s">
        <v>14324</v>
      </c>
      <c r="F20" t="s">
        <v>11102</v>
      </c>
      <c r="G20" t="s">
        <v>178</v>
      </c>
      <c r="H20" t="s">
        <v>1379</v>
      </c>
      <c r="I20" t="s">
        <v>348</v>
      </c>
      <c r="J20">
        <v>1</v>
      </c>
      <c r="K20" t="s">
        <v>437</v>
      </c>
      <c r="L20" t="str">
        <f>IF(Draft2019[[#This Row],[KEEPER]]="K",_xlfn.IFNA(INDEX(Draft2018[Current Contract],MATCH(Draft2019[[#This Row],[PLAYER]],Draft2018[PLAYER],0)),"Undrafted"),"")</f>
        <v>Rookie</v>
      </c>
      <c r="M20" t="str">
        <f>IF(Draft2019[[#This Row],[KEEPER]]="K",Draft2019[[#This Row],[Last Contract]],IF(ISNA(VLOOKUP(Draft2019[[#This Row],[PLAYER]],Rookies2019[full_name],1,FALSE)),"Auction","Rookie"))</f>
        <v>Rookie</v>
      </c>
      <c r="N20">
        <f>IF(Draft2019[[#This Row],[KEEPER]]="K",1+_xlfn.IFNA(INDEX(Draft2018[Net Keeper Count],MATCH(Draft2019[[#This Row],[PLAYER]],Draft2018[PLAYER],0)),0),0)</f>
        <v>1</v>
      </c>
    </row>
    <row r="21" spans="4:14" x14ac:dyDescent="0.3">
      <c r="D21">
        <v>20</v>
      </c>
      <c r="E21" t="s">
        <v>14324</v>
      </c>
      <c r="F21" t="s">
        <v>8768</v>
      </c>
      <c r="G21" t="s">
        <v>168</v>
      </c>
      <c r="H21" t="s">
        <v>745</v>
      </c>
      <c r="I21" t="s">
        <v>311</v>
      </c>
      <c r="J21">
        <v>2</v>
      </c>
      <c r="L21" t="str">
        <f>IF(Draft2019[[#This Row],[KEEPER]]="K",_xlfn.IFNA(INDEX(Draft2018[Current Contract],MATCH(Draft2019[[#This Row],[PLAYER]],Draft2018[PLAYER],0)),"Undrafted"),"")</f>
        <v/>
      </c>
      <c r="M21" t="str">
        <f>IF(Draft2019[[#This Row],[KEEPER]]="K",Draft2019[[#This Row],[Last Contract]],IF(ISNA(VLOOKUP(Draft2019[[#This Row],[PLAYER]],Rookies2019[full_name],1,FALSE)),"Auction","Rookie"))</f>
        <v>Auction</v>
      </c>
      <c r="N21">
        <f>IF(Draft2019[[#This Row],[KEEPER]]="K",1+_xlfn.IFNA(INDEX(Draft2018[Net Keeper Count],MATCH(Draft2019[[#This Row],[PLAYER]],Draft2018[PLAYER],0)),0),0)</f>
        <v>0</v>
      </c>
    </row>
    <row r="22" spans="4:14" x14ac:dyDescent="0.3">
      <c r="D22">
        <v>21</v>
      </c>
      <c r="E22" t="s">
        <v>14324</v>
      </c>
      <c r="F22" t="s">
        <v>5254</v>
      </c>
      <c r="G22" t="s">
        <v>153</v>
      </c>
      <c r="H22" t="s">
        <v>352</v>
      </c>
      <c r="I22" t="s">
        <v>348</v>
      </c>
      <c r="J22">
        <v>11</v>
      </c>
      <c r="L22" t="str">
        <f>IF(Draft2019[[#This Row],[KEEPER]]="K",_xlfn.IFNA(INDEX(Draft2018[Current Contract],MATCH(Draft2019[[#This Row],[PLAYER]],Draft2018[PLAYER],0)),"Undrafted"),"")</f>
        <v/>
      </c>
      <c r="M22" t="str">
        <f>IF(Draft2019[[#This Row],[KEEPER]]="K",Draft2019[[#This Row],[Last Contract]],IF(ISNA(VLOOKUP(Draft2019[[#This Row],[PLAYER]],Rookies2019[full_name],1,FALSE)),"Auction","Rookie"))</f>
        <v>Auction</v>
      </c>
      <c r="N22">
        <f>IF(Draft2019[[#This Row],[KEEPER]]="K",1+_xlfn.IFNA(INDEX(Draft2018[Net Keeper Count],MATCH(Draft2019[[#This Row],[PLAYER]],Draft2018[PLAYER],0)),0),0)</f>
        <v>0</v>
      </c>
    </row>
    <row r="23" spans="4:14" x14ac:dyDescent="0.3">
      <c r="D23">
        <v>22</v>
      </c>
      <c r="E23" t="s">
        <v>14324</v>
      </c>
      <c r="F23" t="s">
        <v>7863</v>
      </c>
      <c r="G23" t="s">
        <v>1804</v>
      </c>
      <c r="H23" t="s">
        <v>552</v>
      </c>
      <c r="I23" t="s">
        <v>321</v>
      </c>
      <c r="J23">
        <v>2</v>
      </c>
      <c r="L23" t="str">
        <f>IF(Draft2019[[#This Row],[KEEPER]]="K",_xlfn.IFNA(INDEX(Draft2018[Current Contract],MATCH(Draft2019[[#This Row],[PLAYER]],Draft2018[PLAYER],0)),"Undrafted"),"")</f>
        <v/>
      </c>
      <c r="M23" t="str">
        <f>IF(Draft2019[[#This Row],[KEEPER]]="K",Draft2019[[#This Row],[Last Contract]],IF(ISNA(VLOOKUP(Draft2019[[#This Row],[PLAYER]],Rookies2019[full_name],1,FALSE)),"Auction","Rookie"))</f>
        <v>Auction</v>
      </c>
      <c r="N23">
        <f>IF(Draft2019[[#This Row],[KEEPER]]="K",1+_xlfn.IFNA(INDEX(Draft2018[Net Keeper Count],MATCH(Draft2019[[#This Row],[PLAYER]],Draft2018[PLAYER],0)),0),0)</f>
        <v>0</v>
      </c>
    </row>
    <row r="24" spans="4:14" x14ac:dyDescent="0.3">
      <c r="D24">
        <v>23</v>
      </c>
      <c r="E24" t="s">
        <v>14324</v>
      </c>
      <c r="F24" t="s">
        <v>6665</v>
      </c>
      <c r="G24" t="s">
        <v>6663</v>
      </c>
      <c r="H24" t="s">
        <v>335</v>
      </c>
      <c r="I24" t="s">
        <v>321</v>
      </c>
      <c r="J24">
        <v>17</v>
      </c>
      <c r="L24" t="str">
        <f>IF(Draft2019[[#This Row],[KEEPER]]="K",_xlfn.IFNA(INDEX(Draft2018[Current Contract],MATCH(Draft2019[[#This Row],[PLAYER]],Draft2018[PLAYER],0)),"Undrafted"),"")</f>
        <v/>
      </c>
      <c r="M24" t="str">
        <f>IF(Draft2019[[#This Row],[KEEPER]]="K",Draft2019[[#This Row],[Last Contract]],IF(ISNA(VLOOKUP(Draft2019[[#This Row],[PLAYER]],Rookies2019[full_name],1,FALSE)),"Auction","Rookie"))</f>
        <v>Auction</v>
      </c>
      <c r="N24">
        <f>IF(Draft2019[[#This Row],[KEEPER]]="K",1+_xlfn.IFNA(INDEX(Draft2018[Net Keeper Count],MATCH(Draft2019[[#This Row],[PLAYER]],Draft2018[PLAYER],0)),0),0)</f>
        <v>0</v>
      </c>
    </row>
    <row r="25" spans="4:14" x14ac:dyDescent="0.3">
      <c r="D25">
        <v>24</v>
      </c>
      <c r="E25" t="s">
        <v>14324</v>
      </c>
      <c r="F25" t="s">
        <v>8773</v>
      </c>
      <c r="G25" t="s">
        <v>8770</v>
      </c>
      <c r="H25" t="s">
        <v>1198</v>
      </c>
      <c r="I25" t="s">
        <v>451</v>
      </c>
      <c r="J25">
        <v>1</v>
      </c>
      <c r="L25" t="str">
        <f>IF(Draft2019[[#This Row],[KEEPER]]="K",_xlfn.IFNA(INDEX(Draft2018[Current Contract],MATCH(Draft2019[[#This Row],[PLAYER]],Draft2018[PLAYER],0)),"Undrafted"),"")</f>
        <v/>
      </c>
      <c r="M25" t="str">
        <f>IF(Draft2019[[#This Row],[KEEPER]]="K",Draft2019[[#This Row],[Last Contract]],IF(ISNA(VLOOKUP(Draft2019[[#This Row],[PLAYER]],Rookies2019[full_name],1,FALSE)),"Auction","Rookie"))</f>
        <v>Auction</v>
      </c>
      <c r="N25">
        <f>IF(Draft2019[[#This Row],[KEEPER]]="K",1+_xlfn.IFNA(INDEX(Draft2018[Net Keeper Count],MATCH(Draft2019[[#This Row],[PLAYER]],Draft2018[PLAYER],0)),0),0)</f>
        <v>0</v>
      </c>
    </row>
    <row r="26" spans="4:14" x14ac:dyDescent="0.3">
      <c r="D26">
        <v>10</v>
      </c>
      <c r="E26" t="s">
        <v>14324</v>
      </c>
      <c r="F26" t="s">
        <v>5647</v>
      </c>
      <c r="G26" t="s">
        <v>5645</v>
      </c>
      <c r="H26" t="s">
        <v>340</v>
      </c>
      <c r="I26" t="s">
        <v>311</v>
      </c>
      <c r="J26">
        <v>5</v>
      </c>
      <c r="K26" t="s">
        <v>11130</v>
      </c>
      <c r="L26" t="str">
        <f>IF(Draft2019[[#This Row],[KEEPER]]="K",_xlfn.IFNA(INDEX(Draft2018[Current Contract],MATCH(Draft2019[[#This Row],[PLAYER]],Draft2018[PLAYER],0)),"Undrafted"),"")</f>
        <v/>
      </c>
      <c r="M26" t="str">
        <f>IF(Draft2019[[#This Row],[KEEPER]]="K",Draft2019[[#This Row],[Last Contract]],IF(ISNA(VLOOKUP(Draft2019[[#This Row],[PLAYER]],Rookies2019[full_name],1,FALSE)),"Auction","Rookie"))</f>
        <v>Rookie</v>
      </c>
      <c r="N26">
        <f>IF(Draft2019[[#This Row],[KEEPER]]="K",1+_xlfn.IFNA(INDEX(Draft2018[Net Keeper Count],MATCH(Draft2019[[#This Row],[PLAYER]],Draft2018[PLAYER],0)),0),0)</f>
        <v>0</v>
      </c>
    </row>
    <row r="27" spans="4:14" x14ac:dyDescent="0.3">
      <c r="D27">
        <v>14</v>
      </c>
      <c r="E27" t="s">
        <v>14324</v>
      </c>
      <c r="F27" t="s">
        <v>2686</v>
      </c>
      <c r="G27" t="s">
        <v>2684</v>
      </c>
      <c r="H27" t="s">
        <v>335</v>
      </c>
      <c r="I27" t="s">
        <v>348</v>
      </c>
      <c r="J27">
        <v>3</v>
      </c>
      <c r="K27" t="s">
        <v>11130</v>
      </c>
      <c r="L27" t="str">
        <f>IF(Draft2019[[#This Row],[KEEPER]]="K",_xlfn.IFNA(INDEX(Draft2018[Current Contract],MATCH(Draft2019[[#This Row],[PLAYER]],Draft2018[PLAYER],0)),"Undrafted"),"")</f>
        <v/>
      </c>
      <c r="M27" t="str">
        <f>IF(Draft2019[[#This Row],[KEEPER]]="K",Draft2019[[#This Row],[Last Contract]],IF(ISNA(VLOOKUP(Draft2019[[#This Row],[PLAYER]],Rookies2019[full_name],1,FALSE)),"Auction","Rookie"))</f>
        <v>Rookie</v>
      </c>
      <c r="N27">
        <f>IF(Draft2019[[#This Row],[KEEPER]]="K",1+_xlfn.IFNA(INDEX(Draft2018[Net Keeper Count],MATCH(Draft2019[[#This Row],[PLAYER]],Draft2018[PLAYER],0)),0),0)</f>
        <v>0</v>
      </c>
    </row>
    <row r="28" spans="4:14" x14ac:dyDescent="0.3">
      <c r="D28">
        <v>17</v>
      </c>
      <c r="E28" t="s">
        <v>14324</v>
      </c>
      <c r="F28" t="s">
        <v>1579</v>
      </c>
      <c r="G28" t="s">
        <v>1578</v>
      </c>
      <c r="H28" t="s">
        <v>721</v>
      </c>
      <c r="I28" t="s">
        <v>451</v>
      </c>
      <c r="J28">
        <v>2</v>
      </c>
      <c r="K28" t="s">
        <v>11130</v>
      </c>
      <c r="L28" t="str">
        <f>IF(Draft2019[[#This Row],[KEEPER]]="K",_xlfn.IFNA(INDEX(Draft2018[Current Contract],MATCH(Draft2019[[#This Row],[PLAYER]],Draft2018[PLAYER],0)),"Undrafted"),"")</f>
        <v/>
      </c>
      <c r="M28" t="str">
        <f>IF(Draft2019[[#This Row],[KEEPER]]="K",Draft2019[[#This Row],[Last Contract]],IF(ISNA(VLOOKUP(Draft2019[[#This Row],[PLAYER]],Rookies2019[full_name],1,FALSE)),"Auction","Rookie"))</f>
        <v>Rookie</v>
      </c>
      <c r="N28">
        <f>IF(Draft2019[[#This Row],[KEEPER]]="K",1+_xlfn.IFNA(INDEX(Draft2018[Net Keeper Count],MATCH(Draft2019[[#This Row],[PLAYER]],Draft2018[PLAYER],0)),0),0)</f>
        <v>0</v>
      </c>
    </row>
    <row r="29" spans="4:14" x14ac:dyDescent="0.3">
      <c r="D29">
        <v>19</v>
      </c>
      <c r="E29" t="s">
        <v>14324</v>
      </c>
      <c r="F29" t="s">
        <v>8051</v>
      </c>
      <c r="G29" t="s">
        <v>8048</v>
      </c>
      <c r="H29" t="s">
        <v>694</v>
      </c>
      <c r="I29" t="s">
        <v>451</v>
      </c>
      <c r="J29">
        <v>1</v>
      </c>
      <c r="K29" t="s">
        <v>11130</v>
      </c>
      <c r="L29" t="str">
        <f>IF(Draft2019[[#This Row],[KEEPER]]="K",_xlfn.IFNA(INDEX(Draft2018[Current Contract],MATCH(Draft2019[[#This Row],[PLAYER]],Draft2018[PLAYER],0)),"Undrafted"),"")</f>
        <v/>
      </c>
      <c r="M29" t="str">
        <f>IF(Draft2019[[#This Row],[KEEPER]]="K",Draft2019[[#This Row],[Last Contract]],IF(ISNA(VLOOKUP(Draft2019[[#This Row],[PLAYER]],Rookies2019[full_name],1,FALSE)),"Auction","Rookie"))</f>
        <v>Rookie</v>
      </c>
      <c r="N29">
        <f>IF(Draft2019[[#This Row],[KEEPER]]="K",1+_xlfn.IFNA(INDEX(Draft2018[Net Keeper Count],MATCH(Draft2019[[#This Row],[PLAYER]],Draft2018[PLAYER],0)),0),0)</f>
        <v>0</v>
      </c>
    </row>
    <row r="30" spans="4:14" x14ac:dyDescent="0.3">
      <c r="D30">
        <v>1</v>
      </c>
      <c r="E30" t="s">
        <v>11212</v>
      </c>
      <c r="F30" t="s">
        <v>2251</v>
      </c>
      <c r="G30" t="s">
        <v>79</v>
      </c>
      <c r="H30" t="s">
        <v>489</v>
      </c>
      <c r="I30" t="s">
        <v>451</v>
      </c>
      <c r="J30">
        <v>18</v>
      </c>
      <c r="K30" t="s">
        <v>437</v>
      </c>
      <c r="L30" t="str">
        <f>IF(Draft2019[[#This Row],[KEEPER]]="K",_xlfn.IFNA(INDEX(Draft2018[Current Contract],MATCH(Draft2019[[#This Row],[PLAYER]],Draft2018[PLAYER],0)),"Undrafted"),"")</f>
        <v>Rookie</v>
      </c>
      <c r="M30" t="str">
        <f>IF(Draft2019[[#This Row],[KEEPER]]="K",Draft2019[[#This Row],[Last Contract]],IF(ISNA(VLOOKUP(Draft2019[[#This Row],[PLAYER]],Rookies2019[full_name],1,FALSE)),"Auction","Rookie"))</f>
        <v>Rookie</v>
      </c>
      <c r="N30">
        <f>IF(Draft2019[[#This Row],[KEEPER]]="K",1+_xlfn.IFNA(INDEX(Draft2018[Net Keeper Count],MATCH(Draft2019[[#This Row],[PLAYER]],Draft2018[PLAYER],0)),0),0)</f>
        <v>1</v>
      </c>
    </row>
    <row r="31" spans="4:14" x14ac:dyDescent="0.3">
      <c r="D31">
        <v>2</v>
      </c>
      <c r="E31" t="s">
        <v>11212</v>
      </c>
      <c r="F31" t="s">
        <v>5674</v>
      </c>
      <c r="G31" t="s">
        <v>74</v>
      </c>
      <c r="H31" t="s">
        <v>694</v>
      </c>
      <c r="I31" t="s">
        <v>311</v>
      </c>
      <c r="J31">
        <v>12</v>
      </c>
      <c r="K31" t="s">
        <v>437</v>
      </c>
      <c r="L31" t="str">
        <f>IF(Draft2019[[#This Row],[KEEPER]]="K",_xlfn.IFNA(INDEX(Draft2018[Current Contract],MATCH(Draft2019[[#This Row],[PLAYER]],Draft2018[PLAYER],0)),"Undrafted"),"")</f>
        <v>Rookie</v>
      </c>
      <c r="M31" t="str">
        <f>IF(Draft2019[[#This Row],[KEEPER]]="K",Draft2019[[#This Row],[Last Contract]],IF(ISNA(VLOOKUP(Draft2019[[#This Row],[PLAYER]],Rookies2019[full_name],1,FALSE)),"Auction","Rookie"))</f>
        <v>Rookie</v>
      </c>
      <c r="N31">
        <f>IF(Draft2019[[#This Row],[KEEPER]]="K",1+_xlfn.IFNA(INDEX(Draft2018[Net Keeper Count],MATCH(Draft2019[[#This Row],[PLAYER]],Draft2018[PLAYER],0)),0),0)</f>
        <v>2</v>
      </c>
    </row>
    <row r="32" spans="4:14" x14ac:dyDescent="0.3">
      <c r="D32">
        <v>3</v>
      </c>
      <c r="E32" t="s">
        <v>11212</v>
      </c>
      <c r="F32" t="s">
        <v>4182</v>
      </c>
      <c r="G32" t="s">
        <v>77</v>
      </c>
      <c r="H32" t="s">
        <v>365</v>
      </c>
      <c r="I32" t="s">
        <v>451</v>
      </c>
      <c r="J32">
        <v>9</v>
      </c>
      <c r="K32" t="s">
        <v>437</v>
      </c>
      <c r="L32" t="str">
        <f>IF(Draft2019[[#This Row],[KEEPER]]="K",_xlfn.IFNA(INDEX(Draft2018[Current Contract],MATCH(Draft2019[[#This Row],[PLAYER]],Draft2018[PLAYER],0)),"Undrafted"),"")</f>
        <v>Auction</v>
      </c>
      <c r="M32" t="str">
        <f>IF(Draft2019[[#This Row],[KEEPER]]="K",Draft2019[[#This Row],[Last Contract]],IF(ISNA(VLOOKUP(Draft2019[[#This Row],[PLAYER]],Rookies2019[full_name],1,FALSE)),"Auction","Rookie"))</f>
        <v>Auction</v>
      </c>
      <c r="N32">
        <f>IF(Draft2019[[#This Row],[KEEPER]]="K",1+_xlfn.IFNA(INDEX(Draft2018[Net Keeper Count],MATCH(Draft2019[[#This Row],[PLAYER]],Draft2018[PLAYER],0)),0),0)</f>
        <v>2</v>
      </c>
    </row>
    <row r="33" spans="4:14" x14ac:dyDescent="0.3">
      <c r="D33">
        <v>5</v>
      </c>
      <c r="E33" t="s">
        <v>11212</v>
      </c>
      <c r="F33" t="s">
        <v>9996</v>
      </c>
      <c r="G33" t="s">
        <v>76</v>
      </c>
      <c r="H33" t="s">
        <v>410</v>
      </c>
      <c r="I33" t="s">
        <v>348</v>
      </c>
      <c r="J33">
        <v>5</v>
      </c>
      <c r="K33" t="s">
        <v>437</v>
      </c>
      <c r="L33" t="str">
        <f>IF(Draft2019[[#This Row],[KEEPER]]="K",_xlfn.IFNA(INDEX(Draft2018[Current Contract],MATCH(Draft2019[[#This Row],[PLAYER]],Draft2018[PLAYER],0)),"Undrafted"),"")</f>
        <v>Rookie</v>
      </c>
      <c r="M33" t="str">
        <f>IF(Draft2019[[#This Row],[KEEPER]]="K",Draft2019[[#This Row],[Last Contract]],IF(ISNA(VLOOKUP(Draft2019[[#This Row],[PLAYER]],Rookies2019[full_name],1,FALSE)),"Auction","Rookie"))</f>
        <v>Rookie</v>
      </c>
      <c r="N33">
        <f>IF(Draft2019[[#This Row],[KEEPER]]="K",1+_xlfn.IFNA(INDEX(Draft2018[Net Keeper Count],MATCH(Draft2019[[#This Row],[PLAYER]],Draft2018[PLAYER],0)),0),0)</f>
        <v>2</v>
      </c>
    </row>
    <row r="34" spans="4:14" x14ac:dyDescent="0.3">
      <c r="D34">
        <v>6</v>
      </c>
      <c r="E34" t="s">
        <v>11212</v>
      </c>
      <c r="F34" t="s">
        <v>8637</v>
      </c>
      <c r="G34" t="s">
        <v>75</v>
      </c>
      <c r="H34" t="s">
        <v>669</v>
      </c>
      <c r="I34" t="s">
        <v>321</v>
      </c>
      <c r="J34">
        <v>4</v>
      </c>
      <c r="K34" t="s">
        <v>437</v>
      </c>
      <c r="L34" t="str">
        <f>IF(Draft2019[[#This Row],[KEEPER]]="K",_xlfn.IFNA(INDEX(Draft2018[Current Contract],MATCH(Draft2019[[#This Row],[PLAYER]],Draft2018[PLAYER],0)),"Undrafted"),"")</f>
        <v>Rookie</v>
      </c>
      <c r="M34" t="str">
        <f>IF(Draft2019[[#This Row],[KEEPER]]="K",Draft2019[[#This Row],[Last Contract]],IF(ISNA(VLOOKUP(Draft2019[[#This Row],[PLAYER]],Rookies2019[full_name],1,FALSE)),"Auction","Rookie"))</f>
        <v>Rookie</v>
      </c>
      <c r="N34">
        <f>IF(Draft2019[[#This Row],[KEEPER]]="K",1+_xlfn.IFNA(INDEX(Draft2018[Net Keeper Count],MATCH(Draft2019[[#This Row],[PLAYER]],Draft2018[PLAYER],0)),0),0)</f>
        <v>2</v>
      </c>
    </row>
    <row r="35" spans="4:14" x14ac:dyDescent="0.3">
      <c r="D35">
        <v>7</v>
      </c>
      <c r="E35" t="s">
        <v>11212</v>
      </c>
      <c r="F35" t="s">
        <v>10122</v>
      </c>
      <c r="G35" t="s">
        <v>78</v>
      </c>
      <c r="H35" t="s">
        <v>340</v>
      </c>
      <c r="I35" t="s">
        <v>348</v>
      </c>
      <c r="J35">
        <v>4</v>
      </c>
      <c r="K35" t="s">
        <v>437</v>
      </c>
      <c r="L35" t="str">
        <f>IF(Draft2019[[#This Row],[KEEPER]]="K",_xlfn.IFNA(INDEX(Draft2018[Current Contract],MATCH(Draft2019[[#This Row],[PLAYER]],Draft2018[PLAYER],0)),"Undrafted"),"")</f>
        <v>Rookie</v>
      </c>
      <c r="M35" t="str">
        <f>IF(Draft2019[[#This Row],[KEEPER]]="K",Draft2019[[#This Row],[Last Contract]],IF(ISNA(VLOOKUP(Draft2019[[#This Row],[PLAYER]],Rookies2019[full_name],1,FALSE)),"Auction","Rookie"))</f>
        <v>Rookie</v>
      </c>
      <c r="N35">
        <f>IF(Draft2019[[#This Row],[KEEPER]]="K",1+_xlfn.IFNA(INDEX(Draft2018[Net Keeper Count],MATCH(Draft2019[[#This Row],[PLAYER]],Draft2018[PLAYER],0)),0),0)</f>
        <v>1</v>
      </c>
    </row>
    <row r="36" spans="4:14" x14ac:dyDescent="0.3">
      <c r="D36">
        <v>9</v>
      </c>
      <c r="E36" t="s">
        <v>11212</v>
      </c>
      <c r="F36" t="s">
        <v>9124</v>
      </c>
      <c r="G36" t="s">
        <v>63</v>
      </c>
      <c r="H36" t="s">
        <v>371</v>
      </c>
      <c r="I36" t="s">
        <v>451</v>
      </c>
      <c r="J36">
        <v>3</v>
      </c>
      <c r="K36" t="s">
        <v>437</v>
      </c>
      <c r="L36" t="str">
        <f>IF(Draft2019[[#This Row],[KEEPER]]="K",_xlfn.IFNA(INDEX(Draft2018[Current Contract],MATCH(Draft2019[[#This Row],[PLAYER]],Draft2018[PLAYER],0)),"Undrafted"),"")</f>
        <v>Auction</v>
      </c>
      <c r="M36" t="str">
        <f>IF(Draft2019[[#This Row],[KEEPER]]="K",Draft2019[[#This Row],[Last Contract]],IF(ISNA(VLOOKUP(Draft2019[[#This Row],[PLAYER]],Rookies2019[full_name],1,FALSE)),"Auction","Rookie"))</f>
        <v>Auction</v>
      </c>
      <c r="N36">
        <f>IF(Draft2019[[#This Row],[KEEPER]]="K",1+_xlfn.IFNA(INDEX(Draft2018[Net Keeper Count],MATCH(Draft2019[[#This Row],[PLAYER]],Draft2018[PLAYER],0)),0),0)</f>
        <v>2</v>
      </c>
    </row>
    <row r="37" spans="4:14" x14ac:dyDescent="0.3">
      <c r="D37">
        <v>11</v>
      </c>
      <c r="E37" t="s">
        <v>11212</v>
      </c>
      <c r="F37" t="s">
        <v>5600</v>
      </c>
      <c r="G37" t="s">
        <v>82</v>
      </c>
      <c r="H37">
        <v>0</v>
      </c>
      <c r="I37" t="s">
        <v>348</v>
      </c>
      <c r="J37">
        <v>3</v>
      </c>
      <c r="K37" t="s">
        <v>437</v>
      </c>
      <c r="L37" t="str">
        <f>IF(Draft2019[[#This Row],[KEEPER]]="K",_xlfn.IFNA(INDEX(Draft2018[Current Contract],MATCH(Draft2019[[#This Row],[PLAYER]],Draft2018[PLAYER],0)),"Undrafted"),"")</f>
        <v>Rookie</v>
      </c>
      <c r="M37" t="str">
        <f>IF(Draft2019[[#This Row],[KEEPER]]="K",Draft2019[[#This Row],[Last Contract]],IF(ISNA(VLOOKUP(Draft2019[[#This Row],[PLAYER]],Rookies2019[full_name],1,FALSE)),"Auction","Rookie"))</f>
        <v>Rookie</v>
      </c>
      <c r="N37">
        <f>IF(Draft2019[[#This Row],[KEEPER]]="K",1+_xlfn.IFNA(INDEX(Draft2018[Net Keeper Count],MATCH(Draft2019[[#This Row],[PLAYER]],Draft2018[PLAYER],0)),0),0)</f>
        <v>1</v>
      </c>
    </row>
    <row r="38" spans="4:14" x14ac:dyDescent="0.3">
      <c r="D38">
        <v>13</v>
      </c>
      <c r="E38" t="s">
        <v>11212</v>
      </c>
      <c r="F38" t="s">
        <v>9346</v>
      </c>
      <c r="G38" t="s">
        <v>72</v>
      </c>
      <c r="H38" t="s">
        <v>416</v>
      </c>
      <c r="I38" t="s">
        <v>437</v>
      </c>
      <c r="J38">
        <v>1</v>
      </c>
      <c r="K38" t="s">
        <v>437</v>
      </c>
      <c r="L38" t="str">
        <f>IF(Draft2019[[#This Row],[KEEPER]]="K",_xlfn.IFNA(INDEX(Draft2018[Current Contract],MATCH(Draft2019[[#This Row],[PLAYER]],Draft2018[PLAYER],0)),"Undrafted"),"")</f>
        <v>Undrafted</v>
      </c>
      <c r="M38" t="str">
        <f>IF(Draft2019[[#This Row],[KEEPER]]="K",Draft2019[[#This Row],[Last Contract]],IF(ISNA(VLOOKUP(Draft2019[[#This Row],[PLAYER]],Rookies2019[full_name],1,FALSE)),"Auction","Rookie"))</f>
        <v>Undrafted</v>
      </c>
      <c r="N38">
        <f>IF(Draft2019[[#This Row],[KEEPER]]="K",1+_xlfn.IFNA(INDEX(Draft2018[Net Keeper Count],MATCH(Draft2019[[#This Row],[PLAYER]],Draft2018[PLAYER],0)),0),0)</f>
        <v>1</v>
      </c>
    </row>
    <row r="39" spans="4:14" x14ac:dyDescent="0.3">
      <c r="D39">
        <v>14</v>
      </c>
      <c r="E39" t="s">
        <v>11212</v>
      </c>
      <c r="F39" t="s">
        <v>8759</v>
      </c>
      <c r="G39" t="s">
        <v>73</v>
      </c>
      <c r="H39" t="s">
        <v>694</v>
      </c>
      <c r="I39" t="s">
        <v>348</v>
      </c>
      <c r="J39">
        <v>1</v>
      </c>
      <c r="K39" t="s">
        <v>437</v>
      </c>
      <c r="L39" t="str">
        <f>IF(Draft2019[[#This Row],[KEEPER]]="K",_xlfn.IFNA(INDEX(Draft2018[Current Contract],MATCH(Draft2019[[#This Row],[PLAYER]],Draft2018[PLAYER],0)),"Undrafted"),"")</f>
        <v>Rookie</v>
      </c>
      <c r="M39" t="str">
        <f>IF(Draft2019[[#This Row],[KEEPER]]="K",Draft2019[[#This Row],[Last Contract]],IF(ISNA(VLOOKUP(Draft2019[[#This Row],[PLAYER]],Rookies2019[full_name],1,FALSE)),"Auction","Rookie"))</f>
        <v>Rookie</v>
      </c>
      <c r="N39">
        <f>IF(Draft2019[[#This Row],[KEEPER]]="K",1+_xlfn.IFNA(INDEX(Draft2018[Net Keeper Count],MATCH(Draft2019[[#This Row],[PLAYER]],Draft2018[PLAYER],0)),0),0)</f>
        <v>3</v>
      </c>
    </row>
    <row r="40" spans="4:14" x14ac:dyDescent="0.3">
      <c r="D40">
        <v>15</v>
      </c>
      <c r="E40" t="s">
        <v>11212</v>
      </c>
      <c r="F40" t="s">
        <v>6448</v>
      </c>
      <c r="G40" t="s">
        <v>80</v>
      </c>
      <c r="H40" t="s">
        <v>335</v>
      </c>
      <c r="I40" t="s">
        <v>321</v>
      </c>
      <c r="J40">
        <v>1</v>
      </c>
      <c r="K40" t="s">
        <v>437</v>
      </c>
      <c r="L40" t="str">
        <f>IF(Draft2019[[#This Row],[KEEPER]]="K",_xlfn.IFNA(INDEX(Draft2018[Current Contract],MATCH(Draft2019[[#This Row],[PLAYER]],Draft2018[PLAYER],0)),"Undrafted"),"")</f>
        <v>Rookie</v>
      </c>
      <c r="M40" t="str">
        <f>IF(Draft2019[[#This Row],[KEEPER]]="K",Draft2019[[#This Row],[Last Contract]],IF(ISNA(VLOOKUP(Draft2019[[#This Row],[PLAYER]],Rookies2019[full_name],1,FALSE)),"Auction","Rookie"))</f>
        <v>Rookie</v>
      </c>
      <c r="N40">
        <f>IF(Draft2019[[#This Row],[KEEPER]]="K",1+_xlfn.IFNA(INDEX(Draft2018[Net Keeper Count],MATCH(Draft2019[[#This Row],[PLAYER]],Draft2018[PLAYER],0)),0),0)</f>
        <v>1</v>
      </c>
    </row>
    <row r="41" spans="4:14" x14ac:dyDescent="0.3">
      <c r="D41">
        <v>18</v>
      </c>
      <c r="E41" t="s">
        <v>11212</v>
      </c>
      <c r="F41" t="s">
        <v>5641</v>
      </c>
      <c r="G41" t="s">
        <v>91</v>
      </c>
      <c r="H41" t="s">
        <v>570</v>
      </c>
      <c r="I41" t="s">
        <v>451</v>
      </c>
      <c r="J41">
        <v>85</v>
      </c>
      <c r="L41" t="str">
        <f>IF(Draft2019[[#This Row],[KEEPER]]="K",_xlfn.IFNA(INDEX(Draft2018[Current Contract],MATCH(Draft2019[[#This Row],[PLAYER]],Draft2018[PLAYER],0)),"Undrafted"),"")</f>
        <v/>
      </c>
      <c r="M41" t="str">
        <f>IF(Draft2019[[#This Row],[KEEPER]]="K",Draft2019[[#This Row],[Last Contract]],IF(ISNA(VLOOKUP(Draft2019[[#This Row],[PLAYER]],Rookies2019[full_name],1,FALSE)),"Auction","Rookie"))</f>
        <v>Auction</v>
      </c>
      <c r="N41">
        <f>IF(Draft2019[[#This Row],[KEEPER]]="K",1+_xlfn.IFNA(INDEX(Draft2018[Net Keeper Count],MATCH(Draft2019[[#This Row],[PLAYER]],Draft2018[PLAYER],0)),0),0)</f>
        <v>0</v>
      </c>
    </row>
    <row r="42" spans="4:14" x14ac:dyDescent="0.3">
      <c r="D42">
        <v>19</v>
      </c>
      <c r="E42" t="s">
        <v>11212</v>
      </c>
      <c r="F42" t="s">
        <v>4043</v>
      </c>
      <c r="G42" t="s">
        <v>17</v>
      </c>
      <c r="H42" t="s">
        <v>669</v>
      </c>
      <c r="I42" t="s">
        <v>348</v>
      </c>
      <c r="J42">
        <v>101</v>
      </c>
      <c r="L42" t="str">
        <f>IF(Draft2019[[#This Row],[KEEPER]]="K",_xlfn.IFNA(INDEX(Draft2018[Current Contract],MATCH(Draft2019[[#This Row],[PLAYER]],Draft2018[PLAYER],0)),"Undrafted"),"")</f>
        <v/>
      </c>
      <c r="M42" t="str">
        <f>IF(Draft2019[[#This Row],[KEEPER]]="K",Draft2019[[#This Row],[Last Contract]],IF(ISNA(VLOOKUP(Draft2019[[#This Row],[PLAYER]],Rookies2019[full_name],1,FALSE)),"Auction","Rookie"))</f>
        <v>Auction</v>
      </c>
      <c r="N42">
        <f>IF(Draft2019[[#This Row],[KEEPER]]="K",1+_xlfn.IFNA(INDEX(Draft2018[Net Keeper Count],MATCH(Draft2019[[#This Row],[PLAYER]],Draft2018[PLAYER],0)),0),0)</f>
        <v>0</v>
      </c>
    </row>
    <row r="43" spans="4:14" x14ac:dyDescent="0.3">
      <c r="D43">
        <v>20</v>
      </c>
      <c r="E43" t="s">
        <v>11212</v>
      </c>
      <c r="F43" t="s">
        <v>7958</v>
      </c>
      <c r="G43" t="s">
        <v>67</v>
      </c>
      <c r="H43" t="s">
        <v>298</v>
      </c>
      <c r="I43" t="s">
        <v>451</v>
      </c>
      <c r="J43">
        <v>28</v>
      </c>
      <c r="L43" t="str">
        <f>IF(Draft2019[[#This Row],[KEEPER]]="K",_xlfn.IFNA(INDEX(Draft2018[Current Contract],MATCH(Draft2019[[#This Row],[PLAYER]],Draft2018[PLAYER],0)),"Undrafted"),"")</f>
        <v/>
      </c>
      <c r="M43" t="str">
        <f>IF(Draft2019[[#This Row],[KEEPER]]="K",Draft2019[[#This Row],[Last Contract]],IF(ISNA(VLOOKUP(Draft2019[[#This Row],[PLAYER]],Rookies2019[full_name],1,FALSE)),"Auction","Rookie"))</f>
        <v>Auction</v>
      </c>
      <c r="N43">
        <f>IF(Draft2019[[#This Row],[KEEPER]]="K",1+_xlfn.IFNA(INDEX(Draft2018[Net Keeper Count],MATCH(Draft2019[[#This Row],[PLAYER]],Draft2018[PLAYER],0)),0),0)</f>
        <v>0</v>
      </c>
    </row>
    <row r="44" spans="4:14" x14ac:dyDescent="0.3">
      <c r="D44">
        <v>21</v>
      </c>
      <c r="E44" t="s">
        <v>11212</v>
      </c>
      <c r="F44" t="s">
        <v>7159</v>
      </c>
      <c r="G44" t="s">
        <v>141</v>
      </c>
      <c r="H44" t="s">
        <v>669</v>
      </c>
      <c r="I44" t="s">
        <v>348</v>
      </c>
      <c r="J44">
        <v>1</v>
      </c>
      <c r="L44" t="str">
        <f>IF(Draft2019[[#This Row],[KEEPER]]="K",_xlfn.IFNA(INDEX(Draft2018[Current Contract],MATCH(Draft2019[[#This Row],[PLAYER]],Draft2018[PLAYER],0)),"Undrafted"),"")</f>
        <v/>
      </c>
      <c r="M44" t="str">
        <f>IF(Draft2019[[#This Row],[KEEPER]]="K",Draft2019[[#This Row],[Last Contract]],IF(ISNA(VLOOKUP(Draft2019[[#This Row],[PLAYER]],Rookies2019[full_name],1,FALSE)),"Auction","Rookie"))</f>
        <v>Auction</v>
      </c>
      <c r="N44">
        <f>IF(Draft2019[[#This Row],[KEEPER]]="K",1+_xlfn.IFNA(INDEX(Draft2018[Net Keeper Count],MATCH(Draft2019[[#This Row],[PLAYER]],Draft2018[PLAYER],0)),0),0)</f>
        <v>0</v>
      </c>
    </row>
    <row r="45" spans="4:14" x14ac:dyDescent="0.3">
      <c r="D45">
        <v>22</v>
      </c>
      <c r="E45" t="s">
        <v>11212</v>
      </c>
      <c r="F45" t="s">
        <v>8434</v>
      </c>
      <c r="G45" t="s">
        <v>159</v>
      </c>
      <c r="H45" t="s">
        <v>536</v>
      </c>
      <c r="I45" t="s">
        <v>348</v>
      </c>
      <c r="J45">
        <v>5</v>
      </c>
      <c r="L45" t="str">
        <f>IF(Draft2019[[#This Row],[KEEPER]]="K",_xlfn.IFNA(INDEX(Draft2018[Current Contract],MATCH(Draft2019[[#This Row],[PLAYER]],Draft2018[PLAYER],0)),"Undrafted"),"")</f>
        <v/>
      </c>
      <c r="M45" t="str">
        <f>IF(Draft2019[[#This Row],[KEEPER]]="K",Draft2019[[#This Row],[Last Contract]],IF(ISNA(VLOOKUP(Draft2019[[#This Row],[PLAYER]],Rookies2019[full_name],1,FALSE)),"Auction","Rookie"))</f>
        <v>Auction</v>
      </c>
      <c r="N45">
        <f>IF(Draft2019[[#This Row],[KEEPER]]="K",1+_xlfn.IFNA(INDEX(Draft2018[Net Keeper Count],MATCH(Draft2019[[#This Row],[PLAYER]],Draft2018[PLAYER],0)),0),0)</f>
        <v>0</v>
      </c>
    </row>
    <row r="46" spans="4:14" x14ac:dyDescent="0.3">
      <c r="D46">
        <v>23</v>
      </c>
      <c r="E46" t="s">
        <v>11212</v>
      </c>
      <c r="F46" t="s">
        <v>9806</v>
      </c>
      <c r="G46" t="s">
        <v>64</v>
      </c>
      <c r="H46" t="s">
        <v>489</v>
      </c>
      <c r="I46" t="s">
        <v>311</v>
      </c>
      <c r="J46">
        <v>1</v>
      </c>
      <c r="L46" t="str">
        <f>IF(Draft2019[[#This Row],[KEEPER]]="K",_xlfn.IFNA(INDEX(Draft2018[Current Contract],MATCH(Draft2019[[#This Row],[PLAYER]],Draft2018[PLAYER],0)),"Undrafted"),"")</f>
        <v/>
      </c>
      <c r="M46" t="str">
        <f>IF(Draft2019[[#This Row],[KEEPER]]="K",Draft2019[[#This Row],[Last Contract]],IF(ISNA(VLOOKUP(Draft2019[[#This Row],[PLAYER]],Rookies2019[full_name],1,FALSE)),"Auction","Rookie"))</f>
        <v>Auction</v>
      </c>
      <c r="N46">
        <f>IF(Draft2019[[#This Row],[KEEPER]]="K",1+_xlfn.IFNA(INDEX(Draft2018[Net Keeper Count],MATCH(Draft2019[[#This Row],[PLAYER]],Draft2018[PLAYER],0)),0),0)</f>
        <v>0</v>
      </c>
    </row>
    <row r="47" spans="4:14" x14ac:dyDescent="0.3">
      <c r="D47">
        <v>24</v>
      </c>
      <c r="E47" t="s">
        <v>11212</v>
      </c>
      <c r="F47" t="s">
        <v>1463</v>
      </c>
      <c r="G47" t="s">
        <v>113</v>
      </c>
      <c r="H47" t="s">
        <v>644</v>
      </c>
      <c r="I47" t="s">
        <v>311</v>
      </c>
      <c r="J47">
        <v>1</v>
      </c>
      <c r="L47" t="str">
        <f>IF(Draft2019[[#This Row],[KEEPER]]="K",_xlfn.IFNA(INDEX(Draft2018[Current Contract],MATCH(Draft2019[[#This Row],[PLAYER]],Draft2018[PLAYER],0)),"Undrafted"),"")</f>
        <v/>
      </c>
      <c r="M47" t="str">
        <f>IF(Draft2019[[#This Row],[KEEPER]]="K",Draft2019[[#This Row],[Last Contract]],IF(ISNA(VLOOKUP(Draft2019[[#This Row],[PLAYER]],Rookies2019[full_name],1,FALSE)),"Auction","Rookie"))</f>
        <v>Auction</v>
      </c>
      <c r="N47">
        <f>IF(Draft2019[[#This Row],[KEEPER]]="K",1+_xlfn.IFNA(INDEX(Draft2018[Net Keeper Count],MATCH(Draft2019[[#This Row],[PLAYER]],Draft2018[PLAYER],0)),0),0)</f>
        <v>0</v>
      </c>
    </row>
    <row r="48" spans="4:14" x14ac:dyDescent="0.3">
      <c r="D48">
        <v>4</v>
      </c>
      <c r="E48" t="s">
        <v>11212</v>
      </c>
      <c r="F48" t="s">
        <v>9614</v>
      </c>
      <c r="G48" t="s">
        <v>9613</v>
      </c>
      <c r="H48" t="s">
        <v>895</v>
      </c>
      <c r="I48" t="s">
        <v>451</v>
      </c>
      <c r="J48">
        <v>6</v>
      </c>
      <c r="K48" t="s">
        <v>11130</v>
      </c>
      <c r="L48" t="str">
        <f>IF(Draft2019[[#This Row],[KEEPER]]="K",_xlfn.IFNA(INDEX(Draft2018[Current Contract],MATCH(Draft2019[[#This Row],[PLAYER]],Draft2018[PLAYER],0)),"Undrafted"),"")</f>
        <v/>
      </c>
      <c r="M48" t="str">
        <f>IF(Draft2019[[#This Row],[KEEPER]]="K",Draft2019[[#This Row],[Last Contract]],IF(ISNA(VLOOKUP(Draft2019[[#This Row],[PLAYER]],Rookies2019[full_name],1,FALSE)),"Auction","Rookie"))</f>
        <v>Rookie</v>
      </c>
      <c r="N48">
        <f>IF(Draft2019[[#This Row],[KEEPER]]="K",1+_xlfn.IFNA(INDEX(Draft2018[Net Keeper Count],MATCH(Draft2019[[#This Row],[PLAYER]],Draft2018[PLAYER],0)),0),0)</f>
        <v>0</v>
      </c>
    </row>
    <row r="49" spans="4:14" x14ac:dyDescent="0.3">
      <c r="D49">
        <v>8</v>
      </c>
      <c r="E49" t="s">
        <v>11212</v>
      </c>
      <c r="F49" t="s">
        <v>4580</v>
      </c>
      <c r="G49" t="s">
        <v>4578</v>
      </c>
      <c r="H49" t="s">
        <v>1379</v>
      </c>
      <c r="I49" t="s">
        <v>321</v>
      </c>
      <c r="J49">
        <v>4</v>
      </c>
      <c r="K49" t="s">
        <v>11130</v>
      </c>
      <c r="L49" t="str">
        <f>IF(Draft2019[[#This Row],[KEEPER]]="K",_xlfn.IFNA(INDEX(Draft2018[Current Contract],MATCH(Draft2019[[#This Row],[PLAYER]],Draft2018[PLAYER],0)),"Undrafted"),"")</f>
        <v/>
      </c>
      <c r="M49" t="str">
        <f>IF(Draft2019[[#This Row],[KEEPER]]="K",Draft2019[[#This Row],[Last Contract]],IF(ISNA(VLOOKUP(Draft2019[[#This Row],[PLAYER]],Rookies2019[full_name],1,FALSE)),"Auction","Rookie"))</f>
        <v>Rookie</v>
      </c>
      <c r="N49">
        <f>IF(Draft2019[[#This Row],[KEEPER]]="K",1+_xlfn.IFNA(INDEX(Draft2018[Net Keeper Count],MATCH(Draft2019[[#This Row],[PLAYER]],Draft2018[PLAYER],0)),0),0)</f>
        <v>0</v>
      </c>
    </row>
    <row r="50" spans="4:14" x14ac:dyDescent="0.3">
      <c r="D50">
        <v>10</v>
      </c>
      <c r="E50" t="s">
        <v>11212</v>
      </c>
      <c r="F50" t="s">
        <v>9687</v>
      </c>
      <c r="G50" t="s">
        <v>9685</v>
      </c>
      <c r="H50" t="s">
        <v>644</v>
      </c>
      <c r="I50" t="s">
        <v>451</v>
      </c>
      <c r="J50">
        <v>3</v>
      </c>
      <c r="K50" t="s">
        <v>11130</v>
      </c>
      <c r="L50" t="str">
        <f>IF(Draft2019[[#This Row],[KEEPER]]="K",_xlfn.IFNA(INDEX(Draft2018[Current Contract],MATCH(Draft2019[[#This Row],[PLAYER]],Draft2018[PLAYER],0)),"Undrafted"),"")</f>
        <v/>
      </c>
      <c r="M50" t="str">
        <f>IF(Draft2019[[#This Row],[KEEPER]]="K",Draft2019[[#This Row],[Last Contract]],IF(ISNA(VLOOKUP(Draft2019[[#This Row],[PLAYER]],Rookies2019[full_name],1,FALSE)),"Auction","Rookie"))</f>
        <v>Rookie</v>
      </c>
      <c r="N50">
        <f>IF(Draft2019[[#This Row],[KEEPER]]="K",1+_xlfn.IFNA(INDEX(Draft2018[Net Keeper Count],MATCH(Draft2019[[#This Row],[PLAYER]],Draft2018[PLAYER],0)),0),0)</f>
        <v>0</v>
      </c>
    </row>
    <row r="51" spans="4:14" x14ac:dyDescent="0.3">
      <c r="D51">
        <v>12</v>
      </c>
      <c r="E51" t="s">
        <v>11212</v>
      </c>
      <c r="F51" t="s">
        <v>6459</v>
      </c>
      <c r="G51" t="s">
        <v>6457</v>
      </c>
      <c r="H51" t="s">
        <v>915</v>
      </c>
      <c r="I51" t="s">
        <v>348</v>
      </c>
      <c r="J51">
        <v>2</v>
      </c>
      <c r="K51" t="s">
        <v>11130</v>
      </c>
      <c r="L51" t="str">
        <f>IF(Draft2019[[#This Row],[KEEPER]]="K",_xlfn.IFNA(INDEX(Draft2018[Current Contract],MATCH(Draft2019[[#This Row],[PLAYER]],Draft2018[PLAYER],0)),"Undrafted"),"")</f>
        <v/>
      </c>
      <c r="M51" t="str">
        <f>IF(Draft2019[[#This Row],[KEEPER]]="K",Draft2019[[#This Row],[Last Contract]],IF(ISNA(VLOOKUP(Draft2019[[#This Row],[PLAYER]],Rookies2019[full_name],1,FALSE)),"Auction","Rookie"))</f>
        <v>Rookie</v>
      </c>
      <c r="N51">
        <f>IF(Draft2019[[#This Row],[KEEPER]]="K",1+_xlfn.IFNA(INDEX(Draft2018[Net Keeper Count],MATCH(Draft2019[[#This Row],[PLAYER]],Draft2018[PLAYER],0)),0),0)</f>
        <v>0</v>
      </c>
    </row>
    <row r="52" spans="4:14" x14ac:dyDescent="0.3">
      <c r="D52">
        <v>16</v>
      </c>
      <c r="E52" t="s">
        <v>11212</v>
      </c>
      <c r="F52" t="s">
        <v>5908</v>
      </c>
      <c r="G52" t="s">
        <v>5907</v>
      </c>
      <c r="H52">
        <v>0</v>
      </c>
      <c r="I52" t="s">
        <v>451</v>
      </c>
      <c r="J52">
        <v>1</v>
      </c>
      <c r="K52" t="s">
        <v>11130</v>
      </c>
      <c r="L52" t="str">
        <f>IF(Draft2019[[#This Row],[KEEPER]]="K",_xlfn.IFNA(INDEX(Draft2018[Current Contract],MATCH(Draft2019[[#This Row],[PLAYER]],Draft2018[PLAYER],0)),"Undrafted"),"")</f>
        <v/>
      </c>
      <c r="M52" t="str">
        <f>IF(Draft2019[[#This Row],[KEEPER]]="K",Draft2019[[#This Row],[Last Contract]],IF(ISNA(VLOOKUP(Draft2019[[#This Row],[PLAYER]],Rookies2019[full_name],1,FALSE)),"Auction","Rookie"))</f>
        <v>Rookie</v>
      </c>
      <c r="N52">
        <f>IF(Draft2019[[#This Row],[KEEPER]]="K",1+_xlfn.IFNA(INDEX(Draft2018[Net Keeper Count],MATCH(Draft2019[[#This Row],[PLAYER]],Draft2018[PLAYER],0)),0),0)</f>
        <v>0</v>
      </c>
    </row>
    <row r="53" spans="4:14" x14ac:dyDescent="0.3">
      <c r="D53">
        <v>17</v>
      </c>
      <c r="E53" t="s">
        <v>11212</v>
      </c>
      <c r="F53" t="s">
        <v>9489</v>
      </c>
      <c r="G53" t="s">
        <v>9488</v>
      </c>
      <c r="H53" t="s">
        <v>416</v>
      </c>
      <c r="I53" t="s">
        <v>451</v>
      </c>
      <c r="J53">
        <v>1</v>
      </c>
      <c r="K53" t="s">
        <v>11130</v>
      </c>
      <c r="L53" t="str">
        <f>IF(Draft2019[[#This Row],[KEEPER]]="K",_xlfn.IFNA(INDEX(Draft2018[Current Contract],MATCH(Draft2019[[#This Row],[PLAYER]],Draft2018[PLAYER],0)),"Undrafted"),"")</f>
        <v/>
      </c>
      <c r="M53" t="str">
        <f>IF(Draft2019[[#This Row],[KEEPER]]="K",Draft2019[[#This Row],[Last Contract]],IF(ISNA(VLOOKUP(Draft2019[[#This Row],[PLAYER]],Rookies2019[full_name],1,FALSE)),"Auction","Rookie"))</f>
        <v>Rookie</v>
      </c>
      <c r="N53">
        <f>IF(Draft2019[[#This Row],[KEEPER]]="K",1+_xlfn.IFNA(INDEX(Draft2018[Net Keeper Count],MATCH(Draft2019[[#This Row],[PLAYER]],Draft2018[PLAYER],0)),0),0)</f>
        <v>0</v>
      </c>
    </row>
    <row r="54" spans="4:14" x14ac:dyDescent="0.3">
      <c r="D54">
        <v>1</v>
      </c>
      <c r="E54" t="s">
        <v>11202</v>
      </c>
      <c r="F54" t="s">
        <v>2754</v>
      </c>
      <c r="G54" t="s">
        <v>116</v>
      </c>
      <c r="H54" t="s">
        <v>298</v>
      </c>
      <c r="I54" t="s">
        <v>348</v>
      </c>
      <c r="J54">
        <v>57</v>
      </c>
      <c r="K54" t="s">
        <v>437</v>
      </c>
      <c r="L54" t="str">
        <f>IF(Draft2019[[#This Row],[KEEPER]]="K",_xlfn.IFNA(INDEX(Draft2018[Current Contract],MATCH(Draft2019[[#This Row],[PLAYER]],Draft2018[PLAYER],0)),"Undrafted"),"")</f>
        <v>Auction</v>
      </c>
      <c r="M54" t="str">
        <f>IF(Draft2019[[#This Row],[KEEPER]]="K",Draft2019[[#This Row],[Last Contract]],IF(ISNA(VLOOKUP(Draft2019[[#This Row],[PLAYER]],Rookies2019[full_name],1,FALSE)),"Auction","Rookie"))</f>
        <v>Auction</v>
      </c>
      <c r="N54">
        <f>IF(Draft2019[[#This Row],[KEEPER]]="K",1+_xlfn.IFNA(INDEX(Draft2018[Net Keeper Count],MATCH(Draft2019[[#This Row],[PLAYER]],Draft2018[PLAYER],0)),0),0)</f>
        <v>2</v>
      </c>
    </row>
    <row r="55" spans="4:14" x14ac:dyDescent="0.3">
      <c r="D55">
        <v>2</v>
      </c>
      <c r="E55" t="s">
        <v>11202</v>
      </c>
      <c r="F55" t="s">
        <v>6261</v>
      </c>
      <c r="G55" t="s">
        <v>127</v>
      </c>
      <c r="H55" t="s">
        <v>371</v>
      </c>
      <c r="I55" t="s">
        <v>451</v>
      </c>
      <c r="J55">
        <v>51</v>
      </c>
      <c r="K55" t="s">
        <v>437</v>
      </c>
      <c r="L55" t="str">
        <f>IF(Draft2019[[#This Row],[KEEPER]]="K",_xlfn.IFNA(INDEX(Draft2018[Current Contract],MATCH(Draft2019[[#This Row],[PLAYER]],Draft2018[PLAYER],0)),"Undrafted"),"")</f>
        <v>Rookie</v>
      </c>
      <c r="M55" t="str">
        <f>IF(Draft2019[[#This Row],[KEEPER]]="K",Draft2019[[#This Row],[Last Contract]],IF(ISNA(VLOOKUP(Draft2019[[#This Row],[PLAYER]],Rookies2019[full_name],1,FALSE)),"Auction","Rookie"))</f>
        <v>Rookie</v>
      </c>
      <c r="N55">
        <f>IF(Draft2019[[#This Row],[KEEPER]]="K",1+_xlfn.IFNA(INDEX(Draft2018[Net Keeper Count],MATCH(Draft2019[[#This Row],[PLAYER]],Draft2018[PLAYER],0)),0),0)</f>
        <v>2</v>
      </c>
    </row>
    <row r="56" spans="4:14" x14ac:dyDescent="0.3">
      <c r="D56">
        <v>3</v>
      </c>
      <c r="E56" t="s">
        <v>11202</v>
      </c>
      <c r="F56" t="s">
        <v>6299</v>
      </c>
      <c r="G56" t="s">
        <v>131</v>
      </c>
      <c r="H56" t="s">
        <v>669</v>
      </c>
      <c r="I56" t="s">
        <v>451</v>
      </c>
      <c r="J56">
        <v>24</v>
      </c>
      <c r="K56" t="s">
        <v>437</v>
      </c>
      <c r="L56" t="str">
        <f>IF(Draft2019[[#This Row],[KEEPER]]="K",_xlfn.IFNA(INDEX(Draft2018[Current Contract],MATCH(Draft2019[[#This Row],[PLAYER]],Draft2018[PLAYER],0)),"Undrafted"),"")</f>
        <v>Rookie</v>
      </c>
      <c r="M56" t="str">
        <f>IF(Draft2019[[#This Row],[KEEPER]]="K",Draft2019[[#This Row],[Last Contract]],IF(ISNA(VLOOKUP(Draft2019[[#This Row],[PLAYER]],Rookies2019[full_name],1,FALSE)),"Auction","Rookie"))</f>
        <v>Rookie</v>
      </c>
      <c r="N56">
        <f>IF(Draft2019[[#This Row],[KEEPER]]="K",1+_xlfn.IFNA(INDEX(Draft2018[Net Keeper Count],MATCH(Draft2019[[#This Row],[PLAYER]],Draft2018[PLAYER],0)),0),0)</f>
        <v>1</v>
      </c>
    </row>
    <row r="57" spans="4:14" x14ac:dyDescent="0.3">
      <c r="D57">
        <v>4</v>
      </c>
      <c r="E57" t="s">
        <v>11202</v>
      </c>
      <c r="F57" t="s">
        <v>9885</v>
      </c>
      <c r="G57" t="s">
        <v>132</v>
      </c>
      <c r="H57" t="s">
        <v>895</v>
      </c>
      <c r="I57" t="s">
        <v>348</v>
      </c>
      <c r="J57">
        <v>4</v>
      </c>
      <c r="K57" t="s">
        <v>437</v>
      </c>
      <c r="L57" t="str">
        <f>IF(Draft2019[[#This Row],[KEEPER]]="K",_xlfn.IFNA(INDEX(Draft2018[Current Contract],MATCH(Draft2019[[#This Row],[PLAYER]],Draft2018[PLAYER],0)),"Undrafted"),"")</f>
        <v>Rookie</v>
      </c>
      <c r="M57" t="str">
        <f>IF(Draft2019[[#This Row],[KEEPER]]="K",Draft2019[[#This Row],[Last Contract]],IF(ISNA(VLOOKUP(Draft2019[[#This Row],[PLAYER]],Rookies2019[full_name],1,FALSE)),"Auction","Rookie"))</f>
        <v>Rookie</v>
      </c>
      <c r="N57">
        <f>IF(Draft2019[[#This Row],[KEEPER]]="K",1+_xlfn.IFNA(INDEX(Draft2018[Net Keeper Count],MATCH(Draft2019[[#This Row],[PLAYER]],Draft2018[PLAYER],0)),0),0)</f>
        <v>1</v>
      </c>
    </row>
    <row r="58" spans="4:14" x14ac:dyDescent="0.3">
      <c r="D58">
        <v>6</v>
      </c>
      <c r="E58" t="s">
        <v>11202</v>
      </c>
      <c r="F58" t="s">
        <v>2272</v>
      </c>
      <c r="G58" t="s">
        <v>135</v>
      </c>
      <c r="H58" t="s">
        <v>303</v>
      </c>
      <c r="I58" t="s">
        <v>451</v>
      </c>
      <c r="J58">
        <v>3</v>
      </c>
      <c r="K58" t="s">
        <v>437</v>
      </c>
      <c r="L58" t="str">
        <f>IF(Draft2019[[#This Row],[KEEPER]]="K",_xlfn.IFNA(INDEX(Draft2018[Current Contract],MATCH(Draft2019[[#This Row],[PLAYER]],Draft2018[PLAYER],0)),"Undrafted"),"")</f>
        <v>Rookie</v>
      </c>
      <c r="M58" t="str">
        <f>IF(Draft2019[[#This Row],[KEEPER]]="K",Draft2019[[#This Row],[Last Contract]],IF(ISNA(VLOOKUP(Draft2019[[#This Row],[PLAYER]],Rookies2019[full_name],1,FALSE)),"Auction","Rookie"))</f>
        <v>Rookie</v>
      </c>
      <c r="N58">
        <f>IF(Draft2019[[#This Row],[KEEPER]]="K",1+_xlfn.IFNA(INDEX(Draft2018[Net Keeper Count],MATCH(Draft2019[[#This Row],[PLAYER]],Draft2018[PLAYER],0)),0),0)</f>
        <v>1</v>
      </c>
    </row>
    <row r="59" spans="4:14" x14ac:dyDescent="0.3">
      <c r="D59">
        <v>8</v>
      </c>
      <c r="E59" t="s">
        <v>11202</v>
      </c>
      <c r="F59" t="s">
        <v>8134</v>
      </c>
      <c r="G59" t="s">
        <v>133</v>
      </c>
      <c r="H59" t="s">
        <v>388</v>
      </c>
      <c r="I59" t="s">
        <v>321</v>
      </c>
      <c r="J59">
        <v>2</v>
      </c>
      <c r="K59" t="s">
        <v>437</v>
      </c>
      <c r="L59" t="str">
        <f>IF(Draft2019[[#This Row],[KEEPER]]="K",_xlfn.IFNA(INDEX(Draft2018[Current Contract],MATCH(Draft2019[[#This Row],[PLAYER]],Draft2018[PLAYER],0)),"Undrafted"),"")</f>
        <v>Rookie</v>
      </c>
      <c r="M59" t="str">
        <f>IF(Draft2019[[#This Row],[KEEPER]]="K",Draft2019[[#This Row],[Last Contract]],IF(ISNA(VLOOKUP(Draft2019[[#This Row],[PLAYER]],Rookies2019[full_name],1,FALSE)),"Auction","Rookie"))</f>
        <v>Rookie</v>
      </c>
      <c r="N59">
        <f>IF(Draft2019[[#This Row],[KEEPER]]="K",1+_xlfn.IFNA(INDEX(Draft2018[Net Keeper Count],MATCH(Draft2019[[#This Row],[PLAYER]],Draft2018[PLAYER],0)),0),0)</f>
        <v>1</v>
      </c>
    </row>
    <row r="60" spans="4:14" x14ac:dyDescent="0.3">
      <c r="D60">
        <v>9</v>
      </c>
      <c r="E60" t="s">
        <v>11202</v>
      </c>
      <c r="F60" t="s">
        <v>8175</v>
      </c>
      <c r="G60" t="s">
        <v>129</v>
      </c>
      <c r="H60" t="s">
        <v>910</v>
      </c>
      <c r="I60" t="s">
        <v>348</v>
      </c>
      <c r="J60">
        <v>2</v>
      </c>
      <c r="K60" t="s">
        <v>437</v>
      </c>
      <c r="L60" t="str">
        <f>IF(Draft2019[[#This Row],[KEEPER]]="K",_xlfn.IFNA(INDEX(Draft2018[Current Contract],MATCH(Draft2019[[#This Row],[PLAYER]],Draft2018[PLAYER],0)),"Undrafted"),"")</f>
        <v>Rookie</v>
      </c>
      <c r="M60" t="str">
        <f>IF(Draft2019[[#This Row],[KEEPER]]="K",Draft2019[[#This Row],[Last Contract]],IF(ISNA(VLOOKUP(Draft2019[[#This Row],[PLAYER]],Rookies2019[full_name],1,FALSE)),"Auction","Rookie"))</f>
        <v>Rookie</v>
      </c>
      <c r="N60">
        <f>IF(Draft2019[[#This Row],[KEEPER]]="K",1+_xlfn.IFNA(INDEX(Draft2018[Net Keeper Count],MATCH(Draft2019[[#This Row],[PLAYER]],Draft2018[PLAYER],0)),0),0)</f>
        <v>1</v>
      </c>
    </row>
    <row r="61" spans="4:14" x14ac:dyDescent="0.3">
      <c r="D61">
        <v>12</v>
      </c>
      <c r="E61" t="s">
        <v>11202</v>
      </c>
      <c r="F61" t="s">
        <v>7612</v>
      </c>
      <c r="G61" t="s">
        <v>130</v>
      </c>
      <c r="H61">
        <v>0</v>
      </c>
      <c r="I61" t="s">
        <v>437</v>
      </c>
      <c r="J61">
        <v>1</v>
      </c>
      <c r="K61" t="s">
        <v>437</v>
      </c>
      <c r="L61" t="str">
        <f>IF(Draft2019[[#This Row],[KEEPER]]="K",_xlfn.IFNA(INDEX(Draft2018[Current Contract],MATCH(Draft2019[[#This Row],[PLAYER]],Draft2018[PLAYER],0)),"Undrafted"),"")</f>
        <v>Undrafted</v>
      </c>
      <c r="M61" t="str">
        <f>IF(Draft2019[[#This Row],[KEEPER]]="K",Draft2019[[#This Row],[Last Contract]],IF(ISNA(VLOOKUP(Draft2019[[#This Row],[PLAYER]],Rookies2019[full_name],1,FALSE)),"Auction","Rookie"))</f>
        <v>Undrafted</v>
      </c>
      <c r="N61">
        <f>IF(Draft2019[[#This Row],[KEEPER]]="K",1+_xlfn.IFNA(INDEX(Draft2018[Net Keeper Count],MATCH(Draft2019[[#This Row],[PLAYER]],Draft2018[PLAYER],0)),0),0)</f>
        <v>1</v>
      </c>
    </row>
    <row r="62" spans="4:14" x14ac:dyDescent="0.3">
      <c r="D62">
        <v>13</v>
      </c>
      <c r="E62" t="s">
        <v>11202</v>
      </c>
      <c r="F62" t="s">
        <v>9733</v>
      </c>
      <c r="G62" t="s">
        <v>119</v>
      </c>
      <c r="H62" t="s">
        <v>895</v>
      </c>
      <c r="I62" t="s">
        <v>321</v>
      </c>
      <c r="J62">
        <v>1</v>
      </c>
      <c r="K62" t="s">
        <v>437</v>
      </c>
      <c r="L62" t="str">
        <f>IF(Draft2019[[#This Row],[KEEPER]]="K",_xlfn.IFNA(INDEX(Draft2018[Current Contract],MATCH(Draft2019[[#This Row],[PLAYER]],Draft2018[PLAYER],0)),"Undrafted"),"")</f>
        <v>Undrafted</v>
      </c>
      <c r="M62" t="str">
        <f>IF(Draft2019[[#This Row],[KEEPER]]="K",Draft2019[[#This Row],[Last Contract]],IF(ISNA(VLOOKUP(Draft2019[[#This Row],[PLAYER]],Rookies2019[full_name],1,FALSE)),"Auction","Rookie"))</f>
        <v>Undrafted</v>
      </c>
      <c r="N62">
        <f>IF(Draft2019[[#This Row],[KEEPER]]="K",1+_xlfn.IFNA(INDEX(Draft2018[Net Keeper Count],MATCH(Draft2019[[#This Row],[PLAYER]],Draft2018[PLAYER],0)),0),0)</f>
        <v>2</v>
      </c>
    </row>
    <row r="63" spans="4:14" x14ac:dyDescent="0.3">
      <c r="D63">
        <v>14</v>
      </c>
      <c r="E63" t="s">
        <v>11202</v>
      </c>
      <c r="F63" t="s">
        <v>523</v>
      </c>
      <c r="G63" t="s">
        <v>120</v>
      </c>
      <c r="H63" t="s">
        <v>522</v>
      </c>
      <c r="I63" t="s">
        <v>348</v>
      </c>
      <c r="J63">
        <v>1</v>
      </c>
      <c r="K63" t="s">
        <v>437</v>
      </c>
      <c r="L63" t="str">
        <f>IF(Draft2019[[#This Row],[KEEPER]]="K",_xlfn.IFNA(INDEX(Draft2018[Current Contract],MATCH(Draft2019[[#This Row],[PLAYER]],Draft2018[PLAYER],0)),"Undrafted"),"")</f>
        <v>Undrafted</v>
      </c>
      <c r="M63" t="str">
        <f>IF(Draft2019[[#This Row],[KEEPER]]="K",Draft2019[[#This Row],[Last Contract]],IF(ISNA(VLOOKUP(Draft2019[[#This Row],[PLAYER]],Rookies2019[full_name],1,FALSE)),"Auction","Rookie"))</f>
        <v>Undrafted</v>
      </c>
      <c r="N63">
        <f>IF(Draft2019[[#This Row],[KEEPER]]="K",1+_xlfn.IFNA(INDEX(Draft2018[Net Keeper Count],MATCH(Draft2019[[#This Row],[PLAYER]],Draft2018[PLAYER],0)),0),0)</f>
        <v>1</v>
      </c>
    </row>
    <row r="64" spans="4:14" x14ac:dyDescent="0.3">
      <c r="D64">
        <v>15</v>
      </c>
      <c r="E64" t="s">
        <v>11202</v>
      </c>
      <c r="F64" t="s">
        <v>2237</v>
      </c>
      <c r="G64" t="s">
        <v>115</v>
      </c>
      <c r="H64" t="s">
        <v>536</v>
      </c>
      <c r="I64" t="s">
        <v>348</v>
      </c>
      <c r="J64">
        <v>1</v>
      </c>
      <c r="K64" t="s">
        <v>437</v>
      </c>
      <c r="L64" t="str">
        <f>IF(Draft2019[[#This Row],[KEEPER]]="K",_xlfn.IFNA(INDEX(Draft2018[Current Contract],MATCH(Draft2019[[#This Row],[PLAYER]],Draft2018[PLAYER],0)),"Undrafted"),"")</f>
        <v>Undrafted</v>
      </c>
      <c r="M64" t="str">
        <f>IF(Draft2019[[#This Row],[KEEPER]]="K",Draft2019[[#This Row],[Last Contract]],IF(ISNA(VLOOKUP(Draft2019[[#This Row],[PLAYER]],Rookies2019[full_name],1,FALSE)),"Auction","Rookie"))</f>
        <v>Undrafted</v>
      </c>
      <c r="N64">
        <f>IF(Draft2019[[#This Row],[KEEPER]]="K",1+_xlfn.IFNA(INDEX(Draft2018[Net Keeper Count],MATCH(Draft2019[[#This Row],[PLAYER]],Draft2018[PLAYER],0)),0),0)</f>
        <v>2</v>
      </c>
    </row>
    <row r="65" spans="4:14" x14ac:dyDescent="0.3">
      <c r="D65">
        <v>16</v>
      </c>
      <c r="E65" t="s">
        <v>11202</v>
      </c>
      <c r="F65" t="s">
        <v>3064</v>
      </c>
      <c r="G65" t="s">
        <v>117</v>
      </c>
      <c r="H65" t="s">
        <v>444</v>
      </c>
      <c r="I65" t="s">
        <v>451</v>
      </c>
      <c r="J65">
        <v>1</v>
      </c>
      <c r="K65" t="s">
        <v>437</v>
      </c>
      <c r="L65" t="str">
        <f>IF(Draft2019[[#This Row],[KEEPER]]="K",_xlfn.IFNA(INDEX(Draft2018[Current Contract],MATCH(Draft2019[[#This Row],[PLAYER]],Draft2018[PLAYER],0)),"Undrafted"),"")</f>
        <v>Undrafted</v>
      </c>
      <c r="M65" t="str">
        <f>IF(Draft2019[[#This Row],[KEEPER]]="K",Draft2019[[#This Row],[Last Contract]],IF(ISNA(VLOOKUP(Draft2019[[#This Row],[PLAYER]],Rookies2019[full_name],1,FALSE)),"Auction","Rookie"))</f>
        <v>Undrafted</v>
      </c>
      <c r="N65">
        <f>IF(Draft2019[[#This Row],[KEEPER]]="K",1+_xlfn.IFNA(INDEX(Draft2018[Net Keeper Count],MATCH(Draft2019[[#This Row],[PLAYER]],Draft2018[PLAYER],0)),0),0)</f>
        <v>2</v>
      </c>
    </row>
    <row r="66" spans="4:14" x14ac:dyDescent="0.3">
      <c r="D66">
        <v>17</v>
      </c>
      <c r="E66" t="s">
        <v>11202</v>
      </c>
      <c r="F66" t="s">
        <v>9839</v>
      </c>
      <c r="G66" t="s">
        <v>123</v>
      </c>
      <c r="H66" t="s">
        <v>875</v>
      </c>
      <c r="I66" t="s">
        <v>451</v>
      </c>
      <c r="J66">
        <v>1</v>
      </c>
      <c r="K66" t="s">
        <v>437</v>
      </c>
      <c r="L66" t="str">
        <f>IF(Draft2019[[#This Row],[KEEPER]]="K",_xlfn.IFNA(INDEX(Draft2018[Current Contract],MATCH(Draft2019[[#This Row],[PLAYER]],Draft2018[PLAYER],0)),"Undrafted"),"")</f>
        <v>Undrafted</v>
      </c>
      <c r="M66" t="str">
        <f>IF(Draft2019[[#This Row],[KEEPER]]="K",Draft2019[[#This Row],[Last Contract]],IF(ISNA(VLOOKUP(Draft2019[[#This Row],[PLAYER]],Rookies2019[full_name],1,FALSE)),"Auction","Rookie"))</f>
        <v>Undrafted</v>
      </c>
      <c r="N66">
        <f>IF(Draft2019[[#This Row],[KEEPER]]="K",1+_xlfn.IFNA(INDEX(Draft2018[Net Keeper Count],MATCH(Draft2019[[#This Row],[PLAYER]],Draft2018[PLAYER],0)),0),0)</f>
        <v>1</v>
      </c>
    </row>
    <row r="67" spans="4:14" x14ac:dyDescent="0.3">
      <c r="D67">
        <v>18</v>
      </c>
      <c r="E67" t="s">
        <v>11202</v>
      </c>
      <c r="F67" t="s">
        <v>10592</v>
      </c>
      <c r="G67" t="s">
        <v>134</v>
      </c>
      <c r="H67" t="s">
        <v>352</v>
      </c>
      <c r="I67" t="s">
        <v>451</v>
      </c>
      <c r="J67">
        <v>1</v>
      </c>
      <c r="K67" t="s">
        <v>437</v>
      </c>
      <c r="L67" t="str">
        <f>IF(Draft2019[[#This Row],[KEEPER]]="K",_xlfn.IFNA(INDEX(Draft2018[Current Contract],MATCH(Draft2019[[#This Row],[PLAYER]],Draft2018[PLAYER],0)),"Undrafted"),"")</f>
        <v>Rookie</v>
      </c>
      <c r="M67" t="str">
        <f>IF(Draft2019[[#This Row],[KEEPER]]="K",Draft2019[[#This Row],[Last Contract]],IF(ISNA(VLOOKUP(Draft2019[[#This Row],[PLAYER]],Rookies2019[full_name],1,FALSE)),"Auction","Rookie"))</f>
        <v>Rookie</v>
      </c>
      <c r="N67">
        <f>IF(Draft2019[[#This Row],[KEEPER]]="K",1+_xlfn.IFNA(INDEX(Draft2018[Net Keeper Count],MATCH(Draft2019[[#This Row],[PLAYER]],Draft2018[PLAYER],0)),0),0)</f>
        <v>1</v>
      </c>
    </row>
    <row r="68" spans="4:14" x14ac:dyDescent="0.3">
      <c r="D68">
        <v>20</v>
      </c>
      <c r="E68" t="s">
        <v>11202</v>
      </c>
      <c r="F68" t="s">
        <v>7767</v>
      </c>
      <c r="G68" t="s">
        <v>128</v>
      </c>
      <c r="H68" t="s">
        <v>570</v>
      </c>
      <c r="I68" t="s">
        <v>348</v>
      </c>
      <c r="J68">
        <v>8</v>
      </c>
      <c r="K68" t="s">
        <v>437</v>
      </c>
      <c r="L68" t="str">
        <f>IF(Draft2019[[#This Row],[KEEPER]]="K",_xlfn.IFNA(INDEX(Draft2018[Current Contract],MATCH(Draft2019[[#This Row],[PLAYER]],Draft2018[PLAYER],0)),"Undrafted"),"")</f>
        <v>Rookie</v>
      </c>
      <c r="M68" t="str">
        <f>IF(Draft2019[[#This Row],[KEEPER]]="K",Draft2019[[#This Row],[Last Contract]],IF(ISNA(VLOOKUP(Draft2019[[#This Row],[PLAYER]],Rookies2019[full_name],1,FALSE)),"Auction","Rookie"))</f>
        <v>Rookie</v>
      </c>
      <c r="N68">
        <f>IF(Draft2019[[#This Row],[KEEPER]]="K",1+_xlfn.IFNA(INDEX(Draft2018[Net Keeper Count],MATCH(Draft2019[[#This Row],[PLAYER]],Draft2018[PLAYER],0)),0),0)</f>
        <v>2</v>
      </c>
    </row>
    <row r="69" spans="4:14" x14ac:dyDescent="0.3">
      <c r="D69">
        <v>21</v>
      </c>
      <c r="E69" t="s">
        <v>11202</v>
      </c>
      <c r="F69" t="s">
        <v>1077</v>
      </c>
      <c r="G69" t="s">
        <v>114</v>
      </c>
      <c r="H69" t="s">
        <v>388</v>
      </c>
      <c r="I69" t="s">
        <v>321</v>
      </c>
      <c r="J69">
        <v>58</v>
      </c>
      <c r="L69" t="str">
        <f>IF(Draft2019[[#This Row],[KEEPER]]="K",_xlfn.IFNA(INDEX(Draft2018[Current Contract],MATCH(Draft2019[[#This Row],[PLAYER]],Draft2018[PLAYER],0)),"Undrafted"),"")</f>
        <v/>
      </c>
      <c r="M69" t="str">
        <f>IF(Draft2019[[#This Row],[KEEPER]]="K",Draft2019[[#This Row],[Last Contract]],IF(ISNA(VLOOKUP(Draft2019[[#This Row],[PLAYER]],Rookies2019[full_name],1,FALSE)),"Auction","Rookie"))</f>
        <v>Auction</v>
      </c>
      <c r="N69">
        <f>IF(Draft2019[[#This Row],[KEEPER]]="K",1+_xlfn.IFNA(INDEX(Draft2018[Net Keeper Count],MATCH(Draft2019[[#This Row],[PLAYER]],Draft2018[PLAYER],0)),0),0)</f>
        <v>0</v>
      </c>
    </row>
    <row r="70" spans="4:14" x14ac:dyDescent="0.3">
      <c r="D70">
        <v>22</v>
      </c>
      <c r="E70" t="s">
        <v>11202</v>
      </c>
      <c r="F70" t="s">
        <v>7000</v>
      </c>
      <c r="G70" t="s">
        <v>118</v>
      </c>
      <c r="H70" t="s">
        <v>644</v>
      </c>
      <c r="I70" t="s">
        <v>348</v>
      </c>
      <c r="J70">
        <v>69</v>
      </c>
      <c r="L70" t="str">
        <f>IF(Draft2019[[#This Row],[KEEPER]]="K",_xlfn.IFNA(INDEX(Draft2018[Current Contract],MATCH(Draft2019[[#This Row],[PLAYER]],Draft2018[PLAYER],0)),"Undrafted"),"")</f>
        <v/>
      </c>
      <c r="M70" t="str">
        <f>IF(Draft2019[[#This Row],[KEEPER]]="K",Draft2019[[#This Row],[Last Contract]],IF(ISNA(VLOOKUP(Draft2019[[#This Row],[PLAYER]],Rookies2019[full_name],1,FALSE)),"Auction","Rookie"))</f>
        <v>Auction</v>
      </c>
      <c r="N70">
        <f>IF(Draft2019[[#This Row],[KEEPER]]="K",1+_xlfn.IFNA(INDEX(Draft2018[Net Keeper Count],MATCH(Draft2019[[#This Row],[PLAYER]],Draft2018[PLAYER],0)),0),0)</f>
        <v>0</v>
      </c>
    </row>
    <row r="71" spans="4:14" x14ac:dyDescent="0.3">
      <c r="D71">
        <v>23</v>
      </c>
      <c r="E71" t="s">
        <v>11202</v>
      </c>
      <c r="F71" t="s">
        <v>1154</v>
      </c>
      <c r="G71" t="s">
        <v>1150</v>
      </c>
      <c r="H71" t="s">
        <v>669</v>
      </c>
      <c r="I71" t="s">
        <v>451</v>
      </c>
      <c r="J71">
        <v>1</v>
      </c>
      <c r="L71" t="str">
        <f>IF(Draft2019[[#This Row],[KEEPER]]="K",_xlfn.IFNA(INDEX(Draft2018[Current Contract],MATCH(Draft2019[[#This Row],[PLAYER]],Draft2018[PLAYER],0)),"Undrafted"),"")</f>
        <v/>
      </c>
      <c r="M71" t="str">
        <f>IF(Draft2019[[#This Row],[KEEPER]]="K",Draft2019[[#This Row],[Last Contract]],IF(ISNA(VLOOKUP(Draft2019[[#This Row],[PLAYER]],Rookies2019[full_name],1,FALSE)),"Auction","Rookie"))</f>
        <v>Auction</v>
      </c>
      <c r="N71">
        <f>IF(Draft2019[[#This Row],[KEEPER]]="K",1+_xlfn.IFNA(INDEX(Draft2018[Net Keeper Count],MATCH(Draft2019[[#This Row],[PLAYER]],Draft2018[PLAYER],0)),0),0)</f>
        <v>0</v>
      </c>
    </row>
    <row r="72" spans="4:14" x14ac:dyDescent="0.3">
      <c r="D72">
        <v>24</v>
      </c>
      <c r="E72" t="s">
        <v>11202</v>
      </c>
      <c r="F72" t="s">
        <v>1704</v>
      </c>
      <c r="G72" t="s">
        <v>14</v>
      </c>
      <c r="H72" t="s">
        <v>915</v>
      </c>
      <c r="I72" t="s">
        <v>311</v>
      </c>
      <c r="J72">
        <v>2</v>
      </c>
      <c r="L72" t="str">
        <f>IF(Draft2019[[#This Row],[KEEPER]]="K",_xlfn.IFNA(INDEX(Draft2018[Current Contract],MATCH(Draft2019[[#This Row],[PLAYER]],Draft2018[PLAYER],0)),"Undrafted"),"")</f>
        <v/>
      </c>
      <c r="M72" t="str">
        <f>IF(Draft2019[[#This Row],[KEEPER]]="K",Draft2019[[#This Row],[Last Contract]],IF(ISNA(VLOOKUP(Draft2019[[#This Row],[PLAYER]],Rookies2019[full_name],1,FALSE)),"Auction","Rookie"))</f>
        <v>Auction</v>
      </c>
      <c r="N72">
        <f>IF(Draft2019[[#This Row],[KEEPER]]="K",1+_xlfn.IFNA(INDEX(Draft2018[Net Keeper Count],MATCH(Draft2019[[#This Row],[PLAYER]],Draft2018[PLAYER],0)),0),0)</f>
        <v>0</v>
      </c>
    </row>
    <row r="73" spans="4:14" x14ac:dyDescent="0.3">
      <c r="D73">
        <v>5</v>
      </c>
      <c r="E73" t="s">
        <v>11202</v>
      </c>
      <c r="F73" t="s">
        <v>7172</v>
      </c>
      <c r="G73" t="s">
        <v>7170</v>
      </c>
      <c r="H73" t="s">
        <v>388</v>
      </c>
      <c r="I73" t="s">
        <v>348</v>
      </c>
      <c r="J73">
        <v>4</v>
      </c>
      <c r="K73" t="s">
        <v>11130</v>
      </c>
      <c r="L73" t="str">
        <f>IF(Draft2019[[#This Row],[KEEPER]]="K",_xlfn.IFNA(INDEX(Draft2018[Current Contract],MATCH(Draft2019[[#This Row],[PLAYER]],Draft2018[PLAYER],0)),"Undrafted"),"")</f>
        <v/>
      </c>
      <c r="M73" t="str">
        <f>IF(Draft2019[[#This Row],[KEEPER]]="K",Draft2019[[#This Row],[Last Contract]],IF(ISNA(VLOOKUP(Draft2019[[#This Row],[PLAYER]],Rookies2019[full_name],1,FALSE)),"Auction","Rookie"))</f>
        <v>Rookie</v>
      </c>
      <c r="N73">
        <f>IF(Draft2019[[#This Row],[KEEPER]]="K",1+_xlfn.IFNA(INDEX(Draft2018[Net Keeper Count],MATCH(Draft2019[[#This Row],[PLAYER]],Draft2018[PLAYER],0)),0),0)</f>
        <v>0</v>
      </c>
    </row>
    <row r="74" spans="4:14" x14ac:dyDescent="0.3">
      <c r="D74">
        <v>7</v>
      </c>
      <c r="E74" t="s">
        <v>11202</v>
      </c>
      <c r="F74" t="s">
        <v>6111</v>
      </c>
      <c r="G74" t="s">
        <v>6108</v>
      </c>
      <c r="H74" t="s">
        <v>915</v>
      </c>
      <c r="I74" t="s">
        <v>451</v>
      </c>
      <c r="J74">
        <v>3</v>
      </c>
      <c r="K74" t="s">
        <v>11130</v>
      </c>
      <c r="L74" t="str">
        <f>IF(Draft2019[[#This Row],[KEEPER]]="K",_xlfn.IFNA(INDEX(Draft2018[Current Contract],MATCH(Draft2019[[#This Row],[PLAYER]],Draft2018[PLAYER],0)),"Undrafted"),"")</f>
        <v/>
      </c>
      <c r="M74" t="str">
        <f>IF(Draft2019[[#This Row],[KEEPER]]="K",Draft2019[[#This Row],[Last Contract]],IF(ISNA(VLOOKUP(Draft2019[[#This Row],[PLAYER]],Rookies2019[full_name],1,FALSE)),"Auction","Rookie"))</f>
        <v>Rookie</v>
      </c>
      <c r="N74">
        <f>IF(Draft2019[[#This Row],[KEEPER]]="K",1+_xlfn.IFNA(INDEX(Draft2018[Net Keeper Count],MATCH(Draft2019[[#This Row],[PLAYER]],Draft2018[PLAYER],0)),0),0)</f>
        <v>0</v>
      </c>
    </row>
    <row r="75" spans="4:14" x14ac:dyDescent="0.3">
      <c r="D75">
        <v>10</v>
      </c>
      <c r="E75" t="s">
        <v>11202</v>
      </c>
      <c r="F75" t="s">
        <v>9845</v>
      </c>
      <c r="G75" t="s">
        <v>9844</v>
      </c>
      <c r="H75" t="s">
        <v>522</v>
      </c>
      <c r="I75" t="s">
        <v>348</v>
      </c>
      <c r="J75">
        <v>2</v>
      </c>
      <c r="K75" t="s">
        <v>11130</v>
      </c>
      <c r="L75" t="str">
        <f>IF(Draft2019[[#This Row],[KEEPER]]="K",_xlfn.IFNA(INDEX(Draft2018[Current Contract],MATCH(Draft2019[[#This Row],[PLAYER]],Draft2018[PLAYER],0)),"Undrafted"),"")</f>
        <v/>
      </c>
      <c r="M75" t="str">
        <f>IF(Draft2019[[#This Row],[KEEPER]]="K",Draft2019[[#This Row],[Last Contract]],IF(ISNA(VLOOKUP(Draft2019[[#This Row],[PLAYER]],Rookies2019[full_name],1,FALSE)),"Auction","Rookie"))</f>
        <v>Rookie</v>
      </c>
      <c r="N75">
        <f>IF(Draft2019[[#This Row],[KEEPER]]="K",1+_xlfn.IFNA(INDEX(Draft2018[Net Keeper Count],MATCH(Draft2019[[#This Row],[PLAYER]],Draft2018[PLAYER],0)),0),0)</f>
        <v>0</v>
      </c>
    </row>
    <row r="76" spans="4:14" x14ac:dyDescent="0.3">
      <c r="D76">
        <v>11</v>
      </c>
      <c r="E76" t="s">
        <v>11202</v>
      </c>
      <c r="F76" t="s">
        <v>1485</v>
      </c>
      <c r="G76" t="s">
        <v>1483</v>
      </c>
      <c r="H76" t="s">
        <v>365</v>
      </c>
      <c r="I76" t="s">
        <v>451</v>
      </c>
      <c r="J76">
        <v>2</v>
      </c>
      <c r="K76" t="s">
        <v>11130</v>
      </c>
      <c r="L76" t="str">
        <f>IF(Draft2019[[#This Row],[KEEPER]]="K",_xlfn.IFNA(INDEX(Draft2018[Current Contract],MATCH(Draft2019[[#This Row],[PLAYER]],Draft2018[PLAYER],0)),"Undrafted"),"")</f>
        <v/>
      </c>
      <c r="M76" t="str">
        <f>IF(Draft2019[[#This Row],[KEEPER]]="K",Draft2019[[#This Row],[Last Contract]],IF(ISNA(VLOOKUP(Draft2019[[#This Row],[PLAYER]],Rookies2019[full_name],1,FALSE)),"Auction","Rookie"))</f>
        <v>Rookie</v>
      </c>
      <c r="N76">
        <f>IF(Draft2019[[#This Row],[KEEPER]]="K",1+_xlfn.IFNA(INDEX(Draft2018[Net Keeper Count],MATCH(Draft2019[[#This Row],[PLAYER]],Draft2018[PLAYER],0)),0),0)</f>
        <v>0</v>
      </c>
    </row>
    <row r="77" spans="4:14" x14ac:dyDescent="0.3">
      <c r="D77">
        <v>19</v>
      </c>
      <c r="E77" t="s">
        <v>11202</v>
      </c>
      <c r="F77" t="s">
        <v>2220</v>
      </c>
      <c r="G77" t="s">
        <v>2218</v>
      </c>
      <c r="H77" t="s">
        <v>745</v>
      </c>
      <c r="I77" t="s">
        <v>451</v>
      </c>
      <c r="J77">
        <v>1</v>
      </c>
      <c r="K77" t="s">
        <v>11130</v>
      </c>
      <c r="L77" t="str">
        <f>IF(Draft2019[[#This Row],[KEEPER]]="K",_xlfn.IFNA(INDEX(Draft2018[Current Contract],MATCH(Draft2019[[#This Row],[PLAYER]],Draft2018[PLAYER],0)),"Undrafted"),"")</f>
        <v/>
      </c>
      <c r="M77" t="str">
        <f>IF(Draft2019[[#This Row],[KEEPER]]="K",Draft2019[[#This Row],[Last Contract]],IF(ISNA(VLOOKUP(Draft2019[[#This Row],[PLAYER]],Rookies2019[full_name],1,FALSE)),"Auction","Rookie"))</f>
        <v>Rookie</v>
      </c>
      <c r="N77">
        <f>IF(Draft2019[[#This Row],[KEEPER]]="K",1+_xlfn.IFNA(INDEX(Draft2018[Net Keeper Count],MATCH(Draft2019[[#This Row],[PLAYER]],Draft2018[PLAYER],0)),0),0)</f>
        <v>0</v>
      </c>
    </row>
    <row r="78" spans="4:14" x14ac:dyDescent="0.3">
      <c r="D78">
        <v>1</v>
      </c>
      <c r="E78" t="s">
        <v>11210</v>
      </c>
      <c r="F78" t="s">
        <v>6759</v>
      </c>
      <c r="G78" t="s">
        <v>224</v>
      </c>
      <c r="H78" t="s">
        <v>303</v>
      </c>
      <c r="I78" t="s">
        <v>451</v>
      </c>
      <c r="J78">
        <v>22</v>
      </c>
      <c r="K78" t="s">
        <v>437</v>
      </c>
      <c r="L78" t="str">
        <f>IF(Draft2019[[#This Row],[KEEPER]]="K",_xlfn.IFNA(INDEX(Draft2018[Current Contract],MATCH(Draft2019[[#This Row],[PLAYER]],Draft2018[PLAYER],0)),"Undrafted"),"")</f>
        <v>Rookie</v>
      </c>
      <c r="M78" t="str">
        <f>IF(Draft2019[[#This Row],[KEEPER]]="K",Draft2019[[#This Row],[Last Contract]],IF(ISNA(VLOOKUP(Draft2019[[#This Row],[PLAYER]],Rookies2019[full_name],1,FALSE)),"Auction","Rookie"))</f>
        <v>Rookie</v>
      </c>
      <c r="N78">
        <f>IF(Draft2019[[#This Row],[KEEPER]]="K",1+_xlfn.IFNA(INDEX(Draft2018[Net Keeper Count],MATCH(Draft2019[[#This Row],[PLAYER]],Draft2018[PLAYER],0)),0),0)</f>
        <v>2</v>
      </c>
    </row>
    <row r="79" spans="4:14" x14ac:dyDescent="0.3">
      <c r="D79">
        <v>2</v>
      </c>
      <c r="E79" t="s">
        <v>11210</v>
      </c>
      <c r="F79" t="s">
        <v>4131</v>
      </c>
      <c r="G79" t="s">
        <v>220</v>
      </c>
      <c r="H79" t="s">
        <v>479</v>
      </c>
      <c r="I79" t="s">
        <v>321</v>
      </c>
      <c r="J79">
        <v>9</v>
      </c>
      <c r="K79" t="s">
        <v>437</v>
      </c>
      <c r="L79" t="str">
        <f>IF(Draft2019[[#This Row],[KEEPER]]="K",_xlfn.IFNA(INDEX(Draft2018[Current Contract],MATCH(Draft2019[[#This Row],[PLAYER]],Draft2018[PLAYER],0)),"Undrafted"),"")</f>
        <v>Auction</v>
      </c>
      <c r="M79" t="str">
        <f>IF(Draft2019[[#This Row],[KEEPER]]="K",Draft2019[[#This Row],[Last Contract]],IF(ISNA(VLOOKUP(Draft2019[[#This Row],[PLAYER]],Rookies2019[full_name],1,FALSE)),"Auction","Rookie"))</f>
        <v>Auction</v>
      </c>
      <c r="N79">
        <f>IF(Draft2019[[#This Row],[KEEPER]]="K",1+_xlfn.IFNA(INDEX(Draft2018[Net Keeper Count],MATCH(Draft2019[[#This Row],[PLAYER]],Draft2018[PLAYER],0)),0),0)</f>
        <v>2</v>
      </c>
    </row>
    <row r="80" spans="4:14" x14ac:dyDescent="0.3">
      <c r="D80">
        <v>3</v>
      </c>
      <c r="E80" t="s">
        <v>11210</v>
      </c>
      <c r="F80" t="s">
        <v>3736</v>
      </c>
      <c r="G80" t="s">
        <v>216</v>
      </c>
      <c r="H80" t="s">
        <v>416</v>
      </c>
      <c r="I80" t="s">
        <v>348</v>
      </c>
      <c r="J80">
        <v>9</v>
      </c>
      <c r="K80" t="s">
        <v>437</v>
      </c>
      <c r="L80" t="str">
        <f>IF(Draft2019[[#This Row],[KEEPER]]="K",_xlfn.IFNA(INDEX(Draft2018[Current Contract],MATCH(Draft2019[[#This Row],[PLAYER]],Draft2018[PLAYER],0)),"Undrafted"),"")</f>
        <v>Auction</v>
      </c>
      <c r="M80" t="str">
        <f>IF(Draft2019[[#This Row],[KEEPER]]="K",Draft2019[[#This Row],[Last Contract]],IF(ISNA(VLOOKUP(Draft2019[[#This Row],[PLAYER]],Rookies2019[full_name],1,FALSE)),"Auction","Rookie"))</f>
        <v>Auction</v>
      </c>
      <c r="N80">
        <f>IF(Draft2019[[#This Row],[KEEPER]]="K",1+_xlfn.IFNA(INDEX(Draft2018[Net Keeper Count],MATCH(Draft2019[[#This Row],[PLAYER]],Draft2018[PLAYER],0)),0),0)</f>
        <v>1</v>
      </c>
    </row>
    <row r="81" spans="4:14" x14ac:dyDescent="0.3">
      <c r="D81">
        <v>4</v>
      </c>
      <c r="E81" t="s">
        <v>11210</v>
      </c>
      <c r="F81" t="s">
        <v>7071</v>
      </c>
      <c r="G81" t="s">
        <v>221</v>
      </c>
      <c r="H81" t="s">
        <v>489</v>
      </c>
      <c r="I81" t="s">
        <v>348</v>
      </c>
      <c r="J81">
        <v>7</v>
      </c>
      <c r="K81" t="s">
        <v>437</v>
      </c>
      <c r="L81" t="str">
        <f>IF(Draft2019[[#This Row],[KEEPER]]="K",_xlfn.IFNA(INDEX(Draft2018[Current Contract],MATCH(Draft2019[[#This Row],[PLAYER]],Draft2018[PLAYER],0)),"Undrafted"),"")</f>
        <v>Auction</v>
      </c>
      <c r="M81" t="str">
        <f>IF(Draft2019[[#This Row],[KEEPER]]="K",Draft2019[[#This Row],[Last Contract]],IF(ISNA(VLOOKUP(Draft2019[[#This Row],[PLAYER]],Rookies2019[full_name],1,FALSE)),"Auction","Rookie"))</f>
        <v>Auction</v>
      </c>
      <c r="N81">
        <f>IF(Draft2019[[#This Row],[KEEPER]]="K",1+_xlfn.IFNA(INDEX(Draft2018[Net Keeper Count],MATCH(Draft2019[[#This Row],[PLAYER]],Draft2018[PLAYER],0)),0),0)</f>
        <v>1</v>
      </c>
    </row>
    <row r="82" spans="4:14" x14ac:dyDescent="0.3">
      <c r="D82">
        <v>7</v>
      </c>
      <c r="E82" t="s">
        <v>11210</v>
      </c>
      <c r="F82" t="s">
        <v>8220</v>
      </c>
      <c r="G82" t="s">
        <v>228</v>
      </c>
      <c r="H82" t="s">
        <v>915</v>
      </c>
      <c r="I82" t="s">
        <v>348</v>
      </c>
      <c r="J82">
        <v>4</v>
      </c>
      <c r="K82" t="s">
        <v>437</v>
      </c>
      <c r="L82" t="str">
        <f>IF(Draft2019[[#This Row],[KEEPER]]="K",_xlfn.IFNA(INDEX(Draft2018[Current Contract],MATCH(Draft2019[[#This Row],[PLAYER]],Draft2018[PLAYER],0)),"Undrafted"),"")</f>
        <v>Rookie</v>
      </c>
      <c r="M82" t="str">
        <f>IF(Draft2019[[#This Row],[KEEPER]]="K",Draft2019[[#This Row],[Last Contract]],IF(ISNA(VLOOKUP(Draft2019[[#This Row],[PLAYER]],Rookies2019[full_name],1,FALSE)),"Auction","Rookie"))</f>
        <v>Rookie</v>
      </c>
      <c r="N82">
        <f>IF(Draft2019[[#This Row],[KEEPER]]="K",1+_xlfn.IFNA(INDEX(Draft2018[Net Keeper Count],MATCH(Draft2019[[#This Row],[PLAYER]],Draft2018[PLAYER],0)),0),0)</f>
        <v>1</v>
      </c>
    </row>
    <row r="83" spans="4:14" x14ac:dyDescent="0.3">
      <c r="D83">
        <v>10</v>
      </c>
      <c r="E83" t="s">
        <v>11210</v>
      </c>
      <c r="F83" t="s">
        <v>9319</v>
      </c>
      <c r="G83" t="s">
        <v>215</v>
      </c>
      <c r="H83" t="s">
        <v>303</v>
      </c>
      <c r="I83" t="s">
        <v>348</v>
      </c>
      <c r="J83">
        <v>2</v>
      </c>
      <c r="K83" t="s">
        <v>437</v>
      </c>
      <c r="L83" t="str">
        <f>IF(Draft2019[[#This Row],[KEEPER]]="K",_xlfn.IFNA(INDEX(Draft2018[Current Contract],MATCH(Draft2019[[#This Row],[PLAYER]],Draft2018[PLAYER],0)),"Undrafted"),"")</f>
        <v>Auction</v>
      </c>
      <c r="M83" t="str">
        <f>IF(Draft2019[[#This Row],[KEEPER]]="K",Draft2019[[#This Row],[Last Contract]],IF(ISNA(VLOOKUP(Draft2019[[#This Row],[PLAYER]],Rookies2019[full_name],1,FALSE)),"Auction","Rookie"))</f>
        <v>Auction</v>
      </c>
      <c r="N83">
        <f>IF(Draft2019[[#This Row],[KEEPER]]="K",1+_xlfn.IFNA(INDEX(Draft2018[Net Keeper Count],MATCH(Draft2019[[#This Row],[PLAYER]],Draft2018[PLAYER],0)),0),0)</f>
        <v>2</v>
      </c>
    </row>
    <row r="84" spans="4:14" x14ac:dyDescent="0.3">
      <c r="D84">
        <v>12</v>
      </c>
      <c r="E84" t="s">
        <v>11210</v>
      </c>
      <c r="F84" t="s">
        <v>10290</v>
      </c>
      <c r="G84" t="s">
        <v>218</v>
      </c>
      <c r="H84" t="s">
        <v>694</v>
      </c>
      <c r="I84" t="s">
        <v>451</v>
      </c>
      <c r="J84">
        <v>1</v>
      </c>
      <c r="K84" t="s">
        <v>437</v>
      </c>
      <c r="L84" t="str">
        <f>IF(Draft2019[[#This Row],[KEEPER]]="K",_xlfn.IFNA(INDEX(Draft2018[Current Contract],MATCH(Draft2019[[#This Row],[PLAYER]],Draft2018[PLAYER],0)),"Undrafted"),"")</f>
        <v>Undrafted</v>
      </c>
      <c r="M84" t="str">
        <f>IF(Draft2019[[#This Row],[KEEPER]]="K",Draft2019[[#This Row],[Last Contract]],IF(ISNA(VLOOKUP(Draft2019[[#This Row],[PLAYER]],Rookies2019[full_name],1,FALSE)),"Auction","Rookie"))</f>
        <v>Undrafted</v>
      </c>
      <c r="N84">
        <f>IF(Draft2019[[#This Row],[KEEPER]]="K",1+_xlfn.IFNA(INDEX(Draft2018[Net Keeper Count],MATCH(Draft2019[[#This Row],[PLAYER]],Draft2018[PLAYER],0)),0),0)</f>
        <v>1</v>
      </c>
    </row>
    <row r="85" spans="4:14" x14ac:dyDescent="0.3">
      <c r="D85">
        <v>16</v>
      </c>
      <c r="E85" t="s">
        <v>11210</v>
      </c>
      <c r="F85" t="s">
        <v>9775</v>
      </c>
      <c r="G85" t="s">
        <v>217</v>
      </c>
      <c r="H85" t="s">
        <v>536</v>
      </c>
      <c r="I85" t="s">
        <v>451</v>
      </c>
      <c r="J85">
        <v>26</v>
      </c>
      <c r="L85" t="str">
        <f>IF(Draft2019[[#This Row],[KEEPER]]="K",_xlfn.IFNA(INDEX(Draft2018[Current Contract],MATCH(Draft2019[[#This Row],[PLAYER]],Draft2018[PLAYER],0)),"Undrafted"),"")</f>
        <v/>
      </c>
      <c r="M85" t="str">
        <f>IF(Draft2019[[#This Row],[KEEPER]]="K",Draft2019[[#This Row],[Last Contract]],IF(ISNA(VLOOKUP(Draft2019[[#This Row],[PLAYER]],Rookies2019[full_name],1,FALSE)),"Auction","Rookie"))</f>
        <v>Auction</v>
      </c>
      <c r="N85">
        <f>IF(Draft2019[[#This Row],[KEEPER]]="K",1+_xlfn.IFNA(INDEX(Draft2018[Net Keeper Count],MATCH(Draft2019[[#This Row],[PLAYER]],Draft2018[PLAYER],0)),0),0)</f>
        <v>0</v>
      </c>
    </row>
    <row r="86" spans="4:14" x14ac:dyDescent="0.3">
      <c r="D86">
        <v>17</v>
      </c>
      <c r="E86" t="s">
        <v>11210</v>
      </c>
      <c r="F86" t="s">
        <v>1766</v>
      </c>
      <c r="G86" t="s">
        <v>234</v>
      </c>
      <c r="H86" t="s">
        <v>365</v>
      </c>
      <c r="I86" t="s">
        <v>311</v>
      </c>
      <c r="J86">
        <v>41</v>
      </c>
      <c r="L86" t="str">
        <f>IF(Draft2019[[#This Row],[KEEPER]]="K",_xlfn.IFNA(INDEX(Draft2018[Current Contract],MATCH(Draft2019[[#This Row],[PLAYER]],Draft2018[PLAYER],0)),"Undrafted"),"")</f>
        <v/>
      </c>
      <c r="M86" t="str">
        <f>IF(Draft2019[[#This Row],[KEEPER]]="K",Draft2019[[#This Row],[Last Contract]],IF(ISNA(VLOOKUP(Draft2019[[#This Row],[PLAYER]],Rookies2019[full_name],1,FALSE)),"Auction","Rookie"))</f>
        <v>Auction</v>
      </c>
      <c r="N86">
        <f>IF(Draft2019[[#This Row],[KEEPER]]="K",1+_xlfn.IFNA(INDEX(Draft2018[Net Keeper Count],MATCH(Draft2019[[#This Row],[PLAYER]],Draft2018[PLAYER],0)),0),0)</f>
        <v>0</v>
      </c>
    </row>
    <row r="87" spans="4:14" x14ac:dyDescent="0.3">
      <c r="D87">
        <v>18</v>
      </c>
      <c r="E87" t="s">
        <v>11210</v>
      </c>
      <c r="F87" t="s">
        <v>5242</v>
      </c>
      <c r="G87" t="s">
        <v>19</v>
      </c>
      <c r="H87" t="s">
        <v>644</v>
      </c>
      <c r="I87" t="s">
        <v>348</v>
      </c>
      <c r="J87">
        <v>47</v>
      </c>
      <c r="L87" t="str">
        <f>IF(Draft2019[[#This Row],[KEEPER]]="K",_xlfn.IFNA(INDEX(Draft2018[Current Contract],MATCH(Draft2019[[#This Row],[PLAYER]],Draft2018[PLAYER],0)),"Undrafted"),"")</f>
        <v/>
      </c>
      <c r="M87" t="str">
        <f>IF(Draft2019[[#This Row],[KEEPER]]="K",Draft2019[[#This Row],[Last Contract]],IF(ISNA(VLOOKUP(Draft2019[[#This Row],[PLAYER]],Rookies2019[full_name],1,FALSE)),"Auction","Rookie"))</f>
        <v>Auction</v>
      </c>
      <c r="N87">
        <f>IF(Draft2019[[#This Row],[KEEPER]]="K",1+_xlfn.IFNA(INDEX(Draft2018[Net Keeper Count],MATCH(Draft2019[[#This Row],[PLAYER]],Draft2018[PLAYER],0)),0),0)</f>
        <v>0</v>
      </c>
    </row>
    <row r="88" spans="4:14" x14ac:dyDescent="0.3">
      <c r="D88">
        <v>19</v>
      </c>
      <c r="E88" t="s">
        <v>11210</v>
      </c>
      <c r="F88" t="s">
        <v>9691</v>
      </c>
      <c r="G88" t="s">
        <v>9689</v>
      </c>
      <c r="H88" t="s">
        <v>416</v>
      </c>
      <c r="I88" t="s">
        <v>348</v>
      </c>
      <c r="J88">
        <v>27</v>
      </c>
      <c r="L88" t="str">
        <f>IF(Draft2019[[#This Row],[KEEPER]]="K",_xlfn.IFNA(INDEX(Draft2018[Current Contract],MATCH(Draft2019[[#This Row],[PLAYER]],Draft2018[PLAYER],0)),"Undrafted"),"")</f>
        <v/>
      </c>
      <c r="M88" t="str">
        <f>IF(Draft2019[[#This Row],[KEEPER]]="K",Draft2019[[#This Row],[Last Contract]],IF(ISNA(VLOOKUP(Draft2019[[#This Row],[PLAYER]],Rookies2019[full_name],1,FALSE)),"Auction","Rookie"))</f>
        <v>Auction</v>
      </c>
      <c r="N88">
        <f>IF(Draft2019[[#This Row],[KEEPER]]="K",1+_xlfn.IFNA(INDEX(Draft2018[Net Keeper Count],MATCH(Draft2019[[#This Row],[PLAYER]],Draft2018[PLAYER],0)),0),0)</f>
        <v>0</v>
      </c>
    </row>
    <row r="89" spans="4:14" x14ac:dyDescent="0.3">
      <c r="D89">
        <v>20</v>
      </c>
      <c r="E89" t="s">
        <v>11210</v>
      </c>
      <c r="F89" t="s">
        <v>1130</v>
      </c>
      <c r="G89" t="s">
        <v>142</v>
      </c>
      <c r="H89" t="s">
        <v>489</v>
      </c>
      <c r="I89" t="s">
        <v>451</v>
      </c>
      <c r="J89">
        <v>27</v>
      </c>
      <c r="L89" t="str">
        <f>IF(Draft2019[[#This Row],[KEEPER]]="K",_xlfn.IFNA(INDEX(Draft2018[Current Contract],MATCH(Draft2019[[#This Row],[PLAYER]],Draft2018[PLAYER],0)),"Undrafted"),"")</f>
        <v/>
      </c>
      <c r="M89" t="str">
        <f>IF(Draft2019[[#This Row],[KEEPER]]="K",Draft2019[[#This Row],[Last Contract]],IF(ISNA(VLOOKUP(Draft2019[[#This Row],[PLAYER]],Rookies2019[full_name],1,FALSE)),"Auction","Rookie"))</f>
        <v>Auction</v>
      </c>
      <c r="N89">
        <f>IF(Draft2019[[#This Row],[KEEPER]]="K",1+_xlfn.IFNA(INDEX(Draft2018[Net Keeper Count],MATCH(Draft2019[[#This Row],[PLAYER]],Draft2018[PLAYER],0)),0),0)</f>
        <v>0</v>
      </c>
    </row>
    <row r="90" spans="4:14" x14ac:dyDescent="0.3">
      <c r="D90">
        <v>21</v>
      </c>
      <c r="E90" t="s">
        <v>11210</v>
      </c>
      <c r="F90" t="s">
        <v>3058</v>
      </c>
      <c r="G90" t="s">
        <v>258</v>
      </c>
      <c r="H90" t="s">
        <v>335</v>
      </c>
      <c r="I90" t="s">
        <v>451</v>
      </c>
      <c r="J90">
        <v>48</v>
      </c>
      <c r="L90" t="str">
        <f>IF(Draft2019[[#This Row],[KEEPER]]="K",_xlfn.IFNA(INDEX(Draft2018[Current Contract],MATCH(Draft2019[[#This Row],[PLAYER]],Draft2018[PLAYER],0)),"Undrafted"),"")</f>
        <v/>
      </c>
      <c r="M90" t="str">
        <f>IF(Draft2019[[#This Row],[KEEPER]]="K",Draft2019[[#This Row],[Last Contract]],IF(ISNA(VLOOKUP(Draft2019[[#This Row],[PLAYER]],Rookies2019[full_name],1,FALSE)),"Auction","Rookie"))</f>
        <v>Auction</v>
      </c>
      <c r="N90">
        <f>IF(Draft2019[[#This Row],[KEEPER]]="K",1+_xlfn.IFNA(INDEX(Draft2018[Net Keeper Count],MATCH(Draft2019[[#This Row],[PLAYER]],Draft2018[PLAYER],0)),0),0)</f>
        <v>0</v>
      </c>
    </row>
    <row r="91" spans="4:14" x14ac:dyDescent="0.3">
      <c r="D91">
        <v>22</v>
      </c>
      <c r="E91" t="s">
        <v>11210</v>
      </c>
      <c r="F91" t="s">
        <v>6080</v>
      </c>
      <c r="G91" t="s">
        <v>125</v>
      </c>
      <c r="H91" t="s">
        <v>388</v>
      </c>
      <c r="I91" t="s">
        <v>451</v>
      </c>
      <c r="J91">
        <v>2</v>
      </c>
      <c r="L91" t="str">
        <f>IF(Draft2019[[#This Row],[KEEPER]]="K",_xlfn.IFNA(INDEX(Draft2018[Current Contract],MATCH(Draft2019[[#This Row],[PLAYER]],Draft2018[PLAYER],0)),"Undrafted"),"")</f>
        <v/>
      </c>
      <c r="M91" t="str">
        <f>IF(Draft2019[[#This Row],[KEEPER]]="K",Draft2019[[#This Row],[Last Contract]],IF(ISNA(VLOOKUP(Draft2019[[#This Row],[PLAYER]],Rookies2019[full_name],1,FALSE)),"Auction","Rookie"))</f>
        <v>Auction</v>
      </c>
      <c r="N91">
        <f>IF(Draft2019[[#This Row],[KEEPER]]="K",1+_xlfn.IFNA(INDEX(Draft2018[Net Keeper Count],MATCH(Draft2019[[#This Row],[PLAYER]],Draft2018[PLAYER],0)),0),0)</f>
        <v>0</v>
      </c>
    </row>
    <row r="92" spans="4:14" x14ac:dyDescent="0.3">
      <c r="D92">
        <v>23</v>
      </c>
      <c r="E92" t="s">
        <v>11210</v>
      </c>
      <c r="F92" t="s">
        <v>9676</v>
      </c>
      <c r="G92" t="s">
        <v>214</v>
      </c>
      <c r="H92" t="s">
        <v>340</v>
      </c>
      <c r="I92" t="s">
        <v>348</v>
      </c>
      <c r="J92">
        <v>1</v>
      </c>
      <c r="L92" t="str">
        <f>IF(Draft2019[[#This Row],[KEEPER]]="K",_xlfn.IFNA(INDEX(Draft2018[Current Contract],MATCH(Draft2019[[#This Row],[PLAYER]],Draft2018[PLAYER],0)),"Undrafted"),"")</f>
        <v/>
      </c>
      <c r="M92" t="str">
        <f>IF(Draft2019[[#This Row],[KEEPER]]="K",Draft2019[[#This Row],[Last Contract]],IF(ISNA(VLOOKUP(Draft2019[[#This Row],[PLAYER]],Rookies2019[full_name],1,FALSE)),"Auction","Rookie"))</f>
        <v>Auction</v>
      </c>
      <c r="N92">
        <f>IF(Draft2019[[#This Row],[KEEPER]]="K",1+_xlfn.IFNA(INDEX(Draft2018[Net Keeper Count],MATCH(Draft2019[[#This Row],[PLAYER]],Draft2018[PLAYER],0)),0),0)</f>
        <v>0</v>
      </c>
    </row>
    <row r="93" spans="4:14" x14ac:dyDescent="0.3">
      <c r="D93">
        <v>24</v>
      </c>
      <c r="E93" t="s">
        <v>11210</v>
      </c>
      <c r="F93" t="s">
        <v>5004</v>
      </c>
      <c r="G93" t="s">
        <v>66</v>
      </c>
      <c r="H93" t="s">
        <v>694</v>
      </c>
      <c r="I93" t="s">
        <v>451</v>
      </c>
      <c r="J93">
        <v>3</v>
      </c>
      <c r="L93" t="str">
        <f>IF(Draft2019[[#This Row],[KEEPER]]="K",_xlfn.IFNA(INDEX(Draft2018[Current Contract],MATCH(Draft2019[[#This Row],[PLAYER]],Draft2018[PLAYER],0)),"Undrafted"),"")</f>
        <v/>
      </c>
      <c r="M93" t="str">
        <f>IF(Draft2019[[#This Row],[KEEPER]]="K",Draft2019[[#This Row],[Last Contract]],IF(ISNA(VLOOKUP(Draft2019[[#This Row],[PLAYER]],Rookies2019[full_name],1,FALSE)),"Auction","Rookie"))</f>
        <v>Auction</v>
      </c>
      <c r="N93">
        <f>IF(Draft2019[[#This Row],[KEEPER]]="K",1+_xlfn.IFNA(INDEX(Draft2018[Net Keeper Count],MATCH(Draft2019[[#This Row],[PLAYER]],Draft2018[PLAYER],0)),0),0)</f>
        <v>0</v>
      </c>
    </row>
    <row r="94" spans="4:14" x14ac:dyDescent="0.3">
      <c r="D94">
        <v>5</v>
      </c>
      <c r="E94" t="s">
        <v>11210</v>
      </c>
      <c r="F94" t="s">
        <v>7621</v>
      </c>
      <c r="G94" t="s">
        <v>7620</v>
      </c>
      <c r="H94" t="s">
        <v>388</v>
      </c>
      <c r="I94" t="s">
        <v>451</v>
      </c>
      <c r="J94">
        <v>6</v>
      </c>
      <c r="K94" t="s">
        <v>11130</v>
      </c>
      <c r="L94" t="str">
        <f>IF(Draft2019[[#This Row],[KEEPER]]="K",_xlfn.IFNA(INDEX(Draft2018[Current Contract],MATCH(Draft2019[[#This Row],[PLAYER]],Draft2018[PLAYER],0)),"Undrafted"),"")</f>
        <v/>
      </c>
      <c r="M94" t="str">
        <f>IF(Draft2019[[#This Row],[KEEPER]]="K",Draft2019[[#This Row],[Last Contract]],IF(ISNA(VLOOKUP(Draft2019[[#This Row],[PLAYER]],Rookies2019[full_name],1,FALSE)),"Auction","Rookie"))</f>
        <v>Rookie</v>
      </c>
      <c r="N94">
        <f>IF(Draft2019[[#This Row],[KEEPER]]="K",1+_xlfn.IFNA(INDEX(Draft2018[Net Keeper Count],MATCH(Draft2019[[#This Row],[PLAYER]],Draft2018[PLAYER],0)),0),0)</f>
        <v>0</v>
      </c>
    </row>
    <row r="95" spans="4:14" x14ac:dyDescent="0.3">
      <c r="D95">
        <v>6</v>
      </c>
      <c r="E95" t="s">
        <v>11210</v>
      </c>
      <c r="F95" t="s">
        <v>7099</v>
      </c>
      <c r="G95" t="s">
        <v>7098</v>
      </c>
      <c r="H95" t="s">
        <v>570</v>
      </c>
      <c r="I95" t="s">
        <v>451</v>
      </c>
      <c r="J95">
        <v>6</v>
      </c>
      <c r="K95" t="s">
        <v>11130</v>
      </c>
      <c r="L95" t="str">
        <f>IF(Draft2019[[#This Row],[KEEPER]]="K",_xlfn.IFNA(INDEX(Draft2018[Current Contract],MATCH(Draft2019[[#This Row],[PLAYER]],Draft2018[PLAYER],0)),"Undrafted"),"")</f>
        <v/>
      </c>
      <c r="M95" t="str">
        <f>IF(Draft2019[[#This Row],[KEEPER]]="K",Draft2019[[#This Row],[Last Contract]],IF(ISNA(VLOOKUP(Draft2019[[#This Row],[PLAYER]],Rookies2019[full_name],1,FALSE)),"Auction","Rookie"))</f>
        <v>Rookie</v>
      </c>
      <c r="N95">
        <f>IF(Draft2019[[#This Row],[KEEPER]]="K",1+_xlfn.IFNA(INDEX(Draft2018[Net Keeper Count],MATCH(Draft2019[[#This Row],[PLAYER]],Draft2018[PLAYER],0)),0),0)</f>
        <v>0</v>
      </c>
    </row>
    <row r="96" spans="4:14" x14ac:dyDescent="0.3">
      <c r="D96">
        <v>8</v>
      </c>
      <c r="E96" t="s">
        <v>11210</v>
      </c>
      <c r="F96" t="s">
        <v>10342</v>
      </c>
      <c r="G96" t="s">
        <v>10340</v>
      </c>
      <c r="H96" t="s">
        <v>707</v>
      </c>
      <c r="I96" t="s">
        <v>451</v>
      </c>
      <c r="J96">
        <v>4</v>
      </c>
      <c r="K96" t="s">
        <v>11130</v>
      </c>
      <c r="L96" t="str">
        <f>IF(Draft2019[[#This Row],[KEEPER]]="K",_xlfn.IFNA(INDEX(Draft2018[Current Contract],MATCH(Draft2019[[#This Row],[PLAYER]],Draft2018[PLAYER],0)),"Undrafted"),"")</f>
        <v/>
      </c>
      <c r="M96" t="str">
        <f>IF(Draft2019[[#This Row],[KEEPER]]="K",Draft2019[[#This Row],[Last Contract]],IF(ISNA(VLOOKUP(Draft2019[[#This Row],[PLAYER]],Rookies2019[full_name],1,FALSE)),"Auction","Rookie"))</f>
        <v>Rookie</v>
      </c>
      <c r="N96">
        <f>IF(Draft2019[[#This Row],[KEEPER]]="K",1+_xlfn.IFNA(INDEX(Draft2018[Net Keeper Count],MATCH(Draft2019[[#This Row],[PLAYER]],Draft2018[PLAYER],0)),0),0)</f>
        <v>0</v>
      </c>
    </row>
    <row r="97" spans="4:14" x14ac:dyDescent="0.3">
      <c r="D97">
        <v>9</v>
      </c>
      <c r="E97" t="s">
        <v>11210</v>
      </c>
      <c r="F97" t="s">
        <v>8671</v>
      </c>
      <c r="G97" t="s">
        <v>8670</v>
      </c>
      <c r="H97" t="s">
        <v>340</v>
      </c>
      <c r="I97" t="s">
        <v>348</v>
      </c>
      <c r="J97">
        <v>3</v>
      </c>
      <c r="K97" t="s">
        <v>11130</v>
      </c>
      <c r="L97" t="str">
        <f>IF(Draft2019[[#This Row],[KEEPER]]="K",_xlfn.IFNA(INDEX(Draft2018[Current Contract],MATCH(Draft2019[[#This Row],[PLAYER]],Draft2018[PLAYER],0)),"Undrafted"),"")</f>
        <v/>
      </c>
      <c r="M97" t="str">
        <f>IF(Draft2019[[#This Row],[KEEPER]]="K",Draft2019[[#This Row],[Last Contract]],IF(ISNA(VLOOKUP(Draft2019[[#This Row],[PLAYER]],Rookies2019[full_name],1,FALSE)),"Auction","Rookie"))</f>
        <v>Rookie</v>
      </c>
      <c r="N97">
        <f>IF(Draft2019[[#This Row],[KEEPER]]="K",1+_xlfn.IFNA(INDEX(Draft2018[Net Keeper Count],MATCH(Draft2019[[#This Row],[PLAYER]],Draft2018[PLAYER],0)),0),0)</f>
        <v>0</v>
      </c>
    </row>
    <row r="98" spans="4:14" x14ac:dyDescent="0.3">
      <c r="D98">
        <v>11</v>
      </c>
      <c r="E98" t="s">
        <v>11210</v>
      </c>
      <c r="F98" t="s">
        <v>2127</v>
      </c>
      <c r="G98" t="s">
        <v>2125</v>
      </c>
      <c r="H98" t="s">
        <v>536</v>
      </c>
      <c r="I98" t="s">
        <v>348</v>
      </c>
      <c r="J98">
        <v>2</v>
      </c>
      <c r="K98" t="s">
        <v>11130</v>
      </c>
      <c r="L98" t="str">
        <f>IF(Draft2019[[#This Row],[KEEPER]]="K",_xlfn.IFNA(INDEX(Draft2018[Current Contract],MATCH(Draft2019[[#This Row],[PLAYER]],Draft2018[PLAYER],0)),"Undrafted"),"")</f>
        <v/>
      </c>
      <c r="M98" t="str">
        <f>IF(Draft2019[[#This Row],[KEEPER]]="K",Draft2019[[#This Row],[Last Contract]],IF(ISNA(VLOOKUP(Draft2019[[#This Row],[PLAYER]],Rookies2019[full_name],1,FALSE)),"Auction","Rookie"))</f>
        <v>Rookie</v>
      </c>
      <c r="N98">
        <f>IF(Draft2019[[#This Row],[KEEPER]]="K",1+_xlfn.IFNA(INDEX(Draft2018[Net Keeper Count],MATCH(Draft2019[[#This Row],[PLAYER]],Draft2018[PLAYER],0)),0),0)</f>
        <v>0</v>
      </c>
    </row>
    <row r="99" spans="4:14" x14ac:dyDescent="0.3">
      <c r="D99">
        <v>13</v>
      </c>
      <c r="E99" t="s">
        <v>11210</v>
      </c>
      <c r="F99" t="s">
        <v>4275</v>
      </c>
      <c r="G99" t="s">
        <v>4272</v>
      </c>
      <c r="H99" t="s">
        <v>489</v>
      </c>
      <c r="I99" t="s">
        <v>348</v>
      </c>
      <c r="J99">
        <v>1</v>
      </c>
      <c r="K99" t="s">
        <v>11130</v>
      </c>
      <c r="L99" t="str">
        <f>IF(Draft2019[[#This Row],[KEEPER]]="K",_xlfn.IFNA(INDEX(Draft2018[Current Contract],MATCH(Draft2019[[#This Row],[PLAYER]],Draft2018[PLAYER],0)),"Undrafted"),"")</f>
        <v/>
      </c>
      <c r="M99" t="str">
        <f>IF(Draft2019[[#This Row],[KEEPER]]="K",Draft2019[[#This Row],[Last Contract]],IF(ISNA(VLOOKUP(Draft2019[[#This Row],[PLAYER]],Rookies2019[full_name],1,FALSE)),"Auction","Rookie"))</f>
        <v>Rookie</v>
      </c>
      <c r="N99">
        <f>IF(Draft2019[[#This Row],[KEEPER]]="K",1+_xlfn.IFNA(INDEX(Draft2018[Net Keeper Count],MATCH(Draft2019[[#This Row],[PLAYER]],Draft2018[PLAYER],0)),0),0)</f>
        <v>0</v>
      </c>
    </row>
    <row r="100" spans="4:14" x14ac:dyDescent="0.3">
      <c r="D100">
        <v>14</v>
      </c>
      <c r="E100" t="s">
        <v>11210</v>
      </c>
      <c r="F100" t="s">
        <v>7214</v>
      </c>
      <c r="G100" t="s">
        <v>7213</v>
      </c>
      <c r="H100" t="s">
        <v>444</v>
      </c>
      <c r="I100" t="s">
        <v>348</v>
      </c>
      <c r="J100">
        <v>1</v>
      </c>
      <c r="K100" t="s">
        <v>11130</v>
      </c>
      <c r="L100" t="str">
        <f>IF(Draft2019[[#This Row],[KEEPER]]="K",_xlfn.IFNA(INDEX(Draft2018[Current Contract],MATCH(Draft2019[[#This Row],[PLAYER]],Draft2018[PLAYER],0)),"Undrafted"),"")</f>
        <v/>
      </c>
      <c r="M100" t="str">
        <f>IF(Draft2019[[#This Row],[KEEPER]]="K",Draft2019[[#This Row],[Last Contract]],IF(ISNA(VLOOKUP(Draft2019[[#This Row],[PLAYER]],Rookies2019[full_name],1,FALSE)),"Auction","Rookie"))</f>
        <v>Rookie</v>
      </c>
      <c r="N100">
        <f>IF(Draft2019[[#This Row],[KEEPER]]="K",1+_xlfn.IFNA(INDEX(Draft2018[Net Keeper Count],MATCH(Draft2019[[#This Row],[PLAYER]],Draft2018[PLAYER],0)),0),0)</f>
        <v>0</v>
      </c>
    </row>
    <row r="101" spans="4:14" x14ac:dyDescent="0.3">
      <c r="D101">
        <v>15</v>
      </c>
      <c r="E101" t="s">
        <v>11210</v>
      </c>
      <c r="F101" t="s">
        <v>10004</v>
      </c>
      <c r="G101" t="s">
        <v>10002</v>
      </c>
      <c r="H101" t="s">
        <v>489</v>
      </c>
      <c r="I101" t="s">
        <v>311</v>
      </c>
      <c r="J101">
        <v>1</v>
      </c>
      <c r="K101" t="s">
        <v>11130</v>
      </c>
      <c r="L101" t="str">
        <f>IF(Draft2019[[#This Row],[KEEPER]]="K",_xlfn.IFNA(INDEX(Draft2018[Current Contract],MATCH(Draft2019[[#This Row],[PLAYER]],Draft2018[PLAYER],0)),"Undrafted"),"")</f>
        <v/>
      </c>
      <c r="M101" t="str">
        <f>IF(Draft2019[[#This Row],[KEEPER]]="K",Draft2019[[#This Row],[Last Contract]],IF(ISNA(VLOOKUP(Draft2019[[#This Row],[PLAYER]],Rookies2019[full_name],1,FALSE)),"Auction","Rookie"))</f>
        <v>Rookie</v>
      </c>
      <c r="N101">
        <f>IF(Draft2019[[#This Row],[KEEPER]]="K",1+_xlfn.IFNA(INDEX(Draft2018[Net Keeper Count],MATCH(Draft2019[[#This Row],[PLAYER]],Draft2018[PLAYER],0)),0),0)</f>
        <v>0</v>
      </c>
    </row>
    <row r="102" spans="4:14" x14ac:dyDescent="0.3">
      <c r="D102">
        <v>1</v>
      </c>
      <c r="E102" t="s">
        <v>10799</v>
      </c>
      <c r="F102" t="s">
        <v>4811</v>
      </c>
      <c r="G102" t="s">
        <v>96</v>
      </c>
      <c r="H102" t="s">
        <v>745</v>
      </c>
      <c r="I102" t="s">
        <v>451</v>
      </c>
      <c r="J102">
        <v>74</v>
      </c>
      <c r="K102" t="s">
        <v>437</v>
      </c>
      <c r="L102" t="str">
        <f>IF(Draft2019[[#This Row],[KEEPER]]="K",_xlfn.IFNA(INDEX(Draft2018[Current Contract],MATCH(Draft2019[[#This Row],[PLAYER]],Draft2018[PLAYER],0)),"Undrafted"),"")</f>
        <v>Rookie</v>
      </c>
      <c r="M102" t="str">
        <f>IF(Draft2019[[#This Row],[KEEPER]]="K",Draft2019[[#This Row],[Last Contract]],IF(ISNA(VLOOKUP(Draft2019[[#This Row],[PLAYER]],Rookies2019[full_name],1,FALSE)),"Auction","Rookie"))</f>
        <v>Rookie</v>
      </c>
      <c r="N102">
        <f>IF(Draft2019[[#This Row],[KEEPER]]="K",1+_xlfn.IFNA(INDEX(Draft2018[Net Keeper Count],MATCH(Draft2019[[#This Row],[PLAYER]],Draft2018[PLAYER],0)),0),0)</f>
        <v>3</v>
      </c>
    </row>
    <row r="103" spans="4:14" x14ac:dyDescent="0.3">
      <c r="D103">
        <v>2</v>
      </c>
      <c r="E103" t="s">
        <v>10799</v>
      </c>
      <c r="F103" t="s">
        <v>372</v>
      </c>
      <c r="G103" t="s">
        <v>97</v>
      </c>
      <c r="H103" t="s">
        <v>371</v>
      </c>
      <c r="I103" t="s">
        <v>348</v>
      </c>
      <c r="J103">
        <v>41</v>
      </c>
      <c r="K103" t="s">
        <v>437</v>
      </c>
      <c r="L103" t="str">
        <f>IF(Draft2019[[#This Row],[KEEPER]]="K",_xlfn.IFNA(INDEX(Draft2018[Current Contract],MATCH(Draft2019[[#This Row],[PLAYER]],Draft2018[PLAYER],0)),"Undrafted"),"")</f>
        <v>Rookie</v>
      </c>
      <c r="M103" t="str">
        <f>IF(Draft2019[[#This Row],[KEEPER]]="K",Draft2019[[#This Row],[Last Contract]],IF(ISNA(VLOOKUP(Draft2019[[#This Row],[PLAYER]],Rookies2019[full_name],1,FALSE)),"Auction","Rookie"))</f>
        <v>Rookie</v>
      </c>
      <c r="N103">
        <f>IF(Draft2019[[#This Row],[KEEPER]]="K",1+_xlfn.IFNA(INDEX(Draft2018[Net Keeper Count],MATCH(Draft2019[[#This Row],[PLAYER]],Draft2018[PLAYER],0)),0),0)</f>
        <v>3</v>
      </c>
    </row>
    <row r="104" spans="4:14" x14ac:dyDescent="0.3">
      <c r="D104">
        <v>3</v>
      </c>
      <c r="E104" t="s">
        <v>10799</v>
      </c>
      <c r="F104" t="s">
        <v>9556</v>
      </c>
      <c r="G104" t="s">
        <v>101</v>
      </c>
      <c r="H104" t="s">
        <v>915</v>
      </c>
      <c r="I104" t="s">
        <v>451</v>
      </c>
      <c r="J104">
        <v>22</v>
      </c>
      <c r="K104" t="s">
        <v>437</v>
      </c>
      <c r="L104" t="str">
        <f>IF(Draft2019[[#This Row],[KEEPER]]="K",_xlfn.IFNA(INDEX(Draft2018[Current Contract],MATCH(Draft2019[[#This Row],[PLAYER]],Draft2018[PLAYER],0)),"Undrafted"),"")</f>
        <v>Rookie</v>
      </c>
      <c r="M104" t="str">
        <f>IF(Draft2019[[#This Row],[KEEPER]]="K",Draft2019[[#This Row],[Last Contract]],IF(ISNA(VLOOKUP(Draft2019[[#This Row],[PLAYER]],Rookies2019[full_name],1,FALSE)),"Auction","Rookie"))</f>
        <v>Rookie</v>
      </c>
      <c r="N104">
        <f>IF(Draft2019[[#This Row],[KEEPER]]="K",1+_xlfn.IFNA(INDEX(Draft2018[Net Keeper Count],MATCH(Draft2019[[#This Row],[PLAYER]],Draft2018[PLAYER],0)),0),0)</f>
        <v>2</v>
      </c>
    </row>
    <row r="105" spans="4:14" x14ac:dyDescent="0.3">
      <c r="D105">
        <v>4</v>
      </c>
      <c r="E105" t="s">
        <v>10799</v>
      </c>
      <c r="F105" t="s">
        <v>4332</v>
      </c>
      <c r="G105" t="s">
        <v>100</v>
      </c>
      <c r="H105" t="s">
        <v>1198</v>
      </c>
      <c r="I105" t="s">
        <v>348</v>
      </c>
      <c r="J105">
        <v>8</v>
      </c>
      <c r="K105" t="s">
        <v>437</v>
      </c>
      <c r="L105" t="str">
        <f>IF(Draft2019[[#This Row],[KEEPER]]="K",_xlfn.IFNA(INDEX(Draft2018[Current Contract],MATCH(Draft2019[[#This Row],[PLAYER]],Draft2018[PLAYER],0)),"Undrafted"),"")</f>
        <v>Rookie</v>
      </c>
      <c r="M105" t="str">
        <f>IF(Draft2019[[#This Row],[KEEPER]]="K",Draft2019[[#This Row],[Last Contract]],IF(ISNA(VLOOKUP(Draft2019[[#This Row],[PLAYER]],Rookies2019[full_name],1,FALSE)),"Auction","Rookie"))</f>
        <v>Rookie</v>
      </c>
      <c r="N105">
        <f>IF(Draft2019[[#This Row],[KEEPER]]="K",1+_xlfn.IFNA(INDEX(Draft2018[Net Keeper Count],MATCH(Draft2019[[#This Row],[PLAYER]],Draft2018[PLAYER],0)),0),0)</f>
        <v>2</v>
      </c>
    </row>
    <row r="106" spans="4:14" x14ac:dyDescent="0.3">
      <c r="D106">
        <v>9</v>
      </c>
      <c r="E106" t="s">
        <v>10799</v>
      </c>
      <c r="F106" t="s">
        <v>5806</v>
      </c>
      <c r="G106" t="s">
        <v>99</v>
      </c>
      <c r="H106" t="s">
        <v>895</v>
      </c>
      <c r="I106" t="s">
        <v>311</v>
      </c>
      <c r="J106">
        <v>3</v>
      </c>
      <c r="K106" t="s">
        <v>437</v>
      </c>
      <c r="L106" t="str">
        <f>IF(Draft2019[[#This Row],[KEEPER]]="K",_xlfn.IFNA(INDEX(Draft2018[Current Contract],MATCH(Draft2019[[#This Row],[PLAYER]],Draft2018[PLAYER],0)),"Undrafted"),"")</f>
        <v>Rookie</v>
      </c>
      <c r="M106" t="str">
        <f>IF(Draft2019[[#This Row],[KEEPER]]="K",Draft2019[[#This Row],[Last Contract]],IF(ISNA(VLOOKUP(Draft2019[[#This Row],[PLAYER]],Rookies2019[full_name],1,FALSE)),"Auction","Rookie"))</f>
        <v>Rookie</v>
      </c>
      <c r="N106">
        <f>IF(Draft2019[[#This Row],[KEEPER]]="K",1+_xlfn.IFNA(INDEX(Draft2018[Net Keeper Count],MATCH(Draft2019[[#This Row],[PLAYER]],Draft2018[PLAYER],0)),0),0)</f>
        <v>2</v>
      </c>
    </row>
    <row r="107" spans="4:14" x14ac:dyDescent="0.3">
      <c r="D107">
        <v>12</v>
      </c>
      <c r="E107" t="s">
        <v>10799</v>
      </c>
      <c r="F107" t="s">
        <v>2462</v>
      </c>
      <c r="G107" t="s">
        <v>107</v>
      </c>
      <c r="H107" t="s">
        <v>915</v>
      </c>
      <c r="I107" t="s">
        <v>451</v>
      </c>
      <c r="J107">
        <v>2</v>
      </c>
      <c r="K107" t="s">
        <v>437</v>
      </c>
      <c r="L107" t="str">
        <f>IF(Draft2019[[#This Row],[KEEPER]]="K",_xlfn.IFNA(INDEX(Draft2018[Current Contract],MATCH(Draft2019[[#This Row],[PLAYER]],Draft2018[PLAYER],0)),"Undrafted"),"")</f>
        <v>Rookie</v>
      </c>
      <c r="M107" t="str">
        <f>IF(Draft2019[[#This Row],[KEEPER]]="K",Draft2019[[#This Row],[Last Contract]],IF(ISNA(VLOOKUP(Draft2019[[#This Row],[PLAYER]],Rookies2019[full_name],1,FALSE)),"Auction","Rookie"))</f>
        <v>Rookie</v>
      </c>
      <c r="N107">
        <f>IF(Draft2019[[#This Row],[KEEPER]]="K",1+_xlfn.IFNA(INDEX(Draft2018[Net Keeper Count],MATCH(Draft2019[[#This Row],[PLAYER]],Draft2018[PLAYER],0)),0),0)</f>
        <v>1</v>
      </c>
    </row>
    <row r="108" spans="4:14" x14ac:dyDescent="0.3">
      <c r="D108">
        <v>15</v>
      </c>
      <c r="E108" t="s">
        <v>10799</v>
      </c>
      <c r="F108" t="s">
        <v>8196</v>
      </c>
      <c r="G108" t="s">
        <v>87</v>
      </c>
      <c r="H108" t="s">
        <v>570</v>
      </c>
      <c r="I108" t="s">
        <v>437</v>
      </c>
      <c r="J108">
        <v>1</v>
      </c>
      <c r="K108" t="s">
        <v>437</v>
      </c>
      <c r="L108" t="str">
        <f>IF(Draft2019[[#This Row],[KEEPER]]="K",_xlfn.IFNA(INDEX(Draft2018[Current Contract],MATCH(Draft2019[[#This Row],[PLAYER]],Draft2018[PLAYER],0)),"Undrafted"),"")</f>
        <v>Undrafted</v>
      </c>
      <c r="M108" t="str">
        <f>IF(Draft2019[[#This Row],[KEEPER]]="K",Draft2019[[#This Row],[Last Contract]],IF(ISNA(VLOOKUP(Draft2019[[#This Row],[PLAYER]],Rookies2019[full_name],1,FALSE)),"Auction","Rookie"))</f>
        <v>Undrafted</v>
      </c>
      <c r="N108">
        <f>IF(Draft2019[[#This Row],[KEEPER]]="K",1+_xlfn.IFNA(INDEX(Draft2018[Net Keeper Count],MATCH(Draft2019[[#This Row],[PLAYER]],Draft2018[PLAYER],0)),0),0)</f>
        <v>2</v>
      </c>
    </row>
    <row r="109" spans="4:14" x14ac:dyDescent="0.3">
      <c r="D109">
        <v>16</v>
      </c>
      <c r="E109" t="s">
        <v>10799</v>
      </c>
      <c r="F109" t="s">
        <v>8108</v>
      </c>
      <c r="G109" t="s">
        <v>106</v>
      </c>
      <c r="H109" t="s">
        <v>365</v>
      </c>
      <c r="I109" t="s">
        <v>348</v>
      </c>
      <c r="J109">
        <v>1</v>
      </c>
      <c r="K109" t="s">
        <v>437</v>
      </c>
      <c r="L109" t="str">
        <f>IF(Draft2019[[#This Row],[KEEPER]]="K",_xlfn.IFNA(INDEX(Draft2018[Current Contract],MATCH(Draft2019[[#This Row],[PLAYER]],Draft2018[PLAYER],0)),"Undrafted"),"")</f>
        <v>Rookie</v>
      </c>
      <c r="M109" t="str">
        <f>IF(Draft2019[[#This Row],[KEEPER]]="K",Draft2019[[#This Row],[Last Contract]],IF(ISNA(VLOOKUP(Draft2019[[#This Row],[PLAYER]],Rookies2019[full_name],1,FALSE)),"Auction","Rookie"))</f>
        <v>Rookie</v>
      </c>
      <c r="N109">
        <f>IF(Draft2019[[#This Row],[KEEPER]]="K",1+_xlfn.IFNA(INDEX(Draft2018[Net Keeper Count],MATCH(Draft2019[[#This Row],[PLAYER]],Draft2018[PLAYER],0)),0),0)</f>
        <v>1</v>
      </c>
    </row>
    <row r="110" spans="4:14" x14ac:dyDescent="0.3">
      <c r="D110">
        <v>17</v>
      </c>
      <c r="E110" t="s">
        <v>10799</v>
      </c>
      <c r="F110" t="s">
        <v>4110</v>
      </c>
      <c r="G110" t="s">
        <v>104</v>
      </c>
      <c r="H110" t="s">
        <v>352</v>
      </c>
      <c r="I110" t="s">
        <v>321</v>
      </c>
      <c r="J110">
        <v>1</v>
      </c>
      <c r="K110" t="s">
        <v>437</v>
      </c>
      <c r="L110" t="str">
        <f>IF(Draft2019[[#This Row],[KEEPER]]="K",_xlfn.IFNA(INDEX(Draft2018[Current Contract],MATCH(Draft2019[[#This Row],[PLAYER]],Draft2018[PLAYER],0)),"Undrafted"),"")</f>
        <v>Undrafted</v>
      </c>
      <c r="M110" t="str">
        <f>IF(Draft2019[[#This Row],[KEEPER]]="K",Draft2019[[#This Row],[Last Contract]],IF(ISNA(VLOOKUP(Draft2019[[#This Row],[PLAYER]],Rookies2019[full_name],1,FALSE)),"Auction","Rookie"))</f>
        <v>Undrafted</v>
      </c>
      <c r="N110">
        <f>IF(Draft2019[[#This Row],[KEEPER]]="K",1+_xlfn.IFNA(INDEX(Draft2018[Net Keeper Count],MATCH(Draft2019[[#This Row],[PLAYER]],Draft2018[PLAYER],0)),0),0)</f>
        <v>1</v>
      </c>
    </row>
    <row r="111" spans="4:14" x14ac:dyDescent="0.3">
      <c r="D111">
        <v>19</v>
      </c>
      <c r="E111" t="s">
        <v>10799</v>
      </c>
      <c r="F111" t="s">
        <v>4491</v>
      </c>
      <c r="G111" t="s">
        <v>93</v>
      </c>
      <c r="H111" t="s">
        <v>365</v>
      </c>
      <c r="I111" t="s">
        <v>348</v>
      </c>
      <c r="J111">
        <v>1</v>
      </c>
      <c r="K111" t="s">
        <v>437</v>
      </c>
      <c r="L111" t="str">
        <f>IF(Draft2019[[#This Row],[KEEPER]]="K",_xlfn.IFNA(INDEX(Draft2018[Current Contract],MATCH(Draft2019[[#This Row],[PLAYER]],Draft2018[PLAYER],0)),"Undrafted"),"")</f>
        <v>Undrafted</v>
      </c>
      <c r="M111" t="str">
        <f>IF(Draft2019[[#This Row],[KEEPER]]="K",Draft2019[[#This Row],[Last Contract]],IF(ISNA(VLOOKUP(Draft2019[[#This Row],[PLAYER]],Rookies2019[full_name],1,FALSE)),"Auction","Rookie"))</f>
        <v>Undrafted</v>
      </c>
      <c r="N111">
        <f>IF(Draft2019[[#This Row],[KEEPER]]="K",1+_xlfn.IFNA(INDEX(Draft2018[Net Keeper Count],MATCH(Draft2019[[#This Row],[PLAYER]],Draft2018[PLAYER],0)),0),0)</f>
        <v>1</v>
      </c>
    </row>
    <row r="112" spans="4:14" x14ac:dyDescent="0.3">
      <c r="D112">
        <v>21</v>
      </c>
      <c r="E112" t="s">
        <v>10799</v>
      </c>
      <c r="F112" t="s">
        <v>1709</v>
      </c>
      <c r="G112" t="s">
        <v>22</v>
      </c>
      <c r="H112" t="s">
        <v>298</v>
      </c>
      <c r="I112" t="s">
        <v>321</v>
      </c>
      <c r="J112">
        <v>6</v>
      </c>
      <c r="K112" t="s">
        <v>437</v>
      </c>
      <c r="L112" t="str">
        <f>IF(Draft2019[[#This Row],[KEEPER]]="K",_xlfn.IFNA(INDEX(Draft2018[Current Contract],MATCH(Draft2019[[#This Row],[PLAYER]],Draft2018[PLAYER],0)),"Undrafted"),"")</f>
        <v>Rookie</v>
      </c>
      <c r="M112" t="str">
        <f>IF(Draft2019[[#This Row],[KEEPER]]="K",Draft2019[[#This Row],[Last Contract]],IF(ISNA(VLOOKUP(Draft2019[[#This Row],[PLAYER]],Rookies2019[full_name],1,FALSE)),"Auction","Rookie"))</f>
        <v>Rookie</v>
      </c>
      <c r="N112">
        <f>IF(Draft2019[[#This Row],[KEEPER]]="K",1+_xlfn.IFNA(INDEX(Draft2018[Net Keeper Count],MATCH(Draft2019[[#This Row],[PLAYER]],Draft2018[PLAYER],0)),0),0)</f>
        <v>3</v>
      </c>
    </row>
    <row r="113" spans="4:14" x14ac:dyDescent="0.3">
      <c r="D113">
        <v>22</v>
      </c>
      <c r="E113" t="s">
        <v>10799</v>
      </c>
      <c r="F113" t="s">
        <v>4415</v>
      </c>
      <c r="G113" t="s">
        <v>239</v>
      </c>
      <c r="H113" t="s">
        <v>479</v>
      </c>
      <c r="I113" t="s">
        <v>451</v>
      </c>
      <c r="J113">
        <v>83</v>
      </c>
      <c r="L113" t="str">
        <f>IF(Draft2019[[#This Row],[KEEPER]]="K",_xlfn.IFNA(INDEX(Draft2018[Current Contract],MATCH(Draft2019[[#This Row],[PLAYER]],Draft2018[PLAYER],0)),"Undrafted"),"")</f>
        <v/>
      </c>
      <c r="M113" t="str">
        <f>IF(Draft2019[[#This Row],[KEEPER]]="K",Draft2019[[#This Row],[Last Contract]],IF(ISNA(VLOOKUP(Draft2019[[#This Row],[PLAYER]],Rookies2019[full_name],1,FALSE)),"Auction","Rookie"))</f>
        <v>Auction</v>
      </c>
      <c r="N113">
        <f>IF(Draft2019[[#This Row],[KEEPER]]="K",1+_xlfn.IFNA(INDEX(Draft2018[Net Keeper Count],MATCH(Draft2019[[#This Row],[PLAYER]],Draft2018[PLAYER],0)),0),0)</f>
        <v>0</v>
      </c>
    </row>
    <row r="114" spans="4:14" x14ac:dyDescent="0.3">
      <c r="D114">
        <v>23</v>
      </c>
      <c r="E114" t="s">
        <v>10799</v>
      </c>
      <c r="F114" t="s">
        <v>2864</v>
      </c>
      <c r="G114" t="s">
        <v>94</v>
      </c>
      <c r="H114" t="s">
        <v>371</v>
      </c>
      <c r="I114" t="s">
        <v>311</v>
      </c>
      <c r="J114">
        <v>3</v>
      </c>
      <c r="L114" t="str">
        <f>IF(Draft2019[[#This Row],[KEEPER]]="K",_xlfn.IFNA(INDEX(Draft2018[Current Contract],MATCH(Draft2019[[#This Row],[PLAYER]],Draft2018[PLAYER],0)),"Undrafted"),"")</f>
        <v/>
      </c>
      <c r="M114" t="str">
        <f>IF(Draft2019[[#This Row],[KEEPER]]="K",Draft2019[[#This Row],[Last Contract]],IF(ISNA(VLOOKUP(Draft2019[[#This Row],[PLAYER]],Rookies2019[full_name],1,FALSE)),"Auction","Rookie"))</f>
        <v>Auction</v>
      </c>
      <c r="N114">
        <f>IF(Draft2019[[#This Row],[KEEPER]]="K",1+_xlfn.IFNA(INDEX(Draft2018[Net Keeper Count],MATCH(Draft2019[[#This Row],[PLAYER]],Draft2018[PLAYER],0)),0),0)</f>
        <v>0</v>
      </c>
    </row>
    <row r="115" spans="4:14" x14ac:dyDescent="0.3">
      <c r="D115">
        <v>24</v>
      </c>
      <c r="E115" t="s">
        <v>10799</v>
      </c>
      <c r="F115" t="s">
        <v>10634</v>
      </c>
      <c r="G115" t="s">
        <v>190</v>
      </c>
      <c r="H115" t="s">
        <v>416</v>
      </c>
      <c r="I115" t="s">
        <v>311</v>
      </c>
      <c r="J115">
        <v>8</v>
      </c>
      <c r="L115" t="str">
        <f>IF(Draft2019[[#This Row],[KEEPER]]="K",_xlfn.IFNA(INDEX(Draft2018[Current Contract],MATCH(Draft2019[[#This Row],[PLAYER]],Draft2018[PLAYER],0)),"Undrafted"),"")</f>
        <v/>
      </c>
      <c r="M115" t="str">
        <f>IF(Draft2019[[#This Row],[KEEPER]]="K",Draft2019[[#This Row],[Last Contract]],IF(ISNA(VLOOKUP(Draft2019[[#This Row],[PLAYER]],Rookies2019[full_name],1,FALSE)),"Auction","Rookie"))</f>
        <v>Auction</v>
      </c>
      <c r="N115">
        <f>IF(Draft2019[[#This Row],[KEEPER]]="K",1+_xlfn.IFNA(INDEX(Draft2018[Net Keeper Count],MATCH(Draft2019[[#This Row],[PLAYER]],Draft2018[PLAYER],0)),0),0)</f>
        <v>0</v>
      </c>
    </row>
    <row r="116" spans="4:14" x14ac:dyDescent="0.3">
      <c r="D116">
        <v>5</v>
      </c>
      <c r="E116" t="s">
        <v>10799</v>
      </c>
      <c r="F116" t="s">
        <v>10470</v>
      </c>
      <c r="G116" t="s">
        <v>10468</v>
      </c>
      <c r="H116" t="s">
        <v>489</v>
      </c>
      <c r="I116" t="s">
        <v>348</v>
      </c>
      <c r="J116">
        <v>5</v>
      </c>
      <c r="K116" t="s">
        <v>11130</v>
      </c>
      <c r="L116" t="str">
        <f>IF(Draft2019[[#This Row],[KEEPER]]="K",_xlfn.IFNA(INDEX(Draft2018[Current Contract],MATCH(Draft2019[[#This Row],[PLAYER]],Draft2018[PLAYER],0)),"Undrafted"),"")</f>
        <v/>
      </c>
      <c r="M116" t="str">
        <f>IF(Draft2019[[#This Row],[KEEPER]]="K",Draft2019[[#This Row],[Last Contract]],IF(ISNA(VLOOKUP(Draft2019[[#This Row],[PLAYER]],Rookies2019[full_name],1,FALSE)),"Auction","Rookie"))</f>
        <v>Rookie</v>
      </c>
      <c r="N116">
        <f>IF(Draft2019[[#This Row],[KEEPER]]="K",1+_xlfn.IFNA(INDEX(Draft2018[Net Keeper Count],MATCH(Draft2019[[#This Row],[PLAYER]],Draft2018[PLAYER],0)),0),0)</f>
        <v>0</v>
      </c>
    </row>
    <row r="117" spans="4:14" x14ac:dyDescent="0.3">
      <c r="D117">
        <v>6</v>
      </c>
      <c r="E117" t="s">
        <v>10799</v>
      </c>
      <c r="F117" t="s">
        <v>4327</v>
      </c>
      <c r="G117" t="s">
        <v>4324</v>
      </c>
      <c r="H117" t="s">
        <v>536</v>
      </c>
      <c r="I117" t="s">
        <v>348</v>
      </c>
      <c r="J117">
        <v>5</v>
      </c>
      <c r="K117" t="s">
        <v>11130</v>
      </c>
      <c r="L117" t="str">
        <f>IF(Draft2019[[#This Row],[KEEPER]]="K",_xlfn.IFNA(INDEX(Draft2018[Current Contract],MATCH(Draft2019[[#This Row],[PLAYER]],Draft2018[PLAYER],0)),"Undrafted"),"")</f>
        <v/>
      </c>
      <c r="M117" t="str">
        <f>IF(Draft2019[[#This Row],[KEEPER]]="K",Draft2019[[#This Row],[Last Contract]],IF(ISNA(VLOOKUP(Draft2019[[#This Row],[PLAYER]],Rookies2019[full_name],1,FALSE)),"Auction","Rookie"))</f>
        <v>Rookie</v>
      </c>
      <c r="N117">
        <f>IF(Draft2019[[#This Row],[KEEPER]]="K",1+_xlfn.IFNA(INDEX(Draft2018[Net Keeper Count],MATCH(Draft2019[[#This Row],[PLAYER]],Draft2018[PLAYER],0)),0),0)</f>
        <v>0</v>
      </c>
    </row>
    <row r="118" spans="4:14" x14ac:dyDescent="0.3">
      <c r="D118">
        <v>7</v>
      </c>
      <c r="E118" t="s">
        <v>10799</v>
      </c>
      <c r="F118" t="s">
        <v>6058</v>
      </c>
      <c r="G118" t="s">
        <v>6057</v>
      </c>
      <c r="H118" t="s">
        <v>335</v>
      </c>
      <c r="I118" t="s">
        <v>348</v>
      </c>
      <c r="J118">
        <v>4</v>
      </c>
      <c r="K118" t="s">
        <v>11130</v>
      </c>
      <c r="L118" t="str">
        <f>IF(Draft2019[[#This Row],[KEEPER]]="K",_xlfn.IFNA(INDEX(Draft2018[Current Contract],MATCH(Draft2019[[#This Row],[PLAYER]],Draft2018[PLAYER],0)),"Undrafted"),"")</f>
        <v/>
      </c>
      <c r="M118" t="str">
        <f>IF(Draft2019[[#This Row],[KEEPER]]="K",Draft2019[[#This Row],[Last Contract]],IF(ISNA(VLOOKUP(Draft2019[[#This Row],[PLAYER]],Rookies2019[full_name],1,FALSE)),"Auction","Rookie"))</f>
        <v>Rookie</v>
      </c>
      <c r="N118">
        <f>IF(Draft2019[[#This Row],[KEEPER]]="K",1+_xlfn.IFNA(INDEX(Draft2018[Net Keeper Count],MATCH(Draft2019[[#This Row],[PLAYER]],Draft2018[PLAYER],0)),0),0)</f>
        <v>0</v>
      </c>
    </row>
    <row r="119" spans="4:14" x14ac:dyDescent="0.3">
      <c r="D119">
        <v>8</v>
      </c>
      <c r="E119" t="s">
        <v>10799</v>
      </c>
      <c r="F119" t="s">
        <v>5723</v>
      </c>
      <c r="G119" t="s">
        <v>5720</v>
      </c>
      <c r="H119" t="s">
        <v>306</v>
      </c>
      <c r="I119" t="s">
        <v>348</v>
      </c>
      <c r="J119">
        <v>4</v>
      </c>
      <c r="K119" t="s">
        <v>11130</v>
      </c>
      <c r="L119" t="str">
        <f>IF(Draft2019[[#This Row],[KEEPER]]="K",_xlfn.IFNA(INDEX(Draft2018[Current Contract],MATCH(Draft2019[[#This Row],[PLAYER]],Draft2018[PLAYER],0)),"Undrafted"),"")</f>
        <v/>
      </c>
      <c r="M119" t="str">
        <f>IF(Draft2019[[#This Row],[KEEPER]]="K",Draft2019[[#This Row],[Last Contract]],IF(ISNA(VLOOKUP(Draft2019[[#This Row],[PLAYER]],Rookies2019[full_name],1,FALSE)),"Auction","Rookie"))</f>
        <v>Rookie</v>
      </c>
      <c r="N119">
        <f>IF(Draft2019[[#This Row],[KEEPER]]="K",1+_xlfn.IFNA(INDEX(Draft2018[Net Keeper Count],MATCH(Draft2019[[#This Row],[PLAYER]],Draft2018[PLAYER],0)),0),0)</f>
        <v>0</v>
      </c>
    </row>
    <row r="120" spans="4:14" x14ac:dyDescent="0.3">
      <c r="D120">
        <v>10</v>
      </c>
      <c r="E120" t="s">
        <v>10799</v>
      </c>
      <c r="F120" t="s">
        <v>1598</v>
      </c>
      <c r="G120" t="s">
        <v>1595</v>
      </c>
      <c r="H120" t="s">
        <v>365</v>
      </c>
      <c r="I120" t="s">
        <v>321</v>
      </c>
      <c r="J120">
        <v>3</v>
      </c>
      <c r="K120" t="s">
        <v>11130</v>
      </c>
      <c r="L120" t="str">
        <f>IF(Draft2019[[#This Row],[KEEPER]]="K",_xlfn.IFNA(INDEX(Draft2018[Current Contract],MATCH(Draft2019[[#This Row],[PLAYER]],Draft2018[PLAYER],0)),"Undrafted"),"")</f>
        <v/>
      </c>
      <c r="M120" t="str">
        <f>IF(Draft2019[[#This Row],[KEEPER]]="K",Draft2019[[#This Row],[Last Contract]],IF(ISNA(VLOOKUP(Draft2019[[#This Row],[PLAYER]],Rookies2019[full_name],1,FALSE)),"Auction","Rookie"))</f>
        <v>Rookie</v>
      </c>
      <c r="N120">
        <f>IF(Draft2019[[#This Row],[KEEPER]]="K",1+_xlfn.IFNA(INDEX(Draft2018[Net Keeper Count],MATCH(Draft2019[[#This Row],[PLAYER]],Draft2018[PLAYER],0)),0),0)</f>
        <v>0</v>
      </c>
    </row>
    <row r="121" spans="4:14" x14ac:dyDescent="0.3">
      <c r="D121">
        <v>11</v>
      </c>
      <c r="E121" t="s">
        <v>10799</v>
      </c>
      <c r="F121" t="s">
        <v>8891</v>
      </c>
      <c r="G121" t="s">
        <v>8889</v>
      </c>
      <c r="H121" t="s">
        <v>444</v>
      </c>
      <c r="I121" t="s">
        <v>311</v>
      </c>
      <c r="J121">
        <v>3</v>
      </c>
      <c r="K121" t="s">
        <v>11130</v>
      </c>
      <c r="L121" t="str">
        <f>IF(Draft2019[[#This Row],[KEEPER]]="K",_xlfn.IFNA(INDEX(Draft2018[Current Contract],MATCH(Draft2019[[#This Row],[PLAYER]],Draft2018[PLAYER],0)),"Undrafted"),"")</f>
        <v/>
      </c>
      <c r="M121" t="str">
        <f>IF(Draft2019[[#This Row],[KEEPER]]="K",Draft2019[[#This Row],[Last Contract]],IF(ISNA(VLOOKUP(Draft2019[[#This Row],[PLAYER]],Rookies2019[full_name],1,FALSE)),"Auction","Rookie"))</f>
        <v>Rookie</v>
      </c>
      <c r="N121">
        <f>IF(Draft2019[[#This Row],[KEEPER]]="K",1+_xlfn.IFNA(INDEX(Draft2018[Net Keeper Count],MATCH(Draft2019[[#This Row],[PLAYER]],Draft2018[PLAYER],0)),0),0)</f>
        <v>0</v>
      </c>
    </row>
    <row r="122" spans="4:14" x14ac:dyDescent="0.3">
      <c r="D122">
        <v>13</v>
      </c>
      <c r="E122" t="s">
        <v>10799</v>
      </c>
      <c r="F122" t="s">
        <v>3425</v>
      </c>
      <c r="G122" t="s">
        <v>3423</v>
      </c>
      <c r="H122" t="s">
        <v>444</v>
      </c>
      <c r="I122" t="s">
        <v>451</v>
      </c>
      <c r="J122">
        <v>2</v>
      </c>
      <c r="K122" t="s">
        <v>11130</v>
      </c>
      <c r="L122" t="str">
        <f>IF(Draft2019[[#This Row],[KEEPER]]="K",_xlfn.IFNA(INDEX(Draft2018[Current Contract],MATCH(Draft2019[[#This Row],[PLAYER]],Draft2018[PLAYER],0)),"Undrafted"),"")</f>
        <v/>
      </c>
      <c r="M122" t="str">
        <f>IF(Draft2019[[#This Row],[KEEPER]]="K",Draft2019[[#This Row],[Last Contract]],IF(ISNA(VLOOKUP(Draft2019[[#This Row],[PLAYER]],Rookies2019[full_name],1,FALSE)),"Auction","Rookie"))</f>
        <v>Rookie</v>
      </c>
      <c r="N122">
        <f>IF(Draft2019[[#This Row],[KEEPER]]="K",1+_xlfn.IFNA(INDEX(Draft2018[Net Keeper Count],MATCH(Draft2019[[#This Row],[PLAYER]],Draft2018[PLAYER],0)),0),0)</f>
        <v>0</v>
      </c>
    </row>
    <row r="123" spans="4:14" x14ac:dyDescent="0.3">
      <c r="D123">
        <v>14</v>
      </c>
      <c r="E123" t="s">
        <v>10799</v>
      </c>
      <c r="F123" t="s">
        <v>4016</v>
      </c>
      <c r="G123" t="s">
        <v>4015</v>
      </c>
      <c r="H123" t="s">
        <v>895</v>
      </c>
      <c r="I123" t="s">
        <v>348</v>
      </c>
      <c r="J123">
        <v>2</v>
      </c>
      <c r="K123" t="s">
        <v>11130</v>
      </c>
      <c r="L123" t="str">
        <f>IF(Draft2019[[#This Row],[KEEPER]]="K",_xlfn.IFNA(INDEX(Draft2018[Current Contract],MATCH(Draft2019[[#This Row],[PLAYER]],Draft2018[PLAYER],0)),"Undrafted"),"")</f>
        <v/>
      </c>
      <c r="M123" t="str">
        <f>IF(Draft2019[[#This Row],[KEEPER]]="K",Draft2019[[#This Row],[Last Contract]],IF(ISNA(VLOOKUP(Draft2019[[#This Row],[PLAYER]],Rookies2019[full_name],1,FALSE)),"Auction","Rookie"))</f>
        <v>Rookie</v>
      </c>
      <c r="N123">
        <f>IF(Draft2019[[#This Row],[KEEPER]]="K",1+_xlfn.IFNA(INDEX(Draft2018[Net Keeper Count],MATCH(Draft2019[[#This Row],[PLAYER]],Draft2018[PLAYER],0)),0),0)</f>
        <v>0</v>
      </c>
    </row>
    <row r="124" spans="4:14" x14ac:dyDescent="0.3">
      <c r="D124">
        <v>18</v>
      </c>
      <c r="E124" t="s">
        <v>10799</v>
      </c>
      <c r="F124" t="s">
        <v>6744</v>
      </c>
      <c r="G124" t="s">
        <v>6742</v>
      </c>
      <c r="H124" t="s">
        <v>327</v>
      </c>
      <c r="I124" t="s">
        <v>348</v>
      </c>
      <c r="J124">
        <v>1</v>
      </c>
      <c r="K124" t="s">
        <v>11130</v>
      </c>
      <c r="L124" t="str">
        <f>IF(Draft2019[[#This Row],[KEEPER]]="K",_xlfn.IFNA(INDEX(Draft2018[Current Contract],MATCH(Draft2019[[#This Row],[PLAYER]],Draft2018[PLAYER],0)),"Undrafted"),"")</f>
        <v/>
      </c>
      <c r="M124" t="str">
        <f>IF(Draft2019[[#This Row],[KEEPER]]="K",Draft2019[[#This Row],[Last Contract]],IF(ISNA(VLOOKUP(Draft2019[[#This Row],[PLAYER]],Rookies2019[full_name],1,FALSE)),"Auction","Rookie"))</f>
        <v>Rookie</v>
      </c>
      <c r="N124">
        <f>IF(Draft2019[[#This Row],[KEEPER]]="K",1+_xlfn.IFNA(INDEX(Draft2018[Net Keeper Count],MATCH(Draft2019[[#This Row],[PLAYER]],Draft2018[PLAYER],0)),0),0)</f>
        <v>0</v>
      </c>
    </row>
    <row r="125" spans="4:14" x14ac:dyDescent="0.3">
      <c r="D125">
        <v>20</v>
      </c>
      <c r="E125" t="s">
        <v>10799</v>
      </c>
      <c r="F125" t="s">
        <v>5687</v>
      </c>
      <c r="G125" t="s">
        <v>5685</v>
      </c>
      <c r="H125" t="s">
        <v>1379</v>
      </c>
      <c r="I125" t="s">
        <v>311</v>
      </c>
      <c r="J125">
        <v>1</v>
      </c>
      <c r="K125" t="s">
        <v>11130</v>
      </c>
      <c r="L125" t="str">
        <f>IF(Draft2019[[#This Row],[KEEPER]]="K",_xlfn.IFNA(INDEX(Draft2018[Current Contract],MATCH(Draft2019[[#This Row],[PLAYER]],Draft2018[PLAYER],0)),"Undrafted"),"")</f>
        <v/>
      </c>
      <c r="M125" t="str">
        <f>IF(Draft2019[[#This Row],[KEEPER]]="K",Draft2019[[#This Row],[Last Contract]],IF(ISNA(VLOOKUP(Draft2019[[#This Row],[PLAYER]],Rookies2019[full_name],1,FALSE)),"Auction","Rookie"))</f>
        <v>Rookie</v>
      </c>
      <c r="N125">
        <f>IF(Draft2019[[#This Row],[KEEPER]]="K",1+_xlfn.IFNA(INDEX(Draft2018[Net Keeper Count],MATCH(Draft2019[[#This Row],[PLAYER]],Draft2018[PLAYER],0)),0),0)</f>
        <v>0</v>
      </c>
    </row>
    <row r="126" spans="4:14" x14ac:dyDescent="0.3">
      <c r="D126">
        <v>1</v>
      </c>
      <c r="E126" t="s">
        <v>14325</v>
      </c>
      <c r="F126" t="s">
        <v>9599</v>
      </c>
      <c r="G126" t="s">
        <v>199</v>
      </c>
      <c r="H126" t="s">
        <v>644</v>
      </c>
      <c r="I126" t="s">
        <v>451</v>
      </c>
      <c r="J126">
        <v>41</v>
      </c>
      <c r="K126" t="s">
        <v>437</v>
      </c>
      <c r="L126" t="str">
        <f>IF(Draft2019[[#This Row],[KEEPER]]="K",_xlfn.IFNA(INDEX(Draft2018[Current Contract],MATCH(Draft2019[[#This Row],[PLAYER]],Draft2018[PLAYER],0)),"Undrafted"),"")</f>
        <v>Rookie</v>
      </c>
      <c r="M126" t="str">
        <f>IF(Draft2019[[#This Row],[KEEPER]]="K",Draft2019[[#This Row],[Last Contract]],IF(ISNA(VLOOKUP(Draft2019[[#This Row],[PLAYER]],Rookies2019[full_name],1,FALSE)),"Auction","Rookie"))</f>
        <v>Rookie</v>
      </c>
      <c r="N126">
        <f>IF(Draft2019[[#This Row],[KEEPER]]="K",1+_xlfn.IFNA(INDEX(Draft2018[Net Keeper Count],MATCH(Draft2019[[#This Row],[PLAYER]],Draft2018[PLAYER],0)),0),0)</f>
        <v>2</v>
      </c>
    </row>
    <row r="127" spans="4:14" x14ac:dyDescent="0.3">
      <c r="D127">
        <v>2</v>
      </c>
      <c r="E127" t="s">
        <v>14325</v>
      </c>
      <c r="F127" t="s">
        <v>7371</v>
      </c>
      <c r="G127" t="s">
        <v>189</v>
      </c>
      <c r="H127" t="s">
        <v>388</v>
      </c>
      <c r="I127" t="s">
        <v>348</v>
      </c>
      <c r="J127">
        <v>35</v>
      </c>
      <c r="K127" t="s">
        <v>437</v>
      </c>
      <c r="L127" t="str">
        <f>IF(Draft2019[[#This Row],[KEEPER]]="K",_xlfn.IFNA(INDEX(Draft2018[Current Contract],MATCH(Draft2019[[#This Row],[PLAYER]],Draft2018[PLAYER],0)),"Undrafted"),"")</f>
        <v>Auction</v>
      </c>
      <c r="M127" t="str">
        <f>IF(Draft2019[[#This Row],[KEEPER]]="K",Draft2019[[#This Row],[Last Contract]],IF(ISNA(VLOOKUP(Draft2019[[#This Row],[PLAYER]],Rookies2019[full_name],1,FALSE)),"Auction","Rookie"))</f>
        <v>Auction</v>
      </c>
      <c r="N127">
        <f>IF(Draft2019[[#This Row],[KEEPER]]="K",1+_xlfn.IFNA(INDEX(Draft2018[Net Keeper Count],MATCH(Draft2019[[#This Row],[PLAYER]],Draft2018[PLAYER],0)),0),0)</f>
        <v>2</v>
      </c>
    </row>
    <row r="128" spans="4:14" x14ac:dyDescent="0.3">
      <c r="D128">
        <v>3</v>
      </c>
      <c r="E128" t="s">
        <v>14325</v>
      </c>
      <c r="F128" t="s">
        <v>7584</v>
      </c>
      <c r="G128" t="s">
        <v>197</v>
      </c>
      <c r="H128" t="s">
        <v>552</v>
      </c>
      <c r="I128" t="s">
        <v>451</v>
      </c>
      <c r="J128">
        <v>33</v>
      </c>
      <c r="K128" t="s">
        <v>437</v>
      </c>
      <c r="L128" t="str">
        <f>IF(Draft2019[[#This Row],[KEEPER]]="K",_xlfn.IFNA(INDEX(Draft2018[Current Contract],MATCH(Draft2019[[#This Row],[PLAYER]],Draft2018[PLAYER],0)),"Undrafted"),"")</f>
        <v>Rookie</v>
      </c>
      <c r="M128" t="str">
        <f>IF(Draft2019[[#This Row],[KEEPER]]="K",Draft2019[[#This Row],[Last Contract]],IF(ISNA(VLOOKUP(Draft2019[[#This Row],[PLAYER]],Rookies2019[full_name],1,FALSE)),"Auction","Rookie"))</f>
        <v>Rookie</v>
      </c>
      <c r="N128">
        <f>IF(Draft2019[[#This Row],[KEEPER]]="K",1+_xlfn.IFNA(INDEX(Draft2018[Net Keeper Count],MATCH(Draft2019[[#This Row],[PLAYER]],Draft2018[PLAYER],0)),0),0)</f>
        <v>3</v>
      </c>
    </row>
    <row r="129" spans="4:14" x14ac:dyDescent="0.3">
      <c r="D129">
        <v>4</v>
      </c>
      <c r="E129" t="s">
        <v>14325</v>
      </c>
      <c r="F129" t="s">
        <v>2023</v>
      </c>
      <c r="G129" t="s">
        <v>200</v>
      </c>
      <c r="H129" t="s">
        <v>306</v>
      </c>
      <c r="I129" t="s">
        <v>311</v>
      </c>
      <c r="J129">
        <v>17</v>
      </c>
      <c r="K129" t="s">
        <v>437</v>
      </c>
      <c r="L129" t="str">
        <f>IF(Draft2019[[#This Row],[KEEPER]]="K",_xlfn.IFNA(INDEX(Draft2018[Current Contract],MATCH(Draft2019[[#This Row],[PLAYER]],Draft2018[PLAYER],0)),"Undrafted"),"")</f>
        <v>Rookie</v>
      </c>
      <c r="M129" t="str">
        <f>IF(Draft2019[[#This Row],[KEEPER]]="K",Draft2019[[#This Row],[Last Contract]],IF(ISNA(VLOOKUP(Draft2019[[#This Row],[PLAYER]],Rookies2019[full_name],1,FALSE)),"Auction","Rookie"))</f>
        <v>Rookie</v>
      </c>
      <c r="N129">
        <f>IF(Draft2019[[#This Row],[KEEPER]]="K",1+_xlfn.IFNA(INDEX(Draft2018[Net Keeper Count],MATCH(Draft2019[[#This Row],[PLAYER]],Draft2018[PLAYER],0)),0),0)</f>
        <v>2</v>
      </c>
    </row>
    <row r="130" spans="4:14" x14ac:dyDescent="0.3">
      <c r="D130">
        <v>5</v>
      </c>
      <c r="E130" t="s">
        <v>14325</v>
      </c>
      <c r="F130" t="s">
        <v>3872</v>
      </c>
      <c r="G130" t="s">
        <v>186</v>
      </c>
      <c r="H130" t="s">
        <v>721</v>
      </c>
      <c r="I130" t="s">
        <v>348</v>
      </c>
      <c r="J130">
        <v>9</v>
      </c>
      <c r="K130" t="s">
        <v>437</v>
      </c>
      <c r="L130" t="str">
        <f>IF(Draft2019[[#This Row],[KEEPER]]="K",_xlfn.IFNA(INDEX(Draft2018[Current Contract],MATCH(Draft2019[[#This Row],[PLAYER]],Draft2018[PLAYER],0)),"Undrafted"),"")</f>
        <v>Auction</v>
      </c>
      <c r="M130" t="str">
        <f>IF(Draft2019[[#This Row],[KEEPER]]="K",Draft2019[[#This Row],[Last Contract]],IF(ISNA(VLOOKUP(Draft2019[[#This Row],[PLAYER]],Rookies2019[full_name],1,FALSE)),"Auction","Rookie"))</f>
        <v>Auction</v>
      </c>
      <c r="N130">
        <f>IF(Draft2019[[#This Row],[KEEPER]]="K",1+_xlfn.IFNA(INDEX(Draft2018[Net Keeper Count],MATCH(Draft2019[[#This Row],[PLAYER]],Draft2018[PLAYER],0)),0),0)</f>
        <v>2</v>
      </c>
    </row>
    <row r="131" spans="4:14" x14ac:dyDescent="0.3">
      <c r="D131">
        <v>9</v>
      </c>
      <c r="E131" t="s">
        <v>14325</v>
      </c>
      <c r="F131" t="s">
        <v>3727</v>
      </c>
      <c r="G131" t="s">
        <v>204</v>
      </c>
      <c r="H131" t="s">
        <v>694</v>
      </c>
      <c r="I131" t="s">
        <v>348</v>
      </c>
      <c r="J131">
        <v>2</v>
      </c>
      <c r="K131" t="s">
        <v>437</v>
      </c>
      <c r="L131" t="str">
        <f>IF(Draft2019[[#This Row],[KEEPER]]="K",_xlfn.IFNA(INDEX(Draft2018[Current Contract],MATCH(Draft2019[[#This Row],[PLAYER]],Draft2018[PLAYER],0)),"Undrafted"),"")</f>
        <v>Rookie</v>
      </c>
      <c r="M131" t="str">
        <f>IF(Draft2019[[#This Row],[KEEPER]]="K",Draft2019[[#This Row],[Last Contract]],IF(ISNA(VLOOKUP(Draft2019[[#This Row],[PLAYER]],Rookies2019[full_name],1,FALSE)),"Auction","Rookie"))</f>
        <v>Rookie</v>
      </c>
      <c r="N131">
        <f>IF(Draft2019[[#This Row],[KEEPER]]="K",1+_xlfn.IFNA(INDEX(Draft2018[Net Keeper Count],MATCH(Draft2019[[#This Row],[PLAYER]],Draft2018[PLAYER],0)),0),0)</f>
        <v>1</v>
      </c>
    </row>
    <row r="132" spans="4:14" x14ac:dyDescent="0.3">
      <c r="D132">
        <v>11</v>
      </c>
      <c r="E132" t="s">
        <v>14325</v>
      </c>
      <c r="F132" t="s">
        <v>3807</v>
      </c>
      <c r="G132" t="s">
        <v>192</v>
      </c>
      <c r="H132" t="s">
        <v>1379</v>
      </c>
      <c r="I132" t="s">
        <v>437</v>
      </c>
      <c r="J132">
        <v>1</v>
      </c>
      <c r="K132" t="s">
        <v>437</v>
      </c>
      <c r="L132" t="str">
        <f>IF(Draft2019[[#This Row],[KEEPER]]="K",_xlfn.IFNA(INDEX(Draft2018[Current Contract],MATCH(Draft2019[[#This Row],[PLAYER]],Draft2018[PLAYER],0)),"Undrafted"),"")</f>
        <v>Undrafted</v>
      </c>
      <c r="M132" t="str">
        <f>IF(Draft2019[[#This Row],[KEEPER]]="K",Draft2019[[#This Row],[Last Contract]],IF(ISNA(VLOOKUP(Draft2019[[#This Row],[PLAYER]],Rookies2019[full_name],1,FALSE)),"Auction","Rookie"))</f>
        <v>Undrafted</v>
      </c>
      <c r="N132">
        <f>IF(Draft2019[[#This Row],[KEEPER]]="K",1+_xlfn.IFNA(INDEX(Draft2018[Net Keeper Count],MATCH(Draft2019[[#This Row],[PLAYER]],Draft2018[PLAYER],0)),0),0)</f>
        <v>2</v>
      </c>
    </row>
    <row r="133" spans="4:14" x14ac:dyDescent="0.3">
      <c r="D133">
        <v>12</v>
      </c>
      <c r="E133" t="s">
        <v>14325</v>
      </c>
      <c r="F133" t="s">
        <v>4966</v>
      </c>
      <c r="G133" t="s">
        <v>187</v>
      </c>
      <c r="H133" t="s">
        <v>298</v>
      </c>
      <c r="I133" t="s">
        <v>348</v>
      </c>
      <c r="J133">
        <v>1</v>
      </c>
      <c r="K133" t="s">
        <v>437</v>
      </c>
      <c r="L133" t="str">
        <f>IF(Draft2019[[#This Row],[KEEPER]]="K",_xlfn.IFNA(INDEX(Draft2018[Current Contract],MATCH(Draft2019[[#This Row],[PLAYER]],Draft2018[PLAYER],0)),"Undrafted"),"")</f>
        <v>Undrafted</v>
      </c>
      <c r="M133" t="str">
        <f>IF(Draft2019[[#This Row],[KEEPER]]="K",Draft2019[[#This Row],[Last Contract]],IF(ISNA(VLOOKUP(Draft2019[[#This Row],[PLAYER]],Rookies2019[full_name],1,FALSE)),"Auction","Rookie"))</f>
        <v>Undrafted</v>
      </c>
      <c r="N133">
        <f>IF(Draft2019[[#This Row],[KEEPER]]="K",1+_xlfn.IFNA(INDEX(Draft2018[Net Keeper Count],MATCH(Draft2019[[#This Row],[PLAYER]],Draft2018[PLAYER],0)),0),0)</f>
        <v>2</v>
      </c>
    </row>
    <row r="134" spans="4:14" x14ac:dyDescent="0.3">
      <c r="D134">
        <v>13</v>
      </c>
      <c r="E134" t="s">
        <v>14325</v>
      </c>
      <c r="F134" t="s">
        <v>8018</v>
      </c>
      <c r="G134" t="s">
        <v>188</v>
      </c>
      <c r="H134" t="s">
        <v>707</v>
      </c>
      <c r="I134" t="s">
        <v>348</v>
      </c>
      <c r="J134">
        <v>1</v>
      </c>
      <c r="K134" t="s">
        <v>437</v>
      </c>
      <c r="L134" t="str">
        <f>IF(Draft2019[[#This Row],[KEEPER]]="K",_xlfn.IFNA(INDEX(Draft2018[Current Contract],MATCH(Draft2019[[#This Row],[PLAYER]],Draft2018[PLAYER],0)),"Undrafted"),"")</f>
        <v>Undrafted</v>
      </c>
      <c r="M134" t="str">
        <f>IF(Draft2019[[#This Row],[KEEPER]]="K",Draft2019[[#This Row],[Last Contract]],IF(ISNA(VLOOKUP(Draft2019[[#This Row],[PLAYER]],Rookies2019[full_name],1,FALSE)),"Auction","Rookie"))</f>
        <v>Undrafted</v>
      </c>
      <c r="N134">
        <f>IF(Draft2019[[#This Row],[KEEPER]]="K",1+_xlfn.IFNA(INDEX(Draft2018[Net Keeper Count],MATCH(Draft2019[[#This Row],[PLAYER]],Draft2018[PLAYER],0)),0),0)</f>
        <v>1</v>
      </c>
    </row>
    <row r="135" spans="4:14" x14ac:dyDescent="0.3">
      <c r="D135">
        <v>14</v>
      </c>
      <c r="E135" t="s">
        <v>14325</v>
      </c>
      <c r="F135" t="s">
        <v>5093</v>
      </c>
      <c r="G135" t="s">
        <v>203</v>
      </c>
      <c r="H135" t="s">
        <v>335</v>
      </c>
      <c r="I135" t="s">
        <v>311</v>
      </c>
      <c r="J135">
        <v>3</v>
      </c>
      <c r="K135" t="s">
        <v>437</v>
      </c>
      <c r="L135" t="str">
        <f>IF(Draft2019[[#This Row],[KEEPER]]="K",_xlfn.IFNA(INDEX(Draft2018[Current Contract],MATCH(Draft2019[[#This Row],[PLAYER]],Draft2018[PLAYER],0)),"Undrafted"),"")</f>
        <v>Rookie</v>
      </c>
      <c r="M135" t="str">
        <f>IF(Draft2019[[#This Row],[KEEPER]]="K",Draft2019[[#This Row],[Last Contract]],IF(ISNA(VLOOKUP(Draft2019[[#This Row],[PLAYER]],Rookies2019[full_name],1,FALSE)),"Auction","Rookie"))</f>
        <v>Rookie</v>
      </c>
      <c r="N135">
        <f>IF(Draft2019[[#This Row],[KEEPER]]="K",1+_xlfn.IFNA(INDEX(Draft2018[Net Keeper Count],MATCH(Draft2019[[#This Row],[PLAYER]],Draft2018[PLAYER],0)),0),0)</f>
        <v>1</v>
      </c>
    </row>
    <row r="136" spans="4:14" x14ac:dyDescent="0.3">
      <c r="D136">
        <v>20</v>
      </c>
      <c r="E136" t="s">
        <v>14325</v>
      </c>
      <c r="F136" t="s">
        <v>4094</v>
      </c>
      <c r="G136" t="s">
        <v>195</v>
      </c>
      <c r="H136" t="s">
        <v>745</v>
      </c>
      <c r="I136" t="s">
        <v>348</v>
      </c>
      <c r="J136">
        <v>51</v>
      </c>
      <c r="L136" t="str">
        <f>IF(Draft2019[[#This Row],[KEEPER]]="K",_xlfn.IFNA(INDEX(Draft2018[Current Contract],MATCH(Draft2019[[#This Row],[PLAYER]],Draft2018[PLAYER],0)),"Undrafted"),"")</f>
        <v/>
      </c>
      <c r="M136" t="str">
        <f>IF(Draft2019[[#This Row],[KEEPER]]="K",Draft2019[[#This Row],[Last Contract]],IF(ISNA(VLOOKUP(Draft2019[[#This Row],[PLAYER]],Rookies2019[full_name],1,FALSE)),"Auction","Rookie"))</f>
        <v>Auction</v>
      </c>
      <c r="N136">
        <f>IF(Draft2019[[#This Row],[KEEPER]]="K",1+_xlfn.IFNA(INDEX(Draft2018[Net Keeper Count],MATCH(Draft2019[[#This Row],[PLAYER]],Draft2018[PLAYER],0)),0),0)</f>
        <v>0</v>
      </c>
    </row>
    <row r="137" spans="4:14" x14ac:dyDescent="0.3">
      <c r="D137">
        <v>21</v>
      </c>
      <c r="E137" t="s">
        <v>14325</v>
      </c>
      <c r="F137" t="s">
        <v>3773</v>
      </c>
      <c r="G137" t="s">
        <v>3770</v>
      </c>
      <c r="H137" t="s">
        <v>303</v>
      </c>
      <c r="I137" t="s">
        <v>311</v>
      </c>
      <c r="J137">
        <v>2</v>
      </c>
      <c r="L137" t="str">
        <f>IF(Draft2019[[#This Row],[KEEPER]]="K",_xlfn.IFNA(INDEX(Draft2018[Current Contract],MATCH(Draft2019[[#This Row],[PLAYER]],Draft2018[PLAYER],0)),"Undrafted"),"")</f>
        <v/>
      </c>
      <c r="M137" t="str">
        <f>IF(Draft2019[[#This Row],[KEEPER]]="K",Draft2019[[#This Row],[Last Contract]],IF(ISNA(VLOOKUP(Draft2019[[#This Row],[PLAYER]],Rookies2019[full_name],1,FALSE)),"Auction","Rookie"))</f>
        <v>Auction</v>
      </c>
      <c r="N137">
        <f>IF(Draft2019[[#This Row],[KEEPER]]="K",1+_xlfn.IFNA(INDEX(Draft2018[Net Keeper Count],MATCH(Draft2019[[#This Row],[PLAYER]],Draft2018[PLAYER],0)),0),0)</f>
        <v>0</v>
      </c>
    </row>
    <row r="138" spans="4:14" x14ac:dyDescent="0.3">
      <c r="D138">
        <v>22</v>
      </c>
      <c r="E138" t="s">
        <v>14325</v>
      </c>
      <c r="F138" t="s">
        <v>5230</v>
      </c>
      <c r="G138" t="s">
        <v>5227</v>
      </c>
      <c r="H138" t="s">
        <v>306</v>
      </c>
      <c r="I138" t="s">
        <v>451</v>
      </c>
      <c r="J138">
        <v>11</v>
      </c>
      <c r="L138" t="str">
        <f>IF(Draft2019[[#This Row],[KEEPER]]="K",_xlfn.IFNA(INDEX(Draft2018[Current Contract],MATCH(Draft2019[[#This Row],[PLAYER]],Draft2018[PLAYER],0)),"Undrafted"),"")</f>
        <v/>
      </c>
      <c r="M138" t="str">
        <f>IF(Draft2019[[#This Row],[KEEPER]]="K",Draft2019[[#This Row],[Last Contract]],IF(ISNA(VLOOKUP(Draft2019[[#This Row],[PLAYER]],Rookies2019[full_name],1,FALSE)),"Auction","Rookie"))</f>
        <v>Auction</v>
      </c>
      <c r="N138">
        <f>IF(Draft2019[[#This Row],[KEEPER]]="K",1+_xlfn.IFNA(INDEX(Draft2018[Net Keeper Count],MATCH(Draft2019[[#This Row],[PLAYER]],Draft2018[PLAYER],0)),0),0)</f>
        <v>0</v>
      </c>
    </row>
    <row r="139" spans="4:14" x14ac:dyDescent="0.3">
      <c r="D139">
        <v>23</v>
      </c>
      <c r="E139" t="s">
        <v>14325</v>
      </c>
      <c r="F139" t="s">
        <v>10136</v>
      </c>
      <c r="G139" t="s">
        <v>144</v>
      </c>
      <c r="H139" t="s">
        <v>895</v>
      </c>
      <c r="I139" t="s">
        <v>348</v>
      </c>
      <c r="J139">
        <v>31</v>
      </c>
      <c r="L139" t="str">
        <f>IF(Draft2019[[#This Row],[KEEPER]]="K",_xlfn.IFNA(INDEX(Draft2018[Current Contract],MATCH(Draft2019[[#This Row],[PLAYER]],Draft2018[PLAYER],0)),"Undrafted"),"")</f>
        <v/>
      </c>
      <c r="M139" t="str">
        <f>IF(Draft2019[[#This Row],[KEEPER]]="K",Draft2019[[#This Row],[Last Contract]],IF(ISNA(VLOOKUP(Draft2019[[#This Row],[PLAYER]],Rookies2019[full_name],1,FALSE)),"Auction","Rookie"))</f>
        <v>Auction</v>
      </c>
      <c r="N139">
        <f>IF(Draft2019[[#This Row],[KEEPER]]="K",1+_xlfn.IFNA(INDEX(Draft2018[Net Keeper Count],MATCH(Draft2019[[#This Row],[PLAYER]],Draft2018[PLAYER],0)),0),0)</f>
        <v>0</v>
      </c>
    </row>
    <row r="140" spans="4:14" x14ac:dyDescent="0.3">
      <c r="D140">
        <v>24</v>
      </c>
      <c r="E140" t="s">
        <v>14325</v>
      </c>
      <c r="F140" t="s">
        <v>7873</v>
      </c>
      <c r="G140" t="s">
        <v>7871</v>
      </c>
      <c r="H140" t="s">
        <v>365</v>
      </c>
      <c r="I140" t="s">
        <v>321</v>
      </c>
      <c r="J140">
        <v>1</v>
      </c>
      <c r="L140" t="str">
        <f>IF(Draft2019[[#This Row],[KEEPER]]="K",_xlfn.IFNA(INDEX(Draft2018[Current Contract],MATCH(Draft2019[[#This Row],[PLAYER]],Draft2018[PLAYER],0)),"Undrafted"),"")</f>
        <v/>
      </c>
      <c r="M140" t="str">
        <f>IF(Draft2019[[#This Row],[KEEPER]]="K",Draft2019[[#This Row],[Last Contract]],IF(ISNA(VLOOKUP(Draft2019[[#This Row],[PLAYER]],Rookies2019[full_name],1,FALSE)),"Auction","Rookie"))</f>
        <v>Auction</v>
      </c>
      <c r="N140">
        <f>IF(Draft2019[[#This Row],[KEEPER]]="K",1+_xlfn.IFNA(INDEX(Draft2018[Net Keeper Count],MATCH(Draft2019[[#This Row],[PLAYER]],Draft2018[PLAYER],0)),0),0)</f>
        <v>0</v>
      </c>
    </row>
    <row r="141" spans="4:14" x14ac:dyDescent="0.3">
      <c r="D141">
        <v>6</v>
      </c>
      <c r="E141" t="s">
        <v>14325</v>
      </c>
      <c r="F141" t="s">
        <v>7435</v>
      </c>
      <c r="G141" t="s">
        <v>7432</v>
      </c>
      <c r="H141" t="s">
        <v>416</v>
      </c>
      <c r="I141" t="s">
        <v>348</v>
      </c>
      <c r="J141">
        <v>6</v>
      </c>
      <c r="K141" t="s">
        <v>11130</v>
      </c>
      <c r="L141" t="str">
        <f>IF(Draft2019[[#This Row],[KEEPER]]="K",_xlfn.IFNA(INDEX(Draft2018[Current Contract],MATCH(Draft2019[[#This Row],[PLAYER]],Draft2018[PLAYER],0)),"Undrafted"),"")</f>
        <v/>
      </c>
      <c r="M141" t="str">
        <f>IF(Draft2019[[#This Row],[KEEPER]]="K",Draft2019[[#This Row],[Last Contract]],IF(ISNA(VLOOKUP(Draft2019[[#This Row],[PLAYER]],Rookies2019[full_name],1,FALSE)),"Auction","Rookie"))</f>
        <v>Rookie</v>
      </c>
      <c r="N141">
        <f>IF(Draft2019[[#This Row],[KEEPER]]="K",1+_xlfn.IFNA(INDEX(Draft2018[Net Keeper Count],MATCH(Draft2019[[#This Row],[PLAYER]],Draft2018[PLAYER],0)),0),0)</f>
        <v>0</v>
      </c>
    </row>
    <row r="142" spans="4:14" x14ac:dyDescent="0.3">
      <c r="D142">
        <v>7</v>
      </c>
      <c r="E142" t="s">
        <v>14325</v>
      </c>
      <c r="F142" t="s">
        <v>5401</v>
      </c>
      <c r="G142" t="s">
        <v>5400</v>
      </c>
      <c r="H142" t="s">
        <v>489</v>
      </c>
      <c r="I142" t="s">
        <v>451</v>
      </c>
      <c r="J142">
        <v>4</v>
      </c>
      <c r="K142" t="s">
        <v>11130</v>
      </c>
      <c r="L142" t="str">
        <f>IF(Draft2019[[#This Row],[KEEPER]]="K",_xlfn.IFNA(INDEX(Draft2018[Current Contract],MATCH(Draft2019[[#This Row],[PLAYER]],Draft2018[PLAYER],0)),"Undrafted"),"")</f>
        <v/>
      </c>
      <c r="M142" t="str">
        <f>IF(Draft2019[[#This Row],[KEEPER]]="K",Draft2019[[#This Row],[Last Contract]],IF(ISNA(VLOOKUP(Draft2019[[#This Row],[PLAYER]],Rookies2019[full_name],1,FALSE)),"Auction","Rookie"))</f>
        <v>Rookie</v>
      </c>
      <c r="N142">
        <f>IF(Draft2019[[#This Row],[KEEPER]]="K",1+_xlfn.IFNA(INDEX(Draft2018[Net Keeper Count],MATCH(Draft2019[[#This Row],[PLAYER]],Draft2018[PLAYER],0)),0),0)</f>
        <v>0</v>
      </c>
    </row>
    <row r="143" spans="4:14" x14ac:dyDescent="0.3">
      <c r="D143">
        <v>8</v>
      </c>
      <c r="E143" t="s">
        <v>14325</v>
      </c>
      <c r="F143" t="s">
        <v>6720</v>
      </c>
      <c r="G143" t="s">
        <v>6717</v>
      </c>
      <c r="H143" t="s">
        <v>644</v>
      </c>
      <c r="I143" t="s">
        <v>321</v>
      </c>
      <c r="J143">
        <v>3</v>
      </c>
      <c r="K143" t="s">
        <v>11130</v>
      </c>
      <c r="L143" t="str">
        <f>IF(Draft2019[[#This Row],[KEEPER]]="K",_xlfn.IFNA(INDEX(Draft2018[Current Contract],MATCH(Draft2019[[#This Row],[PLAYER]],Draft2018[PLAYER],0)),"Undrafted"),"")</f>
        <v/>
      </c>
      <c r="M143" t="str">
        <f>IF(Draft2019[[#This Row],[KEEPER]]="K",Draft2019[[#This Row],[Last Contract]],IF(ISNA(VLOOKUP(Draft2019[[#This Row],[PLAYER]],Rookies2019[full_name],1,FALSE)),"Auction","Rookie"))</f>
        <v>Rookie</v>
      </c>
      <c r="N143">
        <f>IF(Draft2019[[#This Row],[KEEPER]]="K",1+_xlfn.IFNA(INDEX(Draft2018[Net Keeper Count],MATCH(Draft2019[[#This Row],[PLAYER]],Draft2018[PLAYER],0)),0),0)</f>
        <v>0</v>
      </c>
    </row>
    <row r="144" spans="4:14" x14ac:dyDescent="0.3">
      <c r="D144">
        <v>10</v>
      </c>
      <c r="E144" t="s">
        <v>14325</v>
      </c>
      <c r="F144" t="s">
        <v>1251</v>
      </c>
      <c r="G144" t="s">
        <v>1248</v>
      </c>
      <c r="H144" t="s">
        <v>745</v>
      </c>
      <c r="I144" t="s">
        <v>451</v>
      </c>
      <c r="J144">
        <v>2</v>
      </c>
      <c r="K144" t="s">
        <v>11130</v>
      </c>
      <c r="L144" t="str">
        <f>IF(Draft2019[[#This Row],[KEEPER]]="K",_xlfn.IFNA(INDEX(Draft2018[Current Contract],MATCH(Draft2019[[#This Row],[PLAYER]],Draft2018[PLAYER],0)),"Undrafted"),"")</f>
        <v/>
      </c>
      <c r="M144" t="str">
        <f>IF(Draft2019[[#This Row],[KEEPER]]="K",Draft2019[[#This Row],[Last Contract]],IF(ISNA(VLOOKUP(Draft2019[[#This Row],[PLAYER]],Rookies2019[full_name],1,FALSE)),"Auction","Rookie"))</f>
        <v>Rookie</v>
      </c>
      <c r="N144">
        <f>IF(Draft2019[[#This Row],[KEEPER]]="K",1+_xlfn.IFNA(INDEX(Draft2018[Net Keeper Count],MATCH(Draft2019[[#This Row],[PLAYER]],Draft2018[PLAYER],0)),0),0)</f>
        <v>0</v>
      </c>
    </row>
    <row r="145" spans="4:14" x14ac:dyDescent="0.3">
      <c r="D145">
        <v>15</v>
      </c>
      <c r="E145" t="s">
        <v>14325</v>
      </c>
      <c r="F145" t="s">
        <v>10456</v>
      </c>
      <c r="G145" t="s">
        <v>10453</v>
      </c>
      <c r="H145" t="s">
        <v>694</v>
      </c>
      <c r="I145" t="s">
        <v>321</v>
      </c>
      <c r="J145">
        <v>1</v>
      </c>
      <c r="K145" t="s">
        <v>11130</v>
      </c>
      <c r="L145" t="str">
        <f>IF(Draft2019[[#This Row],[KEEPER]]="K",_xlfn.IFNA(INDEX(Draft2018[Current Contract],MATCH(Draft2019[[#This Row],[PLAYER]],Draft2018[PLAYER],0)),"Undrafted"),"")</f>
        <v/>
      </c>
      <c r="M145" t="str">
        <f>IF(Draft2019[[#This Row],[KEEPER]]="K",Draft2019[[#This Row],[Last Contract]],IF(ISNA(VLOOKUP(Draft2019[[#This Row],[PLAYER]],Rookies2019[full_name],1,FALSE)),"Auction","Rookie"))</f>
        <v>Rookie</v>
      </c>
      <c r="N145">
        <f>IF(Draft2019[[#This Row],[KEEPER]]="K",1+_xlfn.IFNA(INDEX(Draft2018[Net Keeper Count],MATCH(Draft2019[[#This Row],[PLAYER]],Draft2018[PLAYER],0)),0),0)</f>
        <v>0</v>
      </c>
    </row>
    <row r="146" spans="4:14" x14ac:dyDescent="0.3">
      <c r="D146">
        <v>16</v>
      </c>
      <c r="E146" t="s">
        <v>14325</v>
      </c>
      <c r="F146" t="s">
        <v>7752</v>
      </c>
      <c r="G146" t="s">
        <v>7751</v>
      </c>
      <c r="H146">
        <v>0</v>
      </c>
      <c r="I146" t="s">
        <v>348</v>
      </c>
      <c r="J146">
        <v>1</v>
      </c>
      <c r="K146" t="s">
        <v>11130</v>
      </c>
      <c r="L146" t="str">
        <f>IF(Draft2019[[#This Row],[KEEPER]]="K",_xlfn.IFNA(INDEX(Draft2018[Current Contract],MATCH(Draft2019[[#This Row],[PLAYER]],Draft2018[PLAYER],0)),"Undrafted"),"")</f>
        <v/>
      </c>
      <c r="M146" t="str">
        <f>IF(Draft2019[[#This Row],[KEEPER]]="K",Draft2019[[#This Row],[Last Contract]],IF(ISNA(VLOOKUP(Draft2019[[#This Row],[PLAYER]],Rookies2019[full_name],1,FALSE)),"Auction","Rookie"))</f>
        <v>Rookie</v>
      </c>
      <c r="N146">
        <f>IF(Draft2019[[#This Row],[KEEPER]]="K",1+_xlfn.IFNA(INDEX(Draft2018[Net Keeper Count],MATCH(Draft2019[[#This Row],[PLAYER]],Draft2018[PLAYER],0)),0),0)</f>
        <v>0</v>
      </c>
    </row>
    <row r="147" spans="4:14" x14ac:dyDescent="0.3">
      <c r="D147">
        <v>17</v>
      </c>
      <c r="E147" t="s">
        <v>14325</v>
      </c>
      <c r="F147" t="s">
        <v>2456</v>
      </c>
      <c r="G147" t="s">
        <v>2453</v>
      </c>
      <c r="H147" t="s">
        <v>522</v>
      </c>
      <c r="I147" t="s">
        <v>451</v>
      </c>
      <c r="J147">
        <v>1</v>
      </c>
      <c r="K147" t="s">
        <v>11130</v>
      </c>
      <c r="L147" t="str">
        <f>IF(Draft2019[[#This Row],[KEEPER]]="K",_xlfn.IFNA(INDEX(Draft2018[Current Contract],MATCH(Draft2019[[#This Row],[PLAYER]],Draft2018[PLAYER],0)),"Undrafted"),"")</f>
        <v/>
      </c>
      <c r="M147" t="str">
        <f>IF(Draft2019[[#This Row],[KEEPER]]="K",Draft2019[[#This Row],[Last Contract]],IF(ISNA(VLOOKUP(Draft2019[[#This Row],[PLAYER]],Rookies2019[full_name],1,FALSE)),"Auction","Rookie"))</f>
        <v>Rookie</v>
      </c>
      <c r="N147">
        <f>IF(Draft2019[[#This Row],[KEEPER]]="K",1+_xlfn.IFNA(INDEX(Draft2018[Net Keeper Count],MATCH(Draft2019[[#This Row],[PLAYER]],Draft2018[PLAYER],0)),0),0)</f>
        <v>0</v>
      </c>
    </row>
    <row r="148" spans="4:14" x14ac:dyDescent="0.3">
      <c r="D148">
        <v>18</v>
      </c>
      <c r="E148" t="s">
        <v>14325</v>
      </c>
      <c r="F148" t="s">
        <v>6096</v>
      </c>
      <c r="G148" t="s">
        <v>6094</v>
      </c>
      <c r="H148" t="s">
        <v>875</v>
      </c>
      <c r="I148" t="s">
        <v>451</v>
      </c>
      <c r="J148">
        <v>1</v>
      </c>
      <c r="K148" t="s">
        <v>11130</v>
      </c>
      <c r="L148" t="str">
        <f>IF(Draft2019[[#This Row],[KEEPER]]="K",_xlfn.IFNA(INDEX(Draft2018[Current Contract],MATCH(Draft2019[[#This Row],[PLAYER]],Draft2018[PLAYER],0)),"Undrafted"),"")</f>
        <v/>
      </c>
      <c r="M148" t="str">
        <f>IF(Draft2019[[#This Row],[KEEPER]]="K",Draft2019[[#This Row],[Last Contract]],IF(ISNA(VLOOKUP(Draft2019[[#This Row],[PLAYER]],Rookies2019[full_name],1,FALSE)),"Auction","Rookie"))</f>
        <v>Rookie</v>
      </c>
      <c r="N148">
        <f>IF(Draft2019[[#This Row],[KEEPER]]="K",1+_xlfn.IFNA(INDEX(Draft2018[Net Keeper Count],MATCH(Draft2019[[#This Row],[PLAYER]],Draft2018[PLAYER],0)),0),0)</f>
        <v>0</v>
      </c>
    </row>
    <row r="149" spans="4:14" x14ac:dyDescent="0.3">
      <c r="D149">
        <v>19</v>
      </c>
      <c r="E149" t="s">
        <v>14325</v>
      </c>
      <c r="F149" t="s">
        <v>9843</v>
      </c>
      <c r="G149" t="s">
        <v>9841</v>
      </c>
      <c r="H149" t="s">
        <v>910</v>
      </c>
      <c r="I149" t="s">
        <v>311</v>
      </c>
      <c r="J149">
        <v>1</v>
      </c>
      <c r="K149" t="s">
        <v>11130</v>
      </c>
      <c r="L149" t="str">
        <f>IF(Draft2019[[#This Row],[KEEPER]]="K",_xlfn.IFNA(INDEX(Draft2018[Current Contract],MATCH(Draft2019[[#This Row],[PLAYER]],Draft2018[PLAYER],0)),"Undrafted"),"")</f>
        <v/>
      </c>
      <c r="M149" t="str">
        <f>IF(Draft2019[[#This Row],[KEEPER]]="K",Draft2019[[#This Row],[Last Contract]],IF(ISNA(VLOOKUP(Draft2019[[#This Row],[PLAYER]],Rookies2019[full_name],1,FALSE)),"Auction","Rookie"))</f>
        <v>Rookie</v>
      </c>
      <c r="N149">
        <f>IF(Draft2019[[#This Row],[KEEPER]]="K",1+_xlfn.IFNA(INDEX(Draft2018[Net Keeper Count],MATCH(Draft2019[[#This Row],[PLAYER]],Draft2018[PLAYER],0)),0),0)</f>
        <v>0</v>
      </c>
    </row>
    <row r="150" spans="4:14" x14ac:dyDescent="0.3">
      <c r="D150">
        <v>1</v>
      </c>
      <c r="E150" t="s">
        <v>10665</v>
      </c>
      <c r="F150" t="s">
        <v>2147</v>
      </c>
      <c r="G150" t="s">
        <v>145</v>
      </c>
      <c r="H150" t="s">
        <v>303</v>
      </c>
      <c r="I150" t="s">
        <v>321</v>
      </c>
      <c r="J150">
        <v>1</v>
      </c>
      <c r="K150" t="s">
        <v>437</v>
      </c>
      <c r="L150" t="str">
        <f>IF(Draft2019[[#This Row],[KEEPER]]="K",_xlfn.IFNA(INDEX(Draft2018[Current Contract],MATCH(Draft2019[[#This Row],[PLAYER]],Draft2018[PLAYER],0)),"Undrafted"),"")</f>
        <v>Auction</v>
      </c>
      <c r="M150" t="str">
        <f>IF(Draft2019[[#This Row],[KEEPER]]="K",Draft2019[[#This Row],[Last Contract]],IF(ISNA(VLOOKUP(Draft2019[[#This Row],[PLAYER]],Rookies2019[full_name],1,FALSE)),"Auction","Rookie"))</f>
        <v>Auction</v>
      </c>
      <c r="N150">
        <f>IF(Draft2019[[#This Row],[KEEPER]]="K",1+_xlfn.IFNA(INDEX(Draft2018[Net Keeper Count],MATCH(Draft2019[[#This Row],[PLAYER]],Draft2018[PLAYER],0)),0),0)</f>
        <v>2</v>
      </c>
    </row>
    <row r="151" spans="4:14" x14ac:dyDescent="0.3">
      <c r="D151">
        <v>2</v>
      </c>
      <c r="E151" t="s">
        <v>10665</v>
      </c>
      <c r="F151" t="s">
        <v>7671</v>
      </c>
      <c r="G151" t="s">
        <v>156</v>
      </c>
      <c r="H151" t="s">
        <v>875</v>
      </c>
      <c r="I151" t="s">
        <v>451</v>
      </c>
      <c r="J151">
        <v>41</v>
      </c>
      <c r="K151" t="s">
        <v>437</v>
      </c>
      <c r="L151" t="str">
        <f>IF(Draft2019[[#This Row],[KEEPER]]="K",_xlfn.IFNA(INDEX(Draft2018[Current Contract],MATCH(Draft2019[[#This Row],[PLAYER]],Draft2018[PLAYER],0)),"Undrafted"),"")</f>
        <v>Rookie</v>
      </c>
      <c r="M151" t="str">
        <f>IF(Draft2019[[#This Row],[KEEPER]]="K",Draft2019[[#This Row],[Last Contract]],IF(ISNA(VLOOKUP(Draft2019[[#This Row],[PLAYER]],Rookies2019[full_name],1,FALSE)),"Auction","Rookie"))</f>
        <v>Rookie</v>
      </c>
      <c r="N151">
        <f>IF(Draft2019[[#This Row],[KEEPER]]="K",1+_xlfn.IFNA(INDEX(Draft2018[Net Keeper Count],MATCH(Draft2019[[#This Row],[PLAYER]],Draft2018[PLAYER],0)),0),0)</f>
        <v>2</v>
      </c>
    </row>
    <row r="152" spans="4:14" x14ac:dyDescent="0.3">
      <c r="D152">
        <v>3</v>
      </c>
      <c r="E152" t="s">
        <v>10665</v>
      </c>
      <c r="F152" t="s">
        <v>10489</v>
      </c>
      <c r="G152" t="s">
        <v>157</v>
      </c>
      <c r="H152" t="s">
        <v>416</v>
      </c>
      <c r="I152" t="s">
        <v>451</v>
      </c>
      <c r="J152">
        <v>18</v>
      </c>
      <c r="K152" t="s">
        <v>437</v>
      </c>
      <c r="L152" t="str">
        <f>IF(Draft2019[[#This Row],[KEEPER]]="K",_xlfn.IFNA(INDEX(Draft2018[Current Contract],MATCH(Draft2019[[#This Row],[PLAYER]],Draft2018[PLAYER],0)),"Undrafted"),"")</f>
        <v>Auction</v>
      </c>
      <c r="M152" t="str">
        <f>IF(Draft2019[[#This Row],[KEEPER]]="K",Draft2019[[#This Row],[Last Contract]],IF(ISNA(VLOOKUP(Draft2019[[#This Row],[PLAYER]],Rookies2019[full_name],1,FALSE)),"Auction","Rookie"))</f>
        <v>Auction</v>
      </c>
      <c r="N152">
        <f>IF(Draft2019[[#This Row],[KEEPER]]="K",1+_xlfn.IFNA(INDEX(Draft2018[Net Keeper Count],MATCH(Draft2019[[#This Row],[PLAYER]],Draft2018[PLAYER],0)),0),0)</f>
        <v>1</v>
      </c>
    </row>
    <row r="153" spans="4:14" x14ac:dyDescent="0.3">
      <c r="D153">
        <v>4</v>
      </c>
      <c r="E153" t="s">
        <v>10665</v>
      </c>
      <c r="F153" t="s">
        <v>9222</v>
      </c>
      <c r="G153" t="s">
        <v>149</v>
      </c>
      <c r="H153" t="s">
        <v>388</v>
      </c>
      <c r="I153" t="s">
        <v>311</v>
      </c>
      <c r="J153">
        <v>10</v>
      </c>
      <c r="K153" t="s">
        <v>437</v>
      </c>
      <c r="L153" t="str">
        <f>IF(Draft2019[[#This Row],[KEEPER]]="K",_xlfn.IFNA(INDEX(Draft2018[Current Contract],MATCH(Draft2019[[#This Row],[PLAYER]],Draft2018[PLAYER],0)),"Undrafted"),"")</f>
        <v>Rookie</v>
      </c>
      <c r="M153" t="str">
        <f>IF(Draft2019[[#This Row],[KEEPER]]="K",Draft2019[[#This Row],[Last Contract]],IF(ISNA(VLOOKUP(Draft2019[[#This Row],[PLAYER]],Rookies2019[full_name],1,FALSE)),"Auction","Rookie"))</f>
        <v>Rookie</v>
      </c>
      <c r="N153">
        <f>IF(Draft2019[[#This Row],[KEEPER]]="K",1+_xlfn.IFNA(INDEX(Draft2018[Net Keeper Count],MATCH(Draft2019[[#This Row],[PLAYER]],Draft2018[PLAYER],0)),0),0)</f>
        <v>3</v>
      </c>
    </row>
    <row r="154" spans="4:14" x14ac:dyDescent="0.3">
      <c r="D154">
        <v>5</v>
      </c>
      <c r="E154" t="s">
        <v>10665</v>
      </c>
      <c r="F154" t="s">
        <v>8880</v>
      </c>
      <c r="G154" t="s">
        <v>150</v>
      </c>
      <c r="H154" t="s">
        <v>314</v>
      </c>
      <c r="I154" t="s">
        <v>348</v>
      </c>
      <c r="J154">
        <v>6</v>
      </c>
      <c r="K154" t="s">
        <v>437</v>
      </c>
      <c r="L154" t="str">
        <f>IF(Draft2019[[#This Row],[KEEPER]]="K",_xlfn.IFNA(INDEX(Draft2018[Current Contract],MATCH(Draft2019[[#This Row],[PLAYER]],Draft2018[PLAYER],0)),"Undrafted"),"")</f>
        <v>Rookie</v>
      </c>
      <c r="M154" t="str">
        <f>IF(Draft2019[[#This Row],[KEEPER]]="K",Draft2019[[#This Row],[Last Contract]],IF(ISNA(VLOOKUP(Draft2019[[#This Row],[PLAYER]],Rookies2019[full_name],1,FALSE)),"Auction","Rookie"))</f>
        <v>Rookie</v>
      </c>
      <c r="N154">
        <f>IF(Draft2019[[#This Row],[KEEPER]]="K",1+_xlfn.IFNA(INDEX(Draft2018[Net Keeper Count],MATCH(Draft2019[[#This Row],[PLAYER]],Draft2018[PLAYER],0)),0),0)</f>
        <v>3</v>
      </c>
    </row>
    <row r="155" spans="4:14" x14ac:dyDescent="0.3">
      <c r="D155">
        <v>8</v>
      </c>
      <c r="E155" t="s">
        <v>10665</v>
      </c>
      <c r="F155" t="s">
        <v>9273</v>
      </c>
      <c r="G155" t="s">
        <v>143</v>
      </c>
      <c r="H155">
        <v>0</v>
      </c>
      <c r="I155" t="s">
        <v>348</v>
      </c>
      <c r="J155">
        <v>2</v>
      </c>
      <c r="K155" t="s">
        <v>437</v>
      </c>
      <c r="L155" t="str">
        <f>IF(Draft2019[[#This Row],[KEEPER]]="K",_xlfn.IFNA(INDEX(Draft2018[Current Contract],MATCH(Draft2019[[#This Row],[PLAYER]],Draft2018[PLAYER],0)),"Undrafted"),"")</f>
        <v>Auction</v>
      </c>
      <c r="M155" t="str">
        <f>IF(Draft2019[[#This Row],[KEEPER]]="K",Draft2019[[#This Row],[Last Contract]],IF(ISNA(VLOOKUP(Draft2019[[#This Row],[PLAYER]],Rookies2019[full_name],1,FALSE)),"Auction","Rookie"))</f>
        <v>Auction</v>
      </c>
      <c r="N155">
        <f>IF(Draft2019[[#This Row],[KEEPER]]="K",1+_xlfn.IFNA(INDEX(Draft2018[Net Keeper Count],MATCH(Draft2019[[#This Row],[PLAYER]],Draft2018[PLAYER],0)),0),0)</f>
        <v>1</v>
      </c>
    </row>
    <row r="156" spans="4:14" x14ac:dyDescent="0.3">
      <c r="D156">
        <v>10</v>
      </c>
      <c r="E156" t="s">
        <v>10665</v>
      </c>
      <c r="F156" t="s">
        <v>9161</v>
      </c>
      <c r="G156" t="s">
        <v>154</v>
      </c>
      <c r="H156" t="s">
        <v>1198</v>
      </c>
      <c r="I156" t="s">
        <v>451</v>
      </c>
      <c r="J156">
        <v>1</v>
      </c>
      <c r="K156" t="s">
        <v>437</v>
      </c>
      <c r="L156" t="str">
        <f>IF(Draft2019[[#This Row],[KEEPER]]="K",_xlfn.IFNA(INDEX(Draft2018[Current Contract],MATCH(Draft2019[[#This Row],[PLAYER]],Draft2018[PLAYER],0)),"Undrafted"),"")</f>
        <v>Undrafted</v>
      </c>
      <c r="M156" t="str">
        <f>IF(Draft2019[[#This Row],[KEEPER]]="K",Draft2019[[#This Row],[Last Contract]],IF(ISNA(VLOOKUP(Draft2019[[#This Row],[PLAYER]],Rookies2019[full_name],1,FALSE)),"Auction","Rookie"))</f>
        <v>Undrafted</v>
      </c>
      <c r="N156">
        <f>IF(Draft2019[[#This Row],[KEEPER]]="K",1+_xlfn.IFNA(INDEX(Draft2018[Net Keeper Count],MATCH(Draft2019[[#This Row],[PLAYER]],Draft2018[PLAYER],0)),0),0)</f>
        <v>2</v>
      </c>
    </row>
    <row r="157" spans="4:14" x14ac:dyDescent="0.3">
      <c r="D157">
        <v>11</v>
      </c>
      <c r="E157" t="s">
        <v>10665</v>
      </c>
      <c r="F157" t="s">
        <v>4973</v>
      </c>
      <c r="G157" t="s">
        <v>155</v>
      </c>
      <c r="H157" t="s">
        <v>314</v>
      </c>
      <c r="I157" t="s">
        <v>437</v>
      </c>
      <c r="J157">
        <v>1</v>
      </c>
      <c r="K157" t="s">
        <v>437</v>
      </c>
      <c r="L157" t="str">
        <f>IF(Draft2019[[#This Row],[KEEPER]]="K",_xlfn.IFNA(INDEX(Draft2018[Current Contract],MATCH(Draft2019[[#This Row],[PLAYER]],Draft2018[PLAYER],0)),"Undrafted"),"")</f>
        <v>Undrafted</v>
      </c>
      <c r="M157" t="str">
        <f>IF(Draft2019[[#This Row],[KEEPER]]="K",Draft2019[[#This Row],[Last Contract]],IF(ISNA(VLOOKUP(Draft2019[[#This Row],[PLAYER]],Rookies2019[full_name],1,FALSE)),"Auction","Rookie"))</f>
        <v>Undrafted</v>
      </c>
      <c r="N157">
        <f>IF(Draft2019[[#This Row],[KEEPER]]="K",1+_xlfn.IFNA(INDEX(Draft2018[Net Keeper Count],MATCH(Draft2019[[#This Row],[PLAYER]],Draft2018[PLAYER],0)),0),0)</f>
        <v>1</v>
      </c>
    </row>
    <row r="158" spans="4:14" x14ac:dyDescent="0.3">
      <c r="D158">
        <v>12</v>
      </c>
      <c r="E158" t="s">
        <v>10665</v>
      </c>
      <c r="F158" t="s">
        <v>5579</v>
      </c>
      <c r="G158" t="s">
        <v>40</v>
      </c>
      <c r="H158" t="s">
        <v>707</v>
      </c>
      <c r="I158" t="s">
        <v>348</v>
      </c>
      <c r="J158">
        <v>1</v>
      </c>
      <c r="K158" t="s">
        <v>437</v>
      </c>
      <c r="L158" t="str">
        <f>IF(Draft2019[[#This Row],[KEEPER]]="K",_xlfn.IFNA(INDEX(Draft2018[Current Contract],MATCH(Draft2019[[#This Row],[PLAYER]],Draft2018[PLAYER],0)),"Undrafted"),"")</f>
        <v>Auction</v>
      </c>
      <c r="M158" t="str">
        <f>IF(Draft2019[[#This Row],[KEEPER]]="K",Draft2019[[#This Row],[Last Contract]],IF(ISNA(VLOOKUP(Draft2019[[#This Row],[PLAYER]],Rookies2019[full_name],1,FALSE)),"Auction","Rookie"))</f>
        <v>Auction</v>
      </c>
      <c r="N158">
        <f>IF(Draft2019[[#This Row],[KEEPER]]="K",1+_xlfn.IFNA(INDEX(Draft2018[Net Keeper Count],MATCH(Draft2019[[#This Row],[PLAYER]],Draft2018[PLAYER],0)),0),0)</f>
        <v>1</v>
      </c>
    </row>
    <row r="159" spans="4:14" x14ac:dyDescent="0.3">
      <c r="D159">
        <v>13</v>
      </c>
      <c r="E159" t="s">
        <v>10665</v>
      </c>
      <c r="F159" t="s">
        <v>7534</v>
      </c>
      <c r="G159" t="s">
        <v>148</v>
      </c>
      <c r="H159" t="s">
        <v>552</v>
      </c>
      <c r="I159" t="s">
        <v>348</v>
      </c>
      <c r="J159">
        <v>1</v>
      </c>
      <c r="K159" t="s">
        <v>437</v>
      </c>
      <c r="L159" t="str">
        <f>IF(Draft2019[[#This Row],[KEEPER]]="K",_xlfn.IFNA(INDEX(Draft2018[Current Contract],MATCH(Draft2019[[#This Row],[PLAYER]],Draft2018[PLAYER],0)),"Undrafted"),"")</f>
        <v>Undrafted</v>
      </c>
      <c r="M159" t="str">
        <f>IF(Draft2019[[#This Row],[KEEPER]]="K",Draft2019[[#This Row],[Last Contract]],IF(ISNA(VLOOKUP(Draft2019[[#This Row],[PLAYER]],Rookies2019[full_name],1,FALSE)),"Auction","Rookie"))</f>
        <v>Undrafted</v>
      </c>
      <c r="N159">
        <f>IF(Draft2019[[#This Row],[KEEPER]]="K",1+_xlfn.IFNA(INDEX(Draft2018[Net Keeper Count],MATCH(Draft2019[[#This Row],[PLAYER]],Draft2018[PLAYER],0)),0),0)</f>
        <v>1</v>
      </c>
    </row>
    <row r="160" spans="4:14" x14ac:dyDescent="0.3">
      <c r="D160">
        <v>14</v>
      </c>
      <c r="E160" t="s">
        <v>10665</v>
      </c>
      <c r="F160" t="s">
        <v>8187</v>
      </c>
      <c r="G160" t="s">
        <v>147</v>
      </c>
      <c r="H160" t="s">
        <v>910</v>
      </c>
      <c r="I160" t="s">
        <v>348</v>
      </c>
      <c r="J160">
        <v>1</v>
      </c>
      <c r="K160" t="s">
        <v>437</v>
      </c>
      <c r="L160" t="str">
        <f>IF(Draft2019[[#This Row],[KEEPER]]="K",_xlfn.IFNA(INDEX(Draft2018[Current Contract],MATCH(Draft2019[[#This Row],[PLAYER]],Draft2018[PLAYER],0)),"Undrafted"),"")</f>
        <v>Undrafted</v>
      </c>
      <c r="M160" t="str">
        <f>IF(Draft2019[[#This Row],[KEEPER]]="K",Draft2019[[#This Row],[Last Contract]],IF(ISNA(VLOOKUP(Draft2019[[#This Row],[PLAYER]],Rookies2019[full_name],1,FALSE)),"Auction","Rookie"))</f>
        <v>Undrafted</v>
      </c>
      <c r="N160">
        <f>IF(Draft2019[[#This Row],[KEEPER]]="K",1+_xlfn.IFNA(INDEX(Draft2018[Net Keeper Count],MATCH(Draft2019[[#This Row],[PLAYER]],Draft2018[PLAYER],0)),0),0)</f>
        <v>1</v>
      </c>
    </row>
    <row r="161" spans="4:14" x14ac:dyDescent="0.3">
      <c r="D161">
        <v>18</v>
      </c>
      <c r="E161" t="s">
        <v>10665</v>
      </c>
      <c r="F161" t="s">
        <v>1923</v>
      </c>
      <c r="G161" t="s">
        <v>158</v>
      </c>
      <c r="H161" t="s">
        <v>1379</v>
      </c>
      <c r="I161" t="s">
        <v>348</v>
      </c>
      <c r="J161">
        <v>5</v>
      </c>
      <c r="K161" t="s">
        <v>437</v>
      </c>
      <c r="L161" t="str">
        <f>IF(Draft2019[[#This Row],[KEEPER]]="K",_xlfn.IFNA(INDEX(Draft2018[Current Contract],MATCH(Draft2019[[#This Row],[PLAYER]],Draft2018[PLAYER],0)),"Undrafted"),"")</f>
        <v>Rookie</v>
      </c>
      <c r="M161" t="str">
        <f>IF(Draft2019[[#This Row],[KEEPER]]="K",Draft2019[[#This Row],[Last Contract]],IF(ISNA(VLOOKUP(Draft2019[[#This Row],[PLAYER]],Rookies2019[full_name],1,FALSE)),"Auction","Rookie"))</f>
        <v>Rookie</v>
      </c>
      <c r="N161">
        <f>IF(Draft2019[[#This Row],[KEEPER]]="K",1+_xlfn.IFNA(INDEX(Draft2018[Net Keeper Count],MATCH(Draft2019[[#This Row],[PLAYER]],Draft2018[PLAYER],0)),0),0)</f>
        <v>1</v>
      </c>
    </row>
    <row r="162" spans="4:14" x14ac:dyDescent="0.3">
      <c r="D162">
        <v>19</v>
      </c>
      <c r="E162" t="s">
        <v>10665</v>
      </c>
      <c r="F162" t="s">
        <v>9987</v>
      </c>
      <c r="G162" t="s">
        <v>152</v>
      </c>
      <c r="H162" t="s">
        <v>306</v>
      </c>
      <c r="I162" t="s">
        <v>348</v>
      </c>
      <c r="J162">
        <v>81</v>
      </c>
      <c r="L162" t="str">
        <f>IF(Draft2019[[#This Row],[KEEPER]]="K",_xlfn.IFNA(INDEX(Draft2018[Current Contract],MATCH(Draft2019[[#This Row],[PLAYER]],Draft2018[PLAYER],0)),"Undrafted"),"")</f>
        <v/>
      </c>
      <c r="M162" t="str">
        <f>IF(Draft2019[[#This Row],[KEEPER]]="K",Draft2019[[#This Row],[Last Contract]],IF(ISNA(VLOOKUP(Draft2019[[#This Row],[PLAYER]],Rookies2019[full_name],1,FALSE)),"Auction","Rookie"))</f>
        <v>Auction</v>
      </c>
      <c r="N162">
        <f>IF(Draft2019[[#This Row],[KEEPER]]="K",1+_xlfn.IFNA(INDEX(Draft2018[Net Keeper Count],MATCH(Draft2019[[#This Row],[PLAYER]],Draft2018[PLAYER],0)),0),0)</f>
        <v>0</v>
      </c>
    </row>
    <row r="163" spans="4:14" x14ac:dyDescent="0.3">
      <c r="D163">
        <v>20</v>
      </c>
      <c r="E163" t="s">
        <v>10665</v>
      </c>
      <c r="F163" t="s">
        <v>3980</v>
      </c>
      <c r="G163" t="s">
        <v>140</v>
      </c>
      <c r="H163" t="s">
        <v>306</v>
      </c>
      <c r="I163" t="s">
        <v>321</v>
      </c>
      <c r="J163">
        <v>66</v>
      </c>
      <c r="L163" t="str">
        <f>IF(Draft2019[[#This Row],[KEEPER]]="K",_xlfn.IFNA(INDEX(Draft2018[Current Contract],MATCH(Draft2019[[#This Row],[PLAYER]],Draft2018[PLAYER],0)),"Undrafted"),"")</f>
        <v/>
      </c>
      <c r="M163" t="str">
        <f>IF(Draft2019[[#This Row],[KEEPER]]="K",Draft2019[[#This Row],[Last Contract]],IF(ISNA(VLOOKUP(Draft2019[[#This Row],[PLAYER]],Rookies2019[full_name],1,FALSE)),"Auction","Rookie"))</f>
        <v>Auction</v>
      </c>
      <c r="N163">
        <f>IF(Draft2019[[#This Row],[KEEPER]]="K",1+_xlfn.IFNA(INDEX(Draft2018[Net Keeper Count],MATCH(Draft2019[[#This Row],[PLAYER]],Draft2018[PLAYER],0)),0),0)</f>
        <v>0</v>
      </c>
    </row>
    <row r="164" spans="4:14" x14ac:dyDescent="0.3">
      <c r="D164">
        <v>21</v>
      </c>
      <c r="E164" t="s">
        <v>10665</v>
      </c>
      <c r="F164" t="s">
        <v>1228</v>
      </c>
      <c r="G164" t="s">
        <v>88</v>
      </c>
      <c r="H164" t="s">
        <v>570</v>
      </c>
      <c r="I164" t="s">
        <v>348</v>
      </c>
      <c r="J164">
        <v>39</v>
      </c>
      <c r="L164" t="str">
        <f>IF(Draft2019[[#This Row],[KEEPER]]="K",_xlfn.IFNA(INDEX(Draft2018[Current Contract],MATCH(Draft2019[[#This Row],[PLAYER]],Draft2018[PLAYER],0)),"Undrafted"),"")</f>
        <v/>
      </c>
      <c r="M164" t="str">
        <f>IF(Draft2019[[#This Row],[KEEPER]]="K",Draft2019[[#This Row],[Last Contract]],IF(ISNA(VLOOKUP(Draft2019[[#This Row],[PLAYER]],Rookies2019[full_name],1,FALSE)),"Auction","Rookie"))</f>
        <v>Auction</v>
      </c>
      <c r="N164">
        <f>IF(Draft2019[[#This Row],[KEEPER]]="K",1+_xlfn.IFNA(INDEX(Draft2018[Net Keeper Count],MATCH(Draft2019[[#This Row],[PLAYER]],Draft2018[PLAYER],0)),0),0)</f>
        <v>0</v>
      </c>
    </row>
    <row r="165" spans="4:14" x14ac:dyDescent="0.3">
      <c r="D165">
        <v>22</v>
      </c>
      <c r="E165" t="s">
        <v>10665</v>
      </c>
      <c r="F165" t="s">
        <v>3105</v>
      </c>
      <c r="G165" t="s">
        <v>39</v>
      </c>
      <c r="H165" t="s">
        <v>306</v>
      </c>
      <c r="I165" t="s">
        <v>348</v>
      </c>
      <c r="J165">
        <v>4</v>
      </c>
      <c r="L165" t="str">
        <f>IF(Draft2019[[#This Row],[KEEPER]]="K",_xlfn.IFNA(INDEX(Draft2018[Current Contract],MATCH(Draft2019[[#This Row],[PLAYER]],Draft2018[PLAYER],0)),"Undrafted"),"")</f>
        <v/>
      </c>
      <c r="M165" t="str">
        <f>IF(Draft2019[[#This Row],[KEEPER]]="K",Draft2019[[#This Row],[Last Contract]],IF(ISNA(VLOOKUP(Draft2019[[#This Row],[PLAYER]],Rookies2019[full_name],1,FALSE)),"Auction","Rookie"))</f>
        <v>Auction</v>
      </c>
      <c r="N165">
        <f>IF(Draft2019[[#This Row],[KEEPER]]="K",1+_xlfn.IFNA(INDEX(Draft2018[Net Keeper Count],MATCH(Draft2019[[#This Row],[PLAYER]],Draft2018[PLAYER],0)),0),0)</f>
        <v>0</v>
      </c>
    </row>
    <row r="166" spans="4:14" x14ac:dyDescent="0.3">
      <c r="D166">
        <v>23</v>
      </c>
      <c r="E166" t="s">
        <v>10665</v>
      </c>
      <c r="F166" t="s">
        <v>6376</v>
      </c>
      <c r="G166" t="s">
        <v>65</v>
      </c>
      <c r="H166" t="s">
        <v>444</v>
      </c>
      <c r="I166" t="s">
        <v>451</v>
      </c>
      <c r="J166">
        <v>1</v>
      </c>
      <c r="L166" t="str">
        <f>IF(Draft2019[[#This Row],[KEEPER]]="K",_xlfn.IFNA(INDEX(Draft2018[Current Contract],MATCH(Draft2019[[#This Row],[PLAYER]],Draft2018[PLAYER],0)),"Undrafted"),"")</f>
        <v/>
      </c>
      <c r="M166" t="str">
        <f>IF(Draft2019[[#This Row],[KEEPER]]="K",Draft2019[[#This Row],[Last Contract]],IF(ISNA(VLOOKUP(Draft2019[[#This Row],[PLAYER]],Rookies2019[full_name],1,FALSE)),"Auction","Rookie"))</f>
        <v>Auction</v>
      </c>
      <c r="N166">
        <f>IF(Draft2019[[#This Row],[KEEPER]]="K",1+_xlfn.IFNA(INDEX(Draft2018[Net Keeper Count],MATCH(Draft2019[[#This Row],[PLAYER]],Draft2018[PLAYER],0)),0),0)</f>
        <v>0</v>
      </c>
    </row>
    <row r="167" spans="4:14" x14ac:dyDescent="0.3">
      <c r="D167">
        <v>24</v>
      </c>
      <c r="E167" t="s">
        <v>10665</v>
      </c>
      <c r="F167" t="s">
        <v>10569</v>
      </c>
      <c r="G167" t="s">
        <v>151</v>
      </c>
      <c r="H167" t="s">
        <v>298</v>
      </c>
      <c r="I167" t="s">
        <v>311</v>
      </c>
      <c r="J167">
        <v>1</v>
      </c>
      <c r="L167" t="str">
        <f>IF(Draft2019[[#This Row],[KEEPER]]="K",_xlfn.IFNA(INDEX(Draft2018[Current Contract],MATCH(Draft2019[[#This Row],[PLAYER]],Draft2018[PLAYER],0)),"Undrafted"),"")</f>
        <v/>
      </c>
      <c r="M167" t="str">
        <f>IF(Draft2019[[#This Row],[KEEPER]]="K",Draft2019[[#This Row],[Last Contract]],IF(ISNA(VLOOKUP(Draft2019[[#This Row],[PLAYER]],Rookies2019[full_name],1,FALSE)),"Auction","Rookie"))</f>
        <v>Auction</v>
      </c>
      <c r="N167">
        <f>IF(Draft2019[[#This Row],[KEEPER]]="K",1+_xlfn.IFNA(INDEX(Draft2018[Net Keeper Count],MATCH(Draft2019[[#This Row],[PLAYER]],Draft2018[PLAYER],0)),0),0)</f>
        <v>0</v>
      </c>
    </row>
    <row r="168" spans="4:14" x14ac:dyDescent="0.3">
      <c r="D168">
        <v>6</v>
      </c>
      <c r="E168" t="s">
        <v>10665</v>
      </c>
      <c r="F168" t="s">
        <v>10250</v>
      </c>
      <c r="G168" t="s">
        <v>10248</v>
      </c>
      <c r="H168" t="s">
        <v>721</v>
      </c>
      <c r="I168" t="s">
        <v>321</v>
      </c>
      <c r="J168">
        <v>5</v>
      </c>
      <c r="K168" t="s">
        <v>11130</v>
      </c>
      <c r="L168" t="str">
        <f>IF(Draft2019[[#This Row],[KEEPER]]="K",_xlfn.IFNA(INDEX(Draft2018[Current Contract],MATCH(Draft2019[[#This Row],[PLAYER]],Draft2018[PLAYER],0)),"Undrafted"),"")</f>
        <v/>
      </c>
      <c r="M168" t="str">
        <f>IF(Draft2019[[#This Row],[KEEPER]]="K",Draft2019[[#This Row],[Last Contract]],IF(ISNA(VLOOKUP(Draft2019[[#This Row],[PLAYER]],Rookies2019[full_name],1,FALSE)),"Auction","Rookie"))</f>
        <v>Rookie</v>
      </c>
      <c r="N168">
        <f>IF(Draft2019[[#This Row],[KEEPER]]="K",1+_xlfn.IFNA(INDEX(Draft2018[Net Keeper Count],MATCH(Draft2019[[#This Row],[PLAYER]],Draft2018[PLAYER],0)),0),0)</f>
        <v>0</v>
      </c>
    </row>
    <row r="169" spans="4:14" x14ac:dyDescent="0.3">
      <c r="D169">
        <v>7</v>
      </c>
      <c r="E169" t="s">
        <v>10665</v>
      </c>
      <c r="F169" t="s">
        <v>7068</v>
      </c>
      <c r="G169" t="s">
        <v>7066</v>
      </c>
      <c r="H169" t="s">
        <v>444</v>
      </c>
      <c r="I169" t="s">
        <v>348</v>
      </c>
      <c r="J169">
        <v>4</v>
      </c>
      <c r="K169" t="s">
        <v>11130</v>
      </c>
      <c r="L169" t="str">
        <f>IF(Draft2019[[#This Row],[KEEPER]]="K",_xlfn.IFNA(INDEX(Draft2018[Current Contract],MATCH(Draft2019[[#This Row],[PLAYER]],Draft2018[PLAYER],0)),"Undrafted"),"")</f>
        <v/>
      </c>
      <c r="M169" t="str">
        <f>IF(Draft2019[[#This Row],[KEEPER]]="K",Draft2019[[#This Row],[Last Contract]],IF(ISNA(VLOOKUP(Draft2019[[#This Row],[PLAYER]],Rookies2019[full_name],1,FALSE)),"Auction","Rookie"))</f>
        <v>Rookie</v>
      </c>
      <c r="N169">
        <f>IF(Draft2019[[#This Row],[KEEPER]]="K",1+_xlfn.IFNA(INDEX(Draft2018[Net Keeper Count],MATCH(Draft2019[[#This Row],[PLAYER]],Draft2018[PLAYER],0)),0),0)</f>
        <v>0</v>
      </c>
    </row>
    <row r="170" spans="4:14" x14ac:dyDescent="0.3">
      <c r="D170">
        <v>9</v>
      </c>
      <c r="E170" t="s">
        <v>10665</v>
      </c>
      <c r="F170" t="s">
        <v>3500</v>
      </c>
      <c r="G170" t="s">
        <v>3498</v>
      </c>
      <c r="H170" t="s">
        <v>410</v>
      </c>
      <c r="I170" t="s">
        <v>451</v>
      </c>
      <c r="J170">
        <v>2</v>
      </c>
      <c r="K170" t="s">
        <v>11130</v>
      </c>
      <c r="L170" t="str">
        <f>IF(Draft2019[[#This Row],[KEEPER]]="K",_xlfn.IFNA(INDEX(Draft2018[Current Contract],MATCH(Draft2019[[#This Row],[PLAYER]],Draft2018[PLAYER],0)),"Undrafted"),"")</f>
        <v/>
      </c>
      <c r="M170" t="str">
        <f>IF(Draft2019[[#This Row],[KEEPER]]="K",Draft2019[[#This Row],[Last Contract]],IF(ISNA(VLOOKUP(Draft2019[[#This Row],[PLAYER]],Rookies2019[full_name],1,FALSE)),"Auction","Rookie"))</f>
        <v>Rookie</v>
      </c>
      <c r="N170">
        <f>IF(Draft2019[[#This Row],[KEEPER]]="K",1+_xlfn.IFNA(INDEX(Draft2018[Net Keeper Count],MATCH(Draft2019[[#This Row],[PLAYER]],Draft2018[PLAYER],0)),0),0)</f>
        <v>0</v>
      </c>
    </row>
    <row r="171" spans="4:14" x14ac:dyDescent="0.3">
      <c r="D171">
        <v>15</v>
      </c>
      <c r="E171" t="s">
        <v>10665</v>
      </c>
      <c r="F171" t="s">
        <v>14242</v>
      </c>
      <c r="G171" t="s">
        <v>3173</v>
      </c>
      <c r="H171" t="s">
        <v>340</v>
      </c>
      <c r="I171" t="s">
        <v>348</v>
      </c>
      <c r="J171">
        <v>1</v>
      </c>
      <c r="K171" t="s">
        <v>11130</v>
      </c>
      <c r="L171" t="str">
        <f>IF(Draft2019[[#This Row],[KEEPER]]="K",_xlfn.IFNA(INDEX(Draft2018[Current Contract],MATCH(Draft2019[[#This Row],[PLAYER]],Draft2018[PLAYER],0)),"Undrafted"),"")</f>
        <v/>
      </c>
      <c r="M171" t="str">
        <f>IF(Draft2019[[#This Row],[KEEPER]]="K",Draft2019[[#This Row],[Last Contract]],IF(ISNA(VLOOKUP(Draft2019[[#This Row],[PLAYER]],Rookies2019[full_name],1,FALSE)),"Auction","Rookie"))</f>
        <v>Rookie</v>
      </c>
      <c r="N171">
        <f>IF(Draft2019[[#This Row],[KEEPER]]="K",1+_xlfn.IFNA(INDEX(Draft2018[Net Keeper Count],MATCH(Draft2019[[#This Row],[PLAYER]],Draft2018[PLAYER],0)),0),0)</f>
        <v>0</v>
      </c>
    </row>
    <row r="172" spans="4:14" x14ac:dyDescent="0.3">
      <c r="D172">
        <v>16</v>
      </c>
      <c r="E172" t="s">
        <v>10665</v>
      </c>
      <c r="F172" t="s">
        <v>614</v>
      </c>
      <c r="G172" t="s">
        <v>610</v>
      </c>
      <c r="H172">
        <v>0</v>
      </c>
      <c r="I172" t="s">
        <v>451</v>
      </c>
      <c r="J172">
        <v>1</v>
      </c>
      <c r="K172" t="s">
        <v>11130</v>
      </c>
      <c r="L172" t="str">
        <f>IF(Draft2019[[#This Row],[KEEPER]]="K",_xlfn.IFNA(INDEX(Draft2018[Current Contract],MATCH(Draft2019[[#This Row],[PLAYER]],Draft2018[PLAYER],0)),"Undrafted"),"")</f>
        <v/>
      </c>
      <c r="M172" t="str">
        <f>IF(Draft2019[[#This Row],[KEEPER]]="K",Draft2019[[#This Row],[Last Contract]],IF(ISNA(VLOOKUP(Draft2019[[#This Row],[PLAYER]],Rookies2019[full_name],1,FALSE)),"Auction","Rookie"))</f>
        <v>Rookie</v>
      </c>
      <c r="N172">
        <f>IF(Draft2019[[#This Row],[KEEPER]]="K",1+_xlfn.IFNA(INDEX(Draft2018[Net Keeper Count],MATCH(Draft2019[[#This Row],[PLAYER]],Draft2018[PLAYER],0)),0),0)</f>
        <v>0</v>
      </c>
    </row>
    <row r="173" spans="4:14" x14ac:dyDescent="0.3">
      <c r="D173">
        <v>17</v>
      </c>
      <c r="E173" t="s">
        <v>10665</v>
      </c>
      <c r="F173" t="s">
        <v>10464</v>
      </c>
      <c r="G173" t="s">
        <v>10461</v>
      </c>
      <c r="H173" t="s">
        <v>479</v>
      </c>
      <c r="I173" t="s">
        <v>451</v>
      </c>
      <c r="J173">
        <v>1</v>
      </c>
      <c r="K173" t="s">
        <v>11130</v>
      </c>
      <c r="L173" t="str">
        <f>IF(Draft2019[[#This Row],[KEEPER]]="K",_xlfn.IFNA(INDEX(Draft2018[Current Contract],MATCH(Draft2019[[#This Row],[PLAYER]],Draft2018[PLAYER],0)),"Undrafted"),"")</f>
        <v/>
      </c>
      <c r="M173" t="str">
        <f>IF(Draft2019[[#This Row],[KEEPER]]="K",Draft2019[[#This Row],[Last Contract]],IF(ISNA(VLOOKUP(Draft2019[[#This Row],[PLAYER]],Rookies2019[full_name],1,FALSE)),"Auction","Rookie"))</f>
        <v>Rookie</v>
      </c>
      <c r="N173">
        <f>IF(Draft2019[[#This Row],[KEEPER]]="K",1+_xlfn.IFNA(INDEX(Draft2018[Net Keeper Count],MATCH(Draft2019[[#This Row],[PLAYER]],Draft2018[PLAYER],0)),0),0)</f>
        <v>0</v>
      </c>
    </row>
    <row r="174" spans="4:14" x14ac:dyDescent="0.3">
      <c r="D174">
        <v>1</v>
      </c>
      <c r="E174" t="s">
        <v>14323</v>
      </c>
      <c r="F174" t="s">
        <v>7890</v>
      </c>
      <c r="G174" t="s">
        <v>48</v>
      </c>
      <c r="H174" t="s">
        <v>536</v>
      </c>
      <c r="I174" t="s">
        <v>321</v>
      </c>
      <c r="J174">
        <v>7</v>
      </c>
      <c r="K174" t="s">
        <v>437</v>
      </c>
      <c r="L174" t="str">
        <f>IF(Draft2019[[#This Row],[KEEPER]]="K",_xlfn.IFNA(INDEX(Draft2018[Current Contract],MATCH(Draft2019[[#This Row],[PLAYER]],Draft2018[PLAYER],0)),"Undrafted"),"")</f>
        <v>Undrafted</v>
      </c>
      <c r="M174" t="str">
        <f>IF(Draft2019[[#This Row],[KEEPER]]="K",Draft2019[[#This Row],[Last Contract]],IF(ISNA(VLOOKUP(Draft2019[[#This Row],[PLAYER]],Rookies2019[full_name],1,FALSE)),"Auction","Rookie"))</f>
        <v>Undrafted</v>
      </c>
      <c r="N174">
        <f>IF(Draft2019[[#This Row],[KEEPER]]="K",1+_xlfn.IFNA(INDEX(Draft2018[Net Keeper Count],MATCH(Draft2019[[#This Row],[PLAYER]],Draft2018[PLAYER],0)),0),0)</f>
        <v>2</v>
      </c>
    </row>
    <row r="175" spans="4:14" x14ac:dyDescent="0.3">
      <c r="D175">
        <v>3</v>
      </c>
      <c r="E175" t="s">
        <v>14323</v>
      </c>
      <c r="F175" t="s">
        <v>8000</v>
      </c>
      <c r="G175" t="s">
        <v>57</v>
      </c>
      <c r="H175" t="s">
        <v>1379</v>
      </c>
      <c r="I175" t="s">
        <v>451</v>
      </c>
      <c r="J175">
        <v>5</v>
      </c>
      <c r="K175" t="s">
        <v>437</v>
      </c>
      <c r="L175" t="str">
        <f>IF(Draft2019[[#This Row],[KEEPER]]="K",_xlfn.IFNA(INDEX(Draft2018[Current Contract],MATCH(Draft2019[[#This Row],[PLAYER]],Draft2018[PLAYER],0)),"Undrafted"),"")</f>
        <v>Rookie</v>
      </c>
      <c r="M175" t="str">
        <f>IF(Draft2019[[#This Row],[KEEPER]]="K",Draft2019[[#This Row],[Last Contract]],IF(ISNA(VLOOKUP(Draft2019[[#This Row],[PLAYER]],Rookies2019[full_name],1,FALSE)),"Auction","Rookie"))</f>
        <v>Rookie</v>
      </c>
      <c r="N175">
        <f>IF(Draft2019[[#This Row],[KEEPER]]="K",1+_xlfn.IFNA(INDEX(Draft2018[Net Keeper Count],MATCH(Draft2019[[#This Row],[PLAYER]],Draft2018[PLAYER],0)),0),0)</f>
        <v>1</v>
      </c>
    </row>
    <row r="176" spans="4:14" x14ac:dyDescent="0.3">
      <c r="D176">
        <v>5</v>
      </c>
      <c r="E176" t="s">
        <v>14323</v>
      </c>
      <c r="F176" t="s">
        <v>8542</v>
      </c>
      <c r="G176" t="s">
        <v>54</v>
      </c>
      <c r="H176" t="s">
        <v>536</v>
      </c>
      <c r="I176" t="s">
        <v>348</v>
      </c>
      <c r="J176">
        <v>4</v>
      </c>
      <c r="K176" t="s">
        <v>437</v>
      </c>
      <c r="L176" t="str">
        <f>IF(Draft2019[[#This Row],[KEEPER]]="K",_xlfn.IFNA(INDEX(Draft2018[Current Contract],MATCH(Draft2019[[#This Row],[PLAYER]],Draft2018[PLAYER],0)),"Undrafted"),"")</f>
        <v>Rookie</v>
      </c>
      <c r="M176" t="str">
        <f>IF(Draft2019[[#This Row],[KEEPER]]="K",Draft2019[[#This Row],[Last Contract]],IF(ISNA(VLOOKUP(Draft2019[[#This Row],[PLAYER]],Rookies2019[full_name],1,FALSE)),"Auction","Rookie"))</f>
        <v>Rookie</v>
      </c>
      <c r="N176">
        <f>IF(Draft2019[[#This Row],[KEEPER]]="K",1+_xlfn.IFNA(INDEX(Draft2018[Net Keeper Count],MATCH(Draft2019[[#This Row],[PLAYER]],Draft2018[PLAYER],0)),0),0)</f>
        <v>1</v>
      </c>
    </row>
    <row r="177" spans="4:14" x14ac:dyDescent="0.3">
      <c r="D177">
        <v>7</v>
      </c>
      <c r="E177" t="s">
        <v>14323</v>
      </c>
      <c r="F177" t="s">
        <v>9394</v>
      </c>
      <c r="G177" t="s">
        <v>51</v>
      </c>
      <c r="H177" t="s">
        <v>522</v>
      </c>
      <c r="I177" t="s">
        <v>311</v>
      </c>
      <c r="J177">
        <v>4</v>
      </c>
      <c r="K177" t="s">
        <v>437</v>
      </c>
      <c r="L177" t="str">
        <f>IF(Draft2019[[#This Row],[KEEPER]]="K",_xlfn.IFNA(INDEX(Draft2018[Current Contract],MATCH(Draft2019[[#This Row],[PLAYER]],Draft2018[PLAYER],0)),"Undrafted"),"")</f>
        <v>Rookie</v>
      </c>
      <c r="M177" t="str">
        <f>IF(Draft2019[[#This Row],[KEEPER]]="K",Draft2019[[#This Row],[Last Contract]],IF(ISNA(VLOOKUP(Draft2019[[#This Row],[PLAYER]],Rookies2019[full_name],1,FALSE)),"Auction","Rookie"))</f>
        <v>Rookie</v>
      </c>
      <c r="N177">
        <f>IF(Draft2019[[#This Row],[KEEPER]]="K",1+_xlfn.IFNA(INDEX(Draft2018[Net Keeper Count],MATCH(Draft2019[[#This Row],[PLAYER]],Draft2018[PLAYER],0)),0),0)</f>
        <v>1</v>
      </c>
    </row>
    <row r="178" spans="4:14" x14ac:dyDescent="0.3">
      <c r="D178">
        <v>8</v>
      </c>
      <c r="E178" t="s">
        <v>14323</v>
      </c>
      <c r="F178" t="s">
        <v>8040</v>
      </c>
      <c r="G178" t="s">
        <v>46</v>
      </c>
      <c r="H178" t="s">
        <v>910</v>
      </c>
      <c r="I178" t="s">
        <v>348</v>
      </c>
      <c r="J178">
        <v>3</v>
      </c>
      <c r="K178" t="s">
        <v>437</v>
      </c>
      <c r="L178" t="str">
        <f>IF(Draft2019[[#This Row],[KEEPER]]="K",_xlfn.IFNA(INDEX(Draft2018[Current Contract],MATCH(Draft2019[[#This Row],[PLAYER]],Draft2018[PLAYER],0)),"Undrafted"),"")</f>
        <v>Rookie</v>
      </c>
      <c r="M178" t="str">
        <f>IF(Draft2019[[#This Row],[KEEPER]]="K",Draft2019[[#This Row],[Last Contract]],IF(ISNA(VLOOKUP(Draft2019[[#This Row],[PLAYER]],Rookies2019[full_name],1,FALSE)),"Auction","Rookie"))</f>
        <v>Rookie</v>
      </c>
      <c r="N178">
        <f>IF(Draft2019[[#This Row],[KEEPER]]="K",1+_xlfn.IFNA(INDEX(Draft2018[Net Keeper Count],MATCH(Draft2019[[#This Row],[PLAYER]],Draft2018[PLAYER],0)),0),0)</f>
        <v>2</v>
      </c>
    </row>
    <row r="179" spans="4:14" x14ac:dyDescent="0.3">
      <c r="D179">
        <v>10</v>
      </c>
      <c r="E179" t="s">
        <v>14323</v>
      </c>
      <c r="F179" t="s">
        <v>2533</v>
      </c>
      <c r="G179" t="s">
        <v>53</v>
      </c>
      <c r="H179" t="s">
        <v>707</v>
      </c>
      <c r="I179" t="s">
        <v>311</v>
      </c>
      <c r="J179">
        <v>2</v>
      </c>
      <c r="K179" t="s">
        <v>437</v>
      </c>
      <c r="L179" t="str">
        <f>IF(Draft2019[[#This Row],[KEEPER]]="K",_xlfn.IFNA(INDEX(Draft2018[Current Contract],MATCH(Draft2019[[#This Row],[PLAYER]],Draft2018[PLAYER],0)),"Undrafted"),"")</f>
        <v>Rookie</v>
      </c>
      <c r="M179" t="str">
        <f>IF(Draft2019[[#This Row],[KEEPER]]="K",Draft2019[[#This Row],[Last Contract]],IF(ISNA(VLOOKUP(Draft2019[[#This Row],[PLAYER]],Rookies2019[full_name],1,FALSE)),"Auction","Rookie"))</f>
        <v>Rookie</v>
      </c>
      <c r="N179">
        <f>IF(Draft2019[[#This Row],[KEEPER]]="K",1+_xlfn.IFNA(INDEX(Draft2018[Net Keeper Count],MATCH(Draft2019[[#This Row],[PLAYER]],Draft2018[PLAYER],0)),0),0)</f>
        <v>1</v>
      </c>
    </row>
    <row r="180" spans="4:14" x14ac:dyDescent="0.3">
      <c r="D180">
        <v>11</v>
      </c>
      <c r="E180" t="s">
        <v>14323</v>
      </c>
      <c r="F180" t="s">
        <v>1258</v>
      </c>
      <c r="G180" t="s">
        <v>52</v>
      </c>
      <c r="H180" t="s">
        <v>536</v>
      </c>
      <c r="I180" t="s">
        <v>437</v>
      </c>
      <c r="J180">
        <v>1</v>
      </c>
      <c r="K180" t="s">
        <v>437</v>
      </c>
      <c r="L180" t="str">
        <f>IF(Draft2019[[#This Row],[KEEPER]]="K",_xlfn.IFNA(INDEX(Draft2018[Current Contract],MATCH(Draft2019[[#This Row],[PLAYER]],Draft2018[PLAYER],0)),"Undrafted"),"")</f>
        <v>Undrafted</v>
      </c>
      <c r="M180" t="str">
        <f>IF(Draft2019[[#This Row],[KEEPER]]="K",Draft2019[[#This Row],[Last Contract]],IF(ISNA(VLOOKUP(Draft2019[[#This Row],[PLAYER]],Rookies2019[full_name],1,FALSE)),"Auction","Rookie"))</f>
        <v>Undrafted</v>
      </c>
      <c r="N180">
        <f>IF(Draft2019[[#This Row],[KEEPER]]="K",1+_xlfn.IFNA(INDEX(Draft2018[Net Keeper Count],MATCH(Draft2019[[#This Row],[PLAYER]],Draft2018[PLAYER],0)),0),0)</f>
        <v>2</v>
      </c>
    </row>
    <row r="181" spans="4:14" x14ac:dyDescent="0.3">
      <c r="D181">
        <v>12</v>
      </c>
      <c r="E181" t="s">
        <v>14323</v>
      </c>
      <c r="F181" t="s">
        <v>5538</v>
      </c>
      <c r="G181" t="s">
        <v>44</v>
      </c>
      <c r="H181" t="s">
        <v>875</v>
      </c>
      <c r="I181" t="s">
        <v>348</v>
      </c>
      <c r="J181">
        <v>1</v>
      </c>
      <c r="K181" t="s">
        <v>437</v>
      </c>
      <c r="L181" t="str">
        <f>IF(Draft2019[[#This Row],[KEEPER]]="K",_xlfn.IFNA(INDEX(Draft2018[Current Contract],MATCH(Draft2019[[#This Row],[PLAYER]],Draft2018[PLAYER],0)),"Undrafted"),"")</f>
        <v>Undrafted</v>
      </c>
      <c r="M181" t="str">
        <f>IF(Draft2019[[#This Row],[KEEPER]]="K",Draft2019[[#This Row],[Last Contract]],IF(ISNA(VLOOKUP(Draft2019[[#This Row],[PLAYER]],Rookies2019[full_name],1,FALSE)),"Auction","Rookie"))</f>
        <v>Undrafted</v>
      </c>
      <c r="N181">
        <f>IF(Draft2019[[#This Row],[KEEPER]]="K",1+_xlfn.IFNA(INDEX(Draft2018[Net Keeper Count],MATCH(Draft2019[[#This Row],[PLAYER]],Draft2018[PLAYER],0)),0),0)</f>
        <v>1</v>
      </c>
    </row>
    <row r="182" spans="4:14" x14ac:dyDescent="0.3">
      <c r="D182">
        <v>13</v>
      </c>
      <c r="E182" t="s">
        <v>14323</v>
      </c>
      <c r="F182" t="s">
        <v>4507</v>
      </c>
      <c r="G182" t="s">
        <v>47</v>
      </c>
      <c r="H182" t="s">
        <v>895</v>
      </c>
      <c r="I182" t="s">
        <v>451</v>
      </c>
      <c r="J182">
        <v>1</v>
      </c>
      <c r="K182" t="s">
        <v>437</v>
      </c>
      <c r="L182" t="str">
        <f>IF(Draft2019[[#This Row],[KEEPER]]="K",_xlfn.IFNA(INDEX(Draft2018[Current Contract],MATCH(Draft2019[[#This Row],[PLAYER]],Draft2018[PLAYER],0)),"Undrafted"),"")</f>
        <v>Auction</v>
      </c>
      <c r="M182" t="str">
        <f>IF(Draft2019[[#This Row],[KEEPER]]="K",Draft2019[[#This Row],[Last Contract]],IF(ISNA(VLOOKUP(Draft2019[[#This Row],[PLAYER]],Rookies2019[full_name],1,FALSE)),"Auction","Rookie"))</f>
        <v>Auction</v>
      </c>
      <c r="N182">
        <f>IF(Draft2019[[#This Row],[KEEPER]]="K",1+_xlfn.IFNA(INDEX(Draft2018[Net Keeper Count],MATCH(Draft2019[[#This Row],[PLAYER]],Draft2018[PLAYER],0)),0),0)</f>
        <v>2</v>
      </c>
    </row>
    <row r="183" spans="4:14" x14ac:dyDescent="0.3">
      <c r="D183">
        <v>14</v>
      </c>
      <c r="E183" t="s">
        <v>14323</v>
      </c>
      <c r="F183" t="s">
        <v>5940</v>
      </c>
      <c r="G183" t="s">
        <v>56</v>
      </c>
      <c r="H183" t="s">
        <v>479</v>
      </c>
      <c r="I183" t="s">
        <v>451</v>
      </c>
      <c r="J183">
        <v>1</v>
      </c>
      <c r="K183" t="s">
        <v>437</v>
      </c>
      <c r="L183" t="str">
        <f>IF(Draft2019[[#This Row],[KEEPER]]="K",_xlfn.IFNA(INDEX(Draft2018[Current Contract],MATCH(Draft2019[[#This Row],[PLAYER]],Draft2018[PLAYER],0)),"Undrafted"),"")</f>
        <v>Rookie</v>
      </c>
      <c r="M183" t="str">
        <f>IF(Draft2019[[#This Row],[KEEPER]]="K",Draft2019[[#This Row],[Last Contract]],IF(ISNA(VLOOKUP(Draft2019[[#This Row],[PLAYER]],Rookies2019[full_name],1,FALSE)),"Auction","Rookie"))</f>
        <v>Rookie</v>
      </c>
      <c r="N183">
        <f>IF(Draft2019[[#This Row],[KEEPER]]="K",1+_xlfn.IFNA(INDEX(Draft2018[Net Keeper Count],MATCH(Draft2019[[#This Row],[PLAYER]],Draft2018[PLAYER],0)),0),0)</f>
        <v>1</v>
      </c>
    </row>
    <row r="184" spans="4:14" x14ac:dyDescent="0.3">
      <c r="D184">
        <v>15</v>
      </c>
      <c r="E184" t="s">
        <v>14323</v>
      </c>
      <c r="F184" t="s">
        <v>6908</v>
      </c>
      <c r="G184" t="s">
        <v>50</v>
      </c>
      <c r="H184" t="s">
        <v>416</v>
      </c>
      <c r="I184" t="s">
        <v>348</v>
      </c>
      <c r="J184">
        <v>1</v>
      </c>
      <c r="K184" t="s">
        <v>437</v>
      </c>
      <c r="L184" t="str">
        <f>IF(Draft2019[[#This Row],[KEEPER]]="K",_xlfn.IFNA(INDEX(Draft2018[Current Contract],MATCH(Draft2019[[#This Row],[PLAYER]],Draft2018[PLAYER],0)),"Undrafted"),"")</f>
        <v>Undrafted</v>
      </c>
      <c r="M184" t="str">
        <f>IF(Draft2019[[#This Row],[KEEPER]]="K",Draft2019[[#This Row],[Last Contract]],IF(ISNA(VLOOKUP(Draft2019[[#This Row],[PLAYER]],Rookies2019[full_name],1,FALSE)),"Auction","Rookie"))</f>
        <v>Undrafted</v>
      </c>
      <c r="N184">
        <f>IF(Draft2019[[#This Row],[KEEPER]]="K",1+_xlfn.IFNA(INDEX(Draft2018[Net Keeper Count],MATCH(Draft2019[[#This Row],[PLAYER]],Draft2018[PLAYER],0)),0),0)</f>
        <v>1</v>
      </c>
    </row>
    <row r="185" spans="4:14" x14ac:dyDescent="0.3">
      <c r="D185">
        <v>17</v>
      </c>
      <c r="E185" t="s">
        <v>14323</v>
      </c>
      <c r="F185" t="s">
        <v>3335</v>
      </c>
      <c r="G185" t="s">
        <v>55</v>
      </c>
      <c r="H185" t="s">
        <v>875</v>
      </c>
      <c r="I185" t="s">
        <v>321</v>
      </c>
      <c r="J185">
        <v>1</v>
      </c>
      <c r="K185" t="s">
        <v>437</v>
      </c>
      <c r="L185" t="str">
        <f>IF(Draft2019[[#This Row],[KEEPER]]="K",_xlfn.IFNA(INDEX(Draft2018[Current Contract],MATCH(Draft2019[[#This Row],[PLAYER]],Draft2018[PLAYER],0)),"Undrafted"),"")</f>
        <v>Rookie</v>
      </c>
      <c r="M185" t="str">
        <f>IF(Draft2019[[#This Row],[KEEPER]]="K",Draft2019[[#This Row],[Last Contract]],IF(ISNA(VLOOKUP(Draft2019[[#This Row],[PLAYER]],Rookies2019[full_name],1,FALSE)),"Auction","Rookie"))</f>
        <v>Rookie</v>
      </c>
      <c r="N185">
        <f>IF(Draft2019[[#This Row],[KEEPER]]="K",1+_xlfn.IFNA(INDEX(Draft2018[Net Keeper Count],MATCH(Draft2019[[#This Row],[PLAYER]],Draft2018[PLAYER],0)),0),0)</f>
        <v>1</v>
      </c>
    </row>
    <row r="186" spans="4:14" x14ac:dyDescent="0.3">
      <c r="D186">
        <v>19</v>
      </c>
      <c r="E186" t="s">
        <v>14323</v>
      </c>
      <c r="F186" t="s">
        <v>1224</v>
      </c>
      <c r="G186" t="s">
        <v>122</v>
      </c>
      <c r="H186" t="s">
        <v>340</v>
      </c>
      <c r="I186" t="s">
        <v>451</v>
      </c>
      <c r="J186">
        <v>110</v>
      </c>
      <c r="L186" t="str">
        <f>IF(Draft2019[[#This Row],[KEEPER]]="K",_xlfn.IFNA(INDEX(Draft2018[Current Contract],MATCH(Draft2019[[#This Row],[PLAYER]],Draft2018[PLAYER],0)),"Undrafted"),"")</f>
        <v/>
      </c>
      <c r="M186" t="str">
        <f>IF(Draft2019[[#This Row],[KEEPER]]="K",Draft2019[[#This Row],[Last Contract]],IF(ISNA(VLOOKUP(Draft2019[[#This Row],[PLAYER]],Rookies2019[full_name],1,FALSE)),"Auction","Rookie"))</f>
        <v>Auction</v>
      </c>
      <c r="N186">
        <f>IF(Draft2019[[#This Row],[KEEPER]]="K",1+_xlfn.IFNA(INDEX(Draft2018[Net Keeper Count],MATCH(Draft2019[[#This Row],[PLAYER]],Draft2018[PLAYER],0)),0),0)</f>
        <v>0</v>
      </c>
    </row>
    <row r="187" spans="4:14" x14ac:dyDescent="0.3">
      <c r="D187">
        <v>20</v>
      </c>
      <c r="E187" t="s">
        <v>14323</v>
      </c>
      <c r="F187" t="s">
        <v>3023</v>
      </c>
      <c r="G187" t="s">
        <v>89</v>
      </c>
      <c r="H187" t="s">
        <v>365</v>
      </c>
      <c r="I187" t="s">
        <v>348</v>
      </c>
      <c r="J187">
        <v>108</v>
      </c>
      <c r="L187" t="str">
        <f>IF(Draft2019[[#This Row],[KEEPER]]="K",_xlfn.IFNA(INDEX(Draft2018[Current Contract],MATCH(Draft2019[[#This Row],[PLAYER]],Draft2018[PLAYER],0)),"Undrafted"),"")</f>
        <v/>
      </c>
      <c r="M187" t="str">
        <f>IF(Draft2019[[#This Row],[KEEPER]]="K",Draft2019[[#This Row],[Last Contract]],IF(ISNA(VLOOKUP(Draft2019[[#This Row],[PLAYER]],Rookies2019[full_name],1,FALSE)),"Auction","Rookie"))</f>
        <v>Auction</v>
      </c>
      <c r="N187">
        <f>IF(Draft2019[[#This Row],[KEEPER]]="K",1+_xlfn.IFNA(INDEX(Draft2018[Net Keeper Count],MATCH(Draft2019[[#This Row],[PLAYER]],Draft2018[PLAYER],0)),0),0)</f>
        <v>0</v>
      </c>
    </row>
    <row r="188" spans="4:14" x14ac:dyDescent="0.3">
      <c r="D188">
        <v>21</v>
      </c>
      <c r="E188" t="s">
        <v>14323</v>
      </c>
      <c r="F188" t="s">
        <v>8427</v>
      </c>
      <c r="G188" t="s">
        <v>138</v>
      </c>
      <c r="H188" t="s">
        <v>303</v>
      </c>
      <c r="I188" t="s">
        <v>348</v>
      </c>
      <c r="J188">
        <v>28</v>
      </c>
      <c r="L188" t="str">
        <f>IF(Draft2019[[#This Row],[KEEPER]]="K",_xlfn.IFNA(INDEX(Draft2018[Current Contract],MATCH(Draft2019[[#This Row],[PLAYER]],Draft2018[PLAYER],0)),"Undrafted"),"")</f>
        <v/>
      </c>
      <c r="M188" t="str">
        <f>IF(Draft2019[[#This Row],[KEEPER]]="K",Draft2019[[#This Row],[Last Contract]],IF(ISNA(VLOOKUP(Draft2019[[#This Row],[PLAYER]],Rookies2019[full_name],1,FALSE)),"Auction","Rookie"))</f>
        <v>Auction</v>
      </c>
      <c r="N188">
        <f>IF(Draft2019[[#This Row],[KEEPER]]="K",1+_xlfn.IFNA(INDEX(Draft2018[Net Keeper Count],MATCH(Draft2019[[#This Row],[PLAYER]],Draft2018[PLAYER],0)),0),0)</f>
        <v>0</v>
      </c>
    </row>
    <row r="189" spans="4:14" x14ac:dyDescent="0.3">
      <c r="D189">
        <v>22</v>
      </c>
      <c r="E189" t="s">
        <v>14323</v>
      </c>
      <c r="F189" t="s">
        <v>962</v>
      </c>
      <c r="G189" t="s">
        <v>957</v>
      </c>
      <c r="H189" t="s">
        <v>875</v>
      </c>
      <c r="I189" t="s">
        <v>321</v>
      </c>
      <c r="J189">
        <v>1</v>
      </c>
      <c r="L189" t="str">
        <f>IF(Draft2019[[#This Row],[KEEPER]]="K",_xlfn.IFNA(INDEX(Draft2018[Current Contract],MATCH(Draft2019[[#This Row],[PLAYER]],Draft2018[PLAYER],0)),"Undrafted"),"")</f>
        <v/>
      </c>
      <c r="M189" t="str">
        <f>IF(Draft2019[[#This Row],[KEEPER]]="K",Draft2019[[#This Row],[Last Contract]],IF(ISNA(VLOOKUP(Draft2019[[#This Row],[PLAYER]],Rookies2019[full_name],1,FALSE)),"Auction","Rookie"))</f>
        <v>Auction</v>
      </c>
      <c r="N189">
        <f>IF(Draft2019[[#This Row],[KEEPER]]="K",1+_xlfn.IFNA(INDEX(Draft2018[Net Keeper Count],MATCH(Draft2019[[#This Row],[PLAYER]],Draft2018[PLAYER],0)),0),0)</f>
        <v>0</v>
      </c>
    </row>
    <row r="190" spans="4:14" x14ac:dyDescent="0.3">
      <c r="D190">
        <v>23</v>
      </c>
      <c r="E190" t="s">
        <v>14323</v>
      </c>
      <c r="F190" t="s">
        <v>4864</v>
      </c>
      <c r="G190" t="s">
        <v>193</v>
      </c>
      <c r="H190" t="s">
        <v>536</v>
      </c>
      <c r="I190" t="s">
        <v>311</v>
      </c>
      <c r="J190">
        <v>1</v>
      </c>
      <c r="L190" t="str">
        <f>IF(Draft2019[[#This Row],[KEEPER]]="K",_xlfn.IFNA(INDEX(Draft2018[Current Contract],MATCH(Draft2019[[#This Row],[PLAYER]],Draft2018[PLAYER],0)),"Undrafted"),"")</f>
        <v/>
      </c>
      <c r="M190" t="str">
        <f>IF(Draft2019[[#This Row],[KEEPER]]="K",Draft2019[[#This Row],[Last Contract]],IF(ISNA(VLOOKUP(Draft2019[[#This Row],[PLAYER]],Rookies2019[full_name],1,FALSE)),"Auction","Rookie"))</f>
        <v>Auction</v>
      </c>
      <c r="N190">
        <f>IF(Draft2019[[#This Row],[KEEPER]]="K",1+_xlfn.IFNA(INDEX(Draft2018[Net Keeper Count],MATCH(Draft2019[[#This Row],[PLAYER]],Draft2018[PLAYER],0)),0),0)</f>
        <v>0</v>
      </c>
    </row>
    <row r="191" spans="4:14" x14ac:dyDescent="0.3">
      <c r="D191">
        <v>24</v>
      </c>
      <c r="E191" t="s">
        <v>14323</v>
      </c>
      <c r="F191" t="s">
        <v>2466</v>
      </c>
      <c r="G191" t="s">
        <v>2463</v>
      </c>
      <c r="H191" t="s">
        <v>352</v>
      </c>
      <c r="I191" t="s">
        <v>451</v>
      </c>
      <c r="J191">
        <v>1</v>
      </c>
      <c r="L191" t="str">
        <f>IF(Draft2019[[#This Row],[KEEPER]]="K",_xlfn.IFNA(INDEX(Draft2018[Current Contract],MATCH(Draft2019[[#This Row],[PLAYER]],Draft2018[PLAYER],0)),"Undrafted"),"")</f>
        <v/>
      </c>
      <c r="M191" t="str">
        <f>IF(Draft2019[[#This Row],[KEEPER]]="K",Draft2019[[#This Row],[Last Contract]],IF(ISNA(VLOOKUP(Draft2019[[#This Row],[PLAYER]],Rookies2019[full_name],1,FALSE)),"Auction","Rookie"))</f>
        <v>Auction</v>
      </c>
      <c r="N191">
        <f>IF(Draft2019[[#This Row],[KEEPER]]="K",1+_xlfn.IFNA(INDEX(Draft2018[Net Keeper Count],MATCH(Draft2019[[#This Row],[PLAYER]],Draft2018[PLAYER],0)),0),0)</f>
        <v>0</v>
      </c>
    </row>
    <row r="192" spans="4:14" x14ac:dyDescent="0.3">
      <c r="D192">
        <v>2</v>
      </c>
      <c r="E192" t="s">
        <v>14323</v>
      </c>
      <c r="F192" t="s">
        <v>2736</v>
      </c>
      <c r="G192" t="s">
        <v>2734</v>
      </c>
      <c r="H192" t="s">
        <v>327</v>
      </c>
      <c r="I192" t="s">
        <v>451</v>
      </c>
      <c r="J192">
        <v>6</v>
      </c>
      <c r="K192" t="s">
        <v>11130</v>
      </c>
      <c r="L192" t="str">
        <f>IF(Draft2019[[#This Row],[KEEPER]]="K",_xlfn.IFNA(INDEX(Draft2018[Current Contract],MATCH(Draft2019[[#This Row],[PLAYER]],Draft2018[PLAYER],0)),"Undrafted"),"")</f>
        <v/>
      </c>
      <c r="M192" t="str">
        <f>IF(Draft2019[[#This Row],[KEEPER]]="K",Draft2019[[#This Row],[Last Contract]],IF(ISNA(VLOOKUP(Draft2019[[#This Row],[PLAYER]],Rookies2019[full_name],1,FALSE)),"Auction","Rookie"))</f>
        <v>Rookie</v>
      </c>
      <c r="N192">
        <f>IF(Draft2019[[#This Row],[KEEPER]]="K",1+_xlfn.IFNA(INDEX(Draft2018[Net Keeper Count],MATCH(Draft2019[[#This Row],[PLAYER]],Draft2018[PLAYER],0)),0),0)</f>
        <v>0</v>
      </c>
    </row>
    <row r="193" spans="4:14" x14ac:dyDescent="0.3">
      <c r="D193">
        <v>4</v>
      </c>
      <c r="E193" t="s">
        <v>14323</v>
      </c>
      <c r="F193" t="s">
        <v>1946</v>
      </c>
      <c r="G193" t="s">
        <v>1943</v>
      </c>
      <c r="H193" t="s">
        <v>303</v>
      </c>
      <c r="I193" t="s">
        <v>348</v>
      </c>
      <c r="J193">
        <v>5</v>
      </c>
      <c r="K193" t="s">
        <v>11130</v>
      </c>
      <c r="L193" t="str">
        <f>IF(Draft2019[[#This Row],[KEEPER]]="K",_xlfn.IFNA(INDEX(Draft2018[Current Contract],MATCH(Draft2019[[#This Row],[PLAYER]],Draft2018[PLAYER],0)),"Undrafted"),"")</f>
        <v/>
      </c>
      <c r="M193" t="str">
        <f>IF(Draft2019[[#This Row],[KEEPER]]="K",Draft2019[[#This Row],[Last Contract]],IF(ISNA(VLOOKUP(Draft2019[[#This Row],[PLAYER]],Rookies2019[full_name],1,FALSE)),"Auction","Rookie"))</f>
        <v>Rookie</v>
      </c>
      <c r="N193">
        <f>IF(Draft2019[[#This Row],[KEEPER]]="K",1+_xlfn.IFNA(INDEX(Draft2018[Net Keeper Count],MATCH(Draft2019[[#This Row],[PLAYER]],Draft2018[PLAYER],0)),0),0)</f>
        <v>0</v>
      </c>
    </row>
    <row r="194" spans="4:14" x14ac:dyDescent="0.3">
      <c r="D194">
        <v>6</v>
      </c>
      <c r="E194" t="s">
        <v>14323</v>
      </c>
      <c r="F194" t="s">
        <v>7348</v>
      </c>
      <c r="G194" t="s">
        <v>7347</v>
      </c>
      <c r="H194" t="s">
        <v>335</v>
      </c>
      <c r="I194" t="s">
        <v>451</v>
      </c>
      <c r="J194">
        <v>4</v>
      </c>
      <c r="K194" t="s">
        <v>11130</v>
      </c>
      <c r="L194" t="str">
        <f>IF(Draft2019[[#This Row],[KEEPER]]="K",_xlfn.IFNA(INDEX(Draft2018[Current Contract],MATCH(Draft2019[[#This Row],[PLAYER]],Draft2018[PLAYER],0)),"Undrafted"),"")</f>
        <v/>
      </c>
      <c r="M194" t="str">
        <f>IF(Draft2019[[#This Row],[KEEPER]]="K",Draft2019[[#This Row],[Last Contract]],IF(ISNA(VLOOKUP(Draft2019[[#This Row],[PLAYER]],Rookies2019[full_name],1,FALSE)),"Auction","Rookie"))</f>
        <v>Rookie</v>
      </c>
      <c r="N194">
        <f>IF(Draft2019[[#This Row],[KEEPER]]="K",1+_xlfn.IFNA(INDEX(Draft2018[Net Keeper Count],MATCH(Draft2019[[#This Row],[PLAYER]],Draft2018[PLAYER],0)),0),0)</f>
        <v>0</v>
      </c>
    </row>
    <row r="195" spans="4:14" x14ac:dyDescent="0.3">
      <c r="D195">
        <v>9</v>
      </c>
      <c r="E195" t="s">
        <v>14323</v>
      </c>
      <c r="F195" t="s">
        <v>315</v>
      </c>
      <c r="G195" t="s">
        <v>309</v>
      </c>
      <c r="H195" t="s">
        <v>314</v>
      </c>
      <c r="I195" t="s">
        <v>311</v>
      </c>
      <c r="J195">
        <v>3</v>
      </c>
      <c r="K195" t="s">
        <v>11130</v>
      </c>
      <c r="L195" t="str">
        <f>IF(Draft2019[[#This Row],[KEEPER]]="K",_xlfn.IFNA(INDEX(Draft2018[Current Contract],MATCH(Draft2019[[#This Row],[PLAYER]],Draft2018[PLAYER],0)),"Undrafted"),"")</f>
        <v/>
      </c>
      <c r="M195" t="str">
        <f>IF(Draft2019[[#This Row],[KEEPER]]="K",Draft2019[[#This Row],[Last Contract]],IF(ISNA(VLOOKUP(Draft2019[[#This Row],[PLAYER]],Rookies2019[full_name],1,FALSE)),"Auction","Rookie"))</f>
        <v>Rookie</v>
      </c>
      <c r="N195">
        <f>IF(Draft2019[[#This Row],[KEEPER]]="K",1+_xlfn.IFNA(INDEX(Draft2018[Net Keeper Count],MATCH(Draft2019[[#This Row],[PLAYER]],Draft2018[PLAYER],0)),0),0)</f>
        <v>0</v>
      </c>
    </row>
    <row r="196" spans="4:14" x14ac:dyDescent="0.3">
      <c r="D196">
        <v>16</v>
      </c>
      <c r="E196" t="s">
        <v>14323</v>
      </c>
      <c r="F196" t="s">
        <v>7502</v>
      </c>
      <c r="G196" t="s">
        <v>7500</v>
      </c>
      <c r="H196" t="s">
        <v>522</v>
      </c>
      <c r="I196" t="s">
        <v>348</v>
      </c>
      <c r="J196">
        <v>1</v>
      </c>
      <c r="K196" t="s">
        <v>11130</v>
      </c>
      <c r="L196" t="str">
        <f>IF(Draft2019[[#This Row],[KEEPER]]="K",_xlfn.IFNA(INDEX(Draft2018[Current Contract],MATCH(Draft2019[[#This Row],[PLAYER]],Draft2018[PLAYER],0)),"Undrafted"),"")</f>
        <v/>
      </c>
      <c r="M196" t="str">
        <f>IF(Draft2019[[#This Row],[KEEPER]]="K",Draft2019[[#This Row],[Last Contract]],IF(ISNA(VLOOKUP(Draft2019[[#This Row],[PLAYER]],Rookies2019[full_name],1,FALSE)),"Auction","Rookie"))</f>
        <v>Rookie</v>
      </c>
      <c r="N196">
        <f>IF(Draft2019[[#This Row],[KEEPER]]="K",1+_xlfn.IFNA(INDEX(Draft2018[Net Keeper Count],MATCH(Draft2019[[#This Row],[PLAYER]],Draft2018[PLAYER],0)),0),0)</f>
        <v>0</v>
      </c>
    </row>
    <row r="197" spans="4:14" x14ac:dyDescent="0.3">
      <c r="D197">
        <v>18</v>
      </c>
      <c r="E197" t="s">
        <v>14323</v>
      </c>
      <c r="F197" t="s">
        <v>9008</v>
      </c>
      <c r="G197" t="s">
        <v>9007</v>
      </c>
      <c r="H197" t="s">
        <v>910</v>
      </c>
      <c r="I197" t="s">
        <v>321</v>
      </c>
      <c r="J197">
        <v>1</v>
      </c>
      <c r="K197" t="s">
        <v>11130</v>
      </c>
      <c r="L197" t="str">
        <f>IF(Draft2019[[#This Row],[KEEPER]]="K",_xlfn.IFNA(INDEX(Draft2018[Current Contract],MATCH(Draft2019[[#This Row],[PLAYER]],Draft2018[PLAYER],0)),"Undrafted"),"")</f>
        <v/>
      </c>
      <c r="M197" t="str">
        <f>IF(Draft2019[[#This Row],[KEEPER]]="K",Draft2019[[#This Row],[Last Contract]],IF(ISNA(VLOOKUP(Draft2019[[#This Row],[PLAYER]],Rookies2019[full_name],1,FALSE)),"Auction","Rookie"))</f>
        <v>Rookie</v>
      </c>
      <c r="N197">
        <f>IF(Draft2019[[#This Row],[KEEPER]]="K",1+_xlfn.IFNA(INDEX(Draft2018[Net Keeper Count],MATCH(Draft2019[[#This Row],[PLAYER]],Draft2018[PLAYER],0)),0),0)</f>
        <v>0</v>
      </c>
    </row>
    <row r="198" spans="4:14" x14ac:dyDescent="0.3">
      <c r="D198">
        <v>1</v>
      </c>
      <c r="E198" t="s">
        <v>10664</v>
      </c>
      <c r="F198" t="s">
        <v>9602</v>
      </c>
      <c r="G198" t="s">
        <v>240</v>
      </c>
      <c r="H198" t="s">
        <v>1198</v>
      </c>
      <c r="I198" t="s">
        <v>348</v>
      </c>
      <c r="J198">
        <v>82</v>
      </c>
      <c r="K198" t="s">
        <v>437</v>
      </c>
      <c r="L198" t="str">
        <f>IF(Draft2019[[#This Row],[KEEPER]]="K",_xlfn.IFNA(INDEX(Draft2018[Current Contract],MATCH(Draft2019[[#This Row],[PLAYER]],Draft2018[PLAYER],0)),"Undrafted"),"")</f>
        <v>Auction</v>
      </c>
      <c r="M198" t="str">
        <f>IF(Draft2019[[#This Row],[KEEPER]]="K",Draft2019[[#This Row],[Last Contract]],IF(ISNA(VLOOKUP(Draft2019[[#This Row],[PLAYER]],Rookies2019[full_name],1,FALSE)),"Auction","Rookie"))</f>
        <v>Auction</v>
      </c>
      <c r="N198">
        <f>IF(Draft2019[[#This Row],[KEEPER]]="K",1+_xlfn.IFNA(INDEX(Draft2018[Net Keeper Count],MATCH(Draft2019[[#This Row],[PLAYER]],Draft2018[PLAYER],0)),0),0)</f>
        <v>1</v>
      </c>
    </row>
    <row r="199" spans="4:14" x14ac:dyDescent="0.3">
      <c r="D199">
        <v>2</v>
      </c>
      <c r="E199" t="s">
        <v>10664</v>
      </c>
      <c r="F199" t="s">
        <v>6839</v>
      </c>
      <c r="G199" t="s">
        <v>236</v>
      </c>
      <c r="H199" t="s">
        <v>694</v>
      </c>
      <c r="I199" t="s">
        <v>348</v>
      </c>
      <c r="J199">
        <v>72</v>
      </c>
      <c r="K199" t="s">
        <v>437</v>
      </c>
      <c r="L199" t="str">
        <f>IF(Draft2019[[#This Row],[KEEPER]]="K",_xlfn.IFNA(INDEX(Draft2018[Current Contract],MATCH(Draft2019[[#This Row],[PLAYER]],Draft2018[PLAYER],0)),"Undrafted"),"")</f>
        <v>Auction</v>
      </c>
      <c r="M199" t="str">
        <f>IF(Draft2019[[#This Row],[KEEPER]]="K",Draft2019[[#This Row],[Last Contract]],IF(ISNA(VLOOKUP(Draft2019[[#This Row],[PLAYER]],Rookies2019[full_name],1,FALSE)),"Auction","Rookie"))</f>
        <v>Auction</v>
      </c>
      <c r="N199">
        <f>IF(Draft2019[[#This Row],[KEEPER]]="K",1+_xlfn.IFNA(INDEX(Draft2018[Net Keeper Count],MATCH(Draft2019[[#This Row],[PLAYER]],Draft2018[PLAYER],0)),0),0)</f>
        <v>2</v>
      </c>
    </row>
    <row r="200" spans="4:14" x14ac:dyDescent="0.3">
      <c r="D200">
        <v>3</v>
      </c>
      <c r="E200" t="s">
        <v>10664</v>
      </c>
      <c r="F200" t="s">
        <v>6734</v>
      </c>
      <c r="G200" t="s">
        <v>247</v>
      </c>
      <c r="H200" t="s">
        <v>410</v>
      </c>
      <c r="I200" t="s">
        <v>451</v>
      </c>
      <c r="J200">
        <v>33</v>
      </c>
      <c r="K200" t="s">
        <v>437</v>
      </c>
      <c r="L200" t="str">
        <f>IF(Draft2019[[#This Row],[KEEPER]]="K",_xlfn.IFNA(INDEX(Draft2018[Current Contract],MATCH(Draft2019[[#This Row],[PLAYER]],Draft2018[PLAYER],0)),"Undrafted"),"")</f>
        <v>Rookie</v>
      </c>
      <c r="M200" t="str">
        <f>IF(Draft2019[[#This Row],[KEEPER]]="K",Draft2019[[#This Row],[Last Contract]],IF(ISNA(VLOOKUP(Draft2019[[#This Row],[PLAYER]],Rookies2019[full_name],1,FALSE)),"Auction","Rookie"))</f>
        <v>Rookie</v>
      </c>
      <c r="N200">
        <f>IF(Draft2019[[#This Row],[KEEPER]]="K",1+_xlfn.IFNA(INDEX(Draft2018[Net Keeper Count],MATCH(Draft2019[[#This Row],[PLAYER]],Draft2018[PLAYER],0)),0),0)</f>
        <v>2</v>
      </c>
    </row>
    <row r="201" spans="4:14" x14ac:dyDescent="0.3">
      <c r="D201">
        <v>4</v>
      </c>
      <c r="E201" t="s">
        <v>10664</v>
      </c>
      <c r="F201" t="s">
        <v>7528</v>
      </c>
      <c r="G201" t="s">
        <v>246</v>
      </c>
      <c r="H201" t="s">
        <v>910</v>
      </c>
      <c r="I201" t="s">
        <v>451</v>
      </c>
      <c r="J201">
        <v>18</v>
      </c>
      <c r="K201" t="s">
        <v>437</v>
      </c>
      <c r="L201" t="str">
        <f>IF(Draft2019[[#This Row],[KEEPER]]="K",_xlfn.IFNA(INDEX(Draft2018[Current Contract],MATCH(Draft2019[[#This Row],[PLAYER]],Draft2018[PLAYER],0)),"Undrafted"),"")</f>
        <v>Rookie</v>
      </c>
      <c r="M201" t="str">
        <f>IF(Draft2019[[#This Row],[KEEPER]]="K",Draft2019[[#This Row],[Last Contract]],IF(ISNA(VLOOKUP(Draft2019[[#This Row],[PLAYER]],Rookies2019[full_name],1,FALSE)),"Auction","Rookie"))</f>
        <v>Rookie</v>
      </c>
      <c r="N201">
        <f>IF(Draft2019[[#This Row],[KEEPER]]="K",1+_xlfn.IFNA(INDEX(Draft2018[Net Keeper Count],MATCH(Draft2019[[#This Row],[PLAYER]],Draft2018[PLAYER],0)),0),0)</f>
        <v>2</v>
      </c>
    </row>
    <row r="202" spans="4:14" x14ac:dyDescent="0.3">
      <c r="D202">
        <v>5</v>
      </c>
      <c r="E202" t="s">
        <v>10664</v>
      </c>
      <c r="F202" t="s">
        <v>5773</v>
      </c>
      <c r="G202" t="s">
        <v>248</v>
      </c>
      <c r="H202" t="s">
        <v>314</v>
      </c>
      <c r="I202" t="s">
        <v>321</v>
      </c>
      <c r="J202">
        <v>14</v>
      </c>
      <c r="K202" t="s">
        <v>437</v>
      </c>
      <c r="L202" t="str">
        <f>IF(Draft2019[[#This Row],[KEEPER]]="K",_xlfn.IFNA(INDEX(Draft2018[Current Contract],MATCH(Draft2019[[#This Row],[PLAYER]],Draft2018[PLAYER],0)),"Undrafted"),"")</f>
        <v>Rookie</v>
      </c>
      <c r="M202" t="str">
        <f>IF(Draft2019[[#This Row],[KEEPER]]="K",Draft2019[[#This Row],[Last Contract]],IF(ISNA(VLOOKUP(Draft2019[[#This Row],[PLAYER]],Rookies2019[full_name],1,FALSE)),"Auction","Rookie"))</f>
        <v>Rookie</v>
      </c>
      <c r="N202">
        <f>IF(Draft2019[[#This Row],[KEEPER]]="K",1+_xlfn.IFNA(INDEX(Draft2018[Net Keeper Count],MATCH(Draft2019[[#This Row],[PLAYER]],Draft2018[PLAYER],0)),0),0)</f>
        <v>2</v>
      </c>
    </row>
    <row r="203" spans="4:14" x14ac:dyDescent="0.3">
      <c r="D203">
        <v>6</v>
      </c>
      <c r="E203" t="s">
        <v>10664</v>
      </c>
      <c r="F203" t="s">
        <v>10207</v>
      </c>
      <c r="G203" t="s">
        <v>250</v>
      </c>
      <c r="H203" t="s">
        <v>721</v>
      </c>
      <c r="I203" t="s">
        <v>348</v>
      </c>
      <c r="J203">
        <v>11</v>
      </c>
      <c r="K203" t="s">
        <v>437</v>
      </c>
      <c r="L203" t="str">
        <f>IF(Draft2019[[#This Row],[KEEPER]]="K",_xlfn.IFNA(INDEX(Draft2018[Current Contract],MATCH(Draft2019[[#This Row],[PLAYER]],Draft2018[PLAYER],0)),"Undrafted"),"")</f>
        <v>Rookie</v>
      </c>
      <c r="M203" t="str">
        <f>IF(Draft2019[[#This Row],[KEEPER]]="K",Draft2019[[#This Row],[Last Contract]],IF(ISNA(VLOOKUP(Draft2019[[#This Row],[PLAYER]],Rookies2019[full_name],1,FALSE)),"Auction","Rookie"))</f>
        <v>Rookie</v>
      </c>
      <c r="N203">
        <f>IF(Draft2019[[#This Row],[KEEPER]]="K",1+_xlfn.IFNA(INDEX(Draft2018[Net Keeper Count],MATCH(Draft2019[[#This Row],[PLAYER]],Draft2018[PLAYER],0)),0),0)</f>
        <v>2</v>
      </c>
    </row>
    <row r="204" spans="4:14" x14ac:dyDescent="0.3">
      <c r="D204">
        <v>7</v>
      </c>
      <c r="E204" t="s">
        <v>10664</v>
      </c>
      <c r="F204" t="s">
        <v>5014</v>
      </c>
      <c r="G204" t="s">
        <v>206</v>
      </c>
      <c r="H204" t="s">
        <v>1198</v>
      </c>
      <c r="I204" t="s">
        <v>451</v>
      </c>
      <c r="J204">
        <v>6</v>
      </c>
      <c r="K204" t="s">
        <v>437</v>
      </c>
      <c r="L204" t="str">
        <f>IF(Draft2019[[#This Row],[KEEPER]]="K",_xlfn.IFNA(INDEX(Draft2018[Current Contract],MATCH(Draft2019[[#This Row],[PLAYER]],Draft2018[PLAYER],0)),"Undrafted"),"")</f>
        <v>Rookie</v>
      </c>
      <c r="M204" t="str">
        <f>IF(Draft2019[[#This Row],[KEEPER]]="K",Draft2019[[#This Row],[Last Contract]],IF(ISNA(VLOOKUP(Draft2019[[#This Row],[PLAYER]],Rookies2019[full_name],1,FALSE)),"Auction","Rookie"))</f>
        <v>Rookie</v>
      </c>
      <c r="N204">
        <f>IF(Draft2019[[#This Row],[KEEPER]]="K",1+_xlfn.IFNA(INDEX(Draft2018[Net Keeper Count],MATCH(Draft2019[[#This Row],[PLAYER]],Draft2018[PLAYER],0)),0),0)</f>
        <v>1</v>
      </c>
    </row>
    <row r="205" spans="4:14" x14ac:dyDescent="0.3">
      <c r="D205">
        <v>8</v>
      </c>
      <c r="E205" t="s">
        <v>10664</v>
      </c>
      <c r="F205" t="s">
        <v>4677</v>
      </c>
      <c r="G205" t="s">
        <v>254</v>
      </c>
      <c r="H205" t="s">
        <v>669</v>
      </c>
      <c r="I205" t="s">
        <v>311</v>
      </c>
      <c r="J205">
        <v>4</v>
      </c>
      <c r="K205" t="s">
        <v>437</v>
      </c>
      <c r="L205" t="str">
        <f>IF(Draft2019[[#This Row],[KEEPER]]="K",_xlfn.IFNA(INDEX(Draft2018[Current Contract],MATCH(Draft2019[[#This Row],[PLAYER]],Draft2018[PLAYER],0)),"Undrafted"),"")</f>
        <v>Rookie</v>
      </c>
      <c r="M205" t="str">
        <f>IF(Draft2019[[#This Row],[KEEPER]]="K",Draft2019[[#This Row],[Last Contract]],IF(ISNA(VLOOKUP(Draft2019[[#This Row],[PLAYER]],Rookies2019[full_name],1,FALSE)),"Auction","Rookie"))</f>
        <v>Rookie</v>
      </c>
      <c r="N205">
        <f>IF(Draft2019[[#This Row],[KEEPER]]="K",1+_xlfn.IFNA(INDEX(Draft2018[Net Keeper Count],MATCH(Draft2019[[#This Row],[PLAYER]],Draft2018[PLAYER],0)),0),0)</f>
        <v>1</v>
      </c>
    </row>
    <row r="206" spans="4:14" x14ac:dyDescent="0.3">
      <c r="D206">
        <v>9</v>
      </c>
      <c r="E206" t="s">
        <v>10664</v>
      </c>
      <c r="F206" t="s">
        <v>10566</v>
      </c>
      <c r="G206" t="s">
        <v>242</v>
      </c>
      <c r="H206" t="s">
        <v>570</v>
      </c>
      <c r="I206" t="s">
        <v>311</v>
      </c>
      <c r="J206">
        <v>4</v>
      </c>
      <c r="K206" t="s">
        <v>437</v>
      </c>
      <c r="L206" t="str">
        <f>IF(Draft2019[[#This Row],[KEEPER]]="K",_xlfn.IFNA(INDEX(Draft2018[Current Contract],MATCH(Draft2019[[#This Row],[PLAYER]],Draft2018[PLAYER],0)),"Undrafted"),"")</f>
        <v>Rookie</v>
      </c>
      <c r="M206" t="str">
        <f>IF(Draft2019[[#This Row],[KEEPER]]="K",Draft2019[[#This Row],[Last Contract]],IF(ISNA(VLOOKUP(Draft2019[[#This Row],[PLAYER]],Rookies2019[full_name],1,FALSE)),"Auction","Rookie"))</f>
        <v>Rookie</v>
      </c>
      <c r="N206">
        <f>IF(Draft2019[[#This Row],[KEEPER]]="K",1+_xlfn.IFNA(INDEX(Draft2018[Net Keeper Count],MATCH(Draft2019[[#This Row],[PLAYER]],Draft2018[PLAYER],0)),0),0)</f>
        <v>3</v>
      </c>
    </row>
    <row r="207" spans="4:14" x14ac:dyDescent="0.3">
      <c r="D207">
        <v>10</v>
      </c>
      <c r="E207" t="s">
        <v>10664</v>
      </c>
      <c r="F207" t="s">
        <v>8031</v>
      </c>
      <c r="G207" t="s">
        <v>255</v>
      </c>
      <c r="H207" t="s">
        <v>522</v>
      </c>
      <c r="I207" t="s">
        <v>451</v>
      </c>
      <c r="J207">
        <v>4</v>
      </c>
      <c r="K207" t="s">
        <v>437</v>
      </c>
      <c r="L207" t="str">
        <f>IF(Draft2019[[#This Row],[KEEPER]]="K",_xlfn.IFNA(INDEX(Draft2018[Current Contract],MATCH(Draft2019[[#This Row],[PLAYER]],Draft2018[PLAYER],0)),"Undrafted"),"")</f>
        <v>Rookie</v>
      </c>
      <c r="M207" t="str">
        <f>IF(Draft2019[[#This Row],[KEEPER]]="K",Draft2019[[#This Row],[Last Contract]],IF(ISNA(VLOOKUP(Draft2019[[#This Row],[PLAYER]],Rookies2019[full_name],1,FALSE)),"Auction","Rookie"))</f>
        <v>Rookie</v>
      </c>
      <c r="N207">
        <f>IF(Draft2019[[#This Row],[KEEPER]]="K",1+_xlfn.IFNA(INDEX(Draft2018[Net Keeper Count],MATCH(Draft2019[[#This Row],[PLAYER]],Draft2018[PLAYER],0)),0),0)</f>
        <v>1</v>
      </c>
    </row>
    <row r="208" spans="4:14" x14ac:dyDescent="0.3">
      <c r="D208">
        <v>13</v>
      </c>
      <c r="E208" t="s">
        <v>10664</v>
      </c>
      <c r="F208" t="s">
        <v>8024</v>
      </c>
      <c r="G208" t="s">
        <v>244</v>
      </c>
      <c r="H208" t="s">
        <v>410</v>
      </c>
      <c r="I208" t="s">
        <v>348</v>
      </c>
      <c r="J208">
        <v>2</v>
      </c>
      <c r="K208" t="s">
        <v>437</v>
      </c>
      <c r="L208" t="str">
        <f>IF(Draft2019[[#This Row],[KEEPER]]="K",_xlfn.IFNA(INDEX(Draft2018[Current Contract],MATCH(Draft2019[[#This Row],[PLAYER]],Draft2018[PLAYER],0)),"Undrafted"),"")</f>
        <v>Undrafted</v>
      </c>
      <c r="M208" t="str">
        <f>IF(Draft2019[[#This Row],[KEEPER]]="K",Draft2019[[#This Row],[Last Contract]],IF(ISNA(VLOOKUP(Draft2019[[#This Row],[PLAYER]],Rookies2019[full_name],1,FALSE)),"Auction","Rookie"))</f>
        <v>Undrafted</v>
      </c>
      <c r="N208">
        <f>IF(Draft2019[[#This Row],[KEEPER]]="K",1+_xlfn.IFNA(INDEX(Draft2018[Net Keeper Count],MATCH(Draft2019[[#This Row],[PLAYER]],Draft2018[PLAYER],0)),0),0)</f>
        <v>1</v>
      </c>
    </row>
    <row r="209" spans="4:14" x14ac:dyDescent="0.3">
      <c r="D209">
        <v>14</v>
      </c>
      <c r="E209" t="s">
        <v>10664</v>
      </c>
      <c r="F209" t="s">
        <v>3413</v>
      </c>
      <c r="G209" t="s">
        <v>238</v>
      </c>
      <c r="H209" t="s">
        <v>915</v>
      </c>
      <c r="I209" t="s">
        <v>321</v>
      </c>
      <c r="J209">
        <v>1</v>
      </c>
      <c r="K209" t="s">
        <v>437</v>
      </c>
      <c r="L209" t="str">
        <f>IF(Draft2019[[#This Row],[KEEPER]]="K",_xlfn.IFNA(INDEX(Draft2018[Current Contract],MATCH(Draft2019[[#This Row],[PLAYER]],Draft2018[PLAYER],0)),"Undrafted"),"")</f>
        <v>Undrafted</v>
      </c>
      <c r="M209" t="str">
        <f>IF(Draft2019[[#This Row],[KEEPER]]="K",Draft2019[[#This Row],[Last Contract]],IF(ISNA(VLOOKUP(Draft2019[[#This Row],[PLAYER]],Rookies2019[full_name],1,FALSE)),"Auction","Rookie"))</f>
        <v>Undrafted</v>
      </c>
      <c r="N209">
        <f>IF(Draft2019[[#This Row],[KEEPER]]="K",1+_xlfn.IFNA(INDEX(Draft2018[Net Keeper Count],MATCH(Draft2019[[#This Row],[PLAYER]],Draft2018[PLAYER],0)),0),0)</f>
        <v>1</v>
      </c>
    </row>
    <row r="210" spans="4:14" x14ac:dyDescent="0.3">
      <c r="D210">
        <v>15</v>
      </c>
      <c r="E210" t="s">
        <v>10664</v>
      </c>
      <c r="F210" t="s">
        <v>4803</v>
      </c>
      <c r="G210" t="s">
        <v>245</v>
      </c>
      <c r="H210" t="s">
        <v>694</v>
      </c>
      <c r="I210" t="s">
        <v>437</v>
      </c>
      <c r="J210">
        <v>1</v>
      </c>
      <c r="K210" t="s">
        <v>437</v>
      </c>
      <c r="L210" t="str">
        <f>IF(Draft2019[[#This Row],[KEEPER]]="K",_xlfn.IFNA(INDEX(Draft2018[Current Contract],MATCH(Draft2019[[#This Row],[PLAYER]],Draft2018[PLAYER],0)),"Undrafted"),"")</f>
        <v>Undrafted</v>
      </c>
      <c r="M210" t="str">
        <f>IF(Draft2019[[#This Row],[KEEPER]]="K",Draft2019[[#This Row],[Last Contract]],IF(ISNA(VLOOKUP(Draft2019[[#This Row],[PLAYER]],Rookies2019[full_name],1,FALSE)),"Auction","Rookie"))</f>
        <v>Undrafted</v>
      </c>
      <c r="N210">
        <f>IF(Draft2019[[#This Row],[KEEPER]]="K",1+_xlfn.IFNA(INDEX(Draft2018[Net Keeper Count],MATCH(Draft2019[[#This Row],[PLAYER]],Draft2018[PLAYER],0)),0),0)</f>
        <v>1</v>
      </c>
    </row>
    <row r="211" spans="4:14" x14ac:dyDescent="0.3">
      <c r="D211">
        <v>16</v>
      </c>
      <c r="E211" t="s">
        <v>10664</v>
      </c>
      <c r="F211" t="s">
        <v>2751</v>
      </c>
      <c r="G211" t="s">
        <v>253</v>
      </c>
      <c r="H211" t="s">
        <v>298</v>
      </c>
      <c r="I211" t="s">
        <v>451</v>
      </c>
      <c r="J211">
        <v>1</v>
      </c>
      <c r="K211" t="s">
        <v>437</v>
      </c>
      <c r="L211" t="str">
        <f>IF(Draft2019[[#This Row],[KEEPER]]="K",_xlfn.IFNA(INDEX(Draft2018[Current Contract],MATCH(Draft2019[[#This Row],[PLAYER]],Draft2018[PLAYER],0)),"Undrafted"),"")</f>
        <v>Auction</v>
      </c>
      <c r="M211" t="str">
        <f>IF(Draft2019[[#This Row],[KEEPER]]="K",Draft2019[[#This Row],[Last Contract]],IF(ISNA(VLOOKUP(Draft2019[[#This Row],[PLAYER]],Rookies2019[full_name],1,FALSE)),"Auction","Rookie"))</f>
        <v>Auction</v>
      </c>
      <c r="N211">
        <f>IF(Draft2019[[#This Row],[KEEPER]]="K",1+_xlfn.IFNA(INDEX(Draft2018[Net Keeper Count],MATCH(Draft2019[[#This Row],[PLAYER]],Draft2018[PLAYER],0)),0),0)</f>
        <v>1</v>
      </c>
    </row>
    <row r="212" spans="4:14" x14ac:dyDescent="0.3">
      <c r="D212">
        <v>17</v>
      </c>
      <c r="E212" t="s">
        <v>10664</v>
      </c>
      <c r="F212" t="s">
        <v>5863</v>
      </c>
      <c r="G212" t="s">
        <v>249</v>
      </c>
      <c r="H212" t="s">
        <v>327</v>
      </c>
      <c r="I212" t="s">
        <v>348</v>
      </c>
      <c r="J212">
        <v>1</v>
      </c>
      <c r="K212" t="s">
        <v>437</v>
      </c>
      <c r="L212" t="str">
        <f>IF(Draft2019[[#This Row],[KEEPER]]="K",_xlfn.IFNA(INDEX(Draft2018[Current Contract],MATCH(Draft2019[[#This Row],[PLAYER]],Draft2018[PLAYER],0)),"Undrafted"),"")</f>
        <v>Undrafted</v>
      </c>
      <c r="M212" t="str">
        <f>IF(Draft2019[[#This Row],[KEEPER]]="K",Draft2019[[#This Row],[Last Contract]],IF(ISNA(VLOOKUP(Draft2019[[#This Row],[PLAYER]],Rookies2019[full_name],1,FALSE)),"Auction","Rookie"))</f>
        <v>Undrafted</v>
      </c>
      <c r="N212">
        <f>IF(Draft2019[[#This Row],[KEEPER]]="K",1+_xlfn.IFNA(INDEX(Draft2018[Net Keeper Count],MATCH(Draft2019[[#This Row],[PLAYER]],Draft2018[PLAYER],0)),0),0)</f>
        <v>1</v>
      </c>
    </row>
    <row r="213" spans="4:14" x14ac:dyDescent="0.3">
      <c r="D213">
        <v>18</v>
      </c>
      <c r="E213" t="s">
        <v>10664</v>
      </c>
      <c r="F213" t="s">
        <v>7784</v>
      </c>
      <c r="G213" t="s">
        <v>252</v>
      </c>
      <c r="H213" t="s">
        <v>570</v>
      </c>
      <c r="I213" t="s">
        <v>348</v>
      </c>
      <c r="J213">
        <v>1</v>
      </c>
      <c r="K213" t="s">
        <v>437</v>
      </c>
      <c r="L213" t="str">
        <f>IF(Draft2019[[#This Row],[KEEPER]]="K",_xlfn.IFNA(INDEX(Draft2018[Current Contract],MATCH(Draft2019[[#This Row],[PLAYER]],Draft2018[PLAYER],0)),"Undrafted"),"")</f>
        <v>Undrafted</v>
      </c>
      <c r="M213" t="str">
        <f>IF(Draft2019[[#This Row],[KEEPER]]="K",Draft2019[[#This Row],[Last Contract]],IF(ISNA(VLOOKUP(Draft2019[[#This Row],[PLAYER]],Rookies2019[full_name],1,FALSE)),"Auction","Rookie"))</f>
        <v>Undrafted</v>
      </c>
      <c r="N213">
        <f>IF(Draft2019[[#This Row],[KEEPER]]="K",1+_xlfn.IFNA(INDEX(Draft2018[Net Keeper Count],MATCH(Draft2019[[#This Row],[PLAYER]],Draft2018[PLAYER],0)),0),0)</f>
        <v>1</v>
      </c>
    </row>
    <row r="214" spans="4:14" x14ac:dyDescent="0.3">
      <c r="D214">
        <v>19</v>
      </c>
      <c r="E214" t="s">
        <v>10664</v>
      </c>
      <c r="F214" t="s">
        <v>10347</v>
      </c>
      <c r="G214" t="s">
        <v>257</v>
      </c>
      <c r="H214" t="s">
        <v>298</v>
      </c>
      <c r="I214" t="s">
        <v>451</v>
      </c>
      <c r="J214">
        <v>1</v>
      </c>
      <c r="K214" t="s">
        <v>437</v>
      </c>
      <c r="L214" t="str">
        <f>IF(Draft2019[[#This Row],[KEEPER]]="K",_xlfn.IFNA(INDEX(Draft2018[Current Contract],MATCH(Draft2019[[#This Row],[PLAYER]],Draft2018[PLAYER],0)),"Undrafted"),"")</f>
        <v>Rookie</v>
      </c>
      <c r="M214" t="str">
        <f>IF(Draft2019[[#This Row],[KEEPER]]="K",Draft2019[[#This Row],[Last Contract]],IF(ISNA(VLOOKUP(Draft2019[[#This Row],[PLAYER]],Rookies2019[full_name],1,FALSE)),"Auction","Rookie"))</f>
        <v>Rookie</v>
      </c>
      <c r="N214">
        <f>IF(Draft2019[[#This Row],[KEEPER]]="K",1+_xlfn.IFNA(INDEX(Draft2018[Net Keeper Count],MATCH(Draft2019[[#This Row],[PLAYER]],Draft2018[PLAYER],0)),0),0)</f>
        <v>1</v>
      </c>
    </row>
    <row r="215" spans="4:14" x14ac:dyDescent="0.3">
      <c r="D215">
        <v>20</v>
      </c>
      <c r="E215" t="s">
        <v>10664</v>
      </c>
      <c r="F215" t="s">
        <v>1083</v>
      </c>
      <c r="G215" t="s">
        <v>185</v>
      </c>
      <c r="H215" t="s">
        <v>875</v>
      </c>
      <c r="I215" t="s">
        <v>311</v>
      </c>
      <c r="J215">
        <v>7</v>
      </c>
      <c r="L215" t="str">
        <f>IF(Draft2019[[#This Row],[KEEPER]]="K",_xlfn.IFNA(INDEX(Draft2018[Current Contract],MATCH(Draft2019[[#This Row],[PLAYER]],Draft2018[PLAYER],0)),"Undrafted"),"")</f>
        <v/>
      </c>
      <c r="M215" t="str">
        <f>IF(Draft2019[[#This Row],[KEEPER]]="K",Draft2019[[#This Row],[Last Contract]],IF(ISNA(VLOOKUP(Draft2019[[#This Row],[PLAYER]],Rookies2019[full_name],1,FALSE)),"Auction","Rookie"))</f>
        <v>Auction</v>
      </c>
      <c r="N215">
        <f>IF(Draft2019[[#This Row],[KEEPER]]="K",1+_xlfn.IFNA(INDEX(Draft2018[Net Keeper Count],MATCH(Draft2019[[#This Row],[PLAYER]],Draft2018[PLAYER],0)),0),0)</f>
        <v>0</v>
      </c>
    </row>
    <row r="216" spans="4:14" x14ac:dyDescent="0.3">
      <c r="D216">
        <v>21</v>
      </c>
      <c r="E216" t="s">
        <v>10664</v>
      </c>
      <c r="F216" t="s">
        <v>8664</v>
      </c>
      <c r="G216" t="s">
        <v>219</v>
      </c>
      <c r="H216" t="s">
        <v>570</v>
      </c>
      <c r="I216" t="s">
        <v>451</v>
      </c>
      <c r="J216">
        <v>3</v>
      </c>
      <c r="L216" t="str">
        <f>IF(Draft2019[[#This Row],[KEEPER]]="K",_xlfn.IFNA(INDEX(Draft2018[Current Contract],MATCH(Draft2019[[#This Row],[PLAYER]],Draft2018[PLAYER],0)),"Undrafted"),"")</f>
        <v/>
      </c>
      <c r="M216" t="str">
        <f>IF(Draft2019[[#This Row],[KEEPER]]="K",Draft2019[[#This Row],[Last Contract]],IF(ISNA(VLOOKUP(Draft2019[[#This Row],[PLAYER]],Rookies2019[full_name],1,FALSE)),"Auction","Rookie"))</f>
        <v>Auction</v>
      </c>
      <c r="N216">
        <f>IF(Draft2019[[#This Row],[KEEPER]]="K",1+_xlfn.IFNA(INDEX(Draft2018[Net Keeper Count],MATCH(Draft2019[[#This Row],[PLAYER]],Draft2018[PLAYER],0)),0),0)</f>
        <v>0</v>
      </c>
    </row>
    <row r="217" spans="4:14" x14ac:dyDescent="0.3">
      <c r="D217">
        <v>22</v>
      </c>
      <c r="E217" t="s">
        <v>10664</v>
      </c>
      <c r="F217" t="s">
        <v>2924</v>
      </c>
      <c r="G217" t="s">
        <v>2921</v>
      </c>
      <c r="H217" t="s">
        <v>910</v>
      </c>
      <c r="I217" t="s">
        <v>321</v>
      </c>
      <c r="J217">
        <v>1</v>
      </c>
      <c r="L217" t="str">
        <f>IF(Draft2019[[#This Row],[KEEPER]]="K",_xlfn.IFNA(INDEX(Draft2018[Current Contract],MATCH(Draft2019[[#This Row],[PLAYER]],Draft2018[PLAYER],0)),"Undrafted"),"")</f>
        <v/>
      </c>
      <c r="M217" t="str">
        <f>IF(Draft2019[[#This Row],[KEEPER]]="K",Draft2019[[#This Row],[Last Contract]],IF(ISNA(VLOOKUP(Draft2019[[#This Row],[PLAYER]],Rookies2019[full_name],1,FALSE)),"Auction","Rookie"))</f>
        <v>Auction</v>
      </c>
      <c r="N217">
        <f>IF(Draft2019[[#This Row],[KEEPER]]="K",1+_xlfn.IFNA(INDEX(Draft2018[Net Keeper Count],MATCH(Draft2019[[#This Row],[PLAYER]],Draft2018[PLAYER],0)),0),0)</f>
        <v>0</v>
      </c>
    </row>
    <row r="218" spans="4:14" x14ac:dyDescent="0.3">
      <c r="D218">
        <v>23</v>
      </c>
      <c r="E218" t="s">
        <v>10664</v>
      </c>
      <c r="F218" t="s">
        <v>6619</v>
      </c>
      <c r="G218" t="s">
        <v>6616</v>
      </c>
      <c r="H218" t="s">
        <v>327</v>
      </c>
      <c r="I218" t="s">
        <v>321</v>
      </c>
      <c r="J218">
        <v>1</v>
      </c>
      <c r="L218" t="str">
        <f>IF(Draft2019[[#This Row],[KEEPER]]="K",_xlfn.IFNA(INDEX(Draft2018[Current Contract],MATCH(Draft2019[[#This Row],[PLAYER]],Draft2018[PLAYER],0)),"Undrafted"),"")</f>
        <v/>
      </c>
      <c r="M218" t="str">
        <f>IF(Draft2019[[#This Row],[KEEPER]]="K",Draft2019[[#This Row],[Last Contract]],IF(ISNA(VLOOKUP(Draft2019[[#This Row],[PLAYER]],Rookies2019[full_name],1,FALSE)),"Auction","Rookie"))</f>
        <v>Auction</v>
      </c>
      <c r="N218">
        <f>IF(Draft2019[[#This Row],[KEEPER]]="K",1+_xlfn.IFNA(INDEX(Draft2018[Net Keeper Count],MATCH(Draft2019[[#This Row],[PLAYER]],Draft2018[PLAYER],0)),0),0)</f>
        <v>0</v>
      </c>
    </row>
    <row r="219" spans="4:14" x14ac:dyDescent="0.3">
      <c r="D219">
        <v>24</v>
      </c>
      <c r="E219" t="s">
        <v>10664</v>
      </c>
      <c r="F219" t="s">
        <v>1891</v>
      </c>
      <c r="G219" t="s">
        <v>121</v>
      </c>
      <c r="H219" t="s">
        <v>1198</v>
      </c>
      <c r="I219" t="s">
        <v>311</v>
      </c>
      <c r="J219">
        <v>2</v>
      </c>
      <c r="L219" t="str">
        <f>IF(Draft2019[[#This Row],[KEEPER]]="K",_xlfn.IFNA(INDEX(Draft2018[Current Contract],MATCH(Draft2019[[#This Row],[PLAYER]],Draft2018[PLAYER],0)),"Undrafted"),"")</f>
        <v/>
      </c>
      <c r="M219" t="str">
        <f>IF(Draft2019[[#This Row],[KEEPER]]="K",Draft2019[[#This Row],[Last Contract]],IF(ISNA(VLOOKUP(Draft2019[[#This Row],[PLAYER]],Rookies2019[full_name],1,FALSE)),"Auction","Rookie"))</f>
        <v>Auction</v>
      </c>
      <c r="N219">
        <f>IF(Draft2019[[#This Row],[KEEPER]]="K",1+_xlfn.IFNA(INDEX(Draft2018[Net Keeper Count],MATCH(Draft2019[[#This Row],[PLAYER]],Draft2018[PLAYER],0)),0),0)</f>
        <v>0</v>
      </c>
    </row>
    <row r="220" spans="4:14" x14ac:dyDescent="0.3">
      <c r="D220">
        <v>11</v>
      </c>
      <c r="E220" t="s">
        <v>10664</v>
      </c>
      <c r="F220" t="s">
        <v>6232</v>
      </c>
      <c r="G220" t="s">
        <v>6231</v>
      </c>
      <c r="H220" t="s">
        <v>552</v>
      </c>
      <c r="I220" t="s">
        <v>348</v>
      </c>
      <c r="J220">
        <v>4</v>
      </c>
      <c r="K220" t="s">
        <v>11130</v>
      </c>
      <c r="L220" t="str">
        <f>IF(Draft2019[[#This Row],[KEEPER]]="K",_xlfn.IFNA(INDEX(Draft2018[Current Contract],MATCH(Draft2019[[#This Row],[PLAYER]],Draft2018[PLAYER],0)),"Undrafted"),"")</f>
        <v/>
      </c>
      <c r="M220" t="str">
        <f>IF(Draft2019[[#This Row],[KEEPER]]="K",Draft2019[[#This Row],[Last Contract]],IF(ISNA(VLOOKUP(Draft2019[[#This Row],[PLAYER]],Rookies2019[full_name],1,FALSE)),"Auction","Rookie"))</f>
        <v>Rookie</v>
      </c>
      <c r="N220">
        <f>IF(Draft2019[[#This Row],[KEEPER]]="K",1+_xlfn.IFNA(INDEX(Draft2018[Net Keeper Count],MATCH(Draft2019[[#This Row],[PLAYER]],Draft2018[PLAYER],0)),0),0)</f>
        <v>0</v>
      </c>
    </row>
    <row r="221" spans="4:14" x14ac:dyDescent="0.3">
      <c r="D221">
        <v>12</v>
      </c>
      <c r="E221" t="s">
        <v>10664</v>
      </c>
      <c r="F221" t="s">
        <v>2143</v>
      </c>
      <c r="G221" t="s">
        <v>2140</v>
      </c>
      <c r="H221" t="s">
        <v>910</v>
      </c>
      <c r="I221" t="s">
        <v>451</v>
      </c>
      <c r="J221">
        <v>3</v>
      </c>
      <c r="K221" t="s">
        <v>11130</v>
      </c>
      <c r="L221" t="str">
        <f>IF(Draft2019[[#This Row],[KEEPER]]="K",_xlfn.IFNA(INDEX(Draft2018[Current Contract],MATCH(Draft2019[[#This Row],[PLAYER]],Draft2018[PLAYER],0)),"Undrafted"),"")</f>
        <v/>
      </c>
      <c r="M221" t="str">
        <f>IF(Draft2019[[#This Row],[KEEPER]]="K",Draft2019[[#This Row],[Last Contract]],IF(ISNA(VLOOKUP(Draft2019[[#This Row],[PLAYER]],Rookies2019[full_name],1,FALSE)),"Auction","Rookie"))</f>
        <v>Rookie</v>
      </c>
      <c r="N221">
        <f>IF(Draft2019[[#This Row],[KEEPER]]="K",1+_xlfn.IFNA(INDEX(Draft2018[Net Keeper Count],MATCH(Draft2019[[#This Row],[PLAYER]],Draft2018[PLAYER],0)),0),0)</f>
        <v>0</v>
      </c>
    </row>
    <row r="222" spans="4:14" x14ac:dyDescent="0.3">
      <c r="D222">
        <v>1</v>
      </c>
      <c r="E222" t="s">
        <v>10663</v>
      </c>
      <c r="F222" t="s">
        <v>9369</v>
      </c>
      <c r="G222" t="s">
        <v>35</v>
      </c>
      <c r="H222" t="s">
        <v>314</v>
      </c>
      <c r="I222" t="s">
        <v>451</v>
      </c>
      <c r="J222">
        <v>39</v>
      </c>
      <c r="K222" t="s">
        <v>437</v>
      </c>
      <c r="L222" t="str">
        <f>IF(Draft2019[[#This Row],[KEEPER]]="K",_xlfn.IFNA(INDEX(Draft2018[Current Contract],MATCH(Draft2019[[#This Row],[PLAYER]],Draft2018[PLAYER],0)),"Undrafted"),"")</f>
        <v>Rookie</v>
      </c>
      <c r="M222" t="str">
        <f>IF(Draft2019[[#This Row],[KEEPER]]="K",Draft2019[[#This Row],[Last Contract]],IF(ISNA(VLOOKUP(Draft2019[[#This Row],[PLAYER]],Rookies2019[full_name],1,FALSE)),"Auction","Rookie"))</f>
        <v>Rookie</v>
      </c>
      <c r="N222">
        <f>IF(Draft2019[[#This Row],[KEEPER]]="K",1+_xlfn.IFNA(INDEX(Draft2018[Net Keeper Count],MATCH(Draft2019[[#This Row],[PLAYER]],Draft2018[PLAYER],0)),0),0)</f>
        <v>1</v>
      </c>
    </row>
    <row r="223" spans="4:14" x14ac:dyDescent="0.3">
      <c r="D223">
        <v>2</v>
      </c>
      <c r="E223" t="s">
        <v>10663</v>
      </c>
      <c r="F223" t="s">
        <v>10058</v>
      </c>
      <c r="G223" t="s">
        <v>27</v>
      </c>
      <c r="H223" t="s">
        <v>915</v>
      </c>
      <c r="I223" t="s">
        <v>348</v>
      </c>
      <c r="J223">
        <v>23</v>
      </c>
      <c r="K223" t="s">
        <v>437</v>
      </c>
      <c r="L223" t="str">
        <f>IF(Draft2019[[#This Row],[KEEPER]]="K",_xlfn.IFNA(INDEX(Draft2018[Current Contract],MATCH(Draft2019[[#This Row],[PLAYER]],Draft2018[PLAYER],0)),"Undrafted"),"")</f>
        <v>Rookie</v>
      </c>
      <c r="M223" t="str">
        <f>IF(Draft2019[[#This Row],[KEEPER]]="K",Draft2019[[#This Row],[Last Contract]],IF(ISNA(VLOOKUP(Draft2019[[#This Row],[PLAYER]],Rookies2019[full_name],1,FALSE)),"Auction","Rookie"))</f>
        <v>Rookie</v>
      </c>
      <c r="N223">
        <f>IF(Draft2019[[#This Row],[KEEPER]]="K",1+_xlfn.IFNA(INDEX(Draft2018[Net Keeper Count],MATCH(Draft2019[[#This Row],[PLAYER]],Draft2018[PLAYER],0)),0),0)</f>
        <v>2</v>
      </c>
    </row>
    <row r="224" spans="4:14" x14ac:dyDescent="0.3">
      <c r="D224">
        <v>3</v>
      </c>
      <c r="E224" t="s">
        <v>10663</v>
      </c>
      <c r="F224" t="s">
        <v>5109</v>
      </c>
      <c r="G224" t="s">
        <v>28</v>
      </c>
      <c r="H224" t="s">
        <v>1198</v>
      </c>
      <c r="I224" t="s">
        <v>321</v>
      </c>
      <c r="J224">
        <v>11</v>
      </c>
      <c r="K224" t="s">
        <v>437</v>
      </c>
      <c r="L224" t="str">
        <f>IF(Draft2019[[#This Row],[KEEPER]]="K",_xlfn.IFNA(INDEX(Draft2018[Current Contract],MATCH(Draft2019[[#This Row],[PLAYER]],Draft2018[PLAYER],0)),"Undrafted"),"")</f>
        <v>Rookie</v>
      </c>
      <c r="M224" t="str">
        <f>IF(Draft2019[[#This Row],[KEEPER]]="K",Draft2019[[#This Row],[Last Contract]],IF(ISNA(VLOOKUP(Draft2019[[#This Row],[PLAYER]],Rookies2019[full_name],1,FALSE)),"Auction","Rookie"))</f>
        <v>Rookie</v>
      </c>
      <c r="N224">
        <f>IF(Draft2019[[#This Row],[KEEPER]]="K",1+_xlfn.IFNA(INDEX(Draft2018[Net Keeper Count],MATCH(Draft2019[[#This Row],[PLAYER]],Draft2018[PLAYER],0)),0),0)</f>
        <v>2</v>
      </c>
    </row>
    <row r="225" spans="4:14" x14ac:dyDescent="0.3">
      <c r="D225">
        <v>4</v>
      </c>
      <c r="E225" t="s">
        <v>10663</v>
      </c>
      <c r="F225" t="s">
        <v>6893</v>
      </c>
      <c r="G225" t="s">
        <v>29</v>
      </c>
      <c r="H225" t="s">
        <v>298</v>
      </c>
      <c r="I225" t="s">
        <v>348</v>
      </c>
      <c r="J225">
        <v>9</v>
      </c>
      <c r="K225" t="s">
        <v>437</v>
      </c>
      <c r="L225" t="str">
        <f>IF(Draft2019[[#This Row],[KEEPER]]="K",_xlfn.IFNA(INDEX(Draft2018[Current Contract],MATCH(Draft2019[[#This Row],[PLAYER]],Draft2018[PLAYER],0)),"Undrafted"),"")</f>
        <v>Rookie</v>
      </c>
      <c r="M225" t="str">
        <f>IF(Draft2019[[#This Row],[KEEPER]]="K",Draft2019[[#This Row],[Last Contract]],IF(ISNA(VLOOKUP(Draft2019[[#This Row],[PLAYER]],Rookies2019[full_name],1,FALSE)),"Auction","Rookie"))</f>
        <v>Rookie</v>
      </c>
      <c r="N225">
        <f>IF(Draft2019[[#This Row],[KEEPER]]="K",1+_xlfn.IFNA(INDEX(Draft2018[Net Keeper Count],MATCH(Draft2019[[#This Row],[PLAYER]],Draft2018[PLAYER],0)),0),0)</f>
        <v>2</v>
      </c>
    </row>
    <row r="226" spans="4:14" x14ac:dyDescent="0.3">
      <c r="D226">
        <v>5</v>
      </c>
      <c r="E226" t="s">
        <v>10663</v>
      </c>
      <c r="F226" t="s">
        <v>2963</v>
      </c>
      <c r="G226" t="s">
        <v>36</v>
      </c>
      <c r="H226" t="s">
        <v>416</v>
      </c>
      <c r="I226" t="s">
        <v>451</v>
      </c>
      <c r="J226">
        <v>6</v>
      </c>
      <c r="K226" t="s">
        <v>437</v>
      </c>
      <c r="L226" t="str">
        <f>IF(Draft2019[[#This Row],[KEEPER]]="K",_xlfn.IFNA(INDEX(Draft2018[Current Contract],MATCH(Draft2019[[#This Row],[PLAYER]],Draft2018[PLAYER],0)),"Undrafted"),"")</f>
        <v>Rookie</v>
      </c>
      <c r="M226" t="str">
        <f>IF(Draft2019[[#This Row],[KEEPER]]="K",Draft2019[[#This Row],[Last Contract]],IF(ISNA(VLOOKUP(Draft2019[[#This Row],[PLAYER]],Rookies2019[full_name],1,FALSE)),"Auction","Rookie"))</f>
        <v>Rookie</v>
      </c>
      <c r="N226">
        <f>IF(Draft2019[[#This Row],[KEEPER]]="K",1+_xlfn.IFNA(INDEX(Draft2018[Net Keeper Count],MATCH(Draft2019[[#This Row],[PLAYER]],Draft2018[PLAYER],0)),0),0)</f>
        <v>1</v>
      </c>
    </row>
    <row r="227" spans="4:14" x14ac:dyDescent="0.3">
      <c r="D227">
        <v>6</v>
      </c>
      <c r="E227" t="s">
        <v>10663</v>
      </c>
      <c r="F227" t="s">
        <v>4814</v>
      </c>
      <c r="G227" t="s">
        <v>109</v>
      </c>
      <c r="H227" t="s">
        <v>1379</v>
      </c>
      <c r="I227" t="s">
        <v>451</v>
      </c>
      <c r="J227">
        <v>4</v>
      </c>
      <c r="K227" t="s">
        <v>437</v>
      </c>
      <c r="L227" t="str">
        <f>IF(Draft2019[[#This Row],[KEEPER]]="K",_xlfn.IFNA(INDEX(Draft2018[Current Contract],MATCH(Draft2019[[#This Row],[PLAYER]],Draft2018[PLAYER],0)),"Undrafted"),"")</f>
        <v>Undrafted</v>
      </c>
      <c r="M227" t="str">
        <f>IF(Draft2019[[#This Row],[KEEPER]]="K",Draft2019[[#This Row],[Last Contract]],IF(ISNA(VLOOKUP(Draft2019[[#This Row],[PLAYER]],Rookies2019[full_name],1,FALSE)),"Auction","Rookie"))</f>
        <v>Undrafted</v>
      </c>
      <c r="N227">
        <f>IF(Draft2019[[#This Row],[KEEPER]]="K",1+_xlfn.IFNA(INDEX(Draft2018[Net Keeper Count],MATCH(Draft2019[[#This Row],[PLAYER]],Draft2018[PLAYER],0)),0),0)</f>
        <v>1</v>
      </c>
    </row>
    <row r="228" spans="4:14" x14ac:dyDescent="0.3">
      <c r="D228">
        <v>7</v>
      </c>
      <c r="E228" t="s">
        <v>10663</v>
      </c>
      <c r="F228" t="s">
        <v>5520</v>
      </c>
      <c r="G228" t="s">
        <v>37</v>
      </c>
      <c r="H228" t="s">
        <v>745</v>
      </c>
      <c r="I228" t="s">
        <v>348</v>
      </c>
      <c r="J228">
        <v>4</v>
      </c>
      <c r="K228" t="s">
        <v>437</v>
      </c>
      <c r="L228" t="str">
        <f>IF(Draft2019[[#This Row],[KEEPER]]="K",_xlfn.IFNA(INDEX(Draft2018[Current Contract],MATCH(Draft2019[[#This Row],[PLAYER]],Draft2018[PLAYER],0)),"Undrafted"),"")</f>
        <v>Rookie</v>
      </c>
      <c r="M228" t="str">
        <f>IF(Draft2019[[#This Row],[KEEPER]]="K",Draft2019[[#This Row],[Last Contract]],IF(ISNA(VLOOKUP(Draft2019[[#This Row],[PLAYER]],Rookies2019[full_name],1,FALSE)),"Auction","Rookie"))</f>
        <v>Rookie</v>
      </c>
      <c r="N228">
        <f>IF(Draft2019[[#This Row],[KEEPER]]="K",1+_xlfn.IFNA(INDEX(Draft2018[Net Keeper Count],MATCH(Draft2019[[#This Row],[PLAYER]],Draft2018[PLAYER],0)),0),0)</f>
        <v>1</v>
      </c>
    </row>
    <row r="229" spans="4:14" x14ac:dyDescent="0.3">
      <c r="D229">
        <v>11</v>
      </c>
      <c r="E229" t="s">
        <v>10663</v>
      </c>
      <c r="F229" t="s">
        <v>8795</v>
      </c>
      <c r="G229" t="s">
        <v>26</v>
      </c>
      <c r="H229" t="s">
        <v>371</v>
      </c>
      <c r="I229" t="s">
        <v>321</v>
      </c>
      <c r="J229">
        <v>1</v>
      </c>
      <c r="K229" t="s">
        <v>437</v>
      </c>
      <c r="L229" t="str">
        <f>IF(Draft2019[[#This Row],[KEEPER]]="K",_xlfn.IFNA(INDEX(Draft2018[Current Contract],MATCH(Draft2019[[#This Row],[PLAYER]],Draft2018[PLAYER],0)),"Undrafted"),"")</f>
        <v>Undrafted</v>
      </c>
      <c r="M229" t="str">
        <f>IF(Draft2019[[#This Row],[KEEPER]]="K",Draft2019[[#This Row],[Last Contract]],IF(ISNA(VLOOKUP(Draft2019[[#This Row],[PLAYER]],Rookies2019[full_name],1,FALSE)),"Auction","Rookie"))</f>
        <v>Undrafted</v>
      </c>
      <c r="N229">
        <f>IF(Draft2019[[#This Row],[KEEPER]]="K",1+_xlfn.IFNA(INDEX(Draft2018[Net Keeper Count],MATCH(Draft2019[[#This Row],[PLAYER]],Draft2018[PLAYER],0)),0),0)</f>
        <v>1</v>
      </c>
    </row>
    <row r="230" spans="4:14" x14ac:dyDescent="0.3">
      <c r="D230">
        <v>12</v>
      </c>
      <c r="E230" t="s">
        <v>10663</v>
      </c>
      <c r="F230" t="s">
        <v>9399</v>
      </c>
      <c r="G230" t="s">
        <v>32</v>
      </c>
      <c r="H230" t="s">
        <v>306</v>
      </c>
      <c r="I230" t="s">
        <v>437</v>
      </c>
      <c r="J230">
        <v>1</v>
      </c>
      <c r="K230" t="s">
        <v>437</v>
      </c>
      <c r="L230" t="str">
        <f>IF(Draft2019[[#This Row],[KEEPER]]="K",_xlfn.IFNA(INDEX(Draft2018[Current Contract],MATCH(Draft2019[[#This Row],[PLAYER]],Draft2018[PLAYER],0)),"Undrafted"),"")</f>
        <v>Undrafted</v>
      </c>
      <c r="M230" t="str">
        <f>IF(Draft2019[[#This Row],[KEEPER]]="K",Draft2019[[#This Row],[Last Contract]],IF(ISNA(VLOOKUP(Draft2019[[#This Row],[PLAYER]],Rookies2019[full_name],1,FALSE)),"Auction","Rookie"))</f>
        <v>Undrafted</v>
      </c>
      <c r="N230">
        <f>IF(Draft2019[[#This Row],[KEEPER]]="K",1+_xlfn.IFNA(INDEX(Draft2018[Net Keeper Count],MATCH(Draft2019[[#This Row],[PLAYER]],Draft2018[PLAYER],0)),0),0)</f>
        <v>2</v>
      </c>
    </row>
    <row r="231" spans="4:14" x14ac:dyDescent="0.3">
      <c r="D231">
        <v>13</v>
      </c>
      <c r="E231" t="s">
        <v>10663</v>
      </c>
      <c r="F231" t="s">
        <v>1300</v>
      </c>
      <c r="G231" t="s">
        <v>33</v>
      </c>
      <c r="H231" t="s">
        <v>536</v>
      </c>
      <c r="I231" t="s">
        <v>451</v>
      </c>
      <c r="J231">
        <v>1</v>
      </c>
      <c r="K231" t="s">
        <v>437</v>
      </c>
      <c r="L231" t="str">
        <f>IF(Draft2019[[#This Row],[KEEPER]]="K",_xlfn.IFNA(INDEX(Draft2018[Current Contract],MATCH(Draft2019[[#This Row],[PLAYER]],Draft2018[PLAYER],0)),"Undrafted"),"")</f>
        <v>Auction</v>
      </c>
      <c r="M231" t="str">
        <f>IF(Draft2019[[#This Row],[KEEPER]]="K",Draft2019[[#This Row],[Last Contract]],IF(ISNA(VLOOKUP(Draft2019[[#This Row],[PLAYER]],Rookies2019[full_name],1,FALSE)),"Auction","Rookie"))</f>
        <v>Auction</v>
      </c>
      <c r="N231">
        <f>IF(Draft2019[[#This Row],[KEEPER]]="K",1+_xlfn.IFNA(INDEX(Draft2018[Net Keeper Count],MATCH(Draft2019[[#This Row],[PLAYER]],Draft2018[PLAYER],0)),0),0)</f>
        <v>2</v>
      </c>
    </row>
    <row r="232" spans="4:14" x14ac:dyDescent="0.3">
      <c r="D232">
        <v>14</v>
      </c>
      <c r="E232" t="s">
        <v>10663</v>
      </c>
      <c r="F232" t="s">
        <v>9933</v>
      </c>
      <c r="G232" t="s">
        <v>24</v>
      </c>
      <c r="H232" t="s">
        <v>365</v>
      </c>
      <c r="I232" t="s">
        <v>348</v>
      </c>
      <c r="J232">
        <v>1</v>
      </c>
      <c r="K232" t="s">
        <v>437</v>
      </c>
      <c r="L232" t="str">
        <f>IF(Draft2019[[#This Row],[KEEPER]]="K",_xlfn.IFNA(INDEX(Draft2018[Current Contract],MATCH(Draft2019[[#This Row],[PLAYER]],Draft2018[PLAYER],0)),"Undrafted"),"")</f>
        <v>Auction</v>
      </c>
      <c r="M232" t="str">
        <f>IF(Draft2019[[#This Row],[KEEPER]]="K",Draft2019[[#This Row],[Last Contract]],IF(ISNA(VLOOKUP(Draft2019[[#This Row],[PLAYER]],Rookies2019[full_name],1,FALSE)),"Auction","Rookie"))</f>
        <v>Auction</v>
      </c>
      <c r="N232">
        <f>IF(Draft2019[[#This Row],[KEEPER]]="K",1+_xlfn.IFNA(INDEX(Draft2018[Net Keeper Count],MATCH(Draft2019[[#This Row],[PLAYER]],Draft2018[PLAYER],0)),0),0)</f>
        <v>1</v>
      </c>
    </row>
    <row r="233" spans="4:14" x14ac:dyDescent="0.3">
      <c r="D233">
        <v>15</v>
      </c>
      <c r="E233" t="s">
        <v>10663</v>
      </c>
      <c r="F233" t="s">
        <v>5286</v>
      </c>
      <c r="G233" t="s">
        <v>15</v>
      </c>
      <c r="H233" t="s">
        <v>352</v>
      </c>
      <c r="I233" t="s">
        <v>348</v>
      </c>
      <c r="J233">
        <v>1</v>
      </c>
      <c r="K233" t="s">
        <v>437</v>
      </c>
      <c r="L233" t="str">
        <f>IF(Draft2019[[#This Row],[KEEPER]]="K",_xlfn.IFNA(INDEX(Draft2018[Current Contract],MATCH(Draft2019[[#This Row],[PLAYER]],Draft2018[PLAYER],0)),"Undrafted"),"")</f>
        <v>Auction</v>
      </c>
      <c r="M233" t="str">
        <f>IF(Draft2019[[#This Row],[KEEPER]]="K",Draft2019[[#This Row],[Last Contract]],IF(ISNA(VLOOKUP(Draft2019[[#This Row],[PLAYER]],Rookies2019[full_name],1,FALSE)),"Auction","Rookie"))</f>
        <v>Auction</v>
      </c>
      <c r="N233">
        <f>IF(Draft2019[[#This Row],[KEEPER]]="K",1+_xlfn.IFNA(INDEX(Draft2018[Net Keeper Count],MATCH(Draft2019[[#This Row],[PLAYER]],Draft2018[PLAYER],0)),0),0)</f>
        <v>1</v>
      </c>
    </row>
    <row r="234" spans="4:14" x14ac:dyDescent="0.3">
      <c r="D234">
        <v>16</v>
      </c>
      <c r="E234" t="s">
        <v>10663</v>
      </c>
      <c r="F234" t="s">
        <v>1618</v>
      </c>
      <c r="G234" t="s">
        <v>16</v>
      </c>
      <c r="H234" t="s">
        <v>895</v>
      </c>
      <c r="I234" t="s">
        <v>348</v>
      </c>
      <c r="J234">
        <v>1</v>
      </c>
      <c r="K234" t="s">
        <v>437</v>
      </c>
      <c r="L234" t="str">
        <f>IF(Draft2019[[#This Row],[KEEPER]]="K",_xlfn.IFNA(INDEX(Draft2018[Current Contract],MATCH(Draft2019[[#This Row],[PLAYER]],Draft2018[PLAYER],0)),"Undrafted"),"")</f>
        <v>Undrafted</v>
      </c>
      <c r="M234" t="str">
        <f>IF(Draft2019[[#This Row],[KEEPER]]="K",Draft2019[[#This Row],[Last Contract]],IF(ISNA(VLOOKUP(Draft2019[[#This Row],[PLAYER]],Rookies2019[full_name],1,FALSE)),"Auction","Rookie"))</f>
        <v>Undrafted</v>
      </c>
      <c r="N234">
        <f>IF(Draft2019[[#This Row],[KEEPER]]="K",1+_xlfn.IFNA(INDEX(Draft2018[Net Keeper Count],MATCH(Draft2019[[#This Row],[PLAYER]],Draft2018[PLAYER],0)),0),0)</f>
        <v>1</v>
      </c>
    </row>
    <row r="235" spans="4:14" x14ac:dyDescent="0.3">
      <c r="D235">
        <v>17</v>
      </c>
      <c r="E235" t="s">
        <v>10663</v>
      </c>
      <c r="F235" t="s">
        <v>10080</v>
      </c>
      <c r="G235" t="s">
        <v>38</v>
      </c>
      <c r="H235" t="s">
        <v>352</v>
      </c>
      <c r="I235" t="s">
        <v>451</v>
      </c>
      <c r="J235">
        <v>85</v>
      </c>
      <c r="L235" t="str">
        <f>IF(Draft2019[[#This Row],[KEEPER]]="K",_xlfn.IFNA(INDEX(Draft2018[Current Contract],MATCH(Draft2019[[#This Row],[PLAYER]],Draft2018[PLAYER],0)),"Undrafted"),"")</f>
        <v/>
      </c>
      <c r="M235" t="str">
        <f>IF(Draft2019[[#This Row],[KEEPER]]="K",Draft2019[[#This Row],[Last Contract]],IF(ISNA(VLOOKUP(Draft2019[[#This Row],[PLAYER]],Rookies2019[full_name],1,FALSE)),"Auction","Rookie"))</f>
        <v>Auction</v>
      </c>
      <c r="N235">
        <f>IF(Draft2019[[#This Row],[KEEPER]]="K",1+_xlfn.IFNA(INDEX(Draft2018[Net Keeper Count],MATCH(Draft2019[[#This Row],[PLAYER]],Draft2018[PLAYER],0)),0),0)</f>
        <v>0</v>
      </c>
    </row>
    <row r="236" spans="4:14" x14ac:dyDescent="0.3">
      <c r="D236">
        <v>18</v>
      </c>
      <c r="E236" t="s">
        <v>10663</v>
      </c>
      <c r="F236" t="s">
        <v>3223</v>
      </c>
      <c r="G236" t="s">
        <v>167</v>
      </c>
      <c r="H236" t="s">
        <v>340</v>
      </c>
      <c r="I236" t="s">
        <v>451</v>
      </c>
      <c r="J236">
        <v>10</v>
      </c>
      <c r="L236" t="str">
        <f>IF(Draft2019[[#This Row],[KEEPER]]="K",_xlfn.IFNA(INDEX(Draft2018[Current Contract],MATCH(Draft2019[[#This Row],[PLAYER]],Draft2018[PLAYER],0)),"Undrafted"),"")</f>
        <v/>
      </c>
      <c r="M236" t="str">
        <f>IF(Draft2019[[#This Row],[KEEPER]]="K",Draft2019[[#This Row],[Last Contract]],IF(ISNA(VLOOKUP(Draft2019[[#This Row],[PLAYER]],Rookies2019[full_name],1,FALSE)),"Auction","Rookie"))</f>
        <v>Auction</v>
      </c>
      <c r="N236">
        <f>IF(Draft2019[[#This Row],[KEEPER]]="K",1+_xlfn.IFNA(INDEX(Draft2018[Net Keeper Count],MATCH(Draft2019[[#This Row],[PLAYER]],Draft2018[PLAYER],0)),0),0)</f>
        <v>0</v>
      </c>
    </row>
    <row r="237" spans="4:14" x14ac:dyDescent="0.3">
      <c r="D237">
        <v>19</v>
      </c>
      <c r="E237" t="s">
        <v>10663</v>
      </c>
      <c r="F237" t="s">
        <v>1664</v>
      </c>
      <c r="G237" t="s">
        <v>42</v>
      </c>
      <c r="H237" t="s">
        <v>479</v>
      </c>
      <c r="I237" t="s">
        <v>311</v>
      </c>
      <c r="J237">
        <v>16</v>
      </c>
      <c r="L237" t="str">
        <f>IF(Draft2019[[#This Row],[KEEPER]]="K",_xlfn.IFNA(INDEX(Draft2018[Current Contract],MATCH(Draft2019[[#This Row],[PLAYER]],Draft2018[PLAYER],0)),"Undrafted"),"")</f>
        <v/>
      </c>
      <c r="M237" t="str">
        <f>IF(Draft2019[[#This Row],[KEEPER]]="K",Draft2019[[#This Row],[Last Contract]],IF(ISNA(VLOOKUP(Draft2019[[#This Row],[PLAYER]],Rookies2019[full_name],1,FALSE)),"Auction","Rookie"))</f>
        <v>Auction</v>
      </c>
      <c r="N237">
        <f>IF(Draft2019[[#This Row],[KEEPER]]="K",1+_xlfn.IFNA(INDEX(Draft2018[Net Keeper Count],MATCH(Draft2019[[#This Row],[PLAYER]],Draft2018[PLAYER],0)),0),0)</f>
        <v>0</v>
      </c>
    </row>
    <row r="238" spans="4:14" x14ac:dyDescent="0.3">
      <c r="D238">
        <v>20</v>
      </c>
      <c r="E238" t="s">
        <v>10663</v>
      </c>
      <c r="F238" t="s">
        <v>986</v>
      </c>
      <c r="G238" t="s">
        <v>85</v>
      </c>
      <c r="H238" t="s">
        <v>410</v>
      </c>
      <c r="I238" t="s">
        <v>348</v>
      </c>
      <c r="J238">
        <v>28</v>
      </c>
      <c r="L238" t="str">
        <f>IF(Draft2019[[#This Row],[KEEPER]]="K",_xlfn.IFNA(INDEX(Draft2018[Current Contract],MATCH(Draft2019[[#This Row],[PLAYER]],Draft2018[PLAYER],0)),"Undrafted"),"")</f>
        <v/>
      </c>
      <c r="M238" t="str">
        <f>IF(Draft2019[[#This Row],[KEEPER]]="K",Draft2019[[#This Row],[Last Contract]],IF(ISNA(VLOOKUP(Draft2019[[#This Row],[PLAYER]],Rookies2019[full_name],1,FALSE)),"Auction","Rookie"))</f>
        <v>Auction</v>
      </c>
      <c r="N238">
        <f>IF(Draft2019[[#This Row],[KEEPER]]="K",1+_xlfn.IFNA(INDEX(Draft2018[Net Keeper Count],MATCH(Draft2019[[#This Row],[PLAYER]],Draft2018[PLAYER],0)),0),0)</f>
        <v>0</v>
      </c>
    </row>
    <row r="239" spans="4:14" x14ac:dyDescent="0.3">
      <c r="D239">
        <v>21</v>
      </c>
      <c r="E239" t="s">
        <v>10663</v>
      </c>
      <c r="F239" t="s">
        <v>6481</v>
      </c>
      <c r="G239" t="s">
        <v>136</v>
      </c>
      <c r="H239">
        <v>0</v>
      </c>
      <c r="I239" t="s">
        <v>348</v>
      </c>
      <c r="J239">
        <v>46</v>
      </c>
      <c r="L239" t="str">
        <f>IF(Draft2019[[#This Row],[KEEPER]]="K",_xlfn.IFNA(INDEX(Draft2018[Current Contract],MATCH(Draft2019[[#This Row],[PLAYER]],Draft2018[PLAYER],0)),"Undrafted"),"")</f>
        <v/>
      </c>
      <c r="M239" t="str">
        <f>IF(Draft2019[[#This Row],[KEEPER]]="K",Draft2019[[#This Row],[Last Contract]],IF(ISNA(VLOOKUP(Draft2019[[#This Row],[PLAYER]],Rookies2019[full_name],1,FALSE)),"Auction","Rookie"))</f>
        <v>Auction</v>
      </c>
      <c r="N239">
        <f>IF(Draft2019[[#This Row],[KEEPER]]="K",1+_xlfn.IFNA(INDEX(Draft2018[Net Keeper Count],MATCH(Draft2019[[#This Row],[PLAYER]],Draft2018[PLAYER],0)),0),0)</f>
        <v>0</v>
      </c>
    </row>
    <row r="240" spans="4:14" x14ac:dyDescent="0.3">
      <c r="D240">
        <v>22</v>
      </c>
      <c r="E240" t="s">
        <v>10663</v>
      </c>
      <c r="F240" t="s">
        <v>5210</v>
      </c>
      <c r="G240" t="s">
        <v>5208</v>
      </c>
      <c r="H240" t="s">
        <v>314</v>
      </c>
      <c r="I240" t="s">
        <v>348</v>
      </c>
      <c r="J240">
        <v>1</v>
      </c>
      <c r="L240" t="str">
        <f>IF(Draft2019[[#This Row],[KEEPER]]="K",_xlfn.IFNA(INDEX(Draft2018[Current Contract],MATCH(Draft2019[[#This Row],[PLAYER]],Draft2018[PLAYER],0)),"Undrafted"),"")</f>
        <v/>
      </c>
      <c r="M240" t="str">
        <f>IF(Draft2019[[#This Row],[KEEPER]]="K",Draft2019[[#This Row],[Last Contract]],IF(ISNA(VLOOKUP(Draft2019[[#This Row],[PLAYER]],Rookies2019[full_name],1,FALSE)),"Auction","Rookie"))</f>
        <v>Auction</v>
      </c>
      <c r="N240">
        <f>IF(Draft2019[[#This Row],[KEEPER]]="K",1+_xlfn.IFNA(INDEX(Draft2018[Net Keeper Count],MATCH(Draft2019[[#This Row],[PLAYER]],Draft2018[PLAYER],0)),0),0)</f>
        <v>0</v>
      </c>
    </row>
    <row r="241" spans="4:14" x14ac:dyDescent="0.3">
      <c r="D241">
        <v>23</v>
      </c>
      <c r="E241" t="s">
        <v>10663</v>
      </c>
      <c r="F241" t="s">
        <v>3258</v>
      </c>
      <c r="G241" t="s">
        <v>139</v>
      </c>
      <c r="H241" t="s">
        <v>335</v>
      </c>
      <c r="I241" t="s">
        <v>437</v>
      </c>
      <c r="J241">
        <v>1</v>
      </c>
      <c r="L241" t="str">
        <f>IF(Draft2019[[#This Row],[KEEPER]]="K",_xlfn.IFNA(INDEX(Draft2018[Current Contract],MATCH(Draft2019[[#This Row],[PLAYER]],Draft2018[PLAYER],0)),"Undrafted"),"")</f>
        <v/>
      </c>
      <c r="M241" t="str">
        <f>IF(Draft2019[[#This Row],[KEEPER]]="K",Draft2019[[#This Row],[Last Contract]],IF(ISNA(VLOOKUP(Draft2019[[#This Row],[PLAYER]],Rookies2019[full_name],1,FALSE)),"Auction","Rookie"))</f>
        <v>Auction</v>
      </c>
      <c r="N241">
        <f>IF(Draft2019[[#This Row],[KEEPER]]="K",1+_xlfn.IFNA(INDEX(Draft2018[Net Keeper Count],MATCH(Draft2019[[#This Row],[PLAYER]],Draft2018[PLAYER],0)),0),0)</f>
        <v>0</v>
      </c>
    </row>
    <row r="242" spans="4:14" x14ac:dyDescent="0.3">
      <c r="D242">
        <v>24</v>
      </c>
      <c r="E242" t="s">
        <v>10663</v>
      </c>
      <c r="F242" t="s">
        <v>5712</v>
      </c>
      <c r="G242" t="s">
        <v>5710</v>
      </c>
      <c r="H242" t="s">
        <v>721</v>
      </c>
      <c r="I242" t="s">
        <v>311</v>
      </c>
      <c r="J242">
        <v>1</v>
      </c>
      <c r="L242" t="str">
        <f>IF(Draft2019[[#This Row],[KEEPER]]="K",_xlfn.IFNA(INDEX(Draft2018[Current Contract],MATCH(Draft2019[[#This Row],[PLAYER]],Draft2018[PLAYER],0)),"Undrafted"),"")</f>
        <v/>
      </c>
      <c r="M242" t="str">
        <f>IF(Draft2019[[#This Row],[KEEPER]]="K",Draft2019[[#This Row],[Last Contract]],IF(ISNA(VLOOKUP(Draft2019[[#This Row],[PLAYER]],Rookies2019[full_name],1,FALSE)),"Auction","Rookie"))</f>
        <v>Auction</v>
      </c>
      <c r="N242">
        <f>IF(Draft2019[[#This Row],[KEEPER]]="K",1+_xlfn.IFNA(INDEX(Draft2018[Net Keeper Count],MATCH(Draft2019[[#This Row],[PLAYER]],Draft2018[PLAYER],0)),0),0)</f>
        <v>0</v>
      </c>
    </row>
    <row r="243" spans="4:14" x14ac:dyDescent="0.3">
      <c r="D243">
        <v>8</v>
      </c>
      <c r="E243" t="s">
        <v>10663</v>
      </c>
      <c r="F243" t="s">
        <v>5596</v>
      </c>
      <c r="G243" t="s">
        <v>5594</v>
      </c>
      <c r="H243" t="s">
        <v>340</v>
      </c>
      <c r="I243" t="s">
        <v>348</v>
      </c>
      <c r="J243">
        <v>4</v>
      </c>
      <c r="K243" t="s">
        <v>11130</v>
      </c>
      <c r="L243" t="str">
        <f>IF(Draft2019[[#This Row],[KEEPER]]="K",_xlfn.IFNA(INDEX(Draft2018[Current Contract],MATCH(Draft2019[[#This Row],[PLAYER]],Draft2018[PLAYER],0)),"Undrafted"),"")</f>
        <v/>
      </c>
      <c r="M243" t="str">
        <f>IF(Draft2019[[#This Row],[KEEPER]]="K",Draft2019[[#This Row],[Last Contract]],IF(ISNA(VLOOKUP(Draft2019[[#This Row],[PLAYER]],Rookies2019[full_name],1,FALSE)),"Auction","Rookie"))</f>
        <v>Rookie</v>
      </c>
      <c r="N243">
        <f>IF(Draft2019[[#This Row],[KEEPER]]="K",1+_xlfn.IFNA(INDEX(Draft2018[Net Keeper Count],MATCH(Draft2019[[#This Row],[PLAYER]],Draft2018[PLAYER],0)),0),0)</f>
        <v>0</v>
      </c>
    </row>
    <row r="244" spans="4:14" x14ac:dyDescent="0.3">
      <c r="D244">
        <v>9</v>
      </c>
      <c r="E244" t="s">
        <v>10663</v>
      </c>
      <c r="F244" t="s">
        <v>5367</v>
      </c>
      <c r="G244" t="s">
        <v>5365</v>
      </c>
      <c r="H244" t="s">
        <v>306</v>
      </c>
      <c r="I244" t="s">
        <v>451</v>
      </c>
      <c r="J244">
        <v>3</v>
      </c>
      <c r="K244" t="s">
        <v>11130</v>
      </c>
      <c r="L244" t="str">
        <f>IF(Draft2019[[#This Row],[KEEPER]]="K",_xlfn.IFNA(INDEX(Draft2018[Current Contract],MATCH(Draft2019[[#This Row],[PLAYER]],Draft2018[PLAYER],0)),"Undrafted"),"")</f>
        <v/>
      </c>
      <c r="M244" t="str">
        <f>IF(Draft2019[[#This Row],[KEEPER]]="K",Draft2019[[#This Row],[Last Contract]],IF(ISNA(VLOOKUP(Draft2019[[#This Row],[PLAYER]],Rookies2019[full_name],1,FALSE)),"Auction","Rookie"))</f>
        <v>Rookie</v>
      </c>
      <c r="N244">
        <f>IF(Draft2019[[#This Row],[KEEPER]]="K",1+_xlfn.IFNA(INDEX(Draft2018[Net Keeper Count],MATCH(Draft2019[[#This Row],[PLAYER]],Draft2018[PLAYER],0)),0),0)</f>
        <v>0</v>
      </c>
    </row>
    <row r="245" spans="4:14" x14ac:dyDescent="0.3">
      <c r="D245">
        <v>10</v>
      </c>
      <c r="E245" t="s">
        <v>10663</v>
      </c>
      <c r="F245" t="s">
        <v>9071</v>
      </c>
      <c r="G245" t="s">
        <v>9070</v>
      </c>
      <c r="H245" t="s">
        <v>410</v>
      </c>
      <c r="I245" t="s">
        <v>451</v>
      </c>
      <c r="J245">
        <v>2</v>
      </c>
      <c r="K245" t="s">
        <v>11130</v>
      </c>
      <c r="L245" t="str">
        <f>IF(Draft2019[[#This Row],[KEEPER]]="K",_xlfn.IFNA(INDEX(Draft2018[Current Contract],MATCH(Draft2019[[#This Row],[PLAYER]],Draft2018[PLAYER],0)),"Undrafted"),"")</f>
        <v/>
      </c>
      <c r="M245" t="str">
        <f>IF(Draft2019[[#This Row],[KEEPER]]="K",Draft2019[[#This Row],[Last Contract]],IF(ISNA(VLOOKUP(Draft2019[[#This Row],[PLAYER]],Rookies2019[full_name],1,FALSE)),"Auction","Rookie"))</f>
        <v>Rookie</v>
      </c>
      <c r="N245">
        <f>IF(Draft2019[[#This Row],[KEEPER]]="K",1+_xlfn.IFNA(INDEX(Draft2018[Net Keeper Count],MATCH(Draft2019[[#This Row],[PLAYER]],Draft2018[PLAYER],0)),0),0)</f>
        <v>0</v>
      </c>
    </row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BC2A-9A3B-4E50-8DC7-A8EC883517F5}">
  <dimension ref="A1:AC512"/>
  <sheetViews>
    <sheetView workbookViewId="0">
      <selection activeCell="H8" sqref="H8"/>
    </sheetView>
  </sheetViews>
  <sheetFormatPr defaultRowHeight="14.4" x14ac:dyDescent="0.3"/>
  <cols>
    <col min="1" max="1" width="22.109375" bestFit="1" customWidth="1"/>
    <col min="2" max="2" width="6.21875" bestFit="1" customWidth="1"/>
    <col min="3" max="3" width="7.88671875" bestFit="1" customWidth="1"/>
    <col min="4" max="4" width="6.33203125" bestFit="1" customWidth="1"/>
    <col min="5" max="5" width="10.109375" bestFit="1" customWidth="1"/>
    <col min="6" max="6" width="8" bestFit="1" customWidth="1"/>
    <col min="7" max="7" width="7.44140625" bestFit="1" customWidth="1"/>
    <col min="8" max="8" width="6.33203125" bestFit="1" customWidth="1"/>
    <col min="9" max="9" width="6.44140625" style="69" bestFit="1" customWidth="1"/>
    <col min="10" max="10" width="9.6640625" style="69" bestFit="1" customWidth="1"/>
    <col min="11" max="11" width="6.77734375" style="69" bestFit="1" customWidth="1"/>
    <col min="12" max="12" width="13.21875" style="69" bestFit="1" customWidth="1"/>
    <col min="13" max="13" width="5.33203125" style="69" bestFit="1" customWidth="1"/>
    <col min="14" max="14" width="11.77734375" style="69" bestFit="1" customWidth="1"/>
    <col min="15" max="15" width="11.6640625" style="69" bestFit="1" customWidth="1"/>
    <col min="16" max="16" width="6.6640625" bestFit="1" customWidth="1"/>
    <col min="17" max="17" width="8.88671875" bestFit="1" customWidth="1"/>
    <col min="18" max="18" width="11.88671875" bestFit="1" customWidth="1"/>
    <col min="19" max="19" width="13.33203125" bestFit="1" customWidth="1"/>
    <col min="20" max="20" width="12.21875" bestFit="1" customWidth="1"/>
    <col min="21" max="21" width="11.5546875" bestFit="1" customWidth="1"/>
    <col min="22" max="22" width="7.6640625" bestFit="1" customWidth="1"/>
    <col min="23" max="23" width="9.109375" bestFit="1" customWidth="1"/>
    <col min="24" max="24" width="7.77734375" bestFit="1" customWidth="1"/>
    <col min="25" max="25" width="5.21875" bestFit="1" customWidth="1"/>
    <col min="26" max="26" width="12" bestFit="1" customWidth="1"/>
    <col min="27" max="27" width="11.6640625" style="68" bestFit="1" customWidth="1"/>
    <col min="28" max="28" width="11.6640625" style="69" bestFit="1" customWidth="1"/>
    <col min="29" max="29" width="11.6640625" style="67" bestFit="1" customWidth="1"/>
  </cols>
  <sheetData>
    <row r="1" spans="1:29" x14ac:dyDescent="0.3">
      <c r="A1" t="s">
        <v>14029</v>
      </c>
      <c r="B1" t="s">
        <v>10984</v>
      </c>
      <c r="C1" t="s">
        <v>10985</v>
      </c>
      <c r="D1" t="s">
        <v>14030</v>
      </c>
      <c r="E1" t="s">
        <v>16098</v>
      </c>
      <c r="F1" t="s">
        <v>16099</v>
      </c>
      <c r="G1" t="s">
        <v>14028</v>
      </c>
      <c r="H1" t="s">
        <v>16100</v>
      </c>
      <c r="I1" t="s">
        <v>13936</v>
      </c>
      <c r="J1" t="s">
        <v>16101</v>
      </c>
      <c r="K1" t="s">
        <v>16102</v>
      </c>
      <c r="L1" t="s">
        <v>16103</v>
      </c>
      <c r="M1" t="s">
        <v>13937</v>
      </c>
      <c r="N1" t="s">
        <v>271</v>
      </c>
      <c r="O1" t="s">
        <v>286</v>
      </c>
      <c r="AA1"/>
      <c r="AB1"/>
      <c r="AC1"/>
    </row>
    <row r="2" spans="1:29" x14ac:dyDescent="0.3">
      <c r="A2" s="1" t="s">
        <v>7671</v>
      </c>
      <c r="B2" s="1" t="s">
        <v>451</v>
      </c>
      <c r="C2" s="1" t="s">
        <v>875</v>
      </c>
      <c r="D2" s="67">
        <v>13</v>
      </c>
      <c r="E2" s="1">
        <v>10.07</v>
      </c>
      <c r="F2">
        <v>1.46</v>
      </c>
      <c r="G2" s="67">
        <v>1</v>
      </c>
      <c r="H2">
        <v>1</v>
      </c>
      <c r="I2" s="1" t="s">
        <v>16293</v>
      </c>
      <c r="J2">
        <v>1.3</v>
      </c>
      <c r="K2">
        <v>1</v>
      </c>
      <c r="L2">
        <v>0</v>
      </c>
      <c r="M2" s="67">
        <v>0.92</v>
      </c>
      <c r="N2" s="1" t="s">
        <v>156</v>
      </c>
      <c r="O2">
        <v>3</v>
      </c>
      <c r="AA2"/>
      <c r="AB2"/>
      <c r="AC2"/>
    </row>
    <row r="3" spans="1:29" x14ac:dyDescent="0.3">
      <c r="A3" s="1" t="s">
        <v>4811</v>
      </c>
      <c r="B3" s="1" t="s">
        <v>451</v>
      </c>
      <c r="C3" s="1" t="s">
        <v>745</v>
      </c>
      <c r="D3" s="67">
        <v>10</v>
      </c>
      <c r="E3" s="1">
        <v>7.89</v>
      </c>
      <c r="F3">
        <v>0.75</v>
      </c>
      <c r="G3" s="67">
        <v>2</v>
      </c>
      <c r="H3">
        <v>2</v>
      </c>
      <c r="I3" s="1" t="s">
        <v>16137</v>
      </c>
      <c r="J3">
        <v>4.0999999999999996</v>
      </c>
      <c r="K3">
        <v>2</v>
      </c>
      <c r="L3">
        <v>-0.1</v>
      </c>
      <c r="M3" s="67">
        <v>0.86</v>
      </c>
      <c r="N3" s="1" t="s">
        <v>96</v>
      </c>
      <c r="O3">
        <v>4</v>
      </c>
      <c r="AA3"/>
      <c r="AB3"/>
      <c r="AC3"/>
    </row>
    <row r="4" spans="1:29" x14ac:dyDescent="0.3">
      <c r="A4" s="1" t="s">
        <v>9369</v>
      </c>
      <c r="B4" s="1" t="s">
        <v>451</v>
      </c>
      <c r="C4" s="1" t="s">
        <v>314</v>
      </c>
      <c r="D4" s="67">
        <v>11</v>
      </c>
      <c r="E4" s="1">
        <v>7.89</v>
      </c>
      <c r="F4">
        <v>1.05</v>
      </c>
      <c r="G4" s="67">
        <v>3</v>
      </c>
      <c r="H4">
        <v>2</v>
      </c>
      <c r="I4" s="1" t="s">
        <v>16170</v>
      </c>
      <c r="J4">
        <v>2.2999999999999998</v>
      </c>
      <c r="K4">
        <v>3</v>
      </c>
      <c r="L4">
        <v>0.1</v>
      </c>
      <c r="M4" s="67">
        <v>0.8</v>
      </c>
      <c r="N4" s="1" t="s">
        <v>35</v>
      </c>
      <c r="O4">
        <v>2</v>
      </c>
      <c r="AA4"/>
      <c r="AB4"/>
      <c r="AC4"/>
    </row>
    <row r="5" spans="1:29" x14ac:dyDescent="0.3">
      <c r="A5" s="1" t="s">
        <v>7584</v>
      </c>
      <c r="B5" s="1" t="s">
        <v>451</v>
      </c>
      <c r="C5" s="1" t="s">
        <v>552</v>
      </c>
      <c r="D5" s="67">
        <v>7</v>
      </c>
      <c r="E5" s="1">
        <v>7.64</v>
      </c>
      <c r="F5">
        <v>0.41</v>
      </c>
      <c r="G5" s="67">
        <v>4</v>
      </c>
      <c r="H5">
        <v>2</v>
      </c>
      <c r="I5" s="1" t="s">
        <v>16106</v>
      </c>
      <c r="J5">
        <v>5.9</v>
      </c>
      <c r="K5">
        <v>7</v>
      </c>
      <c r="L5">
        <v>0.2</v>
      </c>
      <c r="M5" s="67">
        <v>0.74</v>
      </c>
      <c r="N5" s="1" t="s">
        <v>197</v>
      </c>
      <c r="O5">
        <v>4</v>
      </c>
      <c r="AA5"/>
      <c r="AB5"/>
      <c r="AC5"/>
    </row>
    <row r="6" spans="1:29" x14ac:dyDescent="0.3">
      <c r="A6" s="1" t="s">
        <v>9599</v>
      </c>
      <c r="B6" s="1" t="s">
        <v>451</v>
      </c>
      <c r="C6" s="1" t="s">
        <v>644</v>
      </c>
      <c r="D6" s="67">
        <v>7</v>
      </c>
      <c r="E6" s="1">
        <v>6.85</v>
      </c>
      <c r="F6">
        <v>0.74</v>
      </c>
      <c r="G6" s="67">
        <v>5</v>
      </c>
      <c r="H6">
        <v>2</v>
      </c>
      <c r="I6" s="1" t="s">
        <v>16253</v>
      </c>
      <c r="J6">
        <v>8.6</v>
      </c>
      <c r="K6">
        <v>5</v>
      </c>
      <c r="L6">
        <v>-0.3</v>
      </c>
      <c r="M6" s="67">
        <v>0.68</v>
      </c>
      <c r="N6" s="1" t="s">
        <v>199</v>
      </c>
      <c r="O6">
        <v>3</v>
      </c>
      <c r="AA6"/>
      <c r="AB6"/>
      <c r="AC6"/>
    </row>
    <row r="7" spans="1:29" x14ac:dyDescent="0.3">
      <c r="A7" s="1" t="s">
        <v>6261</v>
      </c>
      <c r="B7" s="1" t="s">
        <v>451</v>
      </c>
      <c r="C7" s="1" t="s">
        <v>371</v>
      </c>
      <c r="D7" s="67">
        <v>6</v>
      </c>
      <c r="E7" s="1">
        <v>5.91</v>
      </c>
      <c r="F7">
        <v>0.8</v>
      </c>
      <c r="G7" s="67">
        <v>6</v>
      </c>
      <c r="H7">
        <v>3</v>
      </c>
      <c r="I7" s="1" t="s">
        <v>16167</v>
      </c>
      <c r="J7">
        <v>6.9</v>
      </c>
      <c r="K7">
        <v>6</v>
      </c>
      <c r="L7">
        <v>0</v>
      </c>
      <c r="M7" s="67">
        <v>0.64</v>
      </c>
      <c r="N7" s="1" t="s">
        <v>127</v>
      </c>
      <c r="O7">
        <v>3</v>
      </c>
      <c r="AA7"/>
      <c r="AB7"/>
      <c r="AC7"/>
    </row>
    <row r="8" spans="1:29" x14ac:dyDescent="0.3">
      <c r="A8" s="1" t="s">
        <v>6299</v>
      </c>
      <c r="B8" s="1" t="s">
        <v>451</v>
      </c>
      <c r="C8" s="1" t="s">
        <v>669</v>
      </c>
      <c r="D8" s="67">
        <v>9</v>
      </c>
      <c r="E8" s="1">
        <v>5.75</v>
      </c>
      <c r="F8">
        <v>0.74</v>
      </c>
      <c r="G8" s="67">
        <v>7</v>
      </c>
      <c r="H8">
        <v>3</v>
      </c>
      <c r="I8" s="1" t="s">
        <v>16161</v>
      </c>
      <c r="J8">
        <v>11.9</v>
      </c>
      <c r="K8">
        <v>12</v>
      </c>
      <c r="L8">
        <v>0.2</v>
      </c>
      <c r="M8" s="67">
        <v>0.59</v>
      </c>
      <c r="N8" s="1" t="s">
        <v>131</v>
      </c>
      <c r="O8">
        <v>2</v>
      </c>
      <c r="AA8"/>
      <c r="AB8"/>
      <c r="AC8"/>
    </row>
    <row r="9" spans="1:29" x14ac:dyDescent="0.3">
      <c r="A9" s="1" t="s">
        <v>5093</v>
      </c>
      <c r="B9" s="1" t="s">
        <v>311</v>
      </c>
      <c r="C9" s="1" t="s">
        <v>335</v>
      </c>
      <c r="D9" s="67">
        <v>8</v>
      </c>
      <c r="E9" s="1">
        <v>5.65</v>
      </c>
      <c r="F9">
        <v>0.99</v>
      </c>
      <c r="G9" s="67">
        <v>1</v>
      </c>
      <c r="H9">
        <v>1</v>
      </c>
      <c r="I9" s="1" t="s">
        <v>16131</v>
      </c>
      <c r="J9">
        <v>31</v>
      </c>
      <c r="K9">
        <v>19</v>
      </c>
      <c r="L9">
        <v>-1</v>
      </c>
      <c r="M9" s="67">
        <v>0.76</v>
      </c>
      <c r="N9" s="1" t="s">
        <v>203</v>
      </c>
      <c r="O9">
        <v>2</v>
      </c>
      <c r="AA9"/>
      <c r="AB9"/>
      <c r="AC9"/>
    </row>
    <row r="10" spans="1:29" x14ac:dyDescent="0.3">
      <c r="A10" s="1" t="s">
        <v>6734</v>
      </c>
      <c r="B10" s="1" t="s">
        <v>451</v>
      </c>
      <c r="C10" s="1" t="s">
        <v>410</v>
      </c>
      <c r="D10" s="67">
        <v>9</v>
      </c>
      <c r="E10" s="1">
        <v>5.65</v>
      </c>
      <c r="F10">
        <v>0.73</v>
      </c>
      <c r="G10" s="67">
        <v>8</v>
      </c>
      <c r="H10">
        <v>3</v>
      </c>
      <c r="I10" s="1" t="s">
        <v>16155</v>
      </c>
      <c r="J10">
        <v>12.5</v>
      </c>
      <c r="K10">
        <v>9</v>
      </c>
      <c r="L10">
        <v>-0.3</v>
      </c>
      <c r="M10" s="67">
        <v>0.55000000000000004</v>
      </c>
      <c r="N10" s="1" t="s">
        <v>247</v>
      </c>
      <c r="O10">
        <v>3</v>
      </c>
      <c r="AA10"/>
      <c r="AB10"/>
      <c r="AC10"/>
    </row>
    <row r="11" spans="1:29" x14ac:dyDescent="0.3">
      <c r="A11" s="1" t="s">
        <v>2736</v>
      </c>
      <c r="B11" s="1" t="s">
        <v>451</v>
      </c>
      <c r="C11" s="1" t="s">
        <v>14642</v>
      </c>
      <c r="D11" s="67">
        <v>6</v>
      </c>
      <c r="E11" s="1">
        <v>5.5</v>
      </c>
      <c r="F11">
        <v>1.1200000000000001</v>
      </c>
      <c r="G11" s="67">
        <v>9</v>
      </c>
      <c r="H11">
        <v>3</v>
      </c>
      <c r="I11" s="1" t="s">
        <v>16139</v>
      </c>
      <c r="J11">
        <v>13.6</v>
      </c>
      <c r="K11">
        <v>11</v>
      </c>
      <c r="L11">
        <v>-0.2</v>
      </c>
      <c r="M11" s="67">
        <v>0.5</v>
      </c>
      <c r="N11" s="1" t="s">
        <v>2734</v>
      </c>
      <c r="O11">
        <v>1</v>
      </c>
      <c r="AA11"/>
      <c r="AB11"/>
      <c r="AC11"/>
    </row>
    <row r="12" spans="1:29" x14ac:dyDescent="0.3">
      <c r="A12" s="1" t="s">
        <v>4182</v>
      </c>
      <c r="B12" s="1" t="s">
        <v>451</v>
      </c>
      <c r="C12" s="1" t="s">
        <v>365</v>
      </c>
      <c r="D12" s="67">
        <v>5</v>
      </c>
      <c r="E12" s="1">
        <v>5.44</v>
      </c>
      <c r="F12">
        <v>0.75</v>
      </c>
      <c r="G12" s="67">
        <v>10</v>
      </c>
      <c r="H12">
        <v>3</v>
      </c>
      <c r="I12" s="1" t="s">
        <v>16168</v>
      </c>
      <c r="J12">
        <v>21.9</v>
      </c>
      <c r="K12">
        <v>17</v>
      </c>
      <c r="L12">
        <v>-0.4</v>
      </c>
      <c r="M12" s="67">
        <v>0.46</v>
      </c>
      <c r="N12" s="1" t="s">
        <v>77</v>
      </c>
      <c r="O12">
        <v>3</v>
      </c>
      <c r="AA12"/>
      <c r="AB12"/>
      <c r="AC12"/>
    </row>
    <row r="13" spans="1:29" x14ac:dyDescent="0.3">
      <c r="A13" s="1" t="s">
        <v>16005</v>
      </c>
      <c r="B13" s="1" t="s">
        <v>451</v>
      </c>
      <c r="C13" s="1" t="s">
        <v>306</v>
      </c>
      <c r="D13" s="67">
        <v>10</v>
      </c>
      <c r="E13" s="1">
        <v>5.37</v>
      </c>
      <c r="F13">
        <v>0.9</v>
      </c>
      <c r="G13" s="67">
        <v>11</v>
      </c>
      <c r="H13">
        <v>3</v>
      </c>
      <c r="I13" s="1" t="s">
        <v>16133</v>
      </c>
      <c r="J13">
        <v>17.3</v>
      </c>
      <c r="K13">
        <v>16</v>
      </c>
      <c r="L13">
        <v>0.1</v>
      </c>
      <c r="M13" s="67">
        <v>0.42</v>
      </c>
      <c r="N13" s="1" t="s">
        <v>16006</v>
      </c>
      <c r="O13">
        <v>0</v>
      </c>
      <c r="AA13"/>
      <c r="AB13"/>
      <c r="AC13"/>
    </row>
    <row r="14" spans="1:29" x14ac:dyDescent="0.3">
      <c r="A14" s="1" t="s">
        <v>372</v>
      </c>
      <c r="B14" s="1" t="s">
        <v>348</v>
      </c>
      <c r="C14" s="1" t="s">
        <v>371</v>
      </c>
      <c r="D14" s="67">
        <v>6</v>
      </c>
      <c r="E14" s="1">
        <v>5.04</v>
      </c>
      <c r="F14">
        <v>0.91</v>
      </c>
      <c r="G14" s="67">
        <v>1</v>
      </c>
      <c r="H14">
        <v>1</v>
      </c>
      <c r="I14" s="1" t="s">
        <v>16106</v>
      </c>
      <c r="J14">
        <v>5.7</v>
      </c>
      <c r="K14">
        <v>4</v>
      </c>
      <c r="L14">
        <v>0</v>
      </c>
      <c r="M14" s="67">
        <v>0.92</v>
      </c>
      <c r="N14" s="1" t="s">
        <v>97</v>
      </c>
      <c r="O14">
        <v>4</v>
      </c>
      <c r="AA14"/>
      <c r="AB14"/>
      <c r="AC14"/>
    </row>
    <row r="15" spans="1:29" x14ac:dyDescent="0.3">
      <c r="A15" s="1" t="s">
        <v>7621</v>
      </c>
      <c r="B15" s="1" t="s">
        <v>451</v>
      </c>
      <c r="C15" s="1" t="s">
        <v>388</v>
      </c>
      <c r="D15" s="67">
        <v>9</v>
      </c>
      <c r="E15" s="1">
        <v>4.97</v>
      </c>
      <c r="F15">
        <v>0.97</v>
      </c>
      <c r="G15" s="67">
        <v>12</v>
      </c>
      <c r="H15">
        <v>3</v>
      </c>
      <c r="I15" s="1" t="s">
        <v>16168</v>
      </c>
      <c r="J15">
        <v>21</v>
      </c>
      <c r="K15">
        <v>23</v>
      </c>
      <c r="L15">
        <v>0.3</v>
      </c>
      <c r="M15" s="67">
        <v>0.38</v>
      </c>
      <c r="N15" s="1" t="s">
        <v>7620</v>
      </c>
      <c r="O15">
        <v>1</v>
      </c>
      <c r="AA15"/>
      <c r="AB15"/>
      <c r="AC15"/>
    </row>
    <row r="16" spans="1:29" x14ac:dyDescent="0.3">
      <c r="A16" s="1" t="s">
        <v>3223</v>
      </c>
      <c r="B16" s="1" t="s">
        <v>451</v>
      </c>
      <c r="C16" s="1" t="s">
        <v>340</v>
      </c>
      <c r="D16" s="67">
        <v>8</v>
      </c>
      <c r="E16" s="1">
        <v>4.87</v>
      </c>
      <c r="F16">
        <v>0.71</v>
      </c>
      <c r="G16" s="67">
        <v>13</v>
      </c>
      <c r="H16">
        <v>3</v>
      </c>
      <c r="I16" s="1" t="s">
        <v>16257</v>
      </c>
      <c r="J16">
        <v>24</v>
      </c>
      <c r="K16">
        <v>22</v>
      </c>
      <c r="L16">
        <v>-0.1</v>
      </c>
      <c r="M16" s="67">
        <v>0.34</v>
      </c>
      <c r="N16" s="1" t="s">
        <v>167</v>
      </c>
      <c r="O16">
        <v>4</v>
      </c>
      <c r="AA16"/>
      <c r="AB16"/>
      <c r="AC16"/>
    </row>
    <row r="17" spans="1:29" x14ac:dyDescent="0.3">
      <c r="A17" s="1" t="s">
        <v>2023</v>
      </c>
      <c r="B17" s="1" t="s">
        <v>311</v>
      </c>
      <c r="C17" s="1" t="s">
        <v>306</v>
      </c>
      <c r="D17" s="67">
        <v>10</v>
      </c>
      <c r="E17" s="1">
        <v>4.83</v>
      </c>
      <c r="F17">
        <v>1.2</v>
      </c>
      <c r="G17" s="67">
        <v>2</v>
      </c>
      <c r="H17">
        <v>1</v>
      </c>
      <c r="I17" s="1" t="s">
        <v>16235</v>
      </c>
      <c r="J17">
        <v>26.8</v>
      </c>
      <c r="K17">
        <v>20</v>
      </c>
      <c r="L17">
        <v>-0.4</v>
      </c>
      <c r="M17" s="67">
        <v>0.55000000000000004</v>
      </c>
      <c r="N17" s="1" t="s">
        <v>200</v>
      </c>
      <c r="O17">
        <v>3</v>
      </c>
      <c r="AA17"/>
      <c r="AB17"/>
      <c r="AC17"/>
    </row>
    <row r="18" spans="1:29" x14ac:dyDescent="0.3">
      <c r="A18" s="1" t="s">
        <v>3980</v>
      </c>
      <c r="B18" s="1" t="s">
        <v>321</v>
      </c>
      <c r="C18" s="1" t="s">
        <v>306</v>
      </c>
      <c r="D18" s="67">
        <v>10</v>
      </c>
      <c r="E18" s="1">
        <v>4.63</v>
      </c>
      <c r="F18">
        <v>0.67</v>
      </c>
      <c r="G18" s="67">
        <v>1</v>
      </c>
      <c r="H18">
        <v>1</v>
      </c>
      <c r="I18" s="1" t="s">
        <v>16133</v>
      </c>
      <c r="J18">
        <v>17.600000000000001</v>
      </c>
      <c r="K18">
        <v>18</v>
      </c>
      <c r="L18">
        <v>0.2</v>
      </c>
      <c r="M18" s="67">
        <v>0.73</v>
      </c>
      <c r="N18" s="1" t="s">
        <v>140</v>
      </c>
      <c r="O18">
        <v>7</v>
      </c>
      <c r="AA18"/>
      <c r="AB18"/>
      <c r="AC18"/>
    </row>
    <row r="19" spans="1:29" x14ac:dyDescent="0.3">
      <c r="A19" s="1" t="s">
        <v>3023</v>
      </c>
      <c r="B19" s="1" t="s">
        <v>348</v>
      </c>
      <c r="C19" s="1" t="s">
        <v>365</v>
      </c>
      <c r="D19" s="67">
        <v>5</v>
      </c>
      <c r="E19" s="1">
        <v>4.16</v>
      </c>
      <c r="F19">
        <v>0.82</v>
      </c>
      <c r="G19" s="67">
        <v>2</v>
      </c>
      <c r="H19">
        <v>1</v>
      </c>
      <c r="I19" s="1" t="s">
        <v>16253</v>
      </c>
      <c r="J19">
        <v>8.3000000000000007</v>
      </c>
      <c r="K19">
        <v>8</v>
      </c>
      <c r="L19">
        <v>0.1</v>
      </c>
      <c r="M19" s="67">
        <v>0.86</v>
      </c>
      <c r="N19" s="1" t="s">
        <v>89</v>
      </c>
      <c r="O19">
        <v>6</v>
      </c>
      <c r="AA19"/>
      <c r="AB19"/>
      <c r="AC19"/>
    </row>
    <row r="20" spans="1:29" x14ac:dyDescent="0.3">
      <c r="A20" s="1" t="s">
        <v>2751</v>
      </c>
      <c r="B20" s="1" t="s">
        <v>451</v>
      </c>
      <c r="C20" s="1" t="s">
        <v>298</v>
      </c>
      <c r="D20" s="67">
        <v>10</v>
      </c>
      <c r="E20" s="1">
        <v>4</v>
      </c>
      <c r="F20">
        <v>0.89</v>
      </c>
      <c r="G20" s="67">
        <v>14</v>
      </c>
      <c r="H20">
        <v>4</v>
      </c>
      <c r="I20" s="1" t="s">
        <v>16131</v>
      </c>
      <c r="J20">
        <v>31.2</v>
      </c>
      <c r="K20">
        <v>24</v>
      </c>
      <c r="L20">
        <v>-0.6</v>
      </c>
      <c r="M20" s="67">
        <v>0.31</v>
      </c>
      <c r="N20" s="1" t="s">
        <v>253</v>
      </c>
      <c r="O20">
        <v>3</v>
      </c>
      <c r="AA20"/>
      <c r="AB20"/>
      <c r="AC20"/>
    </row>
    <row r="21" spans="1:29" x14ac:dyDescent="0.3">
      <c r="A21" s="1" t="s">
        <v>9987</v>
      </c>
      <c r="B21" s="1" t="s">
        <v>348</v>
      </c>
      <c r="C21" s="1" t="s">
        <v>306</v>
      </c>
      <c r="D21" s="67">
        <v>10</v>
      </c>
      <c r="E21" s="1">
        <v>3.99</v>
      </c>
      <c r="F21">
        <v>0.9</v>
      </c>
      <c r="G21" s="67">
        <v>3</v>
      </c>
      <c r="H21">
        <v>1</v>
      </c>
      <c r="I21" s="1" t="s">
        <v>16161</v>
      </c>
      <c r="J21">
        <v>11.5</v>
      </c>
      <c r="K21">
        <v>10</v>
      </c>
      <c r="L21">
        <v>0.1</v>
      </c>
      <c r="M21" s="67">
        <v>0.8</v>
      </c>
      <c r="N21" s="1" t="s">
        <v>152</v>
      </c>
      <c r="O21">
        <v>4</v>
      </c>
      <c r="AA21"/>
      <c r="AB21"/>
      <c r="AC21"/>
    </row>
    <row r="22" spans="1:29" x14ac:dyDescent="0.3">
      <c r="A22" s="1" t="s">
        <v>10489</v>
      </c>
      <c r="B22" s="1" t="s">
        <v>451</v>
      </c>
      <c r="C22" s="1" t="s">
        <v>416</v>
      </c>
      <c r="D22" s="67">
        <v>6</v>
      </c>
      <c r="E22" s="1">
        <v>3.89</v>
      </c>
      <c r="F22">
        <v>1.03</v>
      </c>
      <c r="G22" s="67">
        <v>15</v>
      </c>
      <c r="H22">
        <v>4</v>
      </c>
      <c r="I22" s="1" t="s">
        <v>16154</v>
      </c>
      <c r="J22">
        <v>32.5</v>
      </c>
      <c r="K22">
        <v>38</v>
      </c>
      <c r="L22">
        <v>0.6</v>
      </c>
      <c r="M22" s="67">
        <v>0.28000000000000003</v>
      </c>
      <c r="N22" s="1" t="s">
        <v>157</v>
      </c>
      <c r="O22">
        <v>3</v>
      </c>
      <c r="AA22"/>
      <c r="AB22"/>
      <c r="AC22"/>
    </row>
    <row r="23" spans="1:29" x14ac:dyDescent="0.3">
      <c r="A23" s="1" t="s">
        <v>4912</v>
      </c>
      <c r="B23" s="1" t="s">
        <v>348</v>
      </c>
      <c r="C23" s="1" t="s">
        <v>479</v>
      </c>
      <c r="D23" s="67">
        <v>10</v>
      </c>
      <c r="E23" s="1">
        <v>3.86</v>
      </c>
      <c r="F23">
        <v>0.72</v>
      </c>
      <c r="G23" s="67">
        <v>4</v>
      </c>
      <c r="H23">
        <v>1</v>
      </c>
      <c r="I23" s="1" t="s">
        <v>16155</v>
      </c>
      <c r="J23">
        <v>12.3</v>
      </c>
      <c r="K23">
        <v>14</v>
      </c>
      <c r="L23">
        <v>0.3</v>
      </c>
      <c r="M23" s="67">
        <v>0.74</v>
      </c>
      <c r="N23" s="1" t="s">
        <v>184</v>
      </c>
      <c r="O23">
        <v>9</v>
      </c>
      <c r="AA23"/>
      <c r="AB23"/>
      <c r="AC23"/>
    </row>
    <row r="24" spans="1:29" x14ac:dyDescent="0.3">
      <c r="A24" s="1" t="s">
        <v>7890</v>
      </c>
      <c r="B24" s="1" t="s">
        <v>321</v>
      </c>
      <c r="C24" s="1" t="s">
        <v>536</v>
      </c>
      <c r="D24" s="67">
        <v>11</v>
      </c>
      <c r="E24" s="1">
        <v>3.58</v>
      </c>
      <c r="F24">
        <v>0.74</v>
      </c>
      <c r="G24" s="67">
        <v>2</v>
      </c>
      <c r="H24">
        <v>2</v>
      </c>
      <c r="I24" s="1" t="s">
        <v>16130</v>
      </c>
      <c r="J24">
        <v>18.7</v>
      </c>
      <c r="K24">
        <v>21</v>
      </c>
      <c r="L24">
        <v>0.2</v>
      </c>
      <c r="M24" s="67">
        <v>0.51</v>
      </c>
      <c r="N24" s="1" t="s">
        <v>48</v>
      </c>
      <c r="O24">
        <v>3</v>
      </c>
      <c r="AA24"/>
      <c r="AB24"/>
      <c r="AC24"/>
    </row>
    <row r="25" spans="1:29" x14ac:dyDescent="0.3">
      <c r="A25" s="1" t="s">
        <v>5641</v>
      </c>
      <c r="B25" s="1" t="s">
        <v>451</v>
      </c>
      <c r="C25" s="1" t="s">
        <v>479</v>
      </c>
      <c r="D25" s="67">
        <v>10</v>
      </c>
      <c r="E25" s="1">
        <v>3.32</v>
      </c>
      <c r="F25">
        <v>0.8</v>
      </c>
      <c r="G25" s="67">
        <v>16</v>
      </c>
      <c r="H25">
        <v>4</v>
      </c>
      <c r="I25" s="1" t="s">
        <v>16191</v>
      </c>
      <c r="J25">
        <v>37.200000000000003</v>
      </c>
      <c r="K25">
        <v>30</v>
      </c>
      <c r="L25">
        <v>-0.7</v>
      </c>
      <c r="M25" s="67">
        <v>0.25</v>
      </c>
      <c r="N25" s="1" t="s">
        <v>91</v>
      </c>
      <c r="O25">
        <v>5</v>
      </c>
      <c r="AA25"/>
      <c r="AB25"/>
      <c r="AC25"/>
    </row>
    <row r="26" spans="1:29" x14ac:dyDescent="0.3">
      <c r="A26" s="1" t="s">
        <v>1224</v>
      </c>
      <c r="B26" s="1" t="s">
        <v>451</v>
      </c>
      <c r="C26" s="1" t="s">
        <v>694</v>
      </c>
      <c r="D26" s="67">
        <v>8</v>
      </c>
      <c r="E26" s="1">
        <v>3.17</v>
      </c>
      <c r="F26">
        <v>1.19</v>
      </c>
      <c r="G26" s="67">
        <v>17</v>
      </c>
      <c r="H26">
        <v>4</v>
      </c>
      <c r="I26" s="1" t="s">
        <v>16120</v>
      </c>
      <c r="J26">
        <v>49</v>
      </c>
      <c r="K26">
        <v>47</v>
      </c>
      <c r="L26">
        <v>-0.2</v>
      </c>
      <c r="M26" s="67">
        <v>0.23</v>
      </c>
      <c r="N26" s="1" t="s">
        <v>122</v>
      </c>
      <c r="O26">
        <v>5</v>
      </c>
      <c r="AA26"/>
      <c r="AB26"/>
      <c r="AC26"/>
    </row>
    <row r="27" spans="1:29" x14ac:dyDescent="0.3">
      <c r="A27" s="1" t="s">
        <v>10207</v>
      </c>
      <c r="B27" s="1" t="s">
        <v>348</v>
      </c>
      <c r="C27" s="1" t="s">
        <v>721</v>
      </c>
      <c r="D27" s="67">
        <v>5</v>
      </c>
      <c r="E27" s="1">
        <v>3.17</v>
      </c>
      <c r="F27">
        <v>0.91</v>
      </c>
      <c r="G27" s="67">
        <v>5</v>
      </c>
      <c r="H27">
        <v>2</v>
      </c>
      <c r="I27" s="1" t="s">
        <v>16133</v>
      </c>
      <c r="J27">
        <v>17.7</v>
      </c>
      <c r="K27">
        <v>25</v>
      </c>
      <c r="L27">
        <v>0.8</v>
      </c>
      <c r="M27" s="67">
        <v>0.69</v>
      </c>
      <c r="N27" s="1" t="s">
        <v>250</v>
      </c>
      <c r="O27">
        <v>3</v>
      </c>
      <c r="AA27"/>
      <c r="AB27"/>
      <c r="AC27"/>
    </row>
    <row r="28" spans="1:29" x14ac:dyDescent="0.3">
      <c r="A28" s="1" t="s">
        <v>4332</v>
      </c>
      <c r="B28" s="1" t="s">
        <v>348</v>
      </c>
      <c r="C28" s="1" t="s">
        <v>1198</v>
      </c>
      <c r="D28" s="67">
        <v>13</v>
      </c>
      <c r="E28" s="1">
        <v>3.15</v>
      </c>
      <c r="F28">
        <v>0.8</v>
      </c>
      <c r="G28" s="67">
        <v>6</v>
      </c>
      <c r="H28">
        <v>2</v>
      </c>
      <c r="I28" s="1" t="s">
        <v>16265</v>
      </c>
      <c r="J28">
        <v>16.2</v>
      </c>
      <c r="K28">
        <v>15</v>
      </c>
      <c r="L28">
        <v>0.1</v>
      </c>
      <c r="M28" s="67">
        <v>0.64</v>
      </c>
      <c r="N28" s="1" t="s">
        <v>100</v>
      </c>
      <c r="O28">
        <v>3</v>
      </c>
      <c r="AA28"/>
      <c r="AB28"/>
      <c r="AC28"/>
    </row>
    <row r="29" spans="1:29" x14ac:dyDescent="0.3">
      <c r="A29" s="1" t="s">
        <v>7528</v>
      </c>
      <c r="B29" s="1" t="s">
        <v>451</v>
      </c>
      <c r="C29" s="1" t="s">
        <v>910</v>
      </c>
      <c r="D29" s="67">
        <v>7</v>
      </c>
      <c r="E29" s="1">
        <v>3.11</v>
      </c>
      <c r="F29">
        <v>0.96</v>
      </c>
      <c r="G29" s="67">
        <v>18</v>
      </c>
      <c r="H29">
        <v>4</v>
      </c>
      <c r="I29" s="1" t="s">
        <v>16261</v>
      </c>
      <c r="J29">
        <v>42.4</v>
      </c>
      <c r="K29">
        <v>35</v>
      </c>
      <c r="L29">
        <v>-0.6</v>
      </c>
      <c r="M29" s="67">
        <v>0.2</v>
      </c>
      <c r="N29" s="1" t="s">
        <v>246</v>
      </c>
      <c r="O29">
        <v>3</v>
      </c>
      <c r="AA29"/>
      <c r="AB29"/>
      <c r="AC29"/>
    </row>
    <row r="30" spans="1:29" x14ac:dyDescent="0.3">
      <c r="A30" s="1" t="s">
        <v>13929</v>
      </c>
      <c r="B30" s="1" t="s">
        <v>451</v>
      </c>
      <c r="C30" s="1" t="s">
        <v>352</v>
      </c>
      <c r="D30" s="67">
        <v>11</v>
      </c>
      <c r="E30" s="1">
        <v>3</v>
      </c>
      <c r="F30">
        <v>1.01</v>
      </c>
      <c r="G30" s="67">
        <v>19</v>
      </c>
      <c r="H30">
        <v>5</v>
      </c>
      <c r="I30" s="1" t="s">
        <v>16115</v>
      </c>
      <c r="J30">
        <v>51.3</v>
      </c>
      <c r="K30">
        <v>54</v>
      </c>
      <c r="L30">
        <v>0.3</v>
      </c>
      <c r="M30" s="67">
        <v>0.18</v>
      </c>
      <c r="N30" s="1" t="s">
        <v>38</v>
      </c>
      <c r="O30">
        <v>7</v>
      </c>
      <c r="AA30"/>
      <c r="AB30"/>
      <c r="AC30"/>
    </row>
    <row r="31" spans="1:29" x14ac:dyDescent="0.3">
      <c r="A31" s="1" t="s">
        <v>7958</v>
      </c>
      <c r="B31" s="1" t="s">
        <v>451</v>
      </c>
      <c r="C31" s="1" t="s">
        <v>1379</v>
      </c>
      <c r="D31" s="67">
        <v>8</v>
      </c>
      <c r="E31" s="1">
        <v>2.99</v>
      </c>
      <c r="F31">
        <v>0.56000000000000005</v>
      </c>
      <c r="G31" s="67">
        <v>20</v>
      </c>
      <c r="H31">
        <v>5</v>
      </c>
      <c r="I31" s="1" t="s">
        <v>16295</v>
      </c>
      <c r="J31">
        <v>44.5</v>
      </c>
      <c r="K31">
        <v>41</v>
      </c>
      <c r="L31">
        <v>-0.2</v>
      </c>
      <c r="M31" s="67">
        <v>0.15</v>
      </c>
      <c r="N31" s="1" t="s">
        <v>67</v>
      </c>
      <c r="O31">
        <v>5</v>
      </c>
      <c r="AA31"/>
      <c r="AB31"/>
      <c r="AC31"/>
    </row>
    <row r="32" spans="1:29" x14ac:dyDescent="0.3">
      <c r="A32" s="1" t="s">
        <v>9556</v>
      </c>
      <c r="B32" s="1" t="s">
        <v>451</v>
      </c>
      <c r="C32" s="1" t="s">
        <v>915</v>
      </c>
      <c r="D32" s="67">
        <v>8</v>
      </c>
      <c r="E32" s="1">
        <v>2.98</v>
      </c>
      <c r="F32">
        <v>0.98</v>
      </c>
      <c r="G32" s="67">
        <v>21</v>
      </c>
      <c r="H32">
        <v>5</v>
      </c>
      <c r="I32" s="1" t="s">
        <v>16122</v>
      </c>
      <c r="J32">
        <v>43.9</v>
      </c>
      <c r="K32">
        <v>56</v>
      </c>
      <c r="L32">
        <v>1.4</v>
      </c>
      <c r="M32" s="67">
        <v>0.13</v>
      </c>
      <c r="N32" s="1" t="s">
        <v>101</v>
      </c>
      <c r="O32">
        <v>3</v>
      </c>
      <c r="AA32"/>
      <c r="AB32"/>
      <c r="AC32"/>
    </row>
    <row r="33" spans="1:29" x14ac:dyDescent="0.3">
      <c r="A33" s="1" t="s">
        <v>6665</v>
      </c>
      <c r="B33" s="1" t="s">
        <v>321</v>
      </c>
      <c r="C33" s="1" t="s">
        <v>335</v>
      </c>
      <c r="D33" s="67">
        <v>8</v>
      </c>
      <c r="E33" s="1">
        <v>2.94</v>
      </c>
      <c r="F33">
        <v>0.8</v>
      </c>
      <c r="G33" s="67">
        <v>3</v>
      </c>
      <c r="H33">
        <v>2</v>
      </c>
      <c r="I33" s="1" t="s">
        <v>16105</v>
      </c>
      <c r="J33">
        <v>28.5</v>
      </c>
      <c r="K33">
        <v>32</v>
      </c>
      <c r="L33">
        <v>0.7</v>
      </c>
      <c r="M33" s="67">
        <v>0.34</v>
      </c>
      <c r="N33" s="1" t="s">
        <v>6663</v>
      </c>
      <c r="O33">
        <v>2</v>
      </c>
      <c r="AA33"/>
      <c r="AB33"/>
      <c r="AC33"/>
    </row>
    <row r="34" spans="1:29" x14ac:dyDescent="0.3">
      <c r="A34" s="1" t="s">
        <v>6839</v>
      </c>
      <c r="B34" s="1" t="s">
        <v>348</v>
      </c>
      <c r="C34" s="1" t="s">
        <v>340</v>
      </c>
      <c r="D34" s="67">
        <v>8</v>
      </c>
      <c r="E34" s="1">
        <v>2.85</v>
      </c>
      <c r="F34">
        <v>0.74</v>
      </c>
      <c r="G34" s="67">
        <v>7</v>
      </c>
      <c r="H34">
        <v>2</v>
      </c>
      <c r="I34" s="1" t="s">
        <v>16130</v>
      </c>
      <c r="J34">
        <v>18.3</v>
      </c>
      <c r="K34">
        <v>13</v>
      </c>
      <c r="L34">
        <v>-0.5</v>
      </c>
      <c r="M34" s="67">
        <v>0.6</v>
      </c>
      <c r="N34" s="1" t="s">
        <v>236</v>
      </c>
      <c r="O34">
        <v>7</v>
      </c>
      <c r="AA34"/>
      <c r="AB34"/>
      <c r="AC34"/>
    </row>
    <row r="35" spans="1:29" x14ac:dyDescent="0.3">
      <c r="A35" s="1" t="s">
        <v>16214</v>
      </c>
      <c r="B35" s="1" t="s">
        <v>348</v>
      </c>
      <c r="C35" s="1" t="s">
        <v>1198</v>
      </c>
      <c r="D35" s="67">
        <v>13</v>
      </c>
      <c r="E35" s="1">
        <v>2.81</v>
      </c>
      <c r="F35">
        <v>0.86</v>
      </c>
      <c r="G35" s="67">
        <v>8</v>
      </c>
      <c r="H35">
        <v>2</v>
      </c>
      <c r="I35" s="1" t="s">
        <v>16215</v>
      </c>
      <c r="J35">
        <v>23.3</v>
      </c>
      <c r="K35">
        <v>26</v>
      </c>
      <c r="L35">
        <v>0.4</v>
      </c>
      <c r="M35" s="67">
        <v>0.56000000000000005</v>
      </c>
      <c r="N35" s="1" t="s">
        <v>240</v>
      </c>
      <c r="O35">
        <v>6</v>
      </c>
      <c r="AA35"/>
      <c r="AB35"/>
      <c r="AC35"/>
    </row>
    <row r="36" spans="1:29" x14ac:dyDescent="0.3">
      <c r="A36" s="1" t="s">
        <v>9614</v>
      </c>
      <c r="B36" s="1" t="s">
        <v>451</v>
      </c>
      <c r="C36" s="1" t="s">
        <v>895</v>
      </c>
      <c r="D36" s="67">
        <v>11</v>
      </c>
      <c r="E36" s="1">
        <v>2.78</v>
      </c>
      <c r="F36">
        <v>0.87</v>
      </c>
      <c r="G36" s="67">
        <v>22</v>
      </c>
      <c r="H36">
        <v>5</v>
      </c>
      <c r="I36" s="1" t="s">
        <v>16182</v>
      </c>
      <c r="J36">
        <v>54</v>
      </c>
      <c r="K36">
        <v>61</v>
      </c>
      <c r="L36">
        <v>0.7</v>
      </c>
      <c r="M36" s="67">
        <v>0.11</v>
      </c>
      <c r="N36" s="1" t="s">
        <v>9613</v>
      </c>
      <c r="O36">
        <v>1</v>
      </c>
      <c r="AA36"/>
      <c r="AB36"/>
      <c r="AC36"/>
    </row>
    <row r="37" spans="1:29" x14ac:dyDescent="0.3">
      <c r="A37" s="1" t="s">
        <v>8768</v>
      </c>
      <c r="B37" s="1" t="s">
        <v>311</v>
      </c>
      <c r="C37" s="1" t="s">
        <v>745</v>
      </c>
      <c r="D37" s="67">
        <v>10</v>
      </c>
      <c r="E37" s="1">
        <v>2.71</v>
      </c>
      <c r="F37">
        <v>0.98</v>
      </c>
      <c r="G37" s="67">
        <v>3</v>
      </c>
      <c r="H37">
        <v>2</v>
      </c>
      <c r="I37" s="1" t="s">
        <v>16177</v>
      </c>
      <c r="J37">
        <v>55.4</v>
      </c>
      <c r="K37">
        <v>44</v>
      </c>
      <c r="L37">
        <v>-1.1000000000000001</v>
      </c>
      <c r="M37" s="67">
        <v>0.43</v>
      </c>
      <c r="N37" s="1" t="s">
        <v>168</v>
      </c>
      <c r="O37">
        <v>4</v>
      </c>
      <c r="AA37"/>
      <c r="AB37"/>
      <c r="AC37"/>
    </row>
    <row r="38" spans="1:29" x14ac:dyDescent="0.3">
      <c r="A38" s="1" t="s">
        <v>5674</v>
      </c>
      <c r="B38" s="1" t="s">
        <v>311</v>
      </c>
      <c r="C38" s="1" t="s">
        <v>694</v>
      </c>
      <c r="D38" s="67">
        <v>8</v>
      </c>
      <c r="E38" s="1">
        <v>2.5099999999999998</v>
      </c>
      <c r="F38">
        <v>0.73</v>
      </c>
      <c r="G38" s="67">
        <v>4</v>
      </c>
      <c r="H38">
        <v>2</v>
      </c>
      <c r="I38" s="1" t="s">
        <v>16150</v>
      </c>
      <c r="J38">
        <v>64</v>
      </c>
      <c r="K38">
        <v>43</v>
      </c>
      <c r="L38">
        <v>-2</v>
      </c>
      <c r="M38" s="67">
        <v>0.32</v>
      </c>
      <c r="N38" s="1" t="s">
        <v>74</v>
      </c>
      <c r="O38">
        <v>3</v>
      </c>
      <c r="AA38"/>
      <c r="AB38"/>
      <c r="AC38"/>
    </row>
    <row r="39" spans="1:29" x14ac:dyDescent="0.3">
      <c r="A39" s="1" t="s">
        <v>14225</v>
      </c>
      <c r="B39" s="1" t="s">
        <v>348</v>
      </c>
      <c r="C39" s="1" t="s">
        <v>552</v>
      </c>
      <c r="D39" s="67">
        <v>7</v>
      </c>
      <c r="E39" s="1">
        <v>2.5099999999999998</v>
      </c>
      <c r="F39">
        <v>0.8</v>
      </c>
      <c r="G39" s="67">
        <v>9</v>
      </c>
      <c r="H39">
        <v>2</v>
      </c>
      <c r="I39" s="1" t="s">
        <v>16159</v>
      </c>
      <c r="J39">
        <v>29.2</v>
      </c>
      <c r="K39">
        <v>31</v>
      </c>
      <c r="L39">
        <v>0.4</v>
      </c>
      <c r="M39" s="67">
        <v>0.52</v>
      </c>
      <c r="N39" s="1" t="s">
        <v>6231</v>
      </c>
      <c r="O39">
        <v>1</v>
      </c>
      <c r="AA39"/>
      <c r="AB39"/>
      <c r="AC39"/>
    </row>
    <row r="40" spans="1:29" x14ac:dyDescent="0.3">
      <c r="A40" s="1" t="s">
        <v>3058</v>
      </c>
      <c r="B40" s="1" t="s">
        <v>451</v>
      </c>
      <c r="C40" s="1" t="s">
        <v>335</v>
      </c>
      <c r="D40" s="67">
        <v>8</v>
      </c>
      <c r="E40" s="1">
        <v>2.44</v>
      </c>
      <c r="F40">
        <v>0.83</v>
      </c>
      <c r="G40" s="67">
        <v>23</v>
      </c>
      <c r="H40">
        <v>5</v>
      </c>
      <c r="I40" s="1" t="s">
        <v>16254</v>
      </c>
      <c r="J40">
        <v>52.8</v>
      </c>
      <c r="K40">
        <v>58</v>
      </c>
      <c r="L40">
        <v>0.5</v>
      </c>
      <c r="M40" s="67">
        <v>0.09</v>
      </c>
      <c r="N40" s="1" t="s">
        <v>258</v>
      </c>
      <c r="O40">
        <v>9</v>
      </c>
      <c r="AA40"/>
      <c r="AB40"/>
      <c r="AC40"/>
    </row>
    <row r="41" spans="1:29" x14ac:dyDescent="0.3">
      <c r="A41" s="1" t="s">
        <v>8423</v>
      </c>
      <c r="B41" s="1" t="s">
        <v>451</v>
      </c>
      <c r="C41" s="1" t="s">
        <v>536</v>
      </c>
      <c r="D41" s="67">
        <v>11</v>
      </c>
      <c r="E41" s="1">
        <v>2.42</v>
      </c>
      <c r="F41">
        <v>1.2</v>
      </c>
      <c r="G41" s="67">
        <v>24</v>
      </c>
      <c r="H41">
        <v>5</v>
      </c>
      <c r="I41" s="1" t="s">
        <v>16301</v>
      </c>
      <c r="J41">
        <v>62</v>
      </c>
      <c r="K41">
        <v>60</v>
      </c>
      <c r="L41">
        <v>-0.2</v>
      </c>
      <c r="M41" s="67">
        <v>7.0000000000000007E-2</v>
      </c>
      <c r="N41" s="1" t="s">
        <v>92</v>
      </c>
      <c r="O41">
        <v>5</v>
      </c>
      <c r="AA41"/>
      <c r="AB41"/>
      <c r="AC41"/>
    </row>
    <row r="42" spans="1:29" x14ac:dyDescent="0.3">
      <c r="A42" s="1" t="s">
        <v>4094</v>
      </c>
      <c r="B42" s="1" t="s">
        <v>348</v>
      </c>
      <c r="C42" s="1" t="s">
        <v>745</v>
      </c>
      <c r="D42" s="67">
        <v>10</v>
      </c>
      <c r="E42" s="1">
        <v>2.2999999999999998</v>
      </c>
      <c r="F42">
        <v>0.66</v>
      </c>
      <c r="G42" s="67">
        <v>10</v>
      </c>
      <c r="H42">
        <v>3</v>
      </c>
      <c r="I42" s="1" t="s">
        <v>16159</v>
      </c>
      <c r="J42">
        <v>29.1</v>
      </c>
      <c r="K42">
        <v>27</v>
      </c>
      <c r="L42">
        <v>0.1</v>
      </c>
      <c r="M42" s="67">
        <v>0.49</v>
      </c>
      <c r="N42" s="1" t="s">
        <v>195</v>
      </c>
      <c r="O42">
        <v>5</v>
      </c>
      <c r="AA42"/>
      <c r="AB42"/>
      <c r="AC42"/>
    </row>
    <row r="43" spans="1:29" x14ac:dyDescent="0.3">
      <c r="A43" s="1" t="s">
        <v>10342</v>
      </c>
      <c r="B43" s="1" t="s">
        <v>451</v>
      </c>
      <c r="C43" s="1" t="s">
        <v>707</v>
      </c>
      <c r="D43" s="67">
        <v>11</v>
      </c>
      <c r="E43" s="1">
        <v>2.27</v>
      </c>
      <c r="F43">
        <v>0.88</v>
      </c>
      <c r="G43" s="67">
        <v>25</v>
      </c>
      <c r="H43">
        <v>5</v>
      </c>
      <c r="I43" s="1" t="s">
        <v>16310</v>
      </c>
      <c r="J43">
        <v>65.599999999999994</v>
      </c>
      <c r="K43">
        <v>62</v>
      </c>
      <c r="L43">
        <v>-0.2</v>
      </c>
      <c r="M43" s="67">
        <v>0.05</v>
      </c>
      <c r="N43" s="1" t="s">
        <v>10340</v>
      </c>
      <c r="O43">
        <v>1</v>
      </c>
      <c r="AA43"/>
      <c r="AB43"/>
      <c r="AC43"/>
    </row>
    <row r="44" spans="1:29" x14ac:dyDescent="0.3">
      <c r="A44" s="1" t="s">
        <v>7000</v>
      </c>
      <c r="B44" s="1" t="s">
        <v>348</v>
      </c>
      <c r="C44" s="1" t="s">
        <v>644</v>
      </c>
      <c r="D44" s="67">
        <v>7</v>
      </c>
      <c r="E44" s="1">
        <v>2.2000000000000002</v>
      </c>
      <c r="F44">
        <v>0.6</v>
      </c>
      <c r="G44" s="67">
        <v>11</v>
      </c>
      <c r="H44">
        <v>3</v>
      </c>
      <c r="I44" s="1" t="s">
        <v>16154</v>
      </c>
      <c r="J44">
        <v>32.700000000000003</v>
      </c>
      <c r="K44">
        <v>39</v>
      </c>
      <c r="L44">
        <v>0.6</v>
      </c>
      <c r="M44" s="67">
        <v>0.45</v>
      </c>
      <c r="N44" s="1" t="s">
        <v>118</v>
      </c>
      <c r="O44">
        <v>7</v>
      </c>
      <c r="AA44"/>
      <c r="AB44"/>
      <c r="AC44"/>
    </row>
    <row r="45" spans="1:29" x14ac:dyDescent="0.3">
      <c r="A45" s="1" t="s">
        <v>15067</v>
      </c>
      <c r="B45" s="1" t="s">
        <v>451</v>
      </c>
      <c r="C45" s="1" t="s">
        <v>303</v>
      </c>
      <c r="D45" s="67">
        <v>7</v>
      </c>
      <c r="E45" s="1">
        <v>2.17</v>
      </c>
      <c r="F45">
        <v>1.22</v>
      </c>
      <c r="G45" s="67">
        <v>26</v>
      </c>
      <c r="H45">
        <v>5</v>
      </c>
      <c r="I45" s="1" t="s">
        <v>16163</v>
      </c>
      <c r="J45">
        <v>50.9</v>
      </c>
      <c r="K45">
        <v>33</v>
      </c>
      <c r="L45">
        <v>-1.7</v>
      </c>
      <c r="M45" s="67">
        <v>0.04</v>
      </c>
      <c r="N45" s="1" t="s">
        <v>15068</v>
      </c>
      <c r="O45">
        <v>0</v>
      </c>
      <c r="AA45"/>
      <c r="AB45"/>
      <c r="AC45"/>
    </row>
    <row r="46" spans="1:29" x14ac:dyDescent="0.3">
      <c r="A46" s="1" t="s">
        <v>10136</v>
      </c>
      <c r="B46" s="1" t="s">
        <v>348</v>
      </c>
      <c r="C46" s="1" t="s">
        <v>895</v>
      </c>
      <c r="D46" s="67">
        <v>11</v>
      </c>
      <c r="E46" s="1">
        <v>2.08</v>
      </c>
      <c r="F46">
        <v>0.56999999999999995</v>
      </c>
      <c r="G46" s="67">
        <v>12</v>
      </c>
      <c r="H46">
        <v>3</v>
      </c>
      <c r="I46" s="1" t="s">
        <v>16159</v>
      </c>
      <c r="J46">
        <v>29.7</v>
      </c>
      <c r="K46">
        <v>36</v>
      </c>
      <c r="L46">
        <v>0.8</v>
      </c>
      <c r="M46" s="67">
        <v>0.42</v>
      </c>
      <c r="N46" s="1" t="s">
        <v>144</v>
      </c>
      <c r="O46">
        <v>6</v>
      </c>
      <c r="AA46"/>
      <c r="AB46"/>
      <c r="AC46"/>
    </row>
    <row r="47" spans="1:29" x14ac:dyDescent="0.3">
      <c r="A47" s="1" t="s">
        <v>10634</v>
      </c>
      <c r="B47" s="1" t="s">
        <v>311</v>
      </c>
      <c r="C47" s="1" t="s">
        <v>416</v>
      </c>
      <c r="D47" s="67">
        <v>6</v>
      </c>
      <c r="E47" s="1">
        <v>2.0699999999999998</v>
      </c>
      <c r="F47">
        <v>0.76</v>
      </c>
      <c r="G47" s="67">
        <v>5</v>
      </c>
      <c r="H47">
        <v>2</v>
      </c>
      <c r="I47" s="1" t="s">
        <v>16144</v>
      </c>
      <c r="J47">
        <v>59.6</v>
      </c>
      <c r="K47">
        <v>50</v>
      </c>
      <c r="L47">
        <v>-0.9</v>
      </c>
      <c r="M47" s="67">
        <v>0.23</v>
      </c>
      <c r="N47" s="1" t="s">
        <v>190</v>
      </c>
      <c r="O47">
        <v>8</v>
      </c>
      <c r="AA47"/>
      <c r="AB47"/>
      <c r="AC47"/>
    </row>
    <row r="48" spans="1:29" x14ac:dyDescent="0.3">
      <c r="A48" s="1" t="s">
        <v>1077</v>
      </c>
      <c r="B48" s="1" t="s">
        <v>321</v>
      </c>
      <c r="C48" s="1" t="s">
        <v>388</v>
      </c>
      <c r="D48" s="67">
        <v>9</v>
      </c>
      <c r="E48" s="1">
        <v>2.06</v>
      </c>
      <c r="F48">
        <v>0.54</v>
      </c>
      <c r="G48" s="67">
        <v>4</v>
      </c>
      <c r="H48">
        <v>3</v>
      </c>
      <c r="I48" s="1" t="s">
        <v>16141</v>
      </c>
      <c r="J48">
        <v>48.2</v>
      </c>
      <c r="K48">
        <v>51</v>
      </c>
      <c r="L48">
        <v>0.3</v>
      </c>
      <c r="M48" s="67">
        <v>0.22</v>
      </c>
      <c r="N48" s="1" t="s">
        <v>114</v>
      </c>
      <c r="O48">
        <v>7</v>
      </c>
      <c r="AA48"/>
      <c r="AB48"/>
      <c r="AC48"/>
    </row>
    <row r="49" spans="1:29" x14ac:dyDescent="0.3">
      <c r="A49" s="1" t="s">
        <v>13933</v>
      </c>
      <c r="B49" s="1" t="s">
        <v>348</v>
      </c>
      <c r="C49" s="1" t="s">
        <v>875</v>
      </c>
      <c r="D49" s="67">
        <v>13</v>
      </c>
      <c r="E49" s="1">
        <v>2.06</v>
      </c>
      <c r="F49">
        <v>0.69</v>
      </c>
      <c r="G49" s="67">
        <v>13</v>
      </c>
      <c r="H49">
        <v>3</v>
      </c>
      <c r="I49" s="1" t="s">
        <v>16190</v>
      </c>
      <c r="J49">
        <v>34.4</v>
      </c>
      <c r="K49">
        <v>34</v>
      </c>
      <c r="L49">
        <v>0</v>
      </c>
      <c r="M49" s="67">
        <v>0.39</v>
      </c>
      <c r="N49" s="1" t="s">
        <v>176</v>
      </c>
      <c r="O49">
        <v>2</v>
      </c>
      <c r="AA49"/>
      <c r="AB49"/>
      <c r="AC49"/>
    </row>
    <row r="50" spans="1:29" x14ac:dyDescent="0.3">
      <c r="A50" s="1" t="s">
        <v>480</v>
      </c>
      <c r="B50" s="1" t="s">
        <v>348</v>
      </c>
      <c r="C50" s="1" t="s">
        <v>479</v>
      </c>
      <c r="D50" s="67">
        <v>10</v>
      </c>
      <c r="E50" s="1">
        <v>1.97</v>
      </c>
      <c r="F50">
        <v>0.44</v>
      </c>
      <c r="G50" s="67">
        <v>14</v>
      </c>
      <c r="H50">
        <v>3</v>
      </c>
      <c r="I50" s="1" t="s">
        <v>16191</v>
      </c>
      <c r="J50">
        <v>37.200000000000003</v>
      </c>
      <c r="K50">
        <v>40</v>
      </c>
      <c r="L50">
        <v>0.4</v>
      </c>
      <c r="M50" s="67">
        <v>0.36</v>
      </c>
      <c r="N50" s="1" t="s">
        <v>175</v>
      </c>
      <c r="O50">
        <v>2</v>
      </c>
      <c r="AA50"/>
      <c r="AB50"/>
      <c r="AC50"/>
    </row>
    <row r="51" spans="1:29" x14ac:dyDescent="0.3">
      <c r="A51" s="1" t="s">
        <v>13931</v>
      </c>
      <c r="B51" s="1" t="s">
        <v>348</v>
      </c>
      <c r="C51" s="1" t="s">
        <v>669</v>
      </c>
      <c r="D51" s="67">
        <v>9</v>
      </c>
      <c r="E51" s="1">
        <v>1.93</v>
      </c>
      <c r="F51">
        <v>0.68</v>
      </c>
      <c r="G51" s="67">
        <v>16</v>
      </c>
      <c r="H51">
        <v>3</v>
      </c>
      <c r="I51" s="1" t="s">
        <v>16131</v>
      </c>
      <c r="J51">
        <v>31.6</v>
      </c>
      <c r="K51">
        <v>28</v>
      </c>
      <c r="L51">
        <v>-0.3</v>
      </c>
      <c r="M51" s="67">
        <v>0.3</v>
      </c>
      <c r="N51" s="1" t="s">
        <v>17</v>
      </c>
      <c r="O51">
        <v>6</v>
      </c>
      <c r="AA51"/>
      <c r="AB51"/>
      <c r="AC51"/>
    </row>
    <row r="52" spans="1:29" x14ac:dyDescent="0.3">
      <c r="A52" s="1" t="s">
        <v>7767</v>
      </c>
      <c r="B52" s="1" t="s">
        <v>348</v>
      </c>
      <c r="C52" s="1" t="s">
        <v>570</v>
      </c>
      <c r="D52" s="67">
        <v>9</v>
      </c>
      <c r="E52" s="1">
        <v>1.93</v>
      </c>
      <c r="F52">
        <v>0.6</v>
      </c>
      <c r="G52" s="67">
        <v>15</v>
      </c>
      <c r="H52">
        <v>3</v>
      </c>
      <c r="I52" s="1" t="s">
        <v>16261</v>
      </c>
      <c r="J52">
        <v>42</v>
      </c>
      <c r="K52">
        <v>37</v>
      </c>
      <c r="L52">
        <v>-0.2</v>
      </c>
      <c r="M52" s="67">
        <v>0.33</v>
      </c>
      <c r="N52" s="1" t="s">
        <v>128</v>
      </c>
      <c r="O52">
        <v>3</v>
      </c>
      <c r="AA52"/>
      <c r="AB52"/>
      <c r="AC52"/>
    </row>
    <row r="53" spans="1:29" x14ac:dyDescent="0.3">
      <c r="A53" s="1" t="s">
        <v>5647</v>
      </c>
      <c r="B53" s="1" t="s">
        <v>311</v>
      </c>
      <c r="C53" s="1" t="s">
        <v>340</v>
      </c>
      <c r="D53" s="67">
        <v>8</v>
      </c>
      <c r="E53" s="1">
        <v>1.84</v>
      </c>
      <c r="F53">
        <v>1.1499999999999999</v>
      </c>
      <c r="G53" s="67">
        <v>6</v>
      </c>
      <c r="H53">
        <v>2</v>
      </c>
      <c r="I53" s="1" t="s">
        <v>16193</v>
      </c>
      <c r="J53">
        <v>60.6</v>
      </c>
      <c r="K53">
        <v>48</v>
      </c>
      <c r="L53">
        <v>-1.2</v>
      </c>
      <c r="M53" s="67">
        <v>0.15</v>
      </c>
      <c r="N53" s="1" t="s">
        <v>5645</v>
      </c>
      <c r="O53">
        <v>1</v>
      </c>
      <c r="AA53"/>
      <c r="AB53"/>
      <c r="AC53"/>
    </row>
    <row r="54" spans="1:29" x14ac:dyDescent="0.3">
      <c r="A54" s="1" t="s">
        <v>1923</v>
      </c>
      <c r="B54" s="1" t="s">
        <v>348</v>
      </c>
      <c r="C54" s="1" t="s">
        <v>1379</v>
      </c>
      <c r="D54" s="67">
        <v>8</v>
      </c>
      <c r="E54" s="1">
        <v>1.72</v>
      </c>
      <c r="F54">
        <v>0.59</v>
      </c>
      <c r="G54" s="67">
        <v>17</v>
      </c>
      <c r="H54">
        <v>3</v>
      </c>
      <c r="I54" s="1" t="s">
        <v>16166</v>
      </c>
      <c r="J54">
        <v>47.5</v>
      </c>
      <c r="K54">
        <v>42</v>
      </c>
      <c r="L54">
        <v>-0.4</v>
      </c>
      <c r="M54" s="67">
        <v>0.27</v>
      </c>
      <c r="N54" s="1" t="s">
        <v>158</v>
      </c>
      <c r="O54">
        <v>2</v>
      </c>
      <c r="AA54"/>
      <c r="AB54"/>
      <c r="AC54"/>
    </row>
    <row r="55" spans="1:29" x14ac:dyDescent="0.3">
      <c r="A55" s="1" t="s">
        <v>3736</v>
      </c>
      <c r="B55" s="1" t="s">
        <v>348</v>
      </c>
      <c r="C55" s="1" t="s">
        <v>416</v>
      </c>
      <c r="D55" s="67">
        <v>6</v>
      </c>
      <c r="E55" s="1">
        <v>1.68</v>
      </c>
      <c r="F55">
        <v>0.59</v>
      </c>
      <c r="G55" s="67">
        <v>18</v>
      </c>
      <c r="H55">
        <v>3</v>
      </c>
      <c r="I55" s="1" t="s">
        <v>16261</v>
      </c>
      <c r="J55">
        <v>42.4</v>
      </c>
      <c r="K55">
        <v>49</v>
      </c>
      <c r="L55">
        <v>0.9</v>
      </c>
      <c r="M55" s="67">
        <v>0.25</v>
      </c>
      <c r="N55" s="1" t="s">
        <v>216</v>
      </c>
      <c r="O55">
        <v>5</v>
      </c>
      <c r="AA55"/>
      <c r="AB55"/>
      <c r="AC55"/>
    </row>
    <row r="56" spans="1:29" x14ac:dyDescent="0.3">
      <c r="A56" s="1" t="s">
        <v>10693</v>
      </c>
      <c r="B56" s="1" t="s">
        <v>348</v>
      </c>
      <c r="C56" s="1" t="s">
        <v>522</v>
      </c>
      <c r="D56" s="67">
        <v>11</v>
      </c>
      <c r="E56" s="1">
        <v>1.68</v>
      </c>
      <c r="F56">
        <v>0.67</v>
      </c>
      <c r="G56" s="67">
        <v>19</v>
      </c>
      <c r="H56">
        <v>3</v>
      </c>
      <c r="I56" s="1" t="s">
        <v>16254</v>
      </c>
      <c r="J56">
        <v>52.6</v>
      </c>
      <c r="K56">
        <v>52</v>
      </c>
      <c r="L56">
        <v>0</v>
      </c>
      <c r="M56" s="67">
        <v>0.22</v>
      </c>
      <c r="N56" s="1" t="s">
        <v>146</v>
      </c>
      <c r="O56">
        <v>5</v>
      </c>
      <c r="AA56"/>
      <c r="AB56"/>
      <c r="AC56"/>
    </row>
    <row r="57" spans="1:29" x14ac:dyDescent="0.3">
      <c r="A57" s="1" t="s">
        <v>12541</v>
      </c>
      <c r="B57" s="1" t="s">
        <v>451</v>
      </c>
      <c r="C57" s="1" t="s">
        <v>1198</v>
      </c>
      <c r="D57" s="67">
        <v>13</v>
      </c>
      <c r="E57" s="1">
        <v>1.67</v>
      </c>
      <c r="F57">
        <v>1.08</v>
      </c>
      <c r="G57" s="67">
        <v>27</v>
      </c>
      <c r="H57">
        <v>5</v>
      </c>
      <c r="I57" s="1" t="s">
        <v>16181</v>
      </c>
      <c r="J57">
        <v>84.3</v>
      </c>
      <c r="K57">
        <v>85</v>
      </c>
      <c r="L57">
        <v>0.7</v>
      </c>
      <c r="M57" s="67">
        <v>0.02</v>
      </c>
      <c r="N57" s="1" t="s">
        <v>6151</v>
      </c>
      <c r="O57">
        <v>0</v>
      </c>
      <c r="AA57"/>
      <c r="AB57"/>
      <c r="AC57"/>
    </row>
    <row r="58" spans="1:29" x14ac:dyDescent="0.3">
      <c r="A58" s="1" t="s">
        <v>10058</v>
      </c>
      <c r="B58" s="1" t="s">
        <v>348</v>
      </c>
      <c r="C58" s="1" t="s">
        <v>915</v>
      </c>
      <c r="D58" s="67">
        <v>8</v>
      </c>
      <c r="E58" s="1">
        <v>1.65</v>
      </c>
      <c r="F58">
        <v>1.02</v>
      </c>
      <c r="G58" s="67">
        <v>20</v>
      </c>
      <c r="H58">
        <v>3</v>
      </c>
      <c r="I58" s="1" t="s">
        <v>16190</v>
      </c>
      <c r="J58">
        <v>34.799999999999997</v>
      </c>
      <c r="K58">
        <v>29</v>
      </c>
      <c r="L58">
        <v>-0.6</v>
      </c>
      <c r="M58" s="67">
        <v>0.2</v>
      </c>
      <c r="N58" s="1" t="s">
        <v>27</v>
      </c>
      <c r="O58">
        <v>3</v>
      </c>
      <c r="AA58"/>
      <c r="AB58"/>
      <c r="AC58"/>
    </row>
    <row r="59" spans="1:29" x14ac:dyDescent="0.3">
      <c r="A59" s="1" t="s">
        <v>1228</v>
      </c>
      <c r="B59" s="1" t="s">
        <v>348</v>
      </c>
      <c r="C59" s="1" t="s">
        <v>570</v>
      </c>
      <c r="D59" s="67">
        <v>9</v>
      </c>
      <c r="E59" s="1">
        <v>1.61</v>
      </c>
      <c r="F59">
        <v>0.71</v>
      </c>
      <c r="G59" s="67">
        <v>21</v>
      </c>
      <c r="H59">
        <v>3</v>
      </c>
      <c r="I59" s="1" t="s">
        <v>16110</v>
      </c>
      <c r="J59">
        <v>40.5</v>
      </c>
      <c r="K59">
        <v>53</v>
      </c>
      <c r="L59">
        <v>1.5</v>
      </c>
      <c r="M59" s="67">
        <v>0.17</v>
      </c>
      <c r="N59" s="1" t="s">
        <v>88</v>
      </c>
      <c r="O59">
        <v>7</v>
      </c>
      <c r="AA59"/>
      <c r="AB59"/>
      <c r="AC59"/>
    </row>
    <row r="60" spans="1:29" x14ac:dyDescent="0.3">
      <c r="A60" s="1" t="s">
        <v>7068</v>
      </c>
      <c r="B60" s="1" t="s">
        <v>348</v>
      </c>
      <c r="C60" s="1" t="s">
        <v>444</v>
      </c>
      <c r="D60" s="67">
        <v>8</v>
      </c>
      <c r="E60" s="1">
        <v>1.61</v>
      </c>
      <c r="F60">
        <v>0.51</v>
      </c>
      <c r="G60" s="67">
        <v>22</v>
      </c>
      <c r="H60">
        <v>3</v>
      </c>
      <c r="I60" s="1" t="s">
        <v>16185</v>
      </c>
      <c r="J60">
        <v>46.5</v>
      </c>
      <c r="K60">
        <v>65</v>
      </c>
      <c r="L60">
        <v>2.1</v>
      </c>
      <c r="M60" s="67">
        <v>0.15</v>
      </c>
      <c r="N60" s="1" t="s">
        <v>7066</v>
      </c>
      <c r="O60">
        <v>1</v>
      </c>
      <c r="AA60"/>
      <c r="AB60"/>
      <c r="AC60"/>
    </row>
    <row r="61" spans="1:29" x14ac:dyDescent="0.3">
      <c r="A61" s="1" t="s">
        <v>6619</v>
      </c>
      <c r="B61" s="1" t="s">
        <v>321</v>
      </c>
      <c r="C61" s="1" t="s">
        <v>14642</v>
      </c>
      <c r="D61" s="67">
        <v>6</v>
      </c>
      <c r="E61" s="1">
        <v>1.45</v>
      </c>
      <c r="F61">
        <v>0.5</v>
      </c>
      <c r="G61" s="67">
        <v>5</v>
      </c>
      <c r="H61">
        <v>4</v>
      </c>
      <c r="I61" s="1" t="s">
        <v>16193</v>
      </c>
      <c r="J61">
        <v>60.9</v>
      </c>
      <c r="K61">
        <v>64</v>
      </c>
      <c r="L61">
        <v>0.3</v>
      </c>
      <c r="M61" s="67">
        <v>0.13</v>
      </c>
      <c r="N61" s="1" t="s">
        <v>6616</v>
      </c>
      <c r="O61">
        <v>5</v>
      </c>
      <c r="AA61"/>
      <c r="AB61"/>
      <c r="AC61"/>
    </row>
    <row r="62" spans="1:29" x14ac:dyDescent="0.3">
      <c r="A62" s="1" t="s">
        <v>13935</v>
      </c>
      <c r="B62" s="1" t="s">
        <v>348</v>
      </c>
      <c r="C62" s="1" t="s">
        <v>416</v>
      </c>
      <c r="D62" s="67">
        <v>6</v>
      </c>
      <c r="E62" s="1">
        <v>1.41</v>
      </c>
      <c r="F62">
        <v>0.61</v>
      </c>
      <c r="G62" s="67">
        <v>23</v>
      </c>
      <c r="H62">
        <v>3</v>
      </c>
      <c r="I62" s="1" t="s">
        <v>16185</v>
      </c>
      <c r="J62">
        <v>46.8</v>
      </c>
      <c r="K62">
        <v>46</v>
      </c>
      <c r="L62">
        <v>0.1</v>
      </c>
      <c r="M62" s="67">
        <v>0.13</v>
      </c>
      <c r="N62" s="1" t="s">
        <v>7432</v>
      </c>
      <c r="O62">
        <v>1</v>
      </c>
      <c r="AA62"/>
      <c r="AB62"/>
      <c r="AC62"/>
    </row>
    <row r="63" spans="1:29" x14ac:dyDescent="0.3">
      <c r="A63" s="1" t="s">
        <v>14234</v>
      </c>
      <c r="B63" s="1" t="s">
        <v>348</v>
      </c>
      <c r="C63" s="1" t="s">
        <v>910</v>
      </c>
      <c r="D63" s="67">
        <v>7</v>
      </c>
      <c r="E63" s="1">
        <v>1.27</v>
      </c>
      <c r="F63">
        <v>0.74</v>
      </c>
      <c r="G63" s="67">
        <v>24</v>
      </c>
      <c r="H63">
        <v>3</v>
      </c>
      <c r="I63" s="1" t="s">
        <v>16141</v>
      </c>
      <c r="J63">
        <v>48.2</v>
      </c>
      <c r="K63">
        <v>59</v>
      </c>
      <c r="L63">
        <v>1.2</v>
      </c>
      <c r="M63" s="67">
        <v>0.11</v>
      </c>
      <c r="N63" s="1" t="s">
        <v>129</v>
      </c>
      <c r="O63">
        <v>2</v>
      </c>
      <c r="AA63"/>
      <c r="AB63"/>
      <c r="AC63"/>
    </row>
    <row r="64" spans="1:29" x14ac:dyDescent="0.3">
      <c r="A64" s="1" t="s">
        <v>2533</v>
      </c>
      <c r="B64" s="1" t="s">
        <v>311</v>
      </c>
      <c r="C64" s="1" t="s">
        <v>707</v>
      </c>
      <c r="D64" s="67">
        <v>11</v>
      </c>
      <c r="E64" s="1">
        <v>1.21</v>
      </c>
      <c r="F64">
        <v>0.77</v>
      </c>
      <c r="G64" s="67">
        <v>7</v>
      </c>
      <c r="H64">
        <v>2</v>
      </c>
      <c r="I64" s="1" t="s">
        <v>16174</v>
      </c>
      <c r="J64">
        <v>76.8</v>
      </c>
      <c r="K64">
        <v>67</v>
      </c>
      <c r="L64">
        <v>-0.5</v>
      </c>
      <c r="M64" s="67">
        <v>0.1</v>
      </c>
      <c r="N64" s="1" t="s">
        <v>53</v>
      </c>
      <c r="O64">
        <v>2</v>
      </c>
      <c r="AA64"/>
      <c r="AB64"/>
      <c r="AC64"/>
    </row>
    <row r="65" spans="1:29" x14ac:dyDescent="0.3">
      <c r="A65" s="1" t="s">
        <v>2754</v>
      </c>
      <c r="B65" s="1" t="s">
        <v>348</v>
      </c>
      <c r="C65" s="1" t="s">
        <v>298</v>
      </c>
      <c r="D65" s="67">
        <v>10</v>
      </c>
      <c r="E65" s="1">
        <v>1.1399999999999999</v>
      </c>
      <c r="F65">
        <v>0.63</v>
      </c>
      <c r="G65" s="67">
        <v>26</v>
      </c>
      <c r="H65">
        <v>4</v>
      </c>
      <c r="I65" s="1" t="s">
        <v>16250</v>
      </c>
      <c r="J65">
        <v>56.3</v>
      </c>
      <c r="K65">
        <v>45</v>
      </c>
      <c r="L65">
        <v>-1.2</v>
      </c>
      <c r="M65" s="67">
        <v>7.0000000000000007E-2</v>
      </c>
      <c r="N65" s="1" t="s">
        <v>116</v>
      </c>
      <c r="O65">
        <v>7</v>
      </c>
      <c r="AA65"/>
      <c r="AB65"/>
      <c r="AC65"/>
    </row>
    <row r="66" spans="1:29" x14ac:dyDescent="0.3">
      <c r="A66" s="1" t="s">
        <v>5242</v>
      </c>
      <c r="B66" s="1" t="s">
        <v>348</v>
      </c>
      <c r="C66" s="1" t="s">
        <v>707</v>
      </c>
      <c r="D66" s="67">
        <v>11</v>
      </c>
      <c r="E66" s="1">
        <v>1.1399999999999999</v>
      </c>
      <c r="F66">
        <v>0.52</v>
      </c>
      <c r="G66" s="67">
        <v>25</v>
      </c>
      <c r="H66">
        <v>4</v>
      </c>
      <c r="I66" s="1" t="s">
        <v>16144</v>
      </c>
      <c r="J66">
        <v>59.3</v>
      </c>
      <c r="K66">
        <v>55</v>
      </c>
      <c r="L66">
        <v>-0.3</v>
      </c>
      <c r="M66" s="67">
        <v>0.09</v>
      </c>
      <c r="N66" s="1" t="s">
        <v>19</v>
      </c>
      <c r="O66">
        <v>5</v>
      </c>
      <c r="AA66"/>
      <c r="AB66"/>
      <c r="AC66"/>
    </row>
    <row r="67" spans="1:29" x14ac:dyDescent="0.3">
      <c r="A67" s="1" t="s">
        <v>13932</v>
      </c>
      <c r="B67" s="1" t="s">
        <v>348</v>
      </c>
      <c r="C67" s="1" t="s">
        <v>303</v>
      </c>
      <c r="D67" s="67">
        <v>7</v>
      </c>
      <c r="E67" s="1">
        <v>1.1000000000000001</v>
      </c>
      <c r="F67">
        <v>0.59</v>
      </c>
      <c r="G67" s="67">
        <v>27</v>
      </c>
      <c r="H67">
        <v>4</v>
      </c>
      <c r="I67" s="1" t="s">
        <v>16177</v>
      </c>
      <c r="J67">
        <v>55.6</v>
      </c>
      <c r="K67">
        <v>68</v>
      </c>
      <c r="L67">
        <v>1.2</v>
      </c>
      <c r="M67" s="67">
        <v>0.06</v>
      </c>
      <c r="N67" s="1" t="s">
        <v>138</v>
      </c>
      <c r="O67">
        <v>8</v>
      </c>
      <c r="AA67"/>
      <c r="AB67"/>
      <c r="AC67"/>
    </row>
    <row r="68" spans="1:29" x14ac:dyDescent="0.3">
      <c r="A68" s="1" t="s">
        <v>15045</v>
      </c>
      <c r="B68" s="1" t="s">
        <v>451</v>
      </c>
      <c r="C68" s="1" t="s">
        <v>570</v>
      </c>
      <c r="D68" s="67">
        <v>9</v>
      </c>
      <c r="E68" s="1">
        <v>1.0900000000000001</v>
      </c>
      <c r="F68">
        <v>0.75</v>
      </c>
      <c r="G68" s="67">
        <v>28</v>
      </c>
      <c r="H68">
        <v>6</v>
      </c>
      <c r="I68" s="1" t="s">
        <v>16269</v>
      </c>
      <c r="J68">
        <v>74.099999999999994</v>
      </c>
      <c r="K68">
        <v>63</v>
      </c>
      <c r="L68">
        <v>-0.7</v>
      </c>
      <c r="M68" s="67">
        <v>0.01</v>
      </c>
      <c r="N68" s="1" t="s">
        <v>15046</v>
      </c>
      <c r="O68">
        <v>0</v>
      </c>
      <c r="AA68"/>
      <c r="AB68"/>
      <c r="AC68"/>
    </row>
    <row r="69" spans="1:29" x14ac:dyDescent="0.3">
      <c r="A69" s="1" t="s">
        <v>5520</v>
      </c>
      <c r="B69" s="1" t="s">
        <v>348</v>
      </c>
      <c r="C69" s="1" t="s">
        <v>745</v>
      </c>
      <c r="D69" s="67">
        <v>10</v>
      </c>
      <c r="E69" s="1">
        <v>1.04</v>
      </c>
      <c r="F69">
        <v>0.48</v>
      </c>
      <c r="G69" s="67">
        <v>28</v>
      </c>
      <c r="H69">
        <v>4</v>
      </c>
      <c r="I69" s="1" t="s">
        <v>16252</v>
      </c>
      <c r="J69">
        <v>67</v>
      </c>
      <c r="K69">
        <v>70</v>
      </c>
      <c r="L69">
        <v>0.5</v>
      </c>
      <c r="M69" s="67">
        <v>0.04</v>
      </c>
      <c r="N69" s="1" t="s">
        <v>37</v>
      </c>
      <c r="O69">
        <v>2</v>
      </c>
      <c r="AA69"/>
      <c r="AB69"/>
      <c r="AC69"/>
    </row>
    <row r="70" spans="1:29" x14ac:dyDescent="0.3">
      <c r="A70" s="1" t="s">
        <v>8795</v>
      </c>
      <c r="B70" s="1" t="s">
        <v>321</v>
      </c>
      <c r="C70" s="1" t="s">
        <v>371</v>
      </c>
      <c r="D70" s="67">
        <v>6</v>
      </c>
      <c r="E70" s="1">
        <v>0.83</v>
      </c>
      <c r="F70">
        <v>0.71</v>
      </c>
      <c r="G70" s="67">
        <v>6</v>
      </c>
      <c r="H70">
        <v>4</v>
      </c>
      <c r="I70" s="1" t="s">
        <v>16119</v>
      </c>
      <c r="J70">
        <v>98.5</v>
      </c>
      <c r="K70">
        <v>92</v>
      </c>
      <c r="L70">
        <v>0.3</v>
      </c>
      <c r="M70" s="67">
        <v>0.09</v>
      </c>
      <c r="N70" s="1" t="s">
        <v>26</v>
      </c>
      <c r="O70">
        <v>11</v>
      </c>
      <c r="AA70"/>
      <c r="AB70"/>
      <c r="AC70"/>
    </row>
    <row r="71" spans="1:29" x14ac:dyDescent="0.3">
      <c r="A71" s="1" t="s">
        <v>986</v>
      </c>
      <c r="B71" s="1" t="s">
        <v>348</v>
      </c>
      <c r="C71" s="1" t="s">
        <v>410</v>
      </c>
      <c r="D71" s="67">
        <v>9</v>
      </c>
      <c r="E71" s="1">
        <v>0.75</v>
      </c>
      <c r="F71">
        <v>0.77</v>
      </c>
      <c r="G71" s="67">
        <v>29</v>
      </c>
      <c r="H71">
        <v>4</v>
      </c>
      <c r="I71" s="1" t="s">
        <v>16252</v>
      </c>
      <c r="J71">
        <v>67.5</v>
      </c>
      <c r="K71">
        <v>66</v>
      </c>
      <c r="L71">
        <v>0</v>
      </c>
      <c r="M71" s="67">
        <v>0.03</v>
      </c>
      <c r="N71" s="1" t="s">
        <v>85</v>
      </c>
      <c r="O71">
        <v>9</v>
      </c>
      <c r="AA71"/>
      <c r="AB71"/>
      <c r="AC71"/>
    </row>
    <row r="72" spans="1:29" x14ac:dyDescent="0.3">
      <c r="A72" s="1" t="s">
        <v>16195</v>
      </c>
      <c r="B72" s="1" t="s">
        <v>451</v>
      </c>
      <c r="C72" s="1" t="s">
        <v>721</v>
      </c>
      <c r="D72" s="67">
        <v>5</v>
      </c>
      <c r="E72" s="1">
        <v>0.75</v>
      </c>
      <c r="F72">
        <v>1.1499999999999999</v>
      </c>
      <c r="G72" s="67">
        <v>29</v>
      </c>
      <c r="H72">
        <v>6</v>
      </c>
      <c r="I72" s="1" t="s">
        <v>16255</v>
      </c>
      <c r="J72">
        <v>73.3</v>
      </c>
      <c r="K72">
        <v>57</v>
      </c>
      <c r="L72">
        <v>-1.2</v>
      </c>
      <c r="M72" s="67">
        <v>0.01</v>
      </c>
      <c r="N72" s="1" t="s">
        <v>14804</v>
      </c>
      <c r="O72">
        <v>0</v>
      </c>
      <c r="AA72"/>
      <c r="AB72"/>
      <c r="AC72"/>
    </row>
    <row r="73" spans="1:29" x14ac:dyDescent="0.3">
      <c r="A73" s="1" t="s">
        <v>6058</v>
      </c>
      <c r="B73" s="1" t="s">
        <v>348</v>
      </c>
      <c r="C73" s="1" t="s">
        <v>335</v>
      </c>
      <c r="D73" s="67">
        <v>8</v>
      </c>
      <c r="E73" s="1">
        <v>0.73</v>
      </c>
      <c r="F73">
        <v>0.9</v>
      </c>
      <c r="G73" s="67">
        <v>30</v>
      </c>
      <c r="H73">
        <v>4</v>
      </c>
      <c r="I73" s="1" t="s">
        <v>16281</v>
      </c>
      <c r="J73">
        <v>69.3</v>
      </c>
      <c r="K73">
        <v>77</v>
      </c>
      <c r="L73">
        <v>1</v>
      </c>
      <c r="M73" s="67">
        <v>0.02</v>
      </c>
      <c r="N73" s="1" t="s">
        <v>6057</v>
      </c>
      <c r="O73">
        <v>1</v>
      </c>
      <c r="AA73"/>
      <c r="AB73"/>
      <c r="AC73"/>
    </row>
    <row r="74" spans="1:29" x14ac:dyDescent="0.3">
      <c r="A74" s="1" t="s">
        <v>7159</v>
      </c>
      <c r="B74" s="1" t="s">
        <v>348</v>
      </c>
      <c r="C74" s="1" t="s">
        <v>669</v>
      </c>
      <c r="D74" s="67">
        <v>9</v>
      </c>
      <c r="E74" s="1">
        <v>0.66</v>
      </c>
      <c r="F74">
        <v>0.56000000000000005</v>
      </c>
      <c r="G74" s="67">
        <v>31</v>
      </c>
      <c r="H74">
        <v>4</v>
      </c>
      <c r="I74" s="1" t="s">
        <v>16147</v>
      </c>
      <c r="J74">
        <v>70.599999999999994</v>
      </c>
      <c r="K74">
        <v>69</v>
      </c>
      <c r="L74">
        <v>0.1</v>
      </c>
      <c r="M74" s="67">
        <v>0.01</v>
      </c>
      <c r="N74" s="1" t="s">
        <v>141</v>
      </c>
      <c r="O74">
        <v>6</v>
      </c>
      <c r="AA74"/>
      <c r="AB74"/>
      <c r="AC74"/>
    </row>
    <row r="75" spans="1:29" x14ac:dyDescent="0.3">
      <c r="A75" s="1" t="s">
        <v>9806</v>
      </c>
      <c r="B75" s="1" t="s">
        <v>311</v>
      </c>
      <c r="C75" s="1" t="s">
        <v>1198</v>
      </c>
      <c r="D75" s="67">
        <v>13</v>
      </c>
      <c r="E75" s="1">
        <v>0.56999999999999995</v>
      </c>
      <c r="F75">
        <v>1</v>
      </c>
      <c r="G75" s="67">
        <v>8</v>
      </c>
      <c r="H75">
        <v>3</v>
      </c>
      <c r="I75" s="1" t="s">
        <v>16183</v>
      </c>
      <c r="J75">
        <v>97.2</v>
      </c>
      <c r="K75">
        <v>93</v>
      </c>
      <c r="L75">
        <v>0.6</v>
      </c>
      <c r="M75" s="67">
        <v>7.0000000000000007E-2</v>
      </c>
      <c r="N75" s="1" t="s">
        <v>64</v>
      </c>
      <c r="O75">
        <v>20</v>
      </c>
      <c r="AA75"/>
      <c r="AB75"/>
      <c r="AC75"/>
    </row>
    <row r="76" spans="1:29" x14ac:dyDescent="0.3">
      <c r="A76" s="1" t="s">
        <v>1664</v>
      </c>
      <c r="B76" s="1" t="s">
        <v>311</v>
      </c>
      <c r="C76" s="1" t="s">
        <v>479</v>
      </c>
      <c r="D76" s="67">
        <v>10</v>
      </c>
      <c r="E76" s="1">
        <v>0.55000000000000004</v>
      </c>
      <c r="F76">
        <v>0.67</v>
      </c>
      <c r="G76" s="67">
        <v>9</v>
      </c>
      <c r="H76">
        <v>3</v>
      </c>
      <c r="I76" s="1" t="s">
        <v>16151</v>
      </c>
      <c r="J76">
        <v>80.2</v>
      </c>
      <c r="K76">
        <v>75</v>
      </c>
      <c r="L76">
        <v>-0.1</v>
      </c>
      <c r="M76" s="67">
        <v>0.05</v>
      </c>
      <c r="N76" s="1" t="s">
        <v>42</v>
      </c>
      <c r="O76">
        <v>12</v>
      </c>
      <c r="AA76"/>
      <c r="AB76"/>
      <c r="AC76"/>
    </row>
    <row r="77" spans="1:29" x14ac:dyDescent="0.3">
      <c r="A77" s="1" t="s">
        <v>2864</v>
      </c>
      <c r="B77" s="1" t="s">
        <v>311</v>
      </c>
      <c r="C77" s="1" t="s">
        <v>371</v>
      </c>
      <c r="D77" s="67">
        <v>6</v>
      </c>
      <c r="E77" s="1">
        <v>0.54</v>
      </c>
      <c r="F77">
        <v>0.59</v>
      </c>
      <c r="G77" s="67">
        <v>10</v>
      </c>
      <c r="H77">
        <v>3</v>
      </c>
      <c r="I77" s="1" t="s">
        <v>16236</v>
      </c>
      <c r="J77">
        <v>90.2</v>
      </c>
      <c r="K77">
        <v>79</v>
      </c>
      <c r="L77">
        <v>-0.6</v>
      </c>
      <c r="M77" s="67">
        <v>0.03</v>
      </c>
      <c r="N77" s="1" t="s">
        <v>94</v>
      </c>
      <c r="O77">
        <v>19</v>
      </c>
      <c r="AA77"/>
      <c r="AB77"/>
      <c r="AC77"/>
    </row>
    <row r="78" spans="1:29" x14ac:dyDescent="0.3">
      <c r="A78" s="1" t="s">
        <v>8761</v>
      </c>
      <c r="B78" s="1" t="s">
        <v>451</v>
      </c>
      <c r="C78" s="1" t="s">
        <v>669</v>
      </c>
      <c r="D78" s="67">
        <v>9</v>
      </c>
      <c r="E78" s="1">
        <v>0.54</v>
      </c>
      <c r="F78">
        <v>0.4</v>
      </c>
      <c r="G78" s="67">
        <v>30</v>
      </c>
      <c r="H78">
        <v>6</v>
      </c>
      <c r="I78" s="1" t="s">
        <v>16262</v>
      </c>
      <c r="J78">
        <v>79.400000000000006</v>
      </c>
      <c r="K78">
        <v>73</v>
      </c>
      <c r="L78">
        <v>-0.1</v>
      </c>
      <c r="M78" s="67">
        <v>0</v>
      </c>
      <c r="N78" s="1" t="s">
        <v>172</v>
      </c>
      <c r="O78">
        <v>3</v>
      </c>
      <c r="AA78"/>
      <c r="AB78"/>
      <c r="AC78"/>
    </row>
    <row r="79" spans="1:29" x14ac:dyDescent="0.3">
      <c r="A79" s="1" t="s">
        <v>1709</v>
      </c>
      <c r="B79" s="1" t="s">
        <v>321</v>
      </c>
      <c r="C79" s="1" t="s">
        <v>298</v>
      </c>
      <c r="D79" s="67">
        <v>10</v>
      </c>
      <c r="E79" s="1">
        <v>0.53</v>
      </c>
      <c r="F79">
        <v>0.56999999999999995</v>
      </c>
      <c r="G79" s="67">
        <v>7</v>
      </c>
      <c r="H79">
        <v>5</v>
      </c>
      <c r="I79" s="1" t="s">
        <v>16245</v>
      </c>
      <c r="J79">
        <v>86</v>
      </c>
      <c r="K79">
        <v>78</v>
      </c>
      <c r="L79">
        <v>-0.4</v>
      </c>
      <c r="M79" s="67">
        <v>0.05</v>
      </c>
      <c r="N79" s="1" t="s">
        <v>22</v>
      </c>
      <c r="O79">
        <v>4</v>
      </c>
      <c r="AA79"/>
      <c r="AB79"/>
      <c r="AC79"/>
    </row>
    <row r="80" spans="1:29" x14ac:dyDescent="0.3">
      <c r="A80" s="1" t="s">
        <v>5773</v>
      </c>
      <c r="B80" s="1" t="s">
        <v>321</v>
      </c>
      <c r="C80" s="1" t="s">
        <v>314</v>
      </c>
      <c r="D80" s="67">
        <v>11</v>
      </c>
      <c r="E80" s="1">
        <v>0.49</v>
      </c>
      <c r="F80">
        <v>0.54</v>
      </c>
      <c r="G80" s="67">
        <v>8</v>
      </c>
      <c r="H80">
        <v>5</v>
      </c>
      <c r="I80" s="1" t="s">
        <v>16151</v>
      </c>
      <c r="J80">
        <v>80.8</v>
      </c>
      <c r="K80">
        <v>74</v>
      </c>
      <c r="L80">
        <v>-0.3</v>
      </c>
      <c r="M80" s="67">
        <v>0.03</v>
      </c>
      <c r="N80" s="1" t="s">
        <v>248</v>
      </c>
      <c r="O80">
        <v>3</v>
      </c>
      <c r="AA80"/>
      <c r="AB80"/>
      <c r="AC80"/>
    </row>
    <row r="81" spans="1:29" x14ac:dyDescent="0.3">
      <c r="A81" s="1" t="s">
        <v>9222</v>
      </c>
      <c r="B81" s="1" t="s">
        <v>311</v>
      </c>
      <c r="C81" s="1" t="s">
        <v>388</v>
      </c>
      <c r="D81" s="67">
        <v>9</v>
      </c>
      <c r="E81" s="1">
        <v>0.48</v>
      </c>
      <c r="F81">
        <v>0.76</v>
      </c>
      <c r="G81" s="67">
        <v>11</v>
      </c>
      <c r="H81">
        <v>3</v>
      </c>
      <c r="I81" s="1" t="s">
        <v>16117</v>
      </c>
      <c r="J81">
        <v>88.6</v>
      </c>
      <c r="K81">
        <v>81</v>
      </c>
      <c r="L81">
        <v>-0.3</v>
      </c>
      <c r="M81" s="67">
        <v>0.01</v>
      </c>
      <c r="N81" s="1" t="s">
        <v>149</v>
      </c>
      <c r="O81">
        <v>4</v>
      </c>
      <c r="AA81"/>
      <c r="AB81"/>
      <c r="AC81"/>
    </row>
    <row r="82" spans="1:29" x14ac:dyDescent="0.3">
      <c r="A82" s="1" t="s">
        <v>3872</v>
      </c>
      <c r="B82" s="1" t="s">
        <v>348</v>
      </c>
      <c r="C82" s="1" t="s">
        <v>721</v>
      </c>
      <c r="D82" s="67">
        <v>5</v>
      </c>
      <c r="E82" s="1">
        <v>0.4</v>
      </c>
      <c r="F82">
        <v>0.6</v>
      </c>
      <c r="G82" s="67">
        <v>32</v>
      </c>
      <c r="H82">
        <v>4</v>
      </c>
      <c r="I82" s="1" t="s">
        <v>16262</v>
      </c>
      <c r="J82">
        <v>79.8</v>
      </c>
      <c r="K82">
        <v>101</v>
      </c>
      <c r="L82">
        <v>2.6</v>
      </c>
      <c r="M82" s="67">
        <v>0</v>
      </c>
      <c r="N82" s="1" t="s">
        <v>186</v>
      </c>
      <c r="O82">
        <v>8</v>
      </c>
      <c r="AA82"/>
      <c r="AB82"/>
      <c r="AC82"/>
    </row>
    <row r="83" spans="1:29" x14ac:dyDescent="0.3">
      <c r="A83" s="1" t="s">
        <v>2019</v>
      </c>
      <c r="B83" s="1" t="s">
        <v>451</v>
      </c>
      <c r="C83" s="1" t="s">
        <v>721</v>
      </c>
      <c r="D83" s="67">
        <v>5</v>
      </c>
      <c r="E83" s="1">
        <v>0.24</v>
      </c>
      <c r="F83">
        <v>0.73</v>
      </c>
      <c r="G83" s="67">
        <v>31</v>
      </c>
      <c r="H83">
        <v>6</v>
      </c>
      <c r="I83" s="1" t="s">
        <v>16157</v>
      </c>
      <c r="J83">
        <v>106.2</v>
      </c>
      <c r="K83">
        <v>88</v>
      </c>
      <c r="L83">
        <v>-1.4</v>
      </c>
      <c r="M83" s="67">
        <v>0</v>
      </c>
      <c r="N83" s="1" t="s">
        <v>181</v>
      </c>
      <c r="O83">
        <v>2</v>
      </c>
      <c r="AA83"/>
      <c r="AB83"/>
      <c r="AC83"/>
    </row>
    <row r="84" spans="1:29" x14ac:dyDescent="0.3">
      <c r="A84" s="1" t="s">
        <v>7818</v>
      </c>
      <c r="B84" s="1" t="s">
        <v>321</v>
      </c>
      <c r="C84" s="1" t="s">
        <v>1198</v>
      </c>
      <c r="D84" s="67">
        <v>13</v>
      </c>
      <c r="E84" s="1">
        <v>0.24</v>
      </c>
      <c r="F84">
        <v>0.52</v>
      </c>
      <c r="G84" s="67">
        <v>9</v>
      </c>
      <c r="H84">
        <v>5</v>
      </c>
      <c r="I84" s="1" t="s">
        <v>16107</v>
      </c>
      <c r="J84">
        <v>101.8</v>
      </c>
      <c r="K84">
        <v>83</v>
      </c>
      <c r="L84">
        <v>-1.7</v>
      </c>
      <c r="M84" s="67">
        <v>0.01</v>
      </c>
      <c r="N84" s="1" t="s">
        <v>207</v>
      </c>
      <c r="O84">
        <v>10</v>
      </c>
      <c r="AA84"/>
      <c r="AB84"/>
      <c r="AC84"/>
    </row>
    <row r="85" spans="1:29" x14ac:dyDescent="0.3">
      <c r="A85" s="1" t="s">
        <v>6080</v>
      </c>
      <c r="B85" s="1" t="s">
        <v>451</v>
      </c>
      <c r="C85" s="1" t="s">
        <v>522</v>
      </c>
      <c r="D85" s="67">
        <v>11</v>
      </c>
      <c r="E85" s="1">
        <v>0.22</v>
      </c>
      <c r="F85">
        <v>0.61</v>
      </c>
      <c r="G85" s="67">
        <v>32</v>
      </c>
      <c r="H85">
        <v>6</v>
      </c>
      <c r="I85" s="1" t="s">
        <v>16245</v>
      </c>
      <c r="J85">
        <v>86.9</v>
      </c>
      <c r="K85">
        <v>87</v>
      </c>
      <c r="L85">
        <v>0.4</v>
      </c>
      <c r="M85" s="67">
        <v>0</v>
      </c>
      <c r="N85" s="1" t="s">
        <v>125</v>
      </c>
      <c r="O85">
        <v>4</v>
      </c>
      <c r="AA85"/>
      <c r="AB85"/>
      <c r="AC85"/>
    </row>
    <row r="86" spans="1:29" x14ac:dyDescent="0.3">
      <c r="A86" s="1" t="s">
        <v>7646</v>
      </c>
      <c r="B86" s="1" t="s">
        <v>321</v>
      </c>
      <c r="C86" s="1" t="s">
        <v>570</v>
      </c>
      <c r="D86" s="67">
        <v>9</v>
      </c>
      <c r="E86" s="1">
        <v>0.2</v>
      </c>
      <c r="F86">
        <v>0.5</v>
      </c>
      <c r="G86" s="67">
        <v>10</v>
      </c>
      <c r="H86">
        <v>5</v>
      </c>
      <c r="I86" s="1" t="s">
        <v>16169</v>
      </c>
      <c r="J86">
        <v>85.9</v>
      </c>
      <c r="K86">
        <v>96</v>
      </c>
      <c r="L86">
        <v>1.5</v>
      </c>
      <c r="M86" s="67">
        <v>0</v>
      </c>
      <c r="N86" s="1" t="s">
        <v>7643</v>
      </c>
      <c r="O86">
        <v>4</v>
      </c>
      <c r="AA86"/>
      <c r="AB86"/>
      <c r="AC86"/>
    </row>
    <row r="87" spans="1:29" x14ac:dyDescent="0.3">
      <c r="A87" s="1" t="s">
        <v>7071</v>
      </c>
      <c r="B87" s="1" t="s">
        <v>348</v>
      </c>
      <c r="C87" s="1" t="s">
        <v>489</v>
      </c>
      <c r="D87" s="67">
        <v>6</v>
      </c>
      <c r="E87" s="1">
        <v>0.17</v>
      </c>
      <c r="F87">
        <v>0.63</v>
      </c>
      <c r="G87" s="67">
        <v>33</v>
      </c>
      <c r="H87">
        <v>4</v>
      </c>
      <c r="I87" s="1" t="s">
        <v>16176</v>
      </c>
      <c r="J87">
        <v>78.900000000000006</v>
      </c>
      <c r="K87">
        <v>86</v>
      </c>
      <c r="L87">
        <v>1.3</v>
      </c>
      <c r="M87" s="67">
        <v>0</v>
      </c>
      <c r="N87" s="1" t="s">
        <v>221</v>
      </c>
      <c r="O87">
        <v>11</v>
      </c>
      <c r="AA87"/>
      <c r="AB87"/>
      <c r="AC87"/>
    </row>
    <row r="88" spans="1:29" x14ac:dyDescent="0.3">
      <c r="A88" s="1" t="s">
        <v>1766</v>
      </c>
      <c r="B88" s="1" t="s">
        <v>311</v>
      </c>
      <c r="C88" s="1" t="s">
        <v>365</v>
      </c>
      <c r="D88" s="67">
        <v>5</v>
      </c>
      <c r="E88" s="1">
        <v>0.12</v>
      </c>
      <c r="F88">
        <v>0.53</v>
      </c>
      <c r="G88" s="67">
        <v>12</v>
      </c>
      <c r="H88">
        <v>3</v>
      </c>
      <c r="I88" s="1" t="s">
        <v>16158</v>
      </c>
      <c r="J88">
        <v>102.1</v>
      </c>
      <c r="K88">
        <v>76</v>
      </c>
      <c r="L88">
        <v>-2</v>
      </c>
      <c r="M88" s="67">
        <v>0</v>
      </c>
      <c r="N88" s="1" t="s">
        <v>234</v>
      </c>
      <c r="O88">
        <v>15</v>
      </c>
      <c r="AA88"/>
      <c r="AB88"/>
      <c r="AC88"/>
    </row>
    <row r="89" spans="1:29" x14ac:dyDescent="0.3">
      <c r="A89" s="1" t="s">
        <v>8024</v>
      </c>
      <c r="B89" s="1" t="s">
        <v>348</v>
      </c>
      <c r="C89" s="1" t="s">
        <v>410</v>
      </c>
      <c r="D89" s="67">
        <v>9</v>
      </c>
      <c r="E89" s="1">
        <v>0.04</v>
      </c>
      <c r="F89">
        <v>0.5</v>
      </c>
      <c r="G89" s="67">
        <v>34</v>
      </c>
      <c r="H89">
        <v>4</v>
      </c>
      <c r="I89" s="1" t="s">
        <v>16297</v>
      </c>
      <c r="J89">
        <v>75.900000000000006</v>
      </c>
      <c r="K89">
        <v>72</v>
      </c>
      <c r="L89">
        <v>0.1</v>
      </c>
      <c r="M89" s="67">
        <v>0</v>
      </c>
      <c r="N89" s="1" t="s">
        <v>244</v>
      </c>
      <c r="O89">
        <v>4</v>
      </c>
      <c r="AA89"/>
      <c r="AB89"/>
      <c r="AC89"/>
    </row>
    <row r="90" spans="1:29" x14ac:dyDescent="0.3">
      <c r="A90" s="1" t="s">
        <v>16207</v>
      </c>
      <c r="B90" s="1" t="s">
        <v>321</v>
      </c>
      <c r="C90" s="1" t="s">
        <v>522</v>
      </c>
      <c r="D90" s="67">
        <v>11</v>
      </c>
      <c r="E90" s="1">
        <v>-0.03</v>
      </c>
      <c r="F90">
        <v>0.59</v>
      </c>
      <c r="G90" s="67">
        <v>11</v>
      </c>
      <c r="H90">
        <v>5</v>
      </c>
      <c r="I90" s="1" t="s">
        <v>16306</v>
      </c>
      <c r="J90">
        <v>123.6</v>
      </c>
      <c r="K90">
        <v>126</v>
      </c>
      <c r="L90">
        <v>1.1000000000000001</v>
      </c>
      <c r="M90" s="67">
        <v>0</v>
      </c>
      <c r="N90" s="1" t="s">
        <v>177</v>
      </c>
      <c r="O90">
        <v>2</v>
      </c>
      <c r="AA90"/>
      <c r="AB90"/>
      <c r="AC90"/>
    </row>
    <row r="91" spans="1:29" x14ac:dyDescent="0.3">
      <c r="A91" s="1" t="s">
        <v>6759</v>
      </c>
      <c r="B91" s="1" t="s">
        <v>451</v>
      </c>
      <c r="C91" s="1" t="s">
        <v>303</v>
      </c>
      <c r="D91" s="67">
        <v>7</v>
      </c>
      <c r="E91" s="1">
        <v>-0.14000000000000001</v>
      </c>
      <c r="F91">
        <v>0.94</v>
      </c>
      <c r="G91" s="67">
        <v>33</v>
      </c>
      <c r="H91">
        <v>6</v>
      </c>
      <c r="I91" s="1" t="s">
        <v>16129</v>
      </c>
      <c r="J91">
        <v>100.8</v>
      </c>
      <c r="K91">
        <v>94</v>
      </c>
      <c r="L91">
        <v>0.1</v>
      </c>
      <c r="M91" s="67">
        <v>0</v>
      </c>
      <c r="N91" s="1" t="s">
        <v>224</v>
      </c>
      <c r="O91">
        <v>3</v>
      </c>
      <c r="AA91"/>
      <c r="AB91"/>
      <c r="AC91"/>
    </row>
    <row r="92" spans="1:29" x14ac:dyDescent="0.3">
      <c r="A92" s="1" t="s">
        <v>9206</v>
      </c>
      <c r="B92" s="1" t="s">
        <v>348</v>
      </c>
      <c r="C92" s="1" t="s">
        <v>694</v>
      </c>
      <c r="D92" s="67">
        <v>8</v>
      </c>
      <c r="E92" s="1">
        <v>-0.18</v>
      </c>
      <c r="F92">
        <v>0.84</v>
      </c>
      <c r="G92" s="67">
        <v>35</v>
      </c>
      <c r="H92">
        <v>5</v>
      </c>
      <c r="I92" s="1" t="s">
        <v>16181</v>
      </c>
      <c r="J92">
        <v>84.7</v>
      </c>
      <c r="K92">
        <v>84</v>
      </c>
      <c r="L92">
        <v>0.4</v>
      </c>
      <c r="M92" s="67">
        <v>0</v>
      </c>
      <c r="N92" s="1" t="s">
        <v>165</v>
      </c>
      <c r="O92">
        <v>6</v>
      </c>
      <c r="AA92"/>
      <c r="AB92"/>
      <c r="AC92"/>
    </row>
    <row r="93" spans="1:29" x14ac:dyDescent="0.3">
      <c r="A93" s="1" t="s">
        <v>6448</v>
      </c>
      <c r="B93" s="1" t="s">
        <v>321</v>
      </c>
      <c r="C93" s="1" t="s">
        <v>479</v>
      </c>
      <c r="D93" s="67">
        <v>10</v>
      </c>
      <c r="E93" s="1">
        <v>-0.2</v>
      </c>
      <c r="F93">
        <v>0.43</v>
      </c>
      <c r="G93" s="67">
        <v>12</v>
      </c>
      <c r="H93">
        <v>5</v>
      </c>
      <c r="I93" s="1" t="s">
        <v>16107</v>
      </c>
      <c r="J93">
        <v>101.6</v>
      </c>
      <c r="K93">
        <v>131</v>
      </c>
      <c r="L93">
        <v>3.2</v>
      </c>
      <c r="M93" s="67">
        <v>0</v>
      </c>
      <c r="N93" s="1" t="s">
        <v>80</v>
      </c>
      <c r="O93">
        <v>2</v>
      </c>
      <c r="AA93"/>
      <c r="AB93"/>
      <c r="AC93"/>
    </row>
    <row r="94" spans="1:29" x14ac:dyDescent="0.3">
      <c r="A94" s="1" t="s">
        <v>8759</v>
      </c>
      <c r="B94" s="1" t="s">
        <v>348</v>
      </c>
      <c r="C94" s="1" t="s">
        <v>694</v>
      </c>
      <c r="D94" s="67">
        <v>8</v>
      </c>
      <c r="E94" s="1">
        <v>-0.21</v>
      </c>
      <c r="F94">
        <v>0.69</v>
      </c>
      <c r="G94" s="67">
        <v>36</v>
      </c>
      <c r="H94">
        <v>5</v>
      </c>
      <c r="I94" s="1" t="s">
        <v>16181</v>
      </c>
      <c r="J94">
        <v>84.4</v>
      </c>
      <c r="K94">
        <v>97</v>
      </c>
      <c r="L94">
        <v>1.8</v>
      </c>
      <c r="M94" s="67">
        <v>0</v>
      </c>
      <c r="N94" s="1" t="s">
        <v>73</v>
      </c>
      <c r="O94">
        <v>4</v>
      </c>
      <c r="AA94"/>
      <c r="AB94"/>
      <c r="AC94"/>
    </row>
    <row r="95" spans="1:29" x14ac:dyDescent="0.3">
      <c r="A95" s="1" t="s">
        <v>315</v>
      </c>
      <c r="B95" s="1" t="s">
        <v>311</v>
      </c>
      <c r="C95" s="1" t="s">
        <v>314</v>
      </c>
      <c r="D95" s="67">
        <v>11</v>
      </c>
      <c r="E95" s="1">
        <v>-0.28999999999999998</v>
      </c>
      <c r="F95">
        <v>0.83</v>
      </c>
      <c r="G95" s="67">
        <v>13</v>
      </c>
      <c r="H95">
        <v>3</v>
      </c>
      <c r="I95" s="1" t="s">
        <v>16104</v>
      </c>
      <c r="J95">
        <v>117.6</v>
      </c>
      <c r="K95">
        <v>106</v>
      </c>
      <c r="L95">
        <v>-0.6</v>
      </c>
      <c r="M95" s="67">
        <v>0</v>
      </c>
      <c r="N95" s="1" t="s">
        <v>309</v>
      </c>
      <c r="O95">
        <v>1</v>
      </c>
      <c r="AA95"/>
      <c r="AB95"/>
      <c r="AC95"/>
    </row>
    <row r="96" spans="1:29" x14ac:dyDescent="0.3">
      <c r="A96" s="1" t="s">
        <v>4580</v>
      </c>
      <c r="B96" s="1" t="s">
        <v>321</v>
      </c>
      <c r="C96" s="1" t="s">
        <v>1379</v>
      </c>
      <c r="D96" s="67">
        <v>8</v>
      </c>
      <c r="E96" s="1">
        <v>-0.28999999999999998</v>
      </c>
      <c r="F96">
        <v>0.52</v>
      </c>
      <c r="G96" s="67">
        <v>13</v>
      </c>
      <c r="H96">
        <v>5</v>
      </c>
      <c r="I96" s="1" t="s">
        <v>16135</v>
      </c>
      <c r="J96">
        <v>125.6</v>
      </c>
      <c r="K96">
        <v>105</v>
      </c>
      <c r="L96">
        <v>-1.3</v>
      </c>
      <c r="M96" s="67">
        <v>0</v>
      </c>
      <c r="N96" s="1" t="s">
        <v>4578</v>
      </c>
      <c r="O96">
        <v>1</v>
      </c>
      <c r="AA96"/>
      <c r="AB96"/>
      <c r="AC96"/>
    </row>
    <row r="97" spans="1:29" x14ac:dyDescent="0.3">
      <c r="A97" s="1" t="s">
        <v>6459</v>
      </c>
      <c r="B97" s="1" t="s">
        <v>348</v>
      </c>
      <c r="C97" s="1" t="s">
        <v>915</v>
      </c>
      <c r="D97" s="67">
        <v>8</v>
      </c>
      <c r="E97" s="1">
        <v>-0.36</v>
      </c>
      <c r="F97">
        <v>0.78</v>
      </c>
      <c r="G97" s="67">
        <v>37</v>
      </c>
      <c r="H97">
        <v>5</v>
      </c>
      <c r="I97" s="1" t="s">
        <v>16129</v>
      </c>
      <c r="J97">
        <v>100.7</v>
      </c>
      <c r="K97">
        <v>112</v>
      </c>
      <c r="L97">
        <v>2</v>
      </c>
      <c r="M97" s="67">
        <v>0</v>
      </c>
      <c r="N97" s="1" t="s">
        <v>6457</v>
      </c>
      <c r="O97">
        <v>1</v>
      </c>
      <c r="AA97"/>
      <c r="AB97"/>
      <c r="AC97"/>
    </row>
    <row r="98" spans="1:29" x14ac:dyDescent="0.3">
      <c r="A98" s="1" t="s">
        <v>4131</v>
      </c>
      <c r="B98" s="1" t="s">
        <v>321</v>
      </c>
      <c r="C98" s="1" t="s">
        <v>669</v>
      </c>
      <c r="D98" s="67">
        <v>9</v>
      </c>
      <c r="E98" s="1">
        <v>-0.37</v>
      </c>
      <c r="F98">
        <v>0.51</v>
      </c>
      <c r="G98" s="67">
        <v>14</v>
      </c>
      <c r="H98">
        <v>5</v>
      </c>
      <c r="I98" s="1" t="s">
        <v>16104</v>
      </c>
      <c r="J98">
        <v>117.4</v>
      </c>
      <c r="K98">
        <v>91</v>
      </c>
      <c r="L98">
        <v>-2</v>
      </c>
      <c r="M98" s="67">
        <v>0</v>
      </c>
      <c r="N98" s="1" t="s">
        <v>220</v>
      </c>
      <c r="O98">
        <v>4</v>
      </c>
      <c r="AA98"/>
      <c r="AB98"/>
      <c r="AC98"/>
    </row>
    <row r="99" spans="1:29" x14ac:dyDescent="0.3">
      <c r="A99" s="1" t="s">
        <v>5712</v>
      </c>
      <c r="B99" s="1" t="s">
        <v>311</v>
      </c>
      <c r="C99" s="1" t="s">
        <v>721</v>
      </c>
      <c r="D99" s="67">
        <v>5</v>
      </c>
      <c r="E99" s="1">
        <v>-0.37</v>
      </c>
      <c r="F99">
        <v>0.64</v>
      </c>
      <c r="G99" s="67">
        <v>14</v>
      </c>
      <c r="H99">
        <v>3</v>
      </c>
      <c r="I99" s="1" t="s">
        <v>16148</v>
      </c>
      <c r="J99">
        <v>99.9</v>
      </c>
      <c r="K99">
        <v>109</v>
      </c>
      <c r="L99">
        <v>1.8</v>
      </c>
      <c r="M99" s="67">
        <v>0</v>
      </c>
      <c r="N99" s="1" t="s">
        <v>5710</v>
      </c>
      <c r="O99">
        <v>11</v>
      </c>
      <c r="AA99"/>
      <c r="AB99"/>
      <c r="AC99"/>
    </row>
    <row r="100" spans="1:29" x14ac:dyDescent="0.3">
      <c r="A100" s="1" t="s">
        <v>1603</v>
      </c>
      <c r="B100" s="1" t="s">
        <v>348</v>
      </c>
      <c r="C100" s="1" t="s">
        <v>352</v>
      </c>
      <c r="D100" s="67">
        <v>11</v>
      </c>
      <c r="E100" s="1">
        <v>-0.4</v>
      </c>
      <c r="F100">
        <v>0.46</v>
      </c>
      <c r="G100" s="67">
        <v>38</v>
      </c>
      <c r="H100">
        <v>5</v>
      </c>
      <c r="I100" s="1" t="s">
        <v>16187</v>
      </c>
      <c r="J100">
        <v>108.5</v>
      </c>
      <c r="K100">
        <v>119</v>
      </c>
      <c r="L100">
        <v>1.4</v>
      </c>
      <c r="M100" s="67">
        <v>0</v>
      </c>
      <c r="N100" s="1" t="s">
        <v>70</v>
      </c>
      <c r="O100">
        <v>5</v>
      </c>
      <c r="AA100"/>
      <c r="AB100"/>
      <c r="AC100"/>
    </row>
    <row r="101" spans="1:29" x14ac:dyDescent="0.3">
      <c r="A101" s="1" t="s">
        <v>5579</v>
      </c>
      <c r="B101" s="1" t="s">
        <v>348</v>
      </c>
      <c r="C101" s="1" t="s">
        <v>707</v>
      </c>
      <c r="D101" s="67">
        <v>11</v>
      </c>
      <c r="E101" s="1">
        <v>-0.42</v>
      </c>
      <c r="F101">
        <v>0.55000000000000004</v>
      </c>
      <c r="G101" s="67">
        <v>40</v>
      </c>
      <c r="H101">
        <v>5</v>
      </c>
      <c r="I101" s="1" t="s">
        <v>16119</v>
      </c>
      <c r="J101">
        <v>98</v>
      </c>
      <c r="K101">
        <v>110</v>
      </c>
      <c r="L101">
        <v>2.2000000000000002</v>
      </c>
      <c r="M101" s="67">
        <v>0</v>
      </c>
      <c r="N101" s="1" t="s">
        <v>40</v>
      </c>
      <c r="O101">
        <v>6</v>
      </c>
      <c r="AA101"/>
      <c r="AB101"/>
      <c r="AC101"/>
    </row>
    <row r="102" spans="1:29" x14ac:dyDescent="0.3">
      <c r="A102" s="1" t="s">
        <v>8189</v>
      </c>
      <c r="B102" s="1" t="s">
        <v>348</v>
      </c>
      <c r="C102" s="1" t="s">
        <v>314</v>
      </c>
      <c r="D102" s="67">
        <v>11</v>
      </c>
      <c r="E102" s="1">
        <v>-0.42</v>
      </c>
      <c r="F102">
        <v>0.81</v>
      </c>
      <c r="G102" s="67">
        <v>39</v>
      </c>
      <c r="H102">
        <v>5</v>
      </c>
      <c r="I102" s="1" t="s">
        <v>16107</v>
      </c>
      <c r="J102">
        <v>101.9</v>
      </c>
      <c r="K102">
        <v>103</v>
      </c>
      <c r="L102">
        <v>0.8</v>
      </c>
      <c r="M102" s="67">
        <v>0</v>
      </c>
      <c r="N102" s="1" t="s">
        <v>8188</v>
      </c>
      <c r="O102">
        <v>1</v>
      </c>
      <c r="AA102"/>
      <c r="AB102"/>
      <c r="AC102"/>
    </row>
    <row r="103" spans="1:29" x14ac:dyDescent="0.3">
      <c r="A103" s="1" t="s">
        <v>3702</v>
      </c>
      <c r="B103" s="1" t="s">
        <v>348</v>
      </c>
      <c r="C103" s="1" t="s">
        <v>298</v>
      </c>
      <c r="D103" s="67">
        <v>10</v>
      </c>
      <c r="E103" s="1">
        <v>-0.45</v>
      </c>
      <c r="F103">
        <v>0.63</v>
      </c>
      <c r="G103" s="67">
        <v>41</v>
      </c>
      <c r="H103">
        <v>5</v>
      </c>
      <c r="I103" s="1" t="s">
        <v>16173</v>
      </c>
      <c r="J103">
        <v>95.9</v>
      </c>
      <c r="K103">
        <v>102</v>
      </c>
      <c r="L103">
        <v>1.2</v>
      </c>
      <c r="M103" s="67">
        <v>0</v>
      </c>
      <c r="N103" s="1" t="s">
        <v>29</v>
      </c>
      <c r="O103">
        <v>3</v>
      </c>
      <c r="AA103"/>
      <c r="AB103"/>
      <c r="AC103"/>
    </row>
    <row r="104" spans="1:29" x14ac:dyDescent="0.3">
      <c r="A104" s="1" t="s">
        <v>4814</v>
      </c>
      <c r="B104" s="1" t="s">
        <v>451</v>
      </c>
      <c r="C104" s="1" t="s">
        <v>1379</v>
      </c>
      <c r="D104" s="67">
        <v>8</v>
      </c>
      <c r="E104" s="1">
        <v>-0.48</v>
      </c>
      <c r="F104">
        <v>0.7</v>
      </c>
      <c r="G104" s="67">
        <v>34</v>
      </c>
      <c r="H104">
        <v>7</v>
      </c>
      <c r="I104" s="1" t="s">
        <v>16157</v>
      </c>
      <c r="J104">
        <v>106.1</v>
      </c>
      <c r="K104">
        <v>108</v>
      </c>
      <c r="L104">
        <v>0.7</v>
      </c>
      <c r="M104" s="67">
        <v>0</v>
      </c>
      <c r="N104" s="1" t="s">
        <v>109</v>
      </c>
      <c r="O104">
        <v>2</v>
      </c>
      <c r="AA104"/>
      <c r="AB104"/>
      <c r="AC104"/>
    </row>
    <row r="105" spans="1:29" x14ac:dyDescent="0.3">
      <c r="A105" s="1" t="s">
        <v>16196</v>
      </c>
      <c r="B105" s="1" t="s">
        <v>451</v>
      </c>
      <c r="C105" s="1" t="s">
        <v>335</v>
      </c>
      <c r="D105" s="67">
        <v>8</v>
      </c>
      <c r="E105" s="1">
        <v>-0.49</v>
      </c>
      <c r="F105">
        <v>1.26</v>
      </c>
      <c r="G105" s="67">
        <v>35</v>
      </c>
      <c r="H105">
        <v>7</v>
      </c>
      <c r="I105" s="1" t="s">
        <v>16188</v>
      </c>
      <c r="J105">
        <v>94.5</v>
      </c>
      <c r="K105">
        <v>80</v>
      </c>
      <c r="L105">
        <v>-0.6</v>
      </c>
      <c r="M105" s="67">
        <v>0</v>
      </c>
      <c r="N105" s="1" t="s">
        <v>15464</v>
      </c>
      <c r="O105">
        <v>0</v>
      </c>
      <c r="AA105"/>
      <c r="AB105"/>
      <c r="AC105"/>
    </row>
    <row r="106" spans="1:29" x14ac:dyDescent="0.3">
      <c r="A106" s="1" t="s">
        <v>4327</v>
      </c>
      <c r="B106" s="1" t="s">
        <v>348</v>
      </c>
      <c r="C106" s="1" t="s">
        <v>536</v>
      </c>
      <c r="D106" s="67">
        <v>11</v>
      </c>
      <c r="E106" s="1">
        <v>-0.51</v>
      </c>
      <c r="F106">
        <v>0.79</v>
      </c>
      <c r="G106" s="67">
        <v>42</v>
      </c>
      <c r="H106">
        <v>5</v>
      </c>
      <c r="I106" s="1" t="s">
        <v>16264</v>
      </c>
      <c r="J106">
        <v>105.7</v>
      </c>
      <c r="K106">
        <v>71</v>
      </c>
      <c r="L106">
        <v>-3.7</v>
      </c>
      <c r="M106" s="67">
        <v>0</v>
      </c>
      <c r="N106" s="1" t="s">
        <v>4324</v>
      </c>
      <c r="O106">
        <v>1</v>
      </c>
      <c r="AA106"/>
      <c r="AB106"/>
      <c r="AC106"/>
    </row>
    <row r="107" spans="1:29" x14ac:dyDescent="0.3">
      <c r="A107" s="1" t="s">
        <v>6376</v>
      </c>
      <c r="B107" s="1" t="s">
        <v>451</v>
      </c>
      <c r="C107" s="1" t="s">
        <v>444</v>
      </c>
      <c r="D107" s="67">
        <v>8</v>
      </c>
      <c r="E107" s="1">
        <v>-0.53</v>
      </c>
      <c r="F107">
        <v>1.06</v>
      </c>
      <c r="G107" s="67">
        <v>36</v>
      </c>
      <c r="H107">
        <v>7</v>
      </c>
      <c r="I107" s="1" t="s">
        <v>16135</v>
      </c>
      <c r="J107">
        <v>125.4</v>
      </c>
      <c r="K107">
        <v>162</v>
      </c>
      <c r="L107">
        <v>4.5</v>
      </c>
      <c r="M107" s="67">
        <v>0</v>
      </c>
      <c r="N107" s="1" t="s">
        <v>65</v>
      </c>
      <c r="O107">
        <v>13</v>
      </c>
      <c r="AA107"/>
      <c r="AB107"/>
      <c r="AC107"/>
    </row>
    <row r="108" spans="1:29" x14ac:dyDescent="0.3">
      <c r="A108" s="1" t="s">
        <v>13928</v>
      </c>
      <c r="B108" s="1" t="s">
        <v>321</v>
      </c>
      <c r="C108" s="1" t="s">
        <v>721</v>
      </c>
      <c r="D108" s="67">
        <v>5</v>
      </c>
      <c r="E108" s="1">
        <v>-0.53</v>
      </c>
      <c r="F108">
        <v>0.88</v>
      </c>
      <c r="G108" s="67">
        <v>15</v>
      </c>
      <c r="H108">
        <v>6</v>
      </c>
      <c r="I108" s="1" t="s">
        <v>16108</v>
      </c>
      <c r="J108">
        <v>134.80000000000001</v>
      </c>
      <c r="K108">
        <v>111</v>
      </c>
      <c r="L108">
        <v>-2</v>
      </c>
      <c r="M108" s="67">
        <v>0</v>
      </c>
      <c r="N108" s="1" t="s">
        <v>10248</v>
      </c>
      <c r="O108">
        <v>1</v>
      </c>
      <c r="AA108"/>
      <c r="AB108"/>
      <c r="AC108"/>
    </row>
    <row r="109" spans="1:29" x14ac:dyDescent="0.3">
      <c r="A109" s="1" t="s">
        <v>6296</v>
      </c>
      <c r="B109" s="1" t="s">
        <v>321</v>
      </c>
      <c r="C109" s="1" t="s">
        <v>552</v>
      </c>
      <c r="D109" s="67">
        <v>7</v>
      </c>
      <c r="E109" s="1">
        <v>-0.59</v>
      </c>
      <c r="F109">
        <v>0.46</v>
      </c>
      <c r="G109" s="67">
        <v>16</v>
      </c>
      <c r="H109">
        <v>6</v>
      </c>
      <c r="I109" s="1" t="s">
        <v>16143</v>
      </c>
      <c r="J109">
        <v>128.5</v>
      </c>
      <c r="K109">
        <v>139</v>
      </c>
      <c r="L109">
        <v>1.7</v>
      </c>
      <c r="M109" s="67">
        <v>0</v>
      </c>
      <c r="N109" s="1" t="s">
        <v>223</v>
      </c>
      <c r="O109">
        <v>3</v>
      </c>
      <c r="AA109"/>
      <c r="AB109"/>
      <c r="AC109"/>
    </row>
    <row r="110" spans="1:29" x14ac:dyDescent="0.3">
      <c r="A110" s="1" t="s">
        <v>2251</v>
      </c>
      <c r="B110" s="1" t="s">
        <v>451</v>
      </c>
      <c r="C110" s="1" t="s">
        <v>489</v>
      </c>
      <c r="D110" s="67">
        <v>6</v>
      </c>
      <c r="E110" s="1">
        <v>-0.61</v>
      </c>
      <c r="F110">
        <v>1.64</v>
      </c>
      <c r="G110" s="67">
        <v>37</v>
      </c>
      <c r="H110">
        <v>7</v>
      </c>
      <c r="I110" s="1" t="s">
        <v>16107</v>
      </c>
      <c r="J110">
        <v>101.7</v>
      </c>
      <c r="K110">
        <v>82</v>
      </c>
      <c r="L110">
        <v>-2.1</v>
      </c>
      <c r="M110" s="67">
        <v>0</v>
      </c>
      <c r="N110" s="1" t="s">
        <v>79</v>
      </c>
      <c r="O110">
        <v>2</v>
      </c>
      <c r="AA110"/>
      <c r="AB110"/>
      <c r="AC110"/>
    </row>
    <row r="111" spans="1:29" x14ac:dyDescent="0.3">
      <c r="A111" s="1" t="s">
        <v>5210</v>
      </c>
      <c r="B111" s="1" t="s">
        <v>348</v>
      </c>
      <c r="C111" s="1" t="s">
        <v>314</v>
      </c>
      <c r="D111" s="67">
        <v>11</v>
      </c>
      <c r="E111" s="1">
        <v>-0.63</v>
      </c>
      <c r="F111">
        <v>0.88</v>
      </c>
      <c r="G111" s="67">
        <v>44</v>
      </c>
      <c r="H111">
        <v>5</v>
      </c>
      <c r="I111" s="1" t="s">
        <v>16136</v>
      </c>
      <c r="J111">
        <v>130.6</v>
      </c>
      <c r="K111">
        <v>122</v>
      </c>
      <c r="L111">
        <v>-0.8</v>
      </c>
      <c r="M111" s="67">
        <v>0</v>
      </c>
      <c r="N111" s="1" t="s">
        <v>5208</v>
      </c>
      <c r="O111">
        <v>10</v>
      </c>
      <c r="AA111"/>
      <c r="AB111"/>
      <c r="AC111"/>
    </row>
    <row r="112" spans="1:29" x14ac:dyDescent="0.3">
      <c r="A112" s="1" t="s">
        <v>8880</v>
      </c>
      <c r="B112" s="1" t="s">
        <v>348</v>
      </c>
      <c r="C112" s="1" t="s">
        <v>314</v>
      </c>
      <c r="D112" s="67">
        <v>11</v>
      </c>
      <c r="E112" s="1">
        <v>-0.63</v>
      </c>
      <c r="F112">
        <v>0.77</v>
      </c>
      <c r="G112" s="67">
        <v>43</v>
      </c>
      <c r="H112">
        <v>5</v>
      </c>
      <c r="I112" s="1" t="s">
        <v>16304</v>
      </c>
      <c r="J112">
        <v>115.5</v>
      </c>
      <c r="K112">
        <v>125</v>
      </c>
      <c r="L112">
        <v>1.1000000000000001</v>
      </c>
      <c r="M112" s="67">
        <v>0</v>
      </c>
      <c r="N112" s="1" t="s">
        <v>150</v>
      </c>
      <c r="O112">
        <v>4</v>
      </c>
      <c r="AA112"/>
      <c r="AB112"/>
      <c r="AC112"/>
    </row>
    <row r="113" spans="1:29" x14ac:dyDescent="0.3">
      <c r="A113" s="1" t="s">
        <v>4107</v>
      </c>
      <c r="B113" s="1" t="s">
        <v>311</v>
      </c>
      <c r="C113" s="1" t="s">
        <v>552</v>
      </c>
      <c r="D113" s="67">
        <v>7</v>
      </c>
      <c r="E113" s="1">
        <v>-0.71</v>
      </c>
      <c r="F113">
        <v>0.75</v>
      </c>
      <c r="G113" s="67">
        <v>15</v>
      </c>
      <c r="H113">
        <v>3</v>
      </c>
      <c r="I113" s="1" t="s">
        <v>16189</v>
      </c>
      <c r="J113">
        <v>129.1</v>
      </c>
      <c r="K113">
        <v>121</v>
      </c>
      <c r="L113">
        <v>-0.2</v>
      </c>
      <c r="M113" s="67">
        <v>0</v>
      </c>
      <c r="N113" s="1" t="s">
        <v>12</v>
      </c>
      <c r="O113">
        <v>8</v>
      </c>
      <c r="AA113"/>
      <c r="AB113"/>
      <c r="AC113"/>
    </row>
    <row r="114" spans="1:29" x14ac:dyDescent="0.3">
      <c r="A114" s="1" t="s">
        <v>8134</v>
      </c>
      <c r="B114" s="1" t="s">
        <v>321</v>
      </c>
      <c r="C114" s="1" t="s">
        <v>388</v>
      </c>
      <c r="D114" s="67">
        <v>9</v>
      </c>
      <c r="E114" s="1">
        <v>-0.71</v>
      </c>
      <c r="F114">
        <v>0.54</v>
      </c>
      <c r="G114" s="67">
        <v>17</v>
      </c>
      <c r="H114">
        <v>6</v>
      </c>
      <c r="I114" s="1" t="s">
        <v>16145</v>
      </c>
      <c r="J114">
        <v>136.1</v>
      </c>
      <c r="K114">
        <v>135</v>
      </c>
      <c r="L114">
        <v>0.3</v>
      </c>
      <c r="M114" s="67">
        <v>0</v>
      </c>
      <c r="N114" s="1" t="s">
        <v>133</v>
      </c>
      <c r="O114">
        <v>2</v>
      </c>
      <c r="AA114"/>
      <c r="AB114"/>
      <c r="AC114"/>
    </row>
    <row r="115" spans="1:29" x14ac:dyDescent="0.3">
      <c r="A115" s="1" t="s">
        <v>9124</v>
      </c>
      <c r="B115" s="1" t="s">
        <v>451</v>
      </c>
      <c r="C115" s="1" t="s">
        <v>371</v>
      </c>
      <c r="D115" s="67">
        <v>6</v>
      </c>
      <c r="E115" s="1">
        <v>-0.77</v>
      </c>
      <c r="F115">
        <v>0.67</v>
      </c>
      <c r="G115" s="67">
        <v>38</v>
      </c>
      <c r="H115">
        <v>7</v>
      </c>
      <c r="I115" s="1" t="s">
        <v>16138</v>
      </c>
      <c r="J115">
        <v>112.4</v>
      </c>
      <c r="K115">
        <v>132</v>
      </c>
      <c r="L115">
        <v>2.6</v>
      </c>
      <c r="M115" s="67">
        <v>0</v>
      </c>
      <c r="N115" s="1" t="s">
        <v>63</v>
      </c>
      <c r="O115">
        <v>7</v>
      </c>
      <c r="AA115"/>
      <c r="AB115"/>
      <c r="AC115"/>
    </row>
    <row r="116" spans="1:29" x14ac:dyDescent="0.3">
      <c r="A116" s="1" t="s">
        <v>6547</v>
      </c>
      <c r="B116" s="1" t="s">
        <v>321</v>
      </c>
      <c r="C116" s="1" t="s">
        <v>745</v>
      </c>
      <c r="D116" s="67">
        <v>10</v>
      </c>
      <c r="E116" s="1">
        <v>-0.8</v>
      </c>
      <c r="F116">
        <v>0.49</v>
      </c>
      <c r="G116" s="67">
        <v>18</v>
      </c>
      <c r="H116">
        <v>6</v>
      </c>
      <c r="I116" s="1" t="s">
        <v>16286</v>
      </c>
      <c r="J116">
        <v>143.80000000000001</v>
      </c>
      <c r="K116">
        <v>161</v>
      </c>
      <c r="L116">
        <v>2.6</v>
      </c>
      <c r="M116" s="67">
        <v>0</v>
      </c>
      <c r="N116" s="1" t="s">
        <v>102</v>
      </c>
      <c r="O116">
        <v>3</v>
      </c>
      <c r="AA116"/>
      <c r="AB116"/>
      <c r="AC116"/>
    </row>
    <row r="117" spans="1:29" x14ac:dyDescent="0.3">
      <c r="A117" s="1" t="s">
        <v>10122</v>
      </c>
      <c r="B117" s="1" t="s">
        <v>348</v>
      </c>
      <c r="C117" s="1" t="s">
        <v>340</v>
      </c>
      <c r="D117" s="67">
        <v>8</v>
      </c>
      <c r="E117" s="1">
        <v>-0.81</v>
      </c>
      <c r="F117">
        <v>0.75</v>
      </c>
      <c r="G117" s="67">
        <v>45</v>
      </c>
      <c r="H117">
        <v>5</v>
      </c>
      <c r="I117" s="1" t="s">
        <v>16129</v>
      </c>
      <c r="J117">
        <v>100.9</v>
      </c>
      <c r="K117">
        <v>98</v>
      </c>
      <c r="L117">
        <v>0</v>
      </c>
      <c r="M117" s="67">
        <v>0</v>
      </c>
      <c r="N117" s="1" t="s">
        <v>78</v>
      </c>
      <c r="O117">
        <v>2</v>
      </c>
      <c r="AA117"/>
      <c r="AB117"/>
      <c r="AC117"/>
    </row>
    <row r="118" spans="1:29" x14ac:dyDescent="0.3">
      <c r="A118" s="1" t="s">
        <v>9775</v>
      </c>
      <c r="B118" s="1" t="s">
        <v>451</v>
      </c>
      <c r="C118" s="1" t="s">
        <v>536</v>
      </c>
      <c r="D118" s="67">
        <v>11</v>
      </c>
      <c r="E118" s="1">
        <v>-0.83</v>
      </c>
      <c r="F118">
        <v>1.04</v>
      </c>
      <c r="G118" s="67">
        <v>39</v>
      </c>
      <c r="H118">
        <v>7</v>
      </c>
      <c r="I118" s="1" t="s">
        <v>16107</v>
      </c>
      <c r="J118">
        <v>101.8</v>
      </c>
      <c r="K118">
        <v>118</v>
      </c>
      <c r="L118">
        <v>2.4</v>
      </c>
      <c r="M118" s="67">
        <v>0</v>
      </c>
      <c r="N118" s="1" t="s">
        <v>217</v>
      </c>
      <c r="O118">
        <v>5</v>
      </c>
      <c r="AA118"/>
      <c r="AB118"/>
      <c r="AC118"/>
    </row>
    <row r="119" spans="1:29" x14ac:dyDescent="0.3">
      <c r="A119" s="1" t="s">
        <v>1130</v>
      </c>
      <c r="B119" s="1" t="s">
        <v>451</v>
      </c>
      <c r="C119" s="1" t="s">
        <v>489</v>
      </c>
      <c r="D119" s="67">
        <v>6</v>
      </c>
      <c r="E119" s="1">
        <v>-0.84</v>
      </c>
      <c r="F119">
        <v>0.87</v>
      </c>
      <c r="G119" s="67">
        <v>40</v>
      </c>
      <c r="H119">
        <v>7</v>
      </c>
      <c r="I119" s="1" t="s">
        <v>16118</v>
      </c>
      <c r="J119">
        <v>113.1</v>
      </c>
      <c r="K119">
        <v>99</v>
      </c>
      <c r="L119">
        <v>-0.8</v>
      </c>
      <c r="M119" s="67">
        <v>0</v>
      </c>
      <c r="N119" s="1" t="s">
        <v>142</v>
      </c>
      <c r="O119">
        <v>6</v>
      </c>
      <c r="AA119"/>
      <c r="AB119"/>
      <c r="AC119"/>
    </row>
    <row r="120" spans="1:29" x14ac:dyDescent="0.3">
      <c r="A120" s="1" t="s">
        <v>6065</v>
      </c>
      <c r="B120" s="1" t="s">
        <v>321</v>
      </c>
      <c r="C120" s="1" t="s">
        <v>303</v>
      </c>
      <c r="D120" s="67">
        <v>7</v>
      </c>
      <c r="E120" s="1">
        <v>-0.84</v>
      </c>
      <c r="F120">
        <v>0.3</v>
      </c>
      <c r="G120" s="67">
        <v>19</v>
      </c>
      <c r="H120">
        <v>6</v>
      </c>
      <c r="I120" s="1" t="s">
        <v>16282</v>
      </c>
      <c r="J120">
        <v>153.19999999999999</v>
      </c>
      <c r="K120">
        <v>160</v>
      </c>
      <c r="L120">
        <v>1.3</v>
      </c>
      <c r="M120" s="67">
        <v>0</v>
      </c>
      <c r="N120" s="1" t="s">
        <v>6062</v>
      </c>
      <c r="O120">
        <v>7</v>
      </c>
      <c r="AA120"/>
      <c r="AB120"/>
      <c r="AC120"/>
    </row>
    <row r="121" spans="1:29" x14ac:dyDescent="0.3">
      <c r="A121" s="1" t="s">
        <v>8434</v>
      </c>
      <c r="B121" s="1" t="s">
        <v>348</v>
      </c>
      <c r="C121" s="1" t="s">
        <v>371</v>
      </c>
      <c r="D121" s="67">
        <v>6</v>
      </c>
      <c r="E121" s="1">
        <v>-0.85</v>
      </c>
      <c r="F121">
        <v>0.69</v>
      </c>
      <c r="G121" s="67">
        <v>46</v>
      </c>
      <c r="H121">
        <v>5</v>
      </c>
      <c r="I121" s="1" t="s">
        <v>16162</v>
      </c>
      <c r="J121">
        <v>109.8</v>
      </c>
      <c r="K121">
        <v>104</v>
      </c>
      <c r="L121">
        <v>-0.5</v>
      </c>
      <c r="M121" s="67">
        <v>0</v>
      </c>
      <c r="N121" s="1" t="s">
        <v>159</v>
      </c>
      <c r="O121">
        <v>10</v>
      </c>
      <c r="AA121"/>
      <c r="AB121"/>
      <c r="AC121"/>
    </row>
    <row r="122" spans="1:29" x14ac:dyDescent="0.3">
      <c r="A122" s="1" t="s">
        <v>9845</v>
      </c>
      <c r="B122" s="1" t="s">
        <v>348</v>
      </c>
      <c r="C122" s="1" t="s">
        <v>522</v>
      </c>
      <c r="D122" s="67">
        <v>11</v>
      </c>
      <c r="E122" s="1">
        <v>-0.88</v>
      </c>
      <c r="F122">
        <v>1.06</v>
      </c>
      <c r="G122" s="67">
        <v>47</v>
      </c>
      <c r="H122">
        <v>5</v>
      </c>
      <c r="I122" s="1" t="s">
        <v>16189</v>
      </c>
      <c r="J122">
        <v>129.4</v>
      </c>
      <c r="K122">
        <v>143</v>
      </c>
      <c r="L122">
        <v>1.4</v>
      </c>
      <c r="M122" s="67">
        <v>0</v>
      </c>
      <c r="N122" s="1" t="s">
        <v>9844</v>
      </c>
      <c r="O122">
        <v>1</v>
      </c>
      <c r="AA122"/>
      <c r="AB122"/>
      <c r="AC122"/>
    </row>
    <row r="123" spans="1:29" x14ac:dyDescent="0.3">
      <c r="A123" s="1" t="s">
        <v>10566</v>
      </c>
      <c r="B123" s="1" t="s">
        <v>311</v>
      </c>
      <c r="C123" s="1" t="s">
        <v>570</v>
      </c>
      <c r="D123" s="67">
        <v>9</v>
      </c>
      <c r="E123" s="1">
        <v>-0.9</v>
      </c>
      <c r="F123">
        <v>0.54</v>
      </c>
      <c r="G123" s="67">
        <v>16</v>
      </c>
      <c r="H123">
        <v>3</v>
      </c>
      <c r="I123" s="1" t="s">
        <v>16132</v>
      </c>
      <c r="J123">
        <v>127.8</v>
      </c>
      <c r="K123">
        <v>116</v>
      </c>
      <c r="L123">
        <v>-0.4</v>
      </c>
      <c r="M123" s="67">
        <v>0</v>
      </c>
      <c r="N123" s="1" t="s">
        <v>242</v>
      </c>
      <c r="O123">
        <v>4</v>
      </c>
      <c r="AA123"/>
      <c r="AB123"/>
      <c r="AC123"/>
    </row>
    <row r="124" spans="1:29" x14ac:dyDescent="0.3">
      <c r="A124" s="1" t="s">
        <v>3019</v>
      </c>
      <c r="B124" s="1" t="s">
        <v>321</v>
      </c>
      <c r="C124" s="1" t="s">
        <v>352</v>
      </c>
      <c r="D124" s="67">
        <v>11</v>
      </c>
      <c r="E124" s="1">
        <v>-0.96</v>
      </c>
      <c r="F124">
        <v>0.65</v>
      </c>
      <c r="G124" s="67">
        <v>20</v>
      </c>
      <c r="H124">
        <v>6</v>
      </c>
      <c r="I124" s="1" t="s">
        <v>16263</v>
      </c>
      <c r="J124">
        <v>161.19999999999999</v>
      </c>
      <c r="K124">
        <v>182</v>
      </c>
      <c r="L124">
        <v>2.5</v>
      </c>
      <c r="M124" s="67">
        <v>0</v>
      </c>
      <c r="N124" s="1" t="s">
        <v>104</v>
      </c>
      <c r="O124">
        <v>2</v>
      </c>
      <c r="AA124"/>
      <c r="AB124"/>
      <c r="AC124"/>
    </row>
    <row r="125" spans="1:29" x14ac:dyDescent="0.3">
      <c r="A125" s="1" t="s">
        <v>9885</v>
      </c>
      <c r="B125" s="1" t="s">
        <v>348</v>
      </c>
      <c r="C125" s="1" t="s">
        <v>895</v>
      </c>
      <c r="D125" s="67">
        <v>11</v>
      </c>
      <c r="E125" s="1">
        <v>-0.96</v>
      </c>
      <c r="F125">
        <v>0.63</v>
      </c>
      <c r="G125" s="67">
        <v>48</v>
      </c>
      <c r="H125">
        <v>5</v>
      </c>
      <c r="I125" s="1" t="s">
        <v>16104</v>
      </c>
      <c r="J125">
        <v>117.2</v>
      </c>
      <c r="K125">
        <v>147</v>
      </c>
      <c r="L125">
        <v>3.7</v>
      </c>
      <c r="M125" s="67">
        <v>0</v>
      </c>
      <c r="N125" s="1" t="s">
        <v>132</v>
      </c>
      <c r="O125">
        <v>2</v>
      </c>
      <c r="AA125"/>
      <c r="AB125"/>
      <c r="AC125"/>
    </row>
    <row r="126" spans="1:29" x14ac:dyDescent="0.3">
      <c r="A126" s="1" t="s">
        <v>8710</v>
      </c>
      <c r="B126" s="1" t="s">
        <v>348</v>
      </c>
      <c r="C126" s="1" t="s">
        <v>352</v>
      </c>
      <c r="D126" s="67">
        <v>11</v>
      </c>
      <c r="E126" s="1">
        <v>-0.99</v>
      </c>
      <c r="F126">
        <v>0.89</v>
      </c>
      <c r="G126" s="67">
        <v>49</v>
      </c>
      <c r="H126">
        <v>5</v>
      </c>
      <c r="I126" s="1" t="s">
        <v>16180</v>
      </c>
      <c r="J126">
        <v>139.30000000000001</v>
      </c>
      <c r="K126">
        <v>134</v>
      </c>
      <c r="L126">
        <v>-0.5</v>
      </c>
      <c r="M126" s="67">
        <v>0</v>
      </c>
      <c r="N126" s="1" t="s">
        <v>41</v>
      </c>
      <c r="O126">
        <v>5</v>
      </c>
      <c r="AA126"/>
      <c r="AB126"/>
      <c r="AC126"/>
    </row>
    <row r="127" spans="1:29" x14ac:dyDescent="0.3">
      <c r="A127" s="1" t="s">
        <v>1083</v>
      </c>
      <c r="B127" s="1" t="s">
        <v>311</v>
      </c>
      <c r="C127" s="1" t="s">
        <v>489</v>
      </c>
      <c r="D127" s="67">
        <v>6</v>
      </c>
      <c r="E127" s="1">
        <v>-1.01</v>
      </c>
      <c r="F127">
        <v>1.35</v>
      </c>
      <c r="G127" s="67">
        <v>17</v>
      </c>
      <c r="H127">
        <v>3</v>
      </c>
      <c r="I127" s="1" t="s">
        <v>16237</v>
      </c>
      <c r="J127">
        <v>126.4</v>
      </c>
      <c r="K127">
        <v>187</v>
      </c>
      <c r="L127">
        <v>6.2</v>
      </c>
      <c r="M127" s="67">
        <v>0</v>
      </c>
      <c r="N127" s="1" t="s">
        <v>185</v>
      </c>
      <c r="O127">
        <v>9</v>
      </c>
      <c r="AA127"/>
      <c r="AB127"/>
      <c r="AC127"/>
    </row>
    <row r="128" spans="1:29" x14ac:dyDescent="0.3">
      <c r="A128" s="1" t="s">
        <v>15399</v>
      </c>
      <c r="B128" s="1" t="s">
        <v>348</v>
      </c>
      <c r="C128" s="1" t="s">
        <v>745</v>
      </c>
      <c r="D128" s="67">
        <v>10</v>
      </c>
      <c r="E128" s="1">
        <v>-1.03</v>
      </c>
      <c r="F128">
        <v>0.73</v>
      </c>
      <c r="G128" s="67">
        <v>50</v>
      </c>
      <c r="H128">
        <v>5</v>
      </c>
      <c r="I128" s="1" t="s">
        <v>16287</v>
      </c>
      <c r="J128">
        <v>111</v>
      </c>
      <c r="K128">
        <v>89</v>
      </c>
      <c r="L128">
        <v>-1.5</v>
      </c>
      <c r="M128" s="67">
        <v>0</v>
      </c>
      <c r="N128" s="1" t="s">
        <v>15400</v>
      </c>
      <c r="O128">
        <v>0</v>
      </c>
      <c r="AA128"/>
      <c r="AB128"/>
      <c r="AC128"/>
    </row>
    <row r="129" spans="1:29" x14ac:dyDescent="0.3">
      <c r="A129" s="1" t="s">
        <v>1300</v>
      </c>
      <c r="B129" s="1" t="s">
        <v>451</v>
      </c>
      <c r="C129" s="1" t="s">
        <v>522</v>
      </c>
      <c r="D129" s="67">
        <v>11</v>
      </c>
      <c r="E129" s="1">
        <v>-1.06</v>
      </c>
      <c r="F129">
        <v>0.94</v>
      </c>
      <c r="G129" s="67">
        <v>41</v>
      </c>
      <c r="H129">
        <v>7</v>
      </c>
      <c r="I129" s="1" t="s">
        <v>16158</v>
      </c>
      <c r="J129">
        <v>102.8</v>
      </c>
      <c r="K129">
        <v>114</v>
      </c>
      <c r="L129">
        <v>1.7</v>
      </c>
      <c r="M129" s="67">
        <v>0</v>
      </c>
      <c r="N129" s="1" t="s">
        <v>33</v>
      </c>
      <c r="O129">
        <v>3</v>
      </c>
      <c r="AA129"/>
      <c r="AB129"/>
      <c r="AC129"/>
    </row>
    <row r="130" spans="1:29" x14ac:dyDescent="0.3">
      <c r="A130" s="1" t="s">
        <v>2147</v>
      </c>
      <c r="B130" s="1" t="s">
        <v>321</v>
      </c>
      <c r="C130" s="1" t="s">
        <v>915</v>
      </c>
      <c r="D130" s="67">
        <v>8</v>
      </c>
      <c r="E130" s="1">
        <v>-1.06</v>
      </c>
      <c r="F130">
        <v>0.44</v>
      </c>
      <c r="G130" s="67">
        <v>21</v>
      </c>
      <c r="H130">
        <v>6</v>
      </c>
      <c r="I130" s="1" t="s">
        <v>16247</v>
      </c>
      <c r="J130">
        <v>154.30000000000001</v>
      </c>
      <c r="K130">
        <v>181</v>
      </c>
      <c r="L130">
        <v>2.9</v>
      </c>
      <c r="M130" s="67">
        <v>0</v>
      </c>
      <c r="N130" s="1" t="s">
        <v>145</v>
      </c>
      <c r="O130">
        <v>6</v>
      </c>
      <c r="AA130"/>
      <c r="AB130"/>
      <c r="AC130"/>
    </row>
    <row r="131" spans="1:29" x14ac:dyDescent="0.3">
      <c r="A131" s="1" t="s">
        <v>4507</v>
      </c>
      <c r="B131" s="1" t="s">
        <v>451</v>
      </c>
      <c r="C131" s="1" t="s">
        <v>895</v>
      </c>
      <c r="D131" s="67">
        <v>11</v>
      </c>
      <c r="E131" s="1">
        <v>-1.1599999999999999</v>
      </c>
      <c r="F131">
        <v>0.95</v>
      </c>
      <c r="G131" s="67">
        <v>42</v>
      </c>
      <c r="H131">
        <v>7</v>
      </c>
      <c r="I131" s="1" t="s">
        <v>16132</v>
      </c>
      <c r="J131">
        <v>127.3</v>
      </c>
      <c r="K131">
        <v>113</v>
      </c>
      <c r="L131">
        <v>-0.6</v>
      </c>
      <c r="M131" s="67">
        <v>0</v>
      </c>
      <c r="N131" s="1" t="s">
        <v>47</v>
      </c>
      <c r="O131">
        <v>3</v>
      </c>
      <c r="AA131"/>
      <c r="AB131"/>
      <c r="AC131"/>
    </row>
    <row r="132" spans="1:29" x14ac:dyDescent="0.3">
      <c r="A132" s="1" t="s">
        <v>14947</v>
      </c>
      <c r="B132" s="1" t="s">
        <v>348</v>
      </c>
      <c r="C132" s="1" t="s">
        <v>1379</v>
      </c>
      <c r="D132" s="67">
        <v>8</v>
      </c>
      <c r="E132" s="1">
        <v>-1.18</v>
      </c>
      <c r="F132">
        <v>1.01</v>
      </c>
      <c r="G132" s="67">
        <v>51</v>
      </c>
      <c r="H132">
        <v>5</v>
      </c>
      <c r="I132" s="1" t="s">
        <v>16136</v>
      </c>
      <c r="J132">
        <v>130.6</v>
      </c>
      <c r="K132">
        <v>95</v>
      </c>
      <c r="L132">
        <v>-4.0999999999999996</v>
      </c>
      <c r="M132" s="67">
        <v>0</v>
      </c>
      <c r="N132" s="1" t="s">
        <v>14948</v>
      </c>
      <c r="O132">
        <v>0</v>
      </c>
      <c r="AA132"/>
      <c r="AB132"/>
      <c r="AC132"/>
    </row>
    <row r="133" spans="1:29" x14ac:dyDescent="0.3">
      <c r="A133" s="1" t="s">
        <v>5538</v>
      </c>
      <c r="B133" s="1" t="s">
        <v>348</v>
      </c>
      <c r="C133" s="1" t="s">
        <v>875</v>
      </c>
      <c r="D133" s="67">
        <v>13</v>
      </c>
      <c r="E133" s="1">
        <v>-1.27</v>
      </c>
      <c r="F133">
        <v>0.76</v>
      </c>
      <c r="G133" s="67">
        <v>52</v>
      </c>
      <c r="H133">
        <v>5</v>
      </c>
      <c r="I133" s="1" t="s">
        <v>16277</v>
      </c>
      <c r="J133">
        <v>141.80000000000001</v>
      </c>
      <c r="K133">
        <v>157</v>
      </c>
      <c r="L133">
        <v>1.3</v>
      </c>
      <c r="M133" s="67">
        <v>0</v>
      </c>
      <c r="N133" s="1" t="s">
        <v>44</v>
      </c>
      <c r="O133">
        <v>3</v>
      </c>
      <c r="AA133"/>
      <c r="AB133"/>
      <c r="AC133"/>
    </row>
    <row r="134" spans="1:29" x14ac:dyDescent="0.3">
      <c r="A134" s="1" t="s">
        <v>14628</v>
      </c>
      <c r="B134" s="1" t="s">
        <v>451</v>
      </c>
      <c r="C134" s="1" t="s">
        <v>707</v>
      </c>
      <c r="D134" s="67">
        <v>11</v>
      </c>
      <c r="E134" s="1">
        <v>-1.29</v>
      </c>
      <c r="F134">
        <v>0.64</v>
      </c>
      <c r="G134" s="67">
        <v>43</v>
      </c>
      <c r="H134">
        <v>7</v>
      </c>
      <c r="I134" s="1" t="s">
        <v>16132</v>
      </c>
      <c r="J134">
        <v>127.3</v>
      </c>
      <c r="K134">
        <v>127</v>
      </c>
      <c r="L134">
        <v>0</v>
      </c>
      <c r="M134" s="67">
        <v>0</v>
      </c>
      <c r="N134" s="1" t="s">
        <v>14629</v>
      </c>
      <c r="O134">
        <v>0</v>
      </c>
      <c r="AA134"/>
      <c r="AB134"/>
      <c r="AC134"/>
    </row>
    <row r="135" spans="1:29" x14ac:dyDescent="0.3">
      <c r="A135" s="1" t="s">
        <v>1463</v>
      </c>
      <c r="B135" s="1" t="s">
        <v>311</v>
      </c>
      <c r="C135" s="1" t="s">
        <v>644</v>
      </c>
      <c r="D135" s="67">
        <v>7</v>
      </c>
      <c r="E135" s="1">
        <v>-1.35</v>
      </c>
      <c r="F135">
        <v>0.65</v>
      </c>
      <c r="G135" s="67">
        <v>18</v>
      </c>
      <c r="H135">
        <v>4</v>
      </c>
      <c r="I135" s="1" t="s">
        <v>16109</v>
      </c>
      <c r="J135">
        <v>152.69999999999999</v>
      </c>
      <c r="K135">
        <v>136</v>
      </c>
      <c r="L135">
        <v>-0.9</v>
      </c>
      <c r="M135" s="67">
        <v>0</v>
      </c>
      <c r="N135" s="1" t="s">
        <v>113</v>
      </c>
      <c r="O135">
        <v>8</v>
      </c>
      <c r="AA135"/>
      <c r="AB135"/>
      <c r="AC135"/>
    </row>
    <row r="136" spans="1:29" x14ac:dyDescent="0.3">
      <c r="A136" s="1" t="s">
        <v>5254</v>
      </c>
      <c r="B136" s="1" t="s">
        <v>348</v>
      </c>
      <c r="C136" s="1" t="s">
        <v>875</v>
      </c>
      <c r="D136" s="67">
        <v>13</v>
      </c>
      <c r="E136" s="1">
        <v>-1.36</v>
      </c>
      <c r="F136">
        <v>0.78</v>
      </c>
      <c r="G136" s="67">
        <v>53</v>
      </c>
      <c r="H136">
        <v>6</v>
      </c>
      <c r="I136" s="1" t="s">
        <v>16273</v>
      </c>
      <c r="J136">
        <v>144.6</v>
      </c>
      <c r="K136">
        <v>141</v>
      </c>
      <c r="L136">
        <v>-0.7</v>
      </c>
      <c r="M136" s="67">
        <v>0</v>
      </c>
      <c r="N136" s="1" t="s">
        <v>153</v>
      </c>
      <c r="O136">
        <v>4</v>
      </c>
      <c r="AA136"/>
      <c r="AB136"/>
      <c r="AC136"/>
    </row>
    <row r="137" spans="1:29" x14ac:dyDescent="0.3">
      <c r="A137" s="1" t="s">
        <v>14728</v>
      </c>
      <c r="B137" s="1" t="s">
        <v>311</v>
      </c>
      <c r="C137" s="1" t="s">
        <v>410</v>
      </c>
      <c r="D137" s="67">
        <v>9</v>
      </c>
      <c r="E137" s="1">
        <v>-1.46</v>
      </c>
      <c r="F137">
        <v>0.95</v>
      </c>
      <c r="G137" s="67">
        <v>19</v>
      </c>
      <c r="H137">
        <v>4</v>
      </c>
      <c r="I137" s="1" t="s">
        <v>16238</v>
      </c>
      <c r="J137">
        <v>142.30000000000001</v>
      </c>
      <c r="K137">
        <v>117</v>
      </c>
      <c r="L137">
        <v>-1.6</v>
      </c>
      <c r="M137" s="67">
        <v>0</v>
      </c>
      <c r="N137" s="1" t="s">
        <v>14729</v>
      </c>
      <c r="O137">
        <v>0</v>
      </c>
      <c r="AA137"/>
      <c r="AB137"/>
      <c r="AC137"/>
    </row>
    <row r="138" spans="1:29" x14ac:dyDescent="0.3">
      <c r="A138" s="1" t="s">
        <v>7559</v>
      </c>
      <c r="B138" s="1" t="s">
        <v>348</v>
      </c>
      <c r="C138" s="1" t="s">
        <v>388</v>
      </c>
      <c r="D138" s="67">
        <v>9</v>
      </c>
      <c r="E138" s="1">
        <v>-1.49</v>
      </c>
      <c r="F138">
        <v>0.93</v>
      </c>
      <c r="G138" s="67">
        <v>54</v>
      </c>
      <c r="H138">
        <v>6</v>
      </c>
      <c r="I138" s="1" t="s">
        <v>16109</v>
      </c>
      <c r="J138">
        <v>152.69999999999999</v>
      </c>
      <c r="K138">
        <v>177</v>
      </c>
      <c r="L138">
        <v>1.9</v>
      </c>
      <c r="M138" s="67">
        <v>0</v>
      </c>
      <c r="N138" s="1" t="s">
        <v>212</v>
      </c>
      <c r="O138">
        <v>12</v>
      </c>
      <c r="AA138"/>
      <c r="AB138"/>
      <c r="AC138"/>
    </row>
    <row r="139" spans="1:29" x14ac:dyDescent="0.3">
      <c r="A139" s="1" t="s">
        <v>5723</v>
      </c>
      <c r="B139" s="1" t="s">
        <v>348</v>
      </c>
      <c r="C139" s="1" t="s">
        <v>306</v>
      </c>
      <c r="D139" s="67">
        <v>10</v>
      </c>
      <c r="E139" s="1">
        <v>-1.5</v>
      </c>
      <c r="F139">
        <v>1.29</v>
      </c>
      <c r="G139" s="67">
        <v>55</v>
      </c>
      <c r="H139">
        <v>6</v>
      </c>
      <c r="I139" s="1" t="s">
        <v>16278</v>
      </c>
      <c r="J139">
        <v>124.7</v>
      </c>
      <c r="K139">
        <v>124</v>
      </c>
      <c r="L139">
        <v>-0.4</v>
      </c>
      <c r="M139" s="67">
        <v>0</v>
      </c>
      <c r="N139" s="1" t="s">
        <v>5720</v>
      </c>
      <c r="O139">
        <v>1</v>
      </c>
      <c r="AA139"/>
      <c r="AB139"/>
      <c r="AC139"/>
    </row>
    <row r="140" spans="1:29" x14ac:dyDescent="0.3">
      <c r="A140" s="1" t="s">
        <v>1704</v>
      </c>
      <c r="B140" s="1" t="s">
        <v>311</v>
      </c>
      <c r="C140" s="1" t="s">
        <v>915</v>
      </c>
      <c r="D140" s="67">
        <v>8</v>
      </c>
      <c r="E140" s="1">
        <v>-1.51</v>
      </c>
      <c r="F140">
        <v>0.69</v>
      </c>
      <c r="G140" s="67">
        <v>20</v>
      </c>
      <c r="H140">
        <v>4</v>
      </c>
      <c r="I140" s="1" t="s">
        <v>16239</v>
      </c>
      <c r="J140">
        <v>120</v>
      </c>
      <c r="K140">
        <v>137</v>
      </c>
      <c r="L140">
        <v>2.4</v>
      </c>
      <c r="M140" s="67">
        <v>0</v>
      </c>
      <c r="N140" s="1" t="s">
        <v>14</v>
      </c>
      <c r="O140">
        <v>16</v>
      </c>
      <c r="AA140"/>
      <c r="AB140"/>
      <c r="AC140"/>
    </row>
    <row r="141" spans="1:29" x14ac:dyDescent="0.3">
      <c r="A141" s="1" t="s">
        <v>16216</v>
      </c>
      <c r="B141" s="1" t="s">
        <v>348</v>
      </c>
      <c r="C141" s="1" t="s">
        <v>14642</v>
      </c>
      <c r="D141" s="67">
        <v>6</v>
      </c>
      <c r="E141" s="1">
        <v>-1.52</v>
      </c>
      <c r="F141">
        <v>0.94</v>
      </c>
      <c r="G141" s="67">
        <v>56</v>
      </c>
      <c r="H141">
        <v>6</v>
      </c>
      <c r="I141" s="1" t="s">
        <v>16180</v>
      </c>
      <c r="J141">
        <v>139</v>
      </c>
      <c r="K141">
        <v>115</v>
      </c>
      <c r="L141">
        <v>-2.6</v>
      </c>
      <c r="M141" s="67">
        <v>0</v>
      </c>
      <c r="N141" s="1" t="s">
        <v>14834</v>
      </c>
      <c r="O141">
        <v>0</v>
      </c>
      <c r="AA141"/>
      <c r="AB141"/>
      <c r="AC141"/>
    </row>
    <row r="142" spans="1:29" x14ac:dyDescent="0.3">
      <c r="A142" s="1" t="s">
        <v>9843</v>
      </c>
      <c r="B142" s="1" t="s">
        <v>311</v>
      </c>
      <c r="C142" s="1" t="s">
        <v>910</v>
      </c>
      <c r="D142" s="67">
        <v>7</v>
      </c>
      <c r="E142" s="1">
        <v>-1.54</v>
      </c>
      <c r="F142">
        <v>1.04</v>
      </c>
      <c r="G142" s="67">
        <v>21</v>
      </c>
      <c r="H142">
        <v>4</v>
      </c>
      <c r="I142" s="1" t="s">
        <v>16263</v>
      </c>
      <c r="J142">
        <v>161.6</v>
      </c>
      <c r="K142">
        <v>155</v>
      </c>
      <c r="L142">
        <v>0.4</v>
      </c>
      <c r="M142" s="67">
        <v>0</v>
      </c>
      <c r="N142" s="1" t="s">
        <v>9841</v>
      </c>
      <c r="O142">
        <v>1</v>
      </c>
      <c r="AA142"/>
      <c r="AB142"/>
      <c r="AC142"/>
    </row>
    <row r="143" spans="1:29" x14ac:dyDescent="0.3">
      <c r="A143" s="1" t="s">
        <v>13934</v>
      </c>
      <c r="B143" s="1" t="s">
        <v>348</v>
      </c>
      <c r="C143" s="1" t="s">
        <v>489</v>
      </c>
      <c r="D143" s="67">
        <v>6</v>
      </c>
      <c r="E143" s="1">
        <v>-1.54</v>
      </c>
      <c r="F143">
        <v>0.62</v>
      </c>
      <c r="G143" s="67">
        <v>57</v>
      </c>
      <c r="H143">
        <v>6</v>
      </c>
      <c r="I143" s="1" t="s">
        <v>16312</v>
      </c>
      <c r="J143">
        <v>155.19999999999999</v>
      </c>
      <c r="K143">
        <v>146</v>
      </c>
      <c r="L143">
        <v>-0.4</v>
      </c>
      <c r="M143" s="67">
        <v>0</v>
      </c>
      <c r="N143" s="1" t="s">
        <v>10468</v>
      </c>
      <c r="O143">
        <v>1</v>
      </c>
      <c r="AA143"/>
      <c r="AB143"/>
      <c r="AC143"/>
    </row>
    <row r="144" spans="1:29" x14ac:dyDescent="0.3">
      <c r="A144" s="1" t="s">
        <v>4677</v>
      </c>
      <c r="B144" s="1" t="s">
        <v>311</v>
      </c>
      <c r="C144" s="1" t="s">
        <v>669</v>
      </c>
      <c r="D144" s="67">
        <v>9</v>
      </c>
      <c r="E144" s="1">
        <v>-1.56</v>
      </c>
      <c r="F144">
        <v>0.9</v>
      </c>
      <c r="G144" s="67">
        <v>22</v>
      </c>
      <c r="H144">
        <v>4</v>
      </c>
      <c r="I144" s="1" t="s">
        <v>16143</v>
      </c>
      <c r="J144">
        <v>128.5</v>
      </c>
      <c r="K144">
        <v>100</v>
      </c>
      <c r="L144">
        <v>-2.1</v>
      </c>
      <c r="M144" s="67">
        <v>0</v>
      </c>
      <c r="N144" s="1" t="s">
        <v>254</v>
      </c>
      <c r="O144">
        <v>2</v>
      </c>
      <c r="AA144"/>
      <c r="AB144"/>
      <c r="AC144"/>
    </row>
    <row r="145" spans="1:29" x14ac:dyDescent="0.3">
      <c r="A145" s="1" t="s">
        <v>962</v>
      </c>
      <c r="B145" s="1" t="s">
        <v>321</v>
      </c>
      <c r="C145" s="1" t="s">
        <v>416</v>
      </c>
      <c r="D145" s="67">
        <v>6</v>
      </c>
      <c r="E145" s="1">
        <v>-1.59</v>
      </c>
      <c r="F145">
        <v>0.54</v>
      </c>
      <c r="G145" s="67">
        <v>22</v>
      </c>
      <c r="H145">
        <v>7</v>
      </c>
      <c r="I145" s="1" t="s">
        <v>16186</v>
      </c>
      <c r="J145">
        <v>190.8</v>
      </c>
      <c r="K145">
        <v>183</v>
      </c>
      <c r="L145">
        <v>0.2</v>
      </c>
      <c r="M145" s="67">
        <v>0</v>
      </c>
      <c r="N145" s="1" t="s">
        <v>957</v>
      </c>
      <c r="O145">
        <v>13</v>
      </c>
      <c r="AA145"/>
      <c r="AB145"/>
      <c r="AC145"/>
    </row>
    <row r="146" spans="1:29" x14ac:dyDescent="0.3">
      <c r="A146" s="1" t="s">
        <v>15922</v>
      </c>
      <c r="B146" s="1" t="s">
        <v>451</v>
      </c>
      <c r="C146" s="1" t="s">
        <v>444</v>
      </c>
      <c r="D146" s="67">
        <v>8</v>
      </c>
      <c r="E146" s="1">
        <v>-1.59</v>
      </c>
      <c r="F146">
        <v>1.0900000000000001</v>
      </c>
      <c r="G146" s="67">
        <v>44</v>
      </c>
      <c r="H146">
        <v>7</v>
      </c>
      <c r="I146" s="1" t="s">
        <v>16238</v>
      </c>
      <c r="J146">
        <v>142.19999999999999</v>
      </c>
      <c r="K146">
        <v>190</v>
      </c>
      <c r="L146">
        <v>4.0999999999999996</v>
      </c>
      <c r="M146" s="67">
        <v>0</v>
      </c>
      <c r="N146" s="1" t="s">
        <v>15923</v>
      </c>
      <c r="O146">
        <v>0</v>
      </c>
      <c r="AA146"/>
      <c r="AB146"/>
      <c r="AC146"/>
    </row>
    <row r="147" spans="1:29" x14ac:dyDescent="0.3">
      <c r="A147" s="1" t="s">
        <v>3105</v>
      </c>
      <c r="B147" s="1" t="s">
        <v>348</v>
      </c>
      <c r="C147" s="1" t="s">
        <v>306</v>
      </c>
      <c r="D147" s="67">
        <v>10</v>
      </c>
      <c r="E147" s="1">
        <v>-1.7</v>
      </c>
      <c r="F147">
        <v>0.86</v>
      </c>
      <c r="G147" s="67">
        <v>58</v>
      </c>
      <c r="H147">
        <v>6</v>
      </c>
      <c r="I147" s="1" t="s">
        <v>16256</v>
      </c>
      <c r="J147">
        <v>158.5</v>
      </c>
      <c r="K147">
        <v>152</v>
      </c>
      <c r="L147">
        <v>-1</v>
      </c>
      <c r="M147" s="67">
        <v>0</v>
      </c>
      <c r="N147" s="1" t="s">
        <v>39</v>
      </c>
      <c r="O147">
        <v>6</v>
      </c>
      <c r="AA147"/>
      <c r="AB147"/>
      <c r="AC147"/>
    </row>
    <row r="148" spans="1:29" x14ac:dyDescent="0.3">
      <c r="A148" s="1" t="s">
        <v>7632</v>
      </c>
      <c r="B148" s="1" t="s">
        <v>348</v>
      </c>
      <c r="C148" s="1" t="s">
        <v>365</v>
      </c>
      <c r="D148" s="67">
        <v>5</v>
      </c>
      <c r="E148" s="1">
        <v>-1.7</v>
      </c>
      <c r="F148">
        <v>0.73</v>
      </c>
      <c r="G148" s="67">
        <v>59</v>
      </c>
      <c r="H148">
        <v>6</v>
      </c>
      <c r="I148" s="1" t="s">
        <v>16178</v>
      </c>
      <c r="J148">
        <v>166.2</v>
      </c>
      <c r="K148">
        <v>188</v>
      </c>
      <c r="L148">
        <v>2.5</v>
      </c>
      <c r="M148" s="67">
        <v>0</v>
      </c>
      <c r="N148" s="1" t="s">
        <v>7629</v>
      </c>
      <c r="O148">
        <v>2</v>
      </c>
      <c r="AA148"/>
      <c r="AB148"/>
      <c r="AC148"/>
    </row>
    <row r="149" spans="1:29" x14ac:dyDescent="0.3">
      <c r="A149" s="1" t="s">
        <v>10290</v>
      </c>
      <c r="B149" s="1" t="s">
        <v>451</v>
      </c>
      <c r="C149" s="1" t="s">
        <v>694</v>
      </c>
      <c r="D149" s="67">
        <v>8</v>
      </c>
      <c r="E149" s="1">
        <v>-1.7</v>
      </c>
      <c r="F149">
        <v>0.86</v>
      </c>
      <c r="G149" s="67">
        <v>45</v>
      </c>
      <c r="H149">
        <v>7</v>
      </c>
      <c r="I149" s="1" t="s">
        <v>16273</v>
      </c>
      <c r="J149">
        <v>144.6</v>
      </c>
      <c r="K149">
        <v>138</v>
      </c>
      <c r="L149">
        <v>0.1</v>
      </c>
      <c r="M149" s="67">
        <v>0</v>
      </c>
      <c r="N149" s="1" t="s">
        <v>218</v>
      </c>
      <c r="O149">
        <v>5</v>
      </c>
      <c r="AA149"/>
      <c r="AB149"/>
      <c r="AC149"/>
    </row>
    <row r="150" spans="1:29" x14ac:dyDescent="0.3">
      <c r="A150" s="1" t="s">
        <v>15040</v>
      </c>
      <c r="B150" s="1" t="s">
        <v>348</v>
      </c>
      <c r="C150" s="1" t="s">
        <v>388</v>
      </c>
      <c r="D150" s="67">
        <v>9</v>
      </c>
      <c r="E150" s="1">
        <v>-1.71</v>
      </c>
      <c r="F150">
        <v>1.05</v>
      </c>
      <c r="G150" s="67">
        <v>60</v>
      </c>
      <c r="H150">
        <v>6</v>
      </c>
      <c r="I150" s="1" t="s">
        <v>16180</v>
      </c>
      <c r="J150">
        <v>139.1</v>
      </c>
      <c r="K150">
        <v>120</v>
      </c>
      <c r="L150">
        <v>-1.8</v>
      </c>
      <c r="M150" s="67">
        <v>0</v>
      </c>
      <c r="N150" s="1" t="s">
        <v>15041</v>
      </c>
      <c r="O150">
        <v>0</v>
      </c>
      <c r="AA150"/>
      <c r="AB150"/>
      <c r="AC150"/>
    </row>
    <row r="151" spans="1:29" x14ac:dyDescent="0.3">
      <c r="A151" s="1" t="s">
        <v>15911</v>
      </c>
      <c r="B151" s="1" t="s">
        <v>348</v>
      </c>
      <c r="C151" s="1" t="s">
        <v>644</v>
      </c>
      <c r="D151" s="67">
        <v>7</v>
      </c>
      <c r="E151" s="1">
        <v>-1.78</v>
      </c>
      <c r="F151">
        <v>0.65</v>
      </c>
      <c r="G151" s="67">
        <v>61</v>
      </c>
      <c r="H151">
        <v>6</v>
      </c>
      <c r="I151" s="1" t="s">
        <v>16277</v>
      </c>
      <c r="J151">
        <v>141.4</v>
      </c>
      <c r="K151">
        <v>107</v>
      </c>
      <c r="L151">
        <v>-3.6</v>
      </c>
      <c r="M151" s="67">
        <v>0</v>
      </c>
      <c r="N151" s="1" t="s">
        <v>15912</v>
      </c>
      <c r="O151">
        <v>0</v>
      </c>
      <c r="AA151"/>
      <c r="AB151"/>
      <c r="AC151"/>
    </row>
    <row r="152" spans="1:29" x14ac:dyDescent="0.3">
      <c r="A152" s="1" t="s">
        <v>3335</v>
      </c>
      <c r="B152" s="1" t="s">
        <v>321</v>
      </c>
      <c r="C152" s="1" t="s">
        <v>875</v>
      </c>
      <c r="D152" s="67">
        <v>13</v>
      </c>
      <c r="E152" s="1">
        <v>-1.8</v>
      </c>
      <c r="F152">
        <v>0.69</v>
      </c>
      <c r="G152" s="67">
        <v>23</v>
      </c>
      <c r="H152">
        <v>7</v>
      </c>
      <c r="I152" s="1" t="s">
        <v>16240</v>
      </c>
      <c r="J152">
        <v>179.8</v>
      </c>
      <c r="K152">
        <v>170</v>
      </c>
      <c r="L152">
        <v>-0.3</v>
      </c>
      <c r="M152" s="67">
        <v>0</v>
      </c>
      <c r="N152" s="1" t="s">
        <v>55</v>
      </c>
      <c r="O152">
        <v>2</v>
      </c>
      <c r="AA152"/>
      <c r="AB152"/>
      <c r="AC152"/>
    </row>
    <row r="153" spans="1:29" x14ac:dyDescent="0.3">
      <c r="A153" s="1" t="s">
        <v>5426</v>
      </c>
      <c r="B153" s="1" t="s">
        <v>321</v>
      </c>
      <c r="C153" s="1" t="s">
        <v>644</v>
      </c>
      <c r="D153" s="67">
        <v>7</v>
      </c>
      <c r="E153" s="1">
        <v>-1.81</v>
      </c>
      <c r="F153">
        <v>0.56000000000000005</v>
      </c>
      <c r="G153" s="67">
        <v>25</v>
      </c>
      <c r="H153">
        <v>7</v>
      </c>
      <c r="I153" s="1" t="s">
        <v>16165</v>
      </c>
      <c r="J153">
        <v>229.8</v>
      </c>
      <c r="K153">
        <v>200</v>
      </c>
      <c r="L153">
        <v>-2.9</v>
      </c>
      <c r="M153" s="67">
        <v>0</v>
      </c>
      <c r="N153" s="1" t="s">
        <v>210</v>
      </c>
      <c r="O153">
        <v>9</v>
      </c>
      <c r="AA153"/>
      <c r="AB153"/>
      <c r="AC153"/>
    </row>
    <row r="154" spans="1:29" x14ac:dyDescent="0.3">
      <c r="A154" s="1" t="s">
        <v>16208</v>
      </c>
      <c r="B154" s="1" t="s">
        <v>321</v>
      </c>
      <c r="C154" s="1" t="s">
        <v>644</v>
      </c>
      <c r="D154" s="67">
        <v>7</v>
      </c>
      <c r="E154" s="1">
        <v>-1.81</v>
      </c>
      <c r="F154">
        <v>0.75</v>
      </c>
      <c r="G154" s="67">
        <v>24</v>
      </c>
      <c r="H154">
        <v>7</v>
      </c>
      <c r="I154" s="1" t="s">
        <v>16113</v>
      </c>
      <c r="J154">
        <v>199.2</v>
      </c>
      <c r="K154">
        <v>193</v>
      </c>
      <c r="L154">
        <v>0.3</v>
      </c>
      <c r="M154" s="67">
        <v>0</v>
      </c>
      <c r="N154" s="1" t="s">
        <v>6717</v>
      </c>
      <c r="O154">
        <v>1</v>
      </c>
      <c r="AA154"/>
      <c r="AB154"/>
      <c r="AC154"/>
    </row>
    <row r="155" spans="1:29" x14ac:dyDescent="0.3">
      <c r="A155" s="1" t="s">
        <v>1598</v>
      </c>
      <c r="B155" s="1" t="s">
        <v>321</v>
      </c>
      <c r="C155" s="1" t="s">
        <v>365</v>
      </c>
      <c r="D155" s="67">
        <v>5</v>
      </c>
      <c r="E155" s="1">
        <v>-1.82</v>
      </c>
      <c r="F155">
        <v>0.68</v>
      </c>
      <c r="G155" s="67">
        <v>26</v>
      </c>
      <c r="H155">
        <v>7</v>
      </c>
      <c r="I155" s="1" t="s">
        <v>16171</v>
      </c>
      <c r="J155">
        <v>211.4</v>
      </c>
      <c r="K155">
        <v>217</v>
      </c>
      <c r="L155">
        <v>1</v>
      </c>
      <c r="M155" s="67">
        <v>0</v>
      </c>
      <c r="N155" s="1" t="s">
        <v>1595</v>
      </c>
      <c r="O155">
        <v>1</v>
      </c>
      <c r="AA155"/>
      <c r="AB155"/>
      <c r="AC155"/>
    </row>
    <row r="156" spans="1:29" x14ac:dyDescent="0.3">
      <c r="A156" s="1" t="s">
        <v>7902</v>
      </c>
      <c r="B156" s="1" t="s">
        <v>451</v>
      </c>
      <c r="C156" s="1" t="s">
        <v>388</v>
      </c>
      <c r="D156" s="67">
        <v>9</v>
      </c>
      <c r="E156" s="1">
        <v>-1.84</v>
      </c>
      <c r="F156">
        <v>0.72</v>
      </c>
      <c r="G156" s="67">
        <v>46</v>
      </c>
      <c r="H156">
        <v>7</v>
      </c>
      <c r="I156" s="1" t="s">
        <v>16294</v>
      </c>
      <c r="J156">
        <v>145.6</v>
      </c>
      <c r="K156">
        <v>167</v>
      </c>
      <c r="L156">
        <v>2.7</v>
      </c>
      <c r="M156" s="67">
        <v>0</v>
      </c>
      <c r="N156" s="1" t="s">
        <v>7900</v>
      </c>
      <c r="O156">
        <v>2</v>
      </c>
      <c r="AA156"/>
      <c r="AB156"/>
      <c r="AC156"/>
    </row>
    <row r="157" spans="1:29" x14ac:dyDescent="0.3">
      <c r="A157" s="1" t="s">
        <v>7099</v>
      </c>
      <c r="B157" s="1" t="s">
        <v>451</v>
      </c>
      <c r="C157" s="1" t="s">
        <v>570</v>
      </c>
      <c r="D157" s="67">
        <v>9</v>
      </c>
      <c r="E157" s="1">
        <v>-1.85</v>
      </c>
      <c r="F157">
        <v>1.35</v>
      </c>
      <c r="G157" s="67">
        <v>47</v>
      </c>
      <c r="H157">
        <v>7</v>
      </c>
      <c r="I157" s="1" t="s">
        <v>16189</v>
      </c>
      <c r="J157">
        <v>129.30000000000001</v>
      </c>
      <c r="K157">
        <v>129</v>
      </c>
      <c r="L157">
        <v>0.5</v>
      </c>
      <c r="M157" s="67">
        <v>0</v>
      </c>
      <c r="N157" s="1" t="s">
        <v>7098</v>
      </c>
      <c r="O157">
        <v>1</v>
      </c>
      <c r="AA157"/>
      <c r="AB157"/>
      <c r="AC157"/>
    </row>
    <row r="158" spans="1:29" x14ac:dyDescent="0.3">
      <c r="A158" s="1" t="s">
        <v>9687</v>
      </c>
      <c r="B158" s="1" t="s">
        <v>451</v>
      </c>
      <c r="C158" s="1" t="s">
        <v>644</v>
      </c>
      <c r="D158" s="67">
        <v>7</v>
      </c>
      <c r="E158" s="1">
        <v>-1.87</v>
      </c>
      <c r="F158">
        <v>0.79</v>
      </c>
      <c r="G158" s="67">
        <v>48</v>
      </c>
      <c r="H158">
        <v>7</v>
      </c>
      <c r="I158" s="1" t="s">
        <v>16278</v>
      </c>
      <c r="J158">
        <v>124.4</v>
      </c>
      <c r="K158">
        <v>128</v>
      </c>
      <c r="L158">
        <v>1.2</v>
      </c>
      <c r="M158" s="67">
        <v>0</v>
      </c>
      <c r="N158" s="1" t="s">
        <v>9685</v>
      </c>
      <c r="O158">
        <v>1</v>
      </c>
      <c r="AA158"/>
      <c r="AB158"/>
      <c r="AC158"/>
    </row>
    <row r="159" spans="1:29" x14ac:dyDescent="0.3">
      <c r="A159" s="1" t="s">
        <v>3428</v>
      </c>
      <c r="B159" s="1" t="s">
        <v>321</v>
      </c>
      <c r="C159" s="1" t="s">
        <v>707</v>
      </c>
      <c r="D159" s="67">
        <v>11</v>
      </c>
      <c r="E159" s="1">
        <v>-1.97</v>
      </c>
      <c r="F159">
        <v>0.48</v>
      </c>
      <c r="G159" s="67">
        <v>27</v>
      </c>
      <c r="H159">
        <v>7</v>
      </c>
      <c r="I159" s="1" t="s">
        <v>16172</v>
      </c>
      <c r="J159">
        <v>216.1</v>
      </c>
      <c r="K159">
        <v>208</v>
      </c>
      <c r="L159">
        <v>-0.8</v>
      </c>
      <c r="M159" s="67">
        <v>0</v>
      </c>
      <c r="N159" s="1" t="s">
        <v>3427</v>
      </c>
      <c r="O159">
        <v>1</v>
      </c>
      <c r="AA159"/>
      <c r="AB159"/>
      <c r="AC159"/>
    </row>
    <row r="160" spans="1:29" x14ac:dyDescent="0.3">
      <c r="A160" s="1" t="s">
        <v>4864</v>
      </c>
      <c r="B160" s="1" t="s">
        <v>311</v>
      </c>
      <c r="C160" s="1" t="s">
        <v>536</v>
      </c>
      <c r="D160" s="67">
        <v>11</v>
      </c>
      <c r="E160" s="1">
        <v>-2.0299999999999998</v>
      </c>
      <c r="F160">
        <v>1.1100000000000001</v>
      </c>
      <c r="G160" s="67">
        <v>23</v>
      </c>
      <c r="H160">
        <v>4</v>
      </c>
      <c r="I160" s="1" t="s">
        <v>16127</v>
      </c>
      <c r="J160">
        <v>156</v>
      </c>
      <c r="K160">
        <v>123</v>
      </c>
      <c r="L160">
        <v>-2.2999999999999998</v>
      </c>
      <c r="M160" s="67">
        <v>0</v>
      </c>
      <c r="N160" s="1" t="s">
        <v>193</v>
      </c>
      <c r="O160">
        <v>6</v>
      </c>
      <c r="AA160"/>
      <c r="AB160"/>
      <c r="AC160"/>
    </row>
    <row r="161" spans="1:29" x14ac:dyDescent="0.3">
      <c r="A161" s="1" t="s">
        <v>737</v>
      </c>
      <c r="B161" s="1" t="s">
        <v>321</v>
      </c>
      <c r="C161" s="1" t="s">
        <v>570</v>
      </c>
      <c r="D161" s="67">
        <v>9</v>
      </c>
      <c r="E161" s="1">
        <v>-2.13</v>
      </c>
      <c r="F161">
        <v>1</v>
      </c>
      <c r="G161" s="67">
        <v>29</v>
      </c>
      <c r="H161">
        <v>7</v>
      </c>
      <c r="I161" s="1" t="s">
        <v>16220</v>
      </c>
      <c r="J161">
        <v>233.2</v>
      </c>
      <c r="K161">
        <v>249</v>
      </c>
      <c r="L161">
        <v>1.5</v>
      </c>
      <c r="M161" s="67">
        <v>0</v>
      </c>
      <c r="N161" s="1" t="s">
        <v>171</v>
      </c>
      <c r="O161">
        <v>3</v>
      </c>
      <c r="AA161"/>
      <c r="AB161"/>
      <c r="AC161"/>
    </row>
    <row r="162" spans="1:29" x14ac:dyDescent="0.3">
      <c r="A162" s="1" t="s">
        <v>5109</v>
      </c>
      <c r="B162" s="1" t="s">
        <v>321</v>
      </c>
      <c r="C162" s="1" t="s">
        <v>1198</v>
      </c>
      <c r="D162" s="67">
        <v>13</v>
      </c>
      <c r="E162" s="1">
        <v>-2.13</v>
      </c>
      <c r="F162">
        <v>0.75</v>
      </c>
      <c r="G162" s="67">
        <v>28</v>
      </c>
      <c r="H162">
        <v>7</v>
      </c>
      <c r="I162" s="1" t="s">
        <v>16124</v>
      </c>
      <c r="J162">
        <v>208.4</v>
      </c>
      <c r="K162">
        <v>207</v>
      </c>
      <c r="L162">
        <v>0.2</v>
      </c>
      <c r="M162" s="67">
        <v>0</v>
      </c>
      <c r="N162" s="1" t="s">
        <v>28</v>
      </c>
      <c r="O162">
        <v>3</v>
      </c>
      <c r="AA162"/>
      <c r="AB162"/>
      <c r="AC162"/>
    </row>
    <row r="163" spans="1:29" x14ac:dyDescent="0.3">
      <c r="A163" s="1" t="s">
        <v>6935</v>
      </c>
      <c r="B163" s="1" t="s">
        <v>321</v>
      </c>
      <c r="C163" s="1" t="s">
        <v>910</v>
      </c>
      <c r="D163" s="67">
        <v>7</v>
      </c>
      <c r="E163" s="1">
        <v>-2.16</v>
      </c>
      <c r="F163">
        <v>0.61</v>
      </c>
      <c r="G163" s="67">
        <v>30</v>
      </c>
      <c r="H163">
        <v>7</v>
      </c>
      <c r="I163" s="1" t="s">
        <v>296</v>
      </c>
      <c r="J163"/>
      <c r="K163"/>
      <c r="L163"/>
      <c r="M163" s="67">
        <v>0</v>
      </c>
      <c r="N163" s="1" t="s">
        <v>6932</v>
      </c>
      <c r="O163">
        <v>7</v>
      </c>
      <c r="AA163"/>
      <c r="AB163"/>
      <c r="AC163"/>
    </row>
    <row r="164" spans="1:29" x14ac:dyDescent="0.3">
      <c r="A164" s="1" t="s">
        <v>16217</v>
      </c>
      <c r="B164" s="1" t="s">
        <v>348</v>
      </c>
      <c r="C164" s="1" t="s">
        <v>303</v>
      </c>
      <c r="D164" s="67">
        <v>7</v>
      </c>
      <c r="E164" s="1">
        <v>-2.16</v>
      </c>
      <c r="F164">
        <v>0.78</v>
      </c>
      <c r="G164" s="67">
        <v>62</v>
      </c>
      <c r="H164">
        <v>6</v>
      </c>
      <c r="I164" s="1" t="s">
        <v>16156</v>
      </c>
      <c r="J164">
        <v>169</v>
      </c>
      <c r="K164">
        <v>142</v>
      </c>
      <c r="L164">
        <v>-3</v>
      </c>
      <c r="M164" s="67">
        <v>0</v>
      </c>
      <c r="N164" s="1" t="s">
        <v>16027</v>
      </c>
      <c r="O164">
        <v>0</v>
      </c>
      <c r="AA164"/>
      <c r="AB164"/>
      <c r="AC164"/>
    </row>
    <row r="165" spans="1:29" x14ac:dyDescent="0.3">
      <c r="A165" s="1" t="s">
        <v>5734</v>
      </c>
      <c r="B165" s="1" t="s">
        <v>348</v>
      </c>
      <c r="C165" s="1" t="s">
        <v>14642</v>
      </c>
      <c r="D165" s="67">
        <v>6</v>
      </c>
      <c r="E165" s="1">
        <v>-2.19</v>
      </c>
      <c r="F165">
        <v>0.78</v>
      </c>
      <c r="G165" s="67">
        <v>63</v>
      </c>
      <c r="H165">
        <v>6</v>
      </c>
      <c r="I165" s="1" t="s">
        <v>16116</v>
      </c>
      <c r="J165">
        <v>193.8</v>
      </c>
      <c r="K165">
        <v>211</v>
      </c>
      <c r="L165">
        <v>1.3</v>
      </c>
      <c r="M165" s="67">
        <v>0</v>
      </c>
      <c r="N165" s="1" t="s">
        <v>124</v>
      </c>
      <c r="O165">
        <v>5</v>
      </c>
      <c r="AA165"/>
      <c r="AB165"/>
      <c r="AC165"/>
    </row>
    <row r="166" spans="1:29" x14ac:dyDescent="0.3">
      <c r="A166" s="1" t="s">
        <v>841</v>
      </c>
      <c r="B166" s="1" t="s">
        <v>348</v>
      </c>
      <c r="C166" s="1" t="s">
        <v>552</v>
      </c>
      <c r="D166" s="67">
        <v>7</v>
      </c>
      <c r="E166" s="1">
        <v>-2.2400000000000002</v>
      </c>
      <c r="F166">
        <v>0.78</v>
      </c>
      <c r="G166" s="67">
        <v>64</v>
      </c>
      <c r="H166">
        <v>6</v>
      </c>
      <c r="I166" s="1" t="s">
        <v>16114</v>
      </c>
      <c r="J166">
        <v>191.1</v>
      </c>
      <c r="K166">
        <v>191</v>
      </c>
      <c r="L166">
        <v>-0.2</v>
      </c>
      <c r="M166" s="67">
        <v>0</v>
      </c>
      <c r="N166" s="1" t="s">
        <v>170</v>
      </c>
      <c r="O166">
        <v>3</v>
      </c>
      <c r="AA166"/>
      <c r="AB166"/>
      <c r="AC166"/>
    </row>
    <row r="167" spans="1:29" x14ac:dyDescent="0.3">
      <c r="A167" s="1" t="s">
        <v>7873</v>
      </c>
      <c r="B167" s="1" t="s">
        <v>321</v>
      </c>
      <c r="C167" s="1" t="s">
        <v>895</v>
      </c>
      <c r="D167" s="67">
        <v>11</v>
      </c>
      <c r="E167" s="1">
        <v>-2.25</v>
      </c>
      <c r="F167">
        <v>0.61</v>
      </c>
      <c r="G167" s="67">
        <v>31</v>
      </c>
      <c r="H167">
        <v>7</v>
      </c>
      <c r="I167" s="1" t="s">
        <v>16271</v>
      </c>
      <c r="J167">
        <v>255.5</v>
      </c>
      <c r="K167">
        <v>262</v>
      </c>
      <c r="L167">
        <v>0.1</v>
      </c>
      <c r="M167" s="67">
        <v>0</v>
      </c>
      <c r="N167" s="1" t="s">
        <v>7871</v>
      </c>
      <c r="O167">
        <v>10</v>
      </c>
      <c r="AA167"/>
      <c r="AB167"/>
      <c r="AC167"/>
    </row>
    <row r="168" spans="1:29" x14ac:dyDescent="0.3">
      <c r="A168" s="1" t="s">
        <v>10569</v>
      </c>
      <c r="B168" s="1" t="s">
        <v>311</v>
      </c>
      <c r="C168" s="1" t="s">
        <v>303</v>
      </c>
      <c r="D168" s="67">
        <v>7</v>
      </c>
      <c r="E168" s="1">
        <v>-2.2599999999999998</v>
      </c>
      <c r="F168">
        <v>0.94</v>
      </c>
      <c r="G168" s="67">
        <v>24</v>
      </c>
      <c r="H168">
        <v>4</v>
      </c>
      <c r="I168" s="1" t="s">
        <v>16218</v>
      </c>
      <c r="J168">
        <v>165.4</v>
      </c>
      <c r="K168">
        <v>153</v>
      </c>
      <c r="L168">
        <v>-0.1</v>
      </c>
      <c r="M168" s="67">
        <v>0</v>
      </c>
      <c r="N168" s="1" t="s">
        <v>151</v>
      </c>
      <c r="O168">
        <v>16</v>
      </c>
      <c r="AA168"/>
      <c r="AB168"/>
      <c r="AC168"/>
    </row>
    <row r="169" spans="1:29" x14ac:dyDescent="0.3">
      <c r="A169" s="1" t="s">
        <v>10358</v>
      </c>
      <c r="B169" s="1" t="s">
        <v>321</v>
      </c>
      <c r="C169" s="1" t="s">
        <v>694</v>
      </c>
      <c r="D169" s="67">
        <v>8</v>
      </c>
      <c r="E169" s="1">
        <v>-2.35</v>
      </c>
      <c r="F169">
        <v>0.73</v>
      </c>
      <c r="G169" s="67">
        <v>32</v>
      </c>
      <c r="H169">
        <v>7</v>
      </c>
      <c r="I169" s="1" t="s">
        <v>16152</v>
      </c>
      <c r="J169">
        <v>271.5</v>
      </c>
      <c r="K169">
        <v>241</v>
      </c>
      <c r="L169">
        <v>-8.1</v>
      </c>
      <c r="M169" s="67">
        <v>0</v>
      </c>
      <c r="N169" s="1" t="s">
        <v>10356</v>
      </c>
      <c r="O169">
        <v>7</v>
      </c>
      <c r="AA169"/>
      <c r="AB169"/>
      <c r="AC169"/>
    </row>
    <row r="170" spans="1:29" x14ac:dyDescent="0.3">
      <c r="A170" s="1" t="s">
        <v>8040</v>
      </c>
      <c r="B170" s="1" t="s">
        <v>348</v>
      </c>
      <c r="C170" s="1" t="s">
        <v>910</v>
      </c>
      <c r="D170" s="67">
        <v>7</v>
      </c>
      <c r="E170" s="1">
        <v>-2.37</v>
      </c>
      <c r="F170">
        <v>0.61</v>
      </c>
      <c r="G170" s="67">
        <v>65</v>
      </c>
      <c r="H170">
        <v>6</v>
      </c>
      <c r="I170" s="1" t="s">
        <v>16246</v>
      </c>
      <c r="J170">
        <v>201.2</v>
      </c>
      <c r="K170">
        <v>184</v>
      </c>
      <c r="L170">
        <v>-1.3</v>
      </c>
      <c r="M170" s="67">
        <v>0</v>
      </c>
      <c r="N170" s="1" t="s">
        <v>46</v>
      </c>
      <c r="O170">
        <v>3</v>
      </c>
      <c r="AA170"/>
      <c r="AB170"/>
      <c r="AC170"/>
    </row>
    <row r="171" spans="1:29" x14ac:dyDescent="0.3">
      <c r="A171" s="1" t="s">
        <v>9676</v>
      </c>
      <c r="B171" s="1" t="s">
        <v>348</v>
      </c>
      <c r="C171" s="1" t="s">
        <v>340</v>
      </c>
      <c r="D171" s="67">
        <v>8</v>
      </c>
      <c r="E171" s="1">
        <v>-2.38</v>
      </c>
      <c r="F171">
        <v>0.56000000000000005</v>
      </c>
      <c r="G171" s="67">
        <v>66</v>
      </c>
      <c r="H171">
        <v>6</v>
      </c>
      <c r="I171" s="1" t="s">
        <v>16140</v>
      </c>
      <c r="J171">
        <v>194</v>
      </c>
      <c r="K171">
        <v>201</v>
      </c>
      <c r="L171">
        <v>0.9</v>
      </c>
      <c r="M171" s="67">
        <v>0</v>
      </c>
      <c r="N171" s="1" t="s">
        <v>214</v>
      </c>
      <c r="O171">
        <v>16</v>
      </c>
      <c r="AA171"/>
      <c r="AB171"/>
      <c r="AC171"/>
    </row>
    <row r="172" spans="1:29" x14ac:dyDescent="0.3">
      <c r="A172" s="1" t="s">
        <v>15734</v>
      </c>
      <c r="B172" s="1" t="s">
        <v>348</v>
      </c>
      <c r="C172" s="1" t="s">
        <v>536</v>
      </c>
      <c r="D172" s="67">
        <v>11</v>
      </c>
      <c r="E172" s="1">
        <v>-2.42</v>
      </c>
      <c r="F172">
        <v>0.85</v>
      </c>
      <c r="G172" s="67">
        <v>67</v>
      </c>
      <c r="H172">
        <v>6</v>
      </c>
      <c r="I172" s="1" t="s">
        <v>16302</v>
      </c>
      <c r="J172">
        <v>170.8</v>
      </c>
      <c r="K172">
        <v>166</v>
      </c>
      <c r="L172">
        <v>-0.3</v>
      </c>
      <c r="M172" s="67">
        <v>0</v>
      </c>
      <c r="N172" s="1" t="s">
        <v>15735</v>
      </c>
      <c r="O172">
        <v>0</v>
      </c>
      <c r="AA172"/>
      <c r="AB172"/>
      <c r="AC172"/>
    </row>
    <row r="173" spans="1:29" x14ac:dyDescent="0.3">
      <c r="A173" s="1" t="s">
        <v>10402</v>
      </c>
      <c r="B173" s="1" t="s">
        <v>321</v>
      </c>
      <c r="C173" s="1" t="s">
        <v>416</v>
      </c>
      <c r="D173" s="67">
        <v>6</v>
      </c>
      <c r="E173" s="1">
        <v>-2.42</v>
      </c>
      <c r="F173">
        <v>0.97</v>
      </c>
      <c r="G173" s="67">
        <v>33</v>
      </c>
      <c r="H173">
        <v>7</v>
      </c>
      <c r="I173" s="1" t="s">
        <v>16160</v>
      </c>
      <c r="J173">
        <v>232.6</v>
      </c>
      <c r="K173">
        <v>216</v>
      </c>
      <c r="L173">
        <v>-2.4</v>
      </c>
      <c r="M173" s="67">
        <v>0</v>
      </c>
      <c r="N173" s="1" t="s">
        <v>10399</v>
      </c>
      <c r="O173">
        <v>2</v>
      </c>
      <c r="AA173"/>
      <c r="AB173"/>
      <c r="AC173"/>
    </row>
    <row r="174" spans="1:29" x14ac:dyDescent="0.3">
      <c r="A174" s="1" t="s">
        <v>16219</v>
      </c>
      <c r="B174" s="1" t="s">
        <v>348</v>
      </c>
      <c r="C174" s="1" t="s">
        <v>444</v>
      </c>
      <c r="D174" s="67">
        <v>8</v>
      </c>
      <c r="E174" s="1">
        <v>-2.4500000000000002</v>
      </c>
      <c r="F174">
        <v>0.87</v>
      </c>
      <c r="G174" s="67">
        <v>68</v>
      </c>
      <c r="H174">
        <v>6</v>
      </c>
      <c r="I174" s="1" t="s">
        <v>16171</v>
      </c>
      <c r="J174">
        <v>211.7</v>
      </c>
      <c r="K174">
        <v>247</v>
      </c>
      <c r="L174">
        <v>3.4</v>
      </c>
      <c r="M174" s="67">
        <v>0</v>
      </c>
      <c r="N174" s="1" t="s">
        <v>8831</v>
      </c>
      <c r="O174">
        <v>1</v>
      </c>
      <c r="AA174"/>
      <c r="AB174"/>
      <c r="AC174"/>
    </row>
    <row r="175" spans="1:29" x14ac:dyDescent="0.3">
      <c r="A175" s="1" t="s">
        <v>5687</v>
      </c>
      <c r="B175" s="1" t="s">
        <v>311</v>
      </c>
      <c r="C175" s="1" t="s">
        <v>1379</v>
      </c>
      <c r="D175" s="67">
        <v>8</v>
      </c>
      <c r="E175" s="1">
        <v>-2.54</v>
      </c>
      <c r="F175">
        <v>0.92</v>
      </c>
      <c r="G175" s="67">
        <v>25</v>
      </c>
      <c r="H175">
        <v>4</v>
      </c>
      <c r="I175" s="1" t="s">
        <v>16218</v>
      </c>
      <c r="J175">
        <v>165.5</v>
      </c>
      <c r="K175">
        <v>140</v>
      </c>
      <c r="L175">
        <v>-1.5</v>
      </c>
      <c r="M175" s="67">
        <v>0</v>
      </c>
      <c r="N175" s="1" t="s">
        <v>5685</v>
      </c>
      <c r="O175">
        <v>1</v>
      </c>
      <c r="AA175"/>
      <c r="AB175"/>
      <c r="AC175"/>
    </row>
    <row r="176" spans="1:29" x14ac:dyDescent="0.3">
      <c r="A176" s="1" t="s">
        <v>8018</v>
      </c>
      <c r="B176" s="1" t="s">
        <v>348</v>
      </c>
      <c r="C176" s="1" t="s">
        <v>707</v>
      </c>
      <c r="D176" s="67">
        <v>11</v>
      </c>
      <c r="E176" s="1">
        <v>-2.5499999999999998</v>
      </c>
      <c r="F176">
        <v>0.92</v>
      </c>
      <c r="G176" s="67">
        <v>69</v>
      </c>
      <c r="H176">
        <v>7</v>
      </c>
      <c r="I176" s="1" t="s">
        <v>16296</v>
      </c>
      <c r="J176">
        <v>212.4</v>
      </c>
      <c r="K176">
        <v>237</v>
      </c>
      <c r="L176">
        <v>2.7</v>
      </c>
      <c r="M176" s="67">
        <v>0</v>
      </c>
      <c r="N176" s="1" t="s">
        <v>188</v>
      </c>
      <c r="O176">
        <v>8</v>
      </c>
      <c r="AA176"/>
      <c r="AB176"/>
      <c r="AC176"/>
    </row>
    <row r="177" spans="1:29" x14ac:dyDescent="0.3">
      <c r="A177" s="1" t="s">
        <v>16210</v>
      </c>
      <c r="B177" s="1" t="s">
        <v>321</v>
      </c>
      <c r="C177" s="1" t="s">
        <v>410</v>
      </c>
      <c r="D177" s="67">
        <v>9</v>
      </c>
      <c r="E177" s="1">
        <v>-2.59</v>
      </c>
      <c r="F177">
        <v>0.81</v>
      </c>
      <c r="G177" s="67">
        <v>34</v>
      </c>
      <c r="H177">
        <v>8</v>
      </c>
      <c r="I177" s="1" t="s">
        <v>296</v>
      </c>
      <c r="J177"/>
      <c r="K177"/>
      <c r="L177"/>
      <c r="M177" s="67">
        <v>0</v>
      </c>
      <c r="N177" s="1" t="s">
        <v>43</v>
      </c>
      <c r="O177">
        <v>5</v>
      </c>
      <c r="AA177"/>
      <c r="AB177"/>
      <c r="AC177"/>
    </row>
    <row r="178" spans="1:29" x14ac:dyDescent="0.3">
      <c r="A178" s="1" t="s">
        <v>10347</v>
      </c>
      <c r="B178" s="1" t="s">
        <v>451</v>
      </c>
      <c r="C178" s="1" t="s">
        <v>298</v>
      </c>
      <c r="D178" s="67">
        <v>10</v>
      </c>
      <c r="E178" s="1">
        <v>-2.59</v>
      </c>
      <c r="F178">
        <v>1.3</v>
      </c>
      <c r="G178" s="67">
        <v>49</v>
      </c>
      <c r="H178">
        <v>8</v>
      </c>
      <c r="I178" s="1" t="s">
        <v>16256</v>
      </c>
      <c r="J178">
        <v>158.69999999999999</v>
      </c>
      <c r="K178">
        <v>168</v>
      </c>
      <c r="L178">
        <v>0.8</v>
      </c>
      <c r="M178" s="67">
        <v>0</v>
      </c>
      <c r="N178" s="1" t="s">
        <v>257</v>
      </c>
      <c r="O178">
        <v>2</v>
      </c>
      <c r="AA178"/>
      <c r="AB178"/>
      <c r="AC178"/>
    </row>
    <row r="179" spans="1:29" x14ac:dyDescent="0.3">
      <c r="A179" s="1" t="s">
        <v>3669</v>
      </c>
      <c r="B179" s="1" t="s">
        <v>311</v>
      </c>
      <c r="C179" s="1" t="s">
        <v>14642</v>
      </c>
      <c r="D179" s="67">
        <v>6</v>
      </c>
      <c r="E179" s="1">
        <v>-2.6</v>
      </c>
      <c r="F179">
        <v>1.57</v>
      </c>
      <c r="G179" s="67">
        <v>26</v>
      </c>
      <c r="H179">
        <v>4</v>
      </c>
      <c r="I179" s="1" t="s">
        <v>16260</v>
      </c>
      <c r="J179">
        <v>197.4</v>
      </c>
      <c r="K179">
        <v>185</v>
      </c>
      <c r="L179">
        <v>0.5</v>
      </c>
      <c r="M179" s="67">
        <v>0</v>
      </c>
      <c r="N179" s="1" t="s">
        <v>164</v>
      </c>
      <c r="O179">
        <v>6</v>
      </c>
      <c r="AA179"/>
      <c r="AB179"/>
      <c r="AC179"/>
    </row>
    <row r="180" spans="1:29" x14ac:dyDescent="0.3">
      <c r="A180" s="1" t="s">
        <v>1946</v>
      </c>
      <c r="B180" s="1" t="s">
        <v>348</v>
      </c>
      <c r="C180" s="1" t="s">
        <v>303</v>
      </c>
      <c r="D180" s="67">
        <v>7</v>
      </c>
      <c r="E180" s="1">
        <v>-2.61</v>
      </c>
      <c r="F180">
        <v>0.91</v>
      </c>
      <c r="G180" s="67">
        <v>71</v>
      </c>
      <c r="H180">
        <v>7</v>
      </c>
      <c r="I180" s="1" t="s">
        <v>16128</v>
      </c>
      <c r="J180">
        <v>177.8</v>
      </c>
      <c r="K180">
        <v>195</v>
      </c>
      <c r="L180">
        <v>2.4</v>
      </c>
      <c r="M180" s="67">
        <v>0</v>
      </c>
      <c r="N180" s="1" t="s">
        <v>1943</v>
      </c>
      <c r="O180">
        <v>1</v>
      </c>
      <c r="AA180"/>
      <c r="AB180"/>
      <c r="AC180"/>
    </row>
    <row r="181" spans="1:29" x14ac:dyDescent="0.3">
      <c r="A181" s="1" t="s">
        <v>8220</v>
      </c>
      <c r="B181" s="1" t="s">
        <v>348</v>
      </c>
      <c r="C181" s="1" t="s">
        <v>915</v>
      </c>
      <c r="D181" s="67">
        <v>8</v>
      </c>
      <c r="E181" s="1">
        <v>-2.61</v>
      </c>
      <c r="F181">
        <v>0.75</v>
      </c>
      <c r="G181" s="67">
        <v>70</v>
      </c>
      <c r="H181">
        <v>7</v>
      </c>
      <c r="I181" s="1" t="s">
        <v>16299</v>
      </c>
      <c r="J181">
        <v>184.7</v>
      </c>
      <c r="K181">
        <v>196</v>
      </c>
      <c r="L181">
        <v>1.2</v>
      </c>
      <c r="M181" s="67">
        <v>0</v>
      </c>
      <c r="N181" s="1" t="s">
        <v>228</v>
      </c>
      <c r="O181">
        <v>2</v>
      </c>
      <c r="AA181"/>
      <c r="AB181"/>
      <c r="AC181"/>
    </row>
    <row r="182" spans="1:29" x14ac:dyDescent="0.3">
      <c r="A182" s="1" t="s">
        <v>16197</v>
      </c>
      <c r="B182" s="1" t="s">
        <v>451</v>
      </c>
      <c r="C182" s="1" t="s">
        <v>1198</v>
      </c>
      <c r="D182" s="67">
        <v>13</v>
      </c>
      <c r="E182" s="1">
        <v>-2.67</v>
      </c>
      <c r="F182">
        <v>1.63</v>
      </c>
      <c r="G182" s="67">
        <v>50</v>
      </c>
      <c r="H182">
        <v>8</v>
      </c>
      <c r="I182" s="1" t="s">
        <v>16237</v>
      </c>
      <c r="J182">
        <v>126.8</v>
      </c>
      <c r="K182">
        <v>90</v>
      </c>
      <c r="L182">
        <v>-3.6</v>
      </c>
      <c r="M182" s="67">
        <v>0</v>
      </c>
      <c r="N182" s="1" t="s">
        <v>15355</v>
      </c>
      <c r="O182">
        <v>0</v>
      </c>
      <c r="AA182"/>
      <c r="AB182"/>
      <c r="AC182"/>
    </row>
    <row r="183" spans="1:29" x14ac:dyDescent="0.3">
      <c r="A183" s="1" t="s">
        <v>15091</v>
      </c>
      <c r="B183" s="1" t="s">
        <v>348</v>
      </c>
      <c r="C183" s="1" t="s">
        <v>352</v>
      </c>
      <c r="D183" s="67">
        <v>11</v>
      </c>
      <c r="E183" s="1">
        <v>-2.68</v>
      </c>
      <c r="F183">
        <v>0.46</v>
      </c>
      <c r="G183" s="67">
        <v>72</v>
      </c>
      <c r="H183">
        <v>7</v>
      </c>
      <c r="I183" s="1" t="s">
        <v>16272</v>
      </c>
      <c r="J183">
        <v>192.5</v>
      </c>
      <c r="K183">
        <v>165</v>
      </c>
      <c r="L183">
        <v>-2.6</v>
      </c>
      <c r="M183" s="67">
        <v>0</v>
      </c>
      <c r="N183" s="1" t="s">
        <v>15092</v>
      </c>
      <c r="O183">
        <v>0</v>
      </c>
      <c r="AA183"/>
      <c r="AB183"/>
      <c r="AC183"/>
    </row>
    <row r="184" spans="1:29" x14ac:dyDescent="0.3">
      <c r="A184" s="1" t="s">
        <v>9554</v>
      </c>
      <c r="B184" s="1" t="s">
        <v>321</v>
      </c>
      <c r="C184" s="1" t="s">
        <v>335</v>
      </c>
      <c r="D184" s="67">
        <v>8</v>
      </c>
      <c r="E184" s="1">
        <v>-2.75</v>
      </c>
      <c r="F184">
        <v>0.67</v>
      </c>
      <c r="G184" s="67">
        <v>35</v>
      </c>
      <c r="H184">
        <v>8</v>
      </c>
      <c r="I184" s="1" t="s">
        <v>296</v>
      </c>
      <c r="J184"/>
      <c r="K184"/>
      <c r="L184"/>
      <c r="M184" s="67">
        <v>0</v>
      </c>
      <c r="N184" s="1" t="s">
        <v>9552</v>
      </c>
      <c r="O184">
        <v>5</v>
      </c>
      <c r="AA184"/>
      <c r="AB184"/>
      <c r="AC184"/>
    </row>
    <row r="185" spans="1:29" x14ac:dyDescent="0.3">
      <c r="A185" s="1" t="s">
        <v>1654</v>
      </c>
      <c r="B185" s="1" t="s">
        <v>348</v>
      </c>
      <c r="C185" s="1" t="s">
        <v>694</v>
      </c>
      <c r="D185" s="67">
        <v>8</v>
      </c>
      <c r="E185" s="1">
        <v>-2.76</v>
      </c>
      <c r="F185">
        <v>0.56999999999999995</v>
      </c>
      <c r="G185" s="67">
        <v>73</v>
      </c>
      <c r="H185">
        <v>7</v>
      </c>
      <c r="I185" s="1" t="s">
        <v>16246</v>
      </c>
      <c r="J185">
        <v>201.7</v>
      </c>
      <c r="K185">
        <v>227</v>
      </c>
      <c r="L185">
        <v>2.7</v>
      </c>
      <c r="M185" s="67">
        <v>0</v>
      </c>
      <c r="N185" s="1" t="s">
        <v>86</v>
      </c>
      <c r="O185">
        <v>9</v>
      </c>
      <c r="AA185"/>
      <c r="AB185"/>
      <c r="AC185"/>
    </row>
    <row r="186" spans="1:29" x14ac:dyDescent="0.3">
      <c r="A186" s="1" t="s">
        <v>1251</v>
      </c>
      <c r="B186" s="1" t="s">
        <v>451</v>
      </c>
      <c r="C186" s="1" t="s">
        <v>745</v>
      </c>
      <c r="D186" s="67">
        <v>10</v>
      </c>
      <c r="E186" s="1">
        <v>-2.82</v>
      </c>
      <c r="F186">
        <v>0.82</v>
      </c>
      <c r="G186" s="67">
        <v>51</v>
      </c>
      <c r="H186">
        <v>8</v>
      </c>
      <c r="I186" s="1" t="s">
        <v>16238</v>
      </c>
      <c r="J186">
        <v>142.4</v>
      </c>
      <c r="K186">
        <v>151</v>
      </c>
      <c r="L186">
        <v>1.7</v>
      </c>
      <c r="M186" s="67">
        <v>0</v>
      </c>
      <c r="N186" s="1" t="s">
        <v>1248</v>
      </c>
      <c r="O186">
        <v>1</v>
      </c>
      <c r="AA186"/>
      <c r="AB186"/>
      <c r="AC186"/>
    </row>
    <row r="187" spans="1:29" x14ac:dyDescent="0.3">
      <c r="A187" s="1" t="s">
        <v>6744</v>
      </c>
      <c r="B187" s="1" t="s">
        <v>348</v>
      </c>
      <c r="C187" s="1" t="s">
        <v>14642</v>
      </c>
      <c r="D187" s="67">
        <v>6</v>
      </c>
      <c r="E187" s="1">
        <v>-2.86</v>
      </c>
      <c r="F187">
        <v>1.25</v>
      </c>
      <c r="G187" s="67">
        <v>74</v>
      </c>
      <c r="H187">
        <v>7</v>
      </c>
      <c r="I187" s="1" t="s">
        <v>16260</v>
      </c>
      <c r="J187">
        <v>197.8</v>
      </c>
      <c r="K187">
        <v>194</v>
      </c>
      <c r="L187">
        <v>-0.1</v>
      </c>
      <c r="M187" s="67">
        <v>0</v>
      </c>
      <c r="N187" s="1" t="s">
        <v>6742</v>
      </c>
      <c r="O187">
        <v>1</v>
      </c>
      <c r="AA187"/>
      <c r="AB187"/>
      <c r="AC187"/>
    </row>
    <row r="188" spans="1:29" x14ac:dyDescent="0.3">
      <c r="A188" s="1" t="s">
        <v>7371</v>
      </c>
      <c r="B188" s="1" t="s">
        <v>348</v>
      </c>
      <c r="C188" s="1" t="s">
        <v>388</v>
      </c>
      <c r="D188" s="67">
        <v>9</v>
      </c>
      <c r="E188" s="1">
        <v>-2.86</v>
      </c>
      <c r="F188">
        <v>1.33</v>
      </c>
      <c r="G188" s="67">
        <v>75</v>
      </c>
      <c r="H188">
        <v>7</v>
      </c>
      <c r="I188" s="1" t="s">
        <v>16240</v>
      </c>
      <c r="J188">
        <v>179.7</v>
      </c>
      <c r="K188">
        <v>150</v>
      </c>
      <c r="L188">
        <v>-3.2</v>
      </c>
      <c r="M188" s="67">
        <v>0</v>
      </c>
      <c r="N188" s="1" t="s">
        <v>189</v>
      </c>
      <c r="O188">
        <v>8</v>
      </c>
      <c r="AA188"/>
      <c r="AB188"/>
      <c r="AC188"/>
    </row>
    <row r="189" spans="1:29" x14ac:dyDescent="0.3">
      <c r="A189" s="1" t="s">
        <v>2600</v>
      </c>
      <c r="B189" s="1" t="s">
        <v>311</v>
      </c>
      <c r="C189" s="1" t="s">
        <v>875</v>
      </c>
      <c r="D189" s="67">
        <v>13</v>
      </c>
      <c r="E189" s="1">
        <v>-2.9</v>
      </c>
      <c r="F189">
        <v>1.31</v>
      </c>
      <c r="G189" s="67">
        <v>27</v>
      </c>
      <c r="H189">
        <v>4</v>
      </c>
      <c r="I189" s="1" t="s">
        <v>16240</v>
      </c>
      <c r="J189">
        <v>179</v>
      </c>
      <c r="K189">
        <v>164</v>
      </c>
      <c r="L189">
        <v>-0.1</v>
      </c>
      <c r="M189" s="67">
        <v>0</v>
      </c>
      <c r="N189" s="1" t="s">
        <v>2596</v>
      </c>
      <c r="O189">
        <v>6</v>
      </c>
      <c r="AA189"/>
      <c r="AB189"/>
      <c r="AC189"/>
    </row>
    <row r="190" spans="1:29" x14ac:dyDescent="0.3">
      <c r="A190" s="1" t="s">
        <v>7784</v>
      </c>
      <c r="B190" s="1" t="s">
        <v>348</v>
      </c>
      <c r="C190" s="1" t="s">
        <v>570</v>
      </c>
      <c r="D190" s="67">
        <v>9</v>
      </c>
      <c r="E190" s="1">
        <v>-2.93</v>
      </c>
      <c r="F190">
        <v>0.86</v>
      </c>
      <c r="G190" s="67">
        <v>76</v>
      </c>
      <c r="H190">
        <v>7</v>
      </c>
      <c r="I190" s="1" t="s">
        <v>16192</v>
      </c>
      <c r="J190">
        <v>234.8</v>
      </c>
      <c r="K190">
        <v>234</v>
      </c>
      <c r="L190">
        <v>-0.2</v>
      </c>
      <c r="M190" s="67">
        <v>0</v>
      </c>
      <c r="N190" s="1" t="s">
        <v>252</v>
      </c>
      <c r="O190">
        <v>3</v>
      </c>
      <c r="AA190"/>
      <c r="AB190"/>
      <c r="AC190"/>
    </row>
    <row r="191" spans="1:29" x14ac:dyDescent="0.3">
      <c r="A191" s="1" t="s">
        <v>8637</v>
      </c>
      <c r="B191" s="1" t="s">
        <v>321</v>
      </c>
      <c r="C191" s="1" t="s">
        <v>669</v>
      </c>
      <c r="D191" s="67">
        <v>9</v>
      </c>
      <c r="E191" s="1">
        <v>-2.95</v>
      </c>
      <c r="F191">
        <v>0.98</v>
      </c>
      <c r="G191" s="67">
        <v>36</v>
      </c>
      <c r="H191">
        <v>8</v>
      </c>
      <c r="I191" s="1" t="s">
        <v>16142</v>
      </c>
      <c r="J191">
        <v>249.1</v>
      </c>
      <c r="K191">
        <v>257</v>
      </c>
      <c r="L191">
        <v>0</v>
      </c>
      <c r="M191" s="67">
        <v>0</v>
      </c>
      <c r="N191" s="1" t="s">
        <v>75</v>
      </c>
      <c r="O191">
        <v>3</v>
      </c>
      <c r="AA191"/>
      <c r="AB191"/>
      <c r="AC191"/>
    </row>
    <row r="192" spans="1:29" x14ac:dyDescent="0.3">
      <c r="A192" s="1" t="s">
        <v>2272</v>
      </c>
      <c r="B192" s="1" t="s">
        <v>451</v>
      </c>
      <c r="C192" s="1" t="s">
        <v>303</v>
      </c>
      <c r="D192" s="67">
        <v>7</v>
      </c>
      <c r="E192" s="1">
        <v>-2.97</v>
      </c>
      <c r="F192">
        <v>0.85</v>
      </c>
      <c r="G192" s="67">
        <v>52</v>
      </c>
      <c r="H192">
        <v>8</v>
      </c>
      <c r="I192" s="1" t="s">
        <v>16241</v>
      </c>
      <c r="J192">
        <v>173.7</v>
      </c>
      <c r="K192">
        <v>186</v>
      </c>
      <c r="L192">
        <v>2.5</v>
      </c>
      <c r="M192" s="67">
        <v>0</v>
      </c>
      <c r="N192" s="1" t="s">
        <v>135</v>
      </c>
      <c r="O192">
        <v>2</v>
      </c>
      <c r="AA192"/>
      <c r="AB192"/>
      <c r="AC192"/>
    </row>
    <row r="193" spans="1:29" x14ac:dyDescent="0.3">
      <c r="A193" s="1" t="s">
        <v>6678</v>
      </c>
      <c r="B193" s="1" t="s">
        <v>321</v>
      </c>
      <c r="C193" s="1" t="s">
        <v>694</v>
      </c>
      <c r="D193" s="67">
        <v>8</v>
      </c>
      <c r="E193" s="1">
        <v>-3.03</v>
      </c>
      <c r="F193">
        <v>0.83</v>
      </c>
      <c r="G193" s="67">
        <v>37</v>
      </c>
      <c r="H193">
        <v>8</v>
      </c>
      <c r="I193" s="1" t="s">
        <v>296</v>
      </c>
      <c r="J193"/>
      <c r="K193"/>
      <c r="L193"/>
      <c r="M193" s="67">
        <v>0</v>
      </c>
      <c r="N193" s="1" t="s">
        <v>105</v>
      </c>
      <c r="O193">
        <v>2</v>
      </c>
      <c r="AA193"/>
      <c r="AB193"/>
      <c r="AC193"/>
    </row>
    <row r="194" spans="1:29" x14ac:dyDescent="0.3">
      <c r="A194" s="1" t="s">
        <v>10016</v>
      </c>
      <c r="B194" s="1" t="s">
        <v>311</v>
      </c>
      <c r="C194" s="1" t="s">
        <v>352</v>
      </c>
      <c r="D194" s="67">
        <v>11</v>
      </c>
      <c r="E194" s="1">
        <v>-3.03</v>
      </c>
      <c r="F194">
        <v>1.1100000000000001</v>
      </c>
      <c r="G194" s="67">
        <v>28</v>
      </c>
      <c r="H194">
        <v>4</v>
      </c>
      <c r="I194" s="1" t="s">
        <v>16121</v>
      </c>
      <c r="J194">
        <v>185.1</v>
      </c>
      <c r="K194">
        <v>149</v>
      </c>
      <c r="L194">
        <v>-1.9</v>
      </c>
      <c r="M194" s="67">
        <v>0</v>
      </c>
      <c r="N194" s="1" t="s">
        <v>173</v>
      </c>
      <c r="O194">
        <v>2</v>
      </c>
      <c r="AA194"/>
      <c r="AB194"/>
      <c r="AC194"/>
    </row>
    <row r="195" spans="1:29" x14ac:dyDescent="0.3">
      <c r="A195" s="1" t="s">
        <v>3413</v>
      </c>
      <c r="B195" s="1" t="s">
        <v>321</v>
      </c>
      <c r="C195" s="1" t="s">
        <v>915</v>
      </c>
      <c r="D195" s="67">
        <v>8</v>
      </c>
      <c r="E195" s="1">
        <v>-3.07</v>
      </c>
      <c r="F195">
        <v>0.82</v>
      </c>
      <c r="G195" s="67">
        <v>38</v>
      </c>
      <c r="H195">
        <v>8</v>
      </c>
      <c r="I195" s="1" t="s">
        <v>16259</v>
      </c>
      <c r="J195">
        <v>273.60000000000002</v>
      </c>
      <c r="K195">
        <v>284</v>
      </c>
      <c r="L195">
        <v>0.6</v>
      </c>
      <c r="M195" s="67">
        <v>0</v>
      </c>
      <c r="N195" s="1" t="s">
        <v>238</v>
      </c>
      <c r="O195">
        <v>7</v>
      </c>
      <c r="AA195"/>
      <c r="AB195"/>
      <c r="AC195"/>
    </row>
    <row r="196" spans="1:29" x14ac:dyDescent="0.3">
      <c r="A196" s="1" t="s">
        <v>9514</v>
      </c>
      <c r="B196" s="1" t="s">
        <v>321</v>
      </c>
      <c r="C196" s="1" t="s">
        <v>340</v>
      </c>
      <c r="D196" s="67">
        <v>8</v>
      </c>
      <c r="E196" s="1">
        <v>-3.08</v>
      </c>
      <c r="F196">
        <v>0.86</v>
      </c>
      <c r="G196" s="67">
        <v>39</v>
      </c>
      <c r="H196">
        <v>8</v>
      </c>
      <c r="I196" s="1" t="s">
        <v>296</v>
      </c>
      <c r="J196"/>
      <c r="K196"/>
      <c r="L196"/>
      <c r="M196" s="67">
        <v>0</v>
      </c>
      <c r="N196" s="1" t="s">
        <v>9511</v>
      </c>
      <c r="O196">
        <v>3</v>
      </c>
      <c r="AA196"/>
      <c r="AB196"/>
      <c r="AC196"/>
    </row>
    <row r="197" spans="1:29" x14ac:dyDescent="0.3">
      <c r="A197" s="1" t="s">
        <v>16198</v>
      </c>
      <c r="B197" s="1" t="s">
        <v>451</v>
      </c>
      <c r="C197" s="1" t="s">
        <v>365</v>
      </c>
      <c r="D197" s="67">
        <v>5</v>
      </c>
      <c r="E197" s="1">
        <v>-3.12</v>
      </c>
      <c r="F197">
        <v>0.97</v>
      </c>
      <c r="G197" s="67">
        <v>53</v>
      </c>
      <c r="H197">
        <v>8</v>
      </c>
      <c r="I197" s="1" t="s">
        <v>16241</v>
      </c>
      <c r="J197">
        <v>173.8</v>
      </c>
      <c r="K197">
        <v>159</v>
      </c>
      <c r="L197">
        <v>-0.7</v>
      </c>
      <c r="M197" s="67">
        <v>0</v>
      </c>
      <c r="N197" s="1" t="s">
        <v>15147</v>
      </c>
      <c r="O197">
        <v>0</v>
      </c>
      <c r="AA197"/>
      <c r="AB197"/>
      <c r="AC197"/>
    </row>
    <row r="198" spans="1:29" x14ac:dyDescent="0.3">
      <c r="A198" s="1" t="s">
        <v>4518</v>
      </c>
      <c r="B198" s="1" t="s">
        <v>348</v>
      </c>
      <c r="C198" s="1" t="s">
        <v>721</v>
      </c>
      <c r="D198" s="67">
        <v>5</v>
      </c>
      <c r="E198" s="1">
        <v>-3.14</v>
      </c>
      <c r="F198">
        <v>0.96</v>
      </c>
      <c r="G198" s="67">
        <v>77</v>
      </c>
      <c r="H198">
        <v>7</v>
      </c>
      <c r="I198" s="1" t="s">
        <v>16267</v>
      </c>
      <c r="J198">
        <v>236.5</v>
      </c>
      <c r="K198">
        <v>274</v>
      </c>
      <c r="L198">
        <v>3.5</v>
      </c>
      <c r="M198" s="67">
        <v>0</v>
      </c>
      <c r="N198" s="1" t="s">
        <v>4515</v>
      </c>
      <c r="O198">
        <v>12</v>
      </c>
      <c r="AA198"/>
      <c r="AB198"/>
      <c r="AC198"/>
    </row>
    <row r="199" spans="1:29" x14ac:dyDescent="0.3">
      <c r="A199" s="1" t="s">
        <v>8187</v>
      </c>
      <c r="B199" s="1" t="s">
        <v>348</v>
      </c>
      <c r="C199" s="1" t="s">
        <v>910</v>
      </c>
      <c r="D199" s="67">
        <v>7</v>
      </c>
      <c r="E199" s="1">
        <v>-3.2</v>
      </c>
      <c r="F199">
        <v>0.8</v>
      </c>
      <c r="G199" s="67">
        <v>78</v>
      </c>
      <c r="H199">
        <v>7</v>
      </c>
      <c r="I199" s="1" t="s">
        <v>16160</v>
      </c>
      <c r="J199">
        <v>232.7</v>
      </c>
      <c r="K199">
        <v>269</v>
      </c>
      <c r="L199">
        <v>1.5</v>
      </c>
      <c r="M199" s="67">
        <v>0</v>
      </c>
      <c r="N199" s="1" t="s">
        <v>147</v>
      </c>
      <c r="O199">
        <v>5</v>
      </c>
      <c r="AA199"/>
      <c r="AB199"/>
      <c r="AC199"/>
    </row>
    <row r="200" spans="1:29" x14ac:dyDescent="0.3">
      <c r="A200" s="1" t="s">
        <v>15739</v>
      </c>
      <c r="B200" s="1" t="s">
        <v>321</v>
      </c>
      <c r="C200" s="1" t="s">
        <v>489</v>
      </c>
      <c r="D200" s="67">
        <v>6</v>
      </c>
      <c r="E200" s="1">
        <v>-3.24</v>
      </c>
      <c r="F200">
        <v>0.91</v>
      </c>
      <c r="G200" s="67">
        <v>40</v>
      </c>
      <c r="H200">
        <v>8</v>
      </c>
      <c r="I200" s="1" t="s">
        <v>296</v>
      </c>
      <c r="J200"/>
      <c r="K200"/>
      <c r="L200"/>
      <c r="M200" s="67">
        <v>0</v>
      </c>
      <c r="N200" s="1" t="s">
        <v>15740</v>
      </c>
      <c r="O200">
        <v>0</v>
      </c>
      <c r="AA200"/>
      <c r="AB200"/>
      <c r="AC200"/>
    </row>
    <row r="201" spans="1:29" x14ac:dyDescent="0.3">
      <c r="A201" s="1" t="s">
        <v>5134</v>
      </c>
      <c r="B201" s="1" t="s">
        <v>451</v>
      </c>
      <c r="C201" s="1" t="s">
        <v>340</v>
      </c>
      <c r="D201" s="67">
        <v>8</v>
      </c>
      <c r="E201" s="1">
        <v>-3.28</v>
      </c>
      <c r="F201">
        <v>0.84</v>
      </c>
      <c r="G201" s="67">
        <v>54</v>
      </c>
      <c r="H201">
        <v>8</v>
      </c>
      <c r="I201" s="1" t="s">
        <v>16247</v>
      </c>
      <c r="J201">
        <v>154.1</v>
      </c>
      <c r="K201">
        <v>169</v>
      </c>
      <c r="L201">
        <v>2.7</v>
      </c>
      <c r="M201" s="67">
        <v>0</v>
      </c>
      <c r="N201" s="1" t="s">
        <v>179</v>
      </c>
      <c r="O201">
        <v>2</v>
      </c>
      <c r="AA201"/>
      <c r="AB201"/>
      <c r="AC201"/>
    </row>
    <row r="202" spans="1:29" x14ac:dyDescent="0.3">
      <c r="A202" s="1" t="s">
        <v>15554</v>
      </c>
      <c r="B202" s="1" t="s">
        <v>348</v>
      </c>
      <c r="C202" s="1" t="s">
        <v>410</v>
      </c>
      <c r="D202" s="67">
        <v>9</v>
      </c>
      <c r="E202" s="1">
        <v>-3.32</v>
      </c>
      <c r="F202">
        <v>0.98</v>
      </c>
      <c r="G202" s="67">
        <v>79</v>
      </c>
      <c r="H202">
        <v>7</v>
      </c>
      <c r="I202" s="1" t="s">
        <v>16123</v>
      </c>
      <c r="J202">
        <v>219</v>
      </c>
      <c r="K202">
        <v>174</v>
      </c>
      <c r="L202">
        <v>-5</v>
      </c>
      <c r="M202" s="67">
        <v>0</v>
      </c>
      <c r="N202" s="1" t="s">
        <v>15555</v>
      </c>
      <c r="O202">
        <v>0</v>
      </c>
      <c r="AA202"/>
      <c r="AB202"/>
      <c r="AC202"/>
    </row>
    <row r="203" spans="1:29" x14ac:dyDescent="0.3">
      <c r="A203" s="1" t="s">
        <v>9996</v>
      </c>
      <c r="B203" s="1" t="s">
        <v>348</v>
      </c>
      <c r="C203" s="1" t="s">
        <v>410</v>
      </c>
      <c r="D203" s="67">
        <v>9</v>
      </c>
      <c r="E203" s="1">
        <v>-3.36</v>
      </c>
      <c r="F203">
        <v>1</v>
      </c>
      <c r="G203" s="67">
        <v>80</v>
      </c>
      <c r="H203">
        <v>7</v>
      </c>
      <c r="I203" s="1" t="s">
        <v>16209</v>
      </c>
      <c r="J203">
        <v>200.3</v>
      </c>
      <c r="K203">
        <v>197</v>
      </c>
      <c r="L203">
        <v>-0.4</v>
      </c>
      <c r="M203" s="67">
        <v>0</v>
      </c>
      <c r="N203" s="1" t="s">
        <v>76</v>
      </c>
      <c r="O203">
        <v>3</v>
      </c>
      <c r="AA203"/>
      <c r="AB203"/>
      <c r="AC203"/>
    </row>
    <row r="204" spans="1:29" x14ac:dyDescent="0.3">
      <c r="A204" s="1" t="s">
        <v>6207</v>
      </c>
      <c r="B204" s="1" t="s">
        <v>451</v>
      </c>
      <c r="C204" s="1" t="s">
        <v>365</v>
      </c>
      <c r="D204" s="67">
        <v>5</v>
      </c>
      <c r="E204" s="1">
        <v>-3.38</v>
      </c>
      <c r="F204">
        <v>0.97</v>
      </c>
      <c r="G204" s="67">
        <v>55</v>
      </c>
      <c r="H204">
        <v>8</v>
      </c>
      <c r="I204" s="1" t="s">
        <v>16284</v>
      </c>
      <c r="J204">
        <v>182</v>
      </c>
      <c r="K204">
        <v>178</v>
      </c>
      <c r="L204">
        <v>-0.1</v>
      </c>
      <c r="M204" s="67">
        <v>0</v>
      </c>
      <c r="N204" s="1" t="s">
        <v>30</v>
      </c>
      <c r="O204">
        <v>3</v>
      </c>
      <c r="AA204"/>
      <c r="AB204"/>
      <c r="AC204"/>
    </row>
    <row r="205" spans="1:29" x14ac:dyDescent="0.3">
      <c r="A205" s="1" t="s">
        <v>16221</v>
      </c>
      <c r="B205" s="1" t="s">
        <v>348</v>
      </c>
      <c r="C205" s="1" t="s">
        <v>910</v>
      </c>
      <c r="D205" s="67">
        <v>7</v>
      </c>
      <c r="E205" s="1">
        <v>-3.38</v>
      </c>
      <c r="F205">
        <v>1.39</v>
      </c>
      <c r="G205" s="67">
        <v>81</v>
      </c>
      <c r="H205">
        <v>7</v>
      </c>
      <c r="I205" s="1" t="s">
        <v>16298</v>
      </c>
      <c r="J205">
        <v>218.6</v>
      </c>
      <c r="K205">
        <v>198</v>
      </c>
      <c r="L205">
        <v>-2.1</v>
      </c>
      <c r="M205" s="67">
        <v>0</v>
      </c>
      <c r="N205" s="1" t="s">
        <v>15625</v>
      </c>
      <c r="O205">
        <v>0</v>
      </c>
      <c r="AA205"/>
      <c r="AB205"/>
      <c r="AC205"/>
    </row>
    <row r="206" spans="1:29" x14ac:dyDescent="0.3">
      <c r="A206" s="1" t="s">
        <v>3541</v>
      </c>
      <c r="B206" s="1" t="s">
        <v>348</v>
      </c>
      <c r="C206" s="1" t="s">
        <v>489</v>
      </c>
      <c r="D206" s="67">
        <v>6</v>
      </c>
      <c r="E206" s="1">
        <v>-3.39</v>
      </c>
      <c r="F206">
        <v>0.66</v>
      </c>
      <c r="G206" s="67">
        <v>82</v>
      </c>
      <c r="H206">
        <v>7</v>
      </c>
      <c r="I206" s="1" t="s">
        <v>16222</v>
      </c>
      <c r="J206">
        <v>227.4</v>
      </c>
      <c r="K206">
        <v>250</v>
      </c>
      <c r="L206">
        <v>1.3</v>
      </c>
      <c r="M206" s="67">
        <v>0</v>
      </c>
      <c r="N206" s="1" t="s">
        <v>3538</v>
      </c>
      <c r="O206">
        <v>8</v>
      </c>
      <c r="AA206"/>
      <c r="AB206"/>
      <c r="AC206"/>
    </row>
    <row r="207" spans="1:29" x14ac:dyDescent="0.3">
      <c r="A207" s="1" t="s">
        <v>9733</v>
      </c>
      <c r="B207" s="1" t="s">
        <v>321</v>
      </c>
      <c r="C207" s="1" t="s">
        <v>303</v>
      </c>
      <c r="D207" s="67">
        <v>7</v>
      </c>
      <c r="E207" s="1">
        <v>-3.39</v>
      </c>
      <c r="F207">
        <v>0.78</v>
      </c>
      <c r="G207" s="67">
        <v>41</v>
      </c>
      <c r="H207">
        <v>8</v>
      </c>
      <c r="I207" s="1" t="s">
        <v>16307</v>
      </c>
      <c r="J207">
        <v>299.7</v>
      </c>
      <c r="K207">
        <v>301</v>
      </c>
      <c r="L207">
        <v>-3.5</v>
      </c>
      <c r="M207" s="67">
        <v>0</v>
      </c>
      <c r="N207" s="1" t="s">
        <v>119</v>
      </c>
      <c r="O207">
        <v>6</v>
      </c>
      <c r="AA207"/>
      <c r="AB207"/>
      <c r="AC207"/>
    </row>
    <row r="208" spans="1:29" x14ac:dyDescent="0.3">
      <c r="A208" s="1" t="s">
        <v>3274</v>
      </c>
      <c r="B208" s="1" t="s">
        <v>321</v>
      </c>
      <c r="C208" s="1" t="s">
        <v>552</v>
      </c>
      <c r="D208" s="67">
        <v>7</v>
      </c>
      <c r="E208" s="1">
        <v>-3.41</v>
      </c>
      <c r="F208">
        <v>0.64</v>
      </c>
      <c r="G208" s="67">
        <v>42</v>
      </c>
      <c r="H208">
        <v>8</v>
      </c>
      <c r="I208" s="1" t="s">
        <v>296</v>
      </c>
      <c r="J208"/>
      <c r="K208"/>
      <c r="L208"/>
      <c r="M208" s="67">
        <v>0</v>
      </c>
      <c r="N208" s="1" t="s">
        <v>3271</v>
      </c>
      <c r="O208">
        <v>3</v>
      </c>
      <c r="AA208"/>
      <c r="AB208"/>
      <c r="AC208"/>
    </row>
    <row r="209" spans="1:29" x14ac:dyDescent="0.3">
      <c r="A209" s="1" t="s">
        <v>14759</v>
      </c>
      <c r="B209" s="1" t="s">
        <v>451</v>
      </c>
      <c r="C209" s="1" t="s">
        <v>298</v>
      </c>
      <c r="D209" s="67">
        <v>10</v>
      </c>
      <c r="E209" s="1">
        <v>-3.42</v>
      </c>
      <c r="F209">
        <v>1.04</v>
      </c>
      <c r="G209" s="67">
        <v>56</v>
      </c>
      <c r="H209">
        <v>8</v>
      </c>
      <c r="I209" s="1" t="s">
        <v>16242</v>
      </c>
      <c r="J209">
        <v>178.7</v>
      </c>
      <c r="K209">
        <v>222</v>
      </c>
      <c r="L209">
        <v>2.8</v>
      </c>
      <c r="M209" s="67">
        <v>0</v>
      </c>
      <c r="N209" s="1" t="s">
        <v>14760</v>
      </c>
      <c r="O209">
        <v>0</v>
      </c>
      <c r="AA209"/>
      <c r="AB209"/>
      <c r="AC209"/>
    </row>
    <row r="210" spans="1:29" x14ac:dyDescent="0.3">
      <c r="A210" s="1" t="s">
        <v>7244</v>
      </c>
      <c r="B210" s="1" t="s">
        <v>321</v>
      </c>
      <c r="C210" s="1" t="s">
        <v>14642</v>
      </c>
      <c r="D210" s="67">
        <v>6</v>
      </c>
      <c r="E210" s="1">
        <v>-3.46</v>
      </c>
      <c r="F210">
        <v>0.84</v>
      </c>
      <c r="G210" s="67">
        <v>43</v>
      </c>
      <c r="H210">
        <v>9</v>
      </c>
      <c r="I210" s="1" t="s">
        <v>296</v>
      </c>
      <c r="J210"/>
      <c r="K210"/>
      <c r="L210"/>
      <c r="M210" s="67">
        <v>0</v>
      </c>
      <c r="N210" s="1" t="s">
        <v>7241</v>
      </c>
      <c r="O210">
        <v>17</v>
      </c>
      <c r="AA210"/>
      <c r="AB210"/>
      <c r="AC210"/>
    </row>
    <row r="211" spans="1:29" x14ac:dyDescent="0.3">
      <c r="A211" s="1" t="s">
        <v>7104</v>
      </c>
      <c r="B211" s="1" t="s">
        <v>321</v>
      </c>
      <c r="C211" s="1" t="s">
        <v>1198</v>
      </c>
      <c r="D211" s="67">
        <v>13</v>
      </c>
      <c r="E211" s="1">
        <v>-3.47</v>
      </c>
      <c r="F211">
        <v>0.64</v>
      </c>
      <c r="G211" s="67">
        <v>44</v>
      </c>
      <c r="H211">
        <v>9</v>
      </c>
      <c r="I211" s="1" t="s">
        <v>16288</v>
      </c>
      <c r="J211">
        <v>293.2</v>
      </c>
      <c r="K211">
        <v>299</v>
      </c>
      <c r="L211">
        <v>-0.4</v>
      </c>
      <c r="M211" s="67">
        <v>0</v>
      </c>
      <c r="N211" s="1" t="s">
        <v>90</v>
      </c>
      <c r="O211">
        <v>6</v>
      </c>
      <c r="AA211"/>
      <c r="AB211"/>
      <c r="AC211"/>
    </row>
    <row r="212" spans="1:29" x14ac:dyDescent="0.3">
      <c r="A212" s="1" t="s">
        <v>7575</v>
      </c>
      <c r="B212" s="1" t="s">
        <v>348</v>
      </c>
      <c r="C212" s="1" t="s">
        <v>479</v>
      </c>
      <c r="D212" s="67">
        <v>10</v>
      </c>
      <c r="E212" s="1">
        <v>-3.48</v>
      </c>
      <c r="F212">
        <v>0.9</v>
      </c>
      <c r="G212" s="67">
        <v>83</v>
      </c>
      <c r="H212">
        <v>7</v>
      </c>
      <c r="I212" s="1" t="s">
        <v>16149</v>
      </c>
      <c r="J212">
        <v>244.6</v>
      </c>
      <c r="K212">
        <v>305</v>
      </c>
      <c r="L212">
        <v>4.9000000000000004</v>
      </c>
      <c r="M212" s="67">
        <v>0</v>
      </c>
      <c r="N212" s="1" t="s">
        <v>7572</v>
      </c>
      <c r="O212">
        <v>2</v>
      </c>
      <c r="AA212"/>
      <c r="AB212"/>
      <c r="AC212"/>
    </row>
    <row r="213" spans="1:29" x14ac:dyDescent="0.3">
      <c r="A213" s="1" t="s">
        <v>15411</v>
      </c>
      <c r="B213" s="1" t="s">
        <v>321</v>
      </c>
      <c r="C213" s="1" t="s">
        <v>895</v>
      </c>
      <c r="D213" s="67">
        <v>11</v>
      </c>
      <c r="E213" s="1">
        <v>-3.51</v>
      </c>
      <c r="F213">
        <v>0.76</v>
      </c>
      <c r="G213" s="67">
        <v>45</v>
      </c>
      <c r="H213">
        <v>9</v>
      </c>
      <c r="I213" s="1" t="s">
        <v>296</v>
      </c>
      <c r="J213"/>
      <c r="K213"/>
      <c r="L213"/>
      <c r="M213" s="67">
        <v>0</v>
      </c>
      <c r="N213" s="1" t="s">
        <v>15412</v>
      </c>
      <c r="O213">
        <v>0</v>
      </c>
      <c r="AA213"/>
      <c r="AB213"/>
      <c r="AC213"/>
    </row>
    <row r="214" spans="1:29" x14ac:dyDescent="0.3">
      <c r="A214" s="1" t="s">
        <v>4996</v>
      </c>
      <c r="B214" s="1" t="s">
        <v>321</v>
      </c>
      <c r="C214" s="1" t="s">
        <v>444</v>
      </c>
      <c r="D214" s="67">
        <v>8</v>
      </c>
      <c r="E214" s="1">
        <v>-3.52</v>
      </c>
      <c r="F214">
        <v>0.53</v>
      </c>
      <c r="G214" s="67">
        <v>46</v>
      </c>
      <c r="H214">
        <v>9</v>
      </c>
      <c r="I214" s="1" t="s">
        <v>296</v>
      </c>
      <c r="J214"/>
      <c r="K214"/>
      <c r="L214"/>
      <c r="M214" s="67">
        <v>0</v>
      </c>
      <c r="N214" s="1" t="s">
        <v>4993</v>
      </c>
      <c r="O214">
        <v>3</v>
      </c>
      <c r="AA214"/>
      <c r="AB214"/>
      <c r="AC214"/>
    </row>
    <row r="215" spans="1:29" x14ac:dyDescent="0.3">
      <c r="A215" s="1" t="s">
        <v>4430</v>
      </c>
      <c r="B215" s="1" t="s">
        <v>321</v>
      </c>
      <c r="C215" s="1" t="s">
        <v>536</v>
      </c>
      <c r="D215" s="67">
        <v>11</v>
      </c>
      <c r="E215" s="1">
        <v>-3.57</v>
      </c>
      <c r="F215">
        <v>0.66</v>
      </c>
      <c r="G215" s="67">
        <v>47</v>
      </c>
      <c r="H215">
        <v>9</v>
      </c>
      <c r="I215" s="1" t="s">
        <v>296</v>
      </c>
      <c r="J215"/>
      <c r="K215"/>
      <c r="L215"/>
      <c r="M215" s="67">
        <v>0</v>
      </c>
      <c r="N215" s="1" t="s">
        <v>213</v>
      </c>
      <c r="O215">
        <v>7</v>
      </c>
      <c r="AA215"/>
      <c r="AB215"/>
      <c r="AC215"/>
    </row>
    <row r="216" spans="1:29" x14ac:dyDescent="0.3">
      <c r="A216" s="1" t="s">
        <v>7534</v>
      </c>
      <c r="B216" s="1" t="s">
        <v>348</v>
      </c>
      <c r="C216" s="1" t="s">
        <v>552</v>
      </c>
      <c r="D216" s="67">
        <v>7</v>
      </c>
      <c r="E216" s="1">
        <v>-3.6</v>
      </c>
      <c r="F216">
        <v>0.54</v>
      </c>
      <c r="G216" s="67">
        <v>84</v>
      </c>
      <c r="H216">
        <v>7</v>
      </c>
      <c r="I216" s="1" t="s">
        <v>16292</v>
      </c>
      <c r="J216">
        <v>268.2</v>
      </c>
      <c r="K216">
        <v>302</v>
      </c>
      <c r="L216">
        <v>2.2000000000000002</v>
      </c>
      <c r="M216" s="67">
        <v>0</v>
      </c>
      <c r="N216" s="1" t="s">
        <v>148</v>
      </c>
      <c r="O216">
        <v>5</v>
      </c>
      <c r="AA216"/>
      <c r="AB216"/>
      <c r="AC216"/>
    </row>
    <row r="217" spans="1:29" x14ac:dyDescent="0.3">
      <c r="A217" s="1" t="s">
        <v>3064</v>
      </c>
      <c r="B217" s="1" t="s">
        <v>451</v>
      </c>
      <c r="C217" s="1" t="s">
        <v>910</v>
      </c>
      <c r="D217" s="67">
        <v>7</v>
      </c>
      <c r="E217" s="1">
        <v>-3.62</v>
      </c>
      <c r="F217">
        <v>1.07</v>
      </c>
      <c r="G217" s="67">
        <v>57</v>
      </c>
      <c r="H217">
        <v>8</v>
      </c>
      <c r="I217" s="1" t="s">
        <v>16192</v>
      </c>
      <c r="J217">
        <v>234.4</v>
      </c>
      <c r="K217">
        <v>210</v>
      </c>
      <c r="L217">
        <v>-1.8</v>
      </c>
      <c r="M217" s="67">
        <v>0</v>
      </c>
      <c r="N217" s="1" t="s">
        <v>117</v>
      </c>
      <c r="O217">
        <v>7</v>
      </c>
      <c r="AA217"/>
      <c r="AB217"/>
      <c r="AC217"/>
    </row>
    <row r="218" spans="1:29" x14ac:dyDescent="0.3">
      <c r="A218" s="1" t="s">
        <v>1246</v>
      </c>
      <c r="B218" s="1" t="s">
        <v>321</v>
      </c>
      <c r="C218" s="1" t="s">
        <v>352</v>
      </c>
      <c r="D218" s="67">
        <v>11</v>
      </c>
      <c r="E218" s="1">
        <v>-3.63</v>
      </c>
      <c r="F218">
        <v>0.75</v>
      </c>
      <c r="G218" s="67">
        <v>48</v>
      </c>
      <c r="H218">
        <v>9</v>
      </c>
      <c r="I218" s="1" t="s">
        <v>296</v>
      </c>
      <c r="J218"/>
      <c r="K218"/>
      <c r="L218"/>
      <c r="M218" s="67">
        <v>0</v>
      </c>
      <c r="N218" s="1" t="s">
        <v>1243</v>
      </c>
      <c r="O218">
        <v>7</v>
      </c>
      <c r="AA218"/>
      <c r="AB218"/>
      <c r="AC218"/>
    </row>
    <row r="219" spans="1:29" x14ac:dyDescent="0.3">
      <c r="A219" s="1" t="s">
        <v>7686</v>
      </c>
      <c r="B219" s="1" t="s">
        <v>348</v>
      </c>
      <c r="C219" s="1" t="s">
        <v>694</v>
      </c>
      <c r="D219" s="67">
        <v>8</v>
      </c>
      <c r="E219" s="1">
        <v>-3.7</v>
      </c>
      <c r="F219">
        <v>0.71</v>
      </c>
      <c r="G219" s="67">
        <v>85</v>
      </c>
      <c r="H219">
        <v>7</v>
      </c>
      <c r="I219" s="1" t="s">
        <v>16283</v>
      </c>
      <c r="J219">
        <v>213.4</v>
      </c>
      <c r="K219">
        <v>213</v>
      </c>
      <c r="L219">
        <v>-0.7</v>
      </c>
      <c r="M219" s="67">
        <v>0</v>
      </c>
      <c r="N219" s="1" t="s">
        <v>7683</v>
      </c>
      <c r="O219">
        <v>7</v>
      </c>
      <c r="AA219"/>
      <c r="AB219"/>
      <c r="AC219"/>
    </row>
    <row r="220" spans="1:29" x14ac:dyDescent="0.3">
      <c r="A220" s="1" t="s">
        <v>5417</v>
      </c>
      <c r="B220" s="1" t="s">
        <v>451</v>
      </c>
      <c r="C220" s="1" t="s">
        <v>14642</v>
      </c>
      <c r="D220" s="67">
        <v>6</v>
      </c>
      <c r="E220" s="1">
        <v>-3.75</v>
      </c>
      <c r="F220">
        <v>1.01</v>
      </c>
      <c r="G220" s="67">
        <v>58</v>
      </c>
      <c r="H220">
        <v>8</v>
      </c>
      <c r="I220" s="1" t="s">
        <v>16276</v>
      </c>
      <c r="J220">
        <v>239.7</v>
      </c>
      <c r="K220">
        <v>265</v>
      </c>
      <c r="L220">
        <v>2.7</v>
      </c>
      <c r="M220" s="67">
        <v>0</v>
      </c>
      <c r="N220" s="1" t="s">
        <v>222</v>
      </c>
      <c r="O220">
        <v>4</v>
      </c>
      <c r="AA220"/>
      <c r="AB220"/>
      <c r="AC220"/>
    </row>
    <row r="221" spans="1:29" x14ac:dyDescent="0.3">
      <c r="A221" s="1" t="s">
        <v>5004</v>
      </c>
      <c r="B221" s="1" t="s">
        <v>451</v>
      </c>
      <c r="C221" s="1" t="s">
        <v>416</v>
      </c>
      <c r="D221" s="67">
        <v>6</v>
      </c>
      <c r="E221" s="1">
        <v>-3.85</v>
      </c>
      <c r="F221">
        <v>0.81</v>
      </c>
      <c r="G221" s="67">
        <v>59</v>
      </c>
      <c r="H221">
        <v>8</v>
      </c>
      <c r="I221" s="1" t="s">
        <v>16270</v>
      </c>
      <c r="J221">
        <v>183.2</v>
      </c>
      <c r="K221">
        <v>224</v>
      </c>
      <c r="L221">
        <v>5.4</v>
      </c>
      <c r="M221" s="67">
        <v>0</v>
      </c>
      <c r="N221" s="1" t="s">
        <v>66</v>
      </c>
      <c r="O221">
        <v>6</v>
      </c>
      <c r="AA221"/>
      <c r="AB221"/>
      <c r="AC221"/>
    </row>
    <row r="222" spans="1:29" x14ac:dyDescent="0.3">
      <c r="A222" s="1" t="s">
        <v>5940</v>
      </c>
      <c r="B222" s="1" t="s">
        <v>451</v>
      </c>
      <c r="C222" s="1" t="s">
        <v>479</v>
      </c>
      <c r="D222" s="67">
        <v>10</v>
      </c>
      <c r="E222" s="1">
        <v>-3.86</v>
      </c>
      <c r="F222">
        <v>1.1499999999999999</v>
      </c>
      <c r="G222" s="67">
        <v>60</v>
      </c>
      <c r="H222">
        <v>8</v>
      </c>
      <c r="I222" s="1" t="s">
        <v>16267</v>
      </c>
      <c r="J222">
        <v>236.9</v>
      </c>
      <c r="K222">
        <v>264</v>
      </c>
      <c r="L222">
        <v>2.9</v>
      </c>
      <c r="M222" s="67">
        <v>0</v>
      </c>
      <c r="N222" s="1" t="s">
        <v>56</v>
      </c>
      <c r="O222">
        <v>2</v>
      </c>
      <c r="AA222"/>
      <c r="AB222"/>
      <c r="AC222"/>
    </row>
    <row r="223" spans="1:29" x14ac:dyDescent="0.3">
      <c r="A223" s="1" t="s">
        <v>14600</v>
      </c>
      <c r="B223" s="1" t="s">
        <v>451</v>
      </c>
      <c r="C223" s="1" t="s">
        <v>552</v>
      </c>
      <c r="D223" s="67">
        <v>7</v>
      </c>
      <c r="E223" s="1">
        <v>-3.87</v>
      </c>
      <c r="F223">
        <v>0.9</v>
      </c>
      <c r="G223" s="67">
        <v>61</v>
      </c>
      <c r="H223">
        <v>8</v>
      </c>
      <c r="I223" s="1" t="s">
        <v>16186</v>
      </c>
      <c r="J223">
        <v>190</v>
      </c>
      <c r="K223">
        <v>204</v>
      </c>
      <c r="L223">
        <v>1.6</v>
      </c>
      <c r="M223" s="67">
        <v>0</v>
      </c>
      <c r="N223" s="1" t="s">
        <v>14601</v>
      </c>
      <c r="O223">
        <v>0</v>
      </c>
      <c r="AA223"/>
      <c r="AB223"/>
      <c r="AC223"/>
    </row>
    <row r="224" spans="1:29" x14ac:dyDescent="0.3">
      <c r="A224" s="1" t="s">
        <v>5230</v>
      </c>
      <c r="B224" s="1" t="s">
        <v>451</v>
      </c>
      <c r="C224" s="1" t="s">
        <v>1198</v>
      </c>
      <c r="D224" s="67">
        <v>13</v>
      </c>
      <c r="E224" s="1">
        <v>-3.88</v>
      </c>
      <c r="F224">
        <v>1.32</v>
      </c>
      <c r="G224" s="67">
        <v>62</v>
      </c>
      <c r="H224">
        <v>8</v>
      </c>
      <c r="I224" s="1" t="s">
        <v>296</v>
      </c>
      <c r="J224"/>
      <c r="K224"/>
      <c r="L224"/>
      <c r="M224" s="67">
        <v>0</v>
      </c>
      <c r="N224" s="1" t="s">
        <v>5227</v>
      </c>
      <c r="O224">
        <v>11</v>
      </c>
      <c r="AA224"/>
      <c r="AB224"/>
      <c r="AC224"/>
    </row>
    <row r="225" spans="1:29" x14ac:dyDescent="0.3">
      <c r="A225" s="1" t="s">
        <v>10685</v>
      </c>
      <c r="B225" s="1" t="s">
        <v>451</v>
      </c>
      <c r="C225" s="1" t="s">
        <v>306</v>
      </c>
      <c r="D225" s="67">
        <v>10</v>
      </c>
      <c r="E225" s="1">
        <v>-3.88</v>
      </c>
      <c r="F225">
        <v>1.35</v>
      </c>
      <c r="G225" s="67">
        <v>63</v>
      </c>
      <c r="H225">
        <v>8</v>
      </c>
      <c r="I225" s="1" t="s">
        <v>16172</v>
      </c>
      <c r="J225">
        <v>216.1</v>
      </c>
      <c r="K225">
        <v>273</v>
      </c>
      <c r="L225">
        <v>5.8</v>
      </c>
      <c r="M225" s="67">
        <v>0</v>
      </c>
      <c r="N225" s="1" t="s">
        <v>6091</v>
      </c>
      <c r="O225">
        <v>4</v>
      </c>
      <c r="AA225"/>
      <c r="AB225"/>
      <c r="AC225"/>
    </row>
    <row r="226" spans="1:29" x14ac:dyDescent="0.3">
      <c r="A226" s="1" t="s">
        <v>9008</v>
      </c>
      <c r="B226" s="1" t="s">
        <v>321</v>
      </c>
      <c r="C226" s="1" t="s">
        <v>910</v>
      </c>
      <c r="D226" s="67">
        <v>7</v>
      </c>
      <c r="E226" s="1">
        <v>-3.89</v>
      </c>
      <c r="F226">
        <v>0.28000000000000003</v>
      </c>
      <c r="G226" s="67">
        <v>49</v>
      </c>
      <c r="H226">
        <v>9</v>
      </c>
      <c r="I226" s="1" t="s">
        <v>296</v>
      </c>
      <c r="J226"/>
      <c r="K226"/>
      <c r="L226"/>
      <c r="M226" s="67">
        <v>0</v>
      </c>
      <c r="N226" s="1" t="s">
        <v>9007</v>
      </c>
      <c r="O226">
        <v>1</v>
      </c>
      <c r="AA226"/>
      <c r="AB226"/>
      <c r="AC226"/>
    </row>
    <row r="227" spans="1:29" x14ac:dyDescent="0.3">
      <c r="A227" s="1" t="s">
        <v>7863</v>
      </c>
      <c r="B227" s="1" t="s">
        <v>321</v>
      </c>
      <c r="C227" s="1" t="s">
        <v>296</v>
      </c>
      <c r="D227" s="67"/>
      <c r="E227" s="1">
        <v>-3.92</v>
      </c>
      <c r="F227">
        <v>0.75</v>
      </c>
      <c r="G227" s="67">
        <v>50</v>
      </c>
      <c r="H227">
        <v>9</v>
      </c>
      <c r="I227" s="1" t="s">
        <v>296</v>
      </c>
      <c r="J227"/>
      <c r="K227"/>
      <c r="L227"/>
      <c r="M227" s="67">
        <v>0</v>
      </c>
      <c r="N227" s="1" t="s">
        <v>1804</v>
      </c>
      <c r="O227">
        <v>14</v>
      </c>
      <c r="AA227"/>
      <c r="AB227"/>
      <c r="AC227"/>
    </row>
    <row r="228" spans="1:29" x14ac:dyDescent="0.3">
      <c r="A228" s="1" t="s">
        <v>2686</v>
      </c>
      <c r="B228" s="1" t="s">
        <v>348</v>
      </c>
      <c r="C228" s="1" t="s">
        <v>335</v>
      </c>
      <c r="D228" s="67">
        <v>8</v>
      </c>
      <c r="E228" s="1">
        <v>-3.94</v>
      </c>
      <c r="F228">
        <v>1.07</v>
      </c>
      <c r="G228" s="67">
        <v>86</v>
      </c>
      <c r="H228">
        <v>8</v>
      </c>
      <c r="I228" s="1" t="s">
        <v>16251</v>
      </c>
      <c r="J228">
        <v>237.7</v>
      </c>
      <c r="K228">
        <v>278</v>
      </c>
      <c r="L228">
        <v>2.6</v>
      </c>
      <c r="M228" s="67">
        <v>0</v>
      </c>
      <c r="N228" s="1" t="s">
        <v>2684</v>
      </c>
      <c r="O228">
        <v>1</v>
      </c>
      <c r="AA228"/>
      <c r="AB228"/>
      <c r="AC228"/>
    </row>
    <row r="229" spans="1:29" x14ac:dyDescent="0.3">
      <c r="A229" s="1" t="s">
        <v>3311</v>
      </c>
      <c r="B229" s="1" t="s">
        <v>451</v>
      </c>
      <c r="C229" s="1" t="s">
        <v>536</v>
      </c>
      <c r="D229" s="67">
        <v>11</v>
      </c>
      <c r="E229" s="1">
        <v>-3.94</v>
      </c>
      <c r="F229">
        <v>0.92</v>
      </c>
      <c r="G229" s="67">
        <v>64</v>
      </c>
      <c r="H229">
        <v>9</v>
      </c>
      <c r="I229" s="1" t="s">
        <v>16258</v>
      </c>
      <c r="J229">
        <v>254</v>
      </c>
      <c r="K229">
        <v>290</v>
      </c>
      <c r="L229">
        <v>2.7</v>
      </c>
      <c r="M229" s="67">
        <v>0</v>
      </c>
      <c r="N229" s="1" t="s">
        <v>18</v>
      </c>
      <c r="O229">
        <v>6</v>
      </c>
      <c r="AA229"/>
      <c r="AB229"/>
      <c r="AC229"/>
    </row>
    <row r="230" spans="1:29" x14ac:dyDescent="0.3">
      <c r="A230" s="1" t="s">
        <v>7909</v>
      </c>
      <c r="B230" s="1" t="s">
        <v>321</v>
      </c>
      <c r="C230" s="1" t="s">
        <v>444</v>
      </c>
      <c r="D230" s="67">
        <v>8</v>
      </c>
      <c r="E230" s="1">
        <v>-3.94</v>
      </c>
      <c r="F230">
        <v>0.95</v>
      </c>
      <c r="G230" s="67">
        <v>51</v>
      </c>
      <c r="H230">
        <v>9</v>
      </c>
      <c r="I230" s="1" t="s">
        <v>296</v>
      </c>
      <c r="J230"/>
      <c r="K230"/>
      <c r="L230"/>
      <c r="M230" s="67">
        <v>0</v>
      </c>
      <c r="N230" s="1" t="s">
        <v>7906</v>
      </c>
      <c r="O230">
        <v>6</v>
      </c>
      <c r="AA230"/>
      <c r="AB230"/>
      <c r="AC230"/>
    </row>
    <row r="231" spans="1:29" x14ac:dyDescent="0.3">
      <c r="A231" s="1" t="s">
        <v>2367</v>
      </c>
      <c r="B231" s="1" t="s">
        <v>451</v>
      </c>
      <c r="C231" s="1" t="s">
        <v>489</v>
      </c>
      <c r="D231" s="67">
        <v>6</v>
      </c>
      <c r="E231" s="1">
        <v>-4</v>
      </c>
      <c r="F231">
        <v>0.8</v>
      </c>
      <c r="G231" s="67">
        <v>65</v>
      </c>
      <c r="H231">
        <v>9</v>
      </c>
      <c r="I231" s="1" t="s">
        <v>296</v>
      </c>
      <c r="J231"/>
      <c r="K231"/>
      <c r="L231"/>
      <c r="M231" s="67">
        <v>0</v>
      </c>
      <c r="N231" s="1" t="s">
        <v>160</v>
      </c>
      <c r="O231">
        <v>8</v>
      </c>
      <c r="AA231"/>
      <c r="AB231"/>
      <c r="AC231"/>
    </row>
    <row r="232" spans="1:29" x14ac:dyDescent="0.3">
      <c r="A232" s="1" t="s">
        <v>15233</v>
      </c>
      <c r="B232" s="1" t="s">
        <v>321</v>
      </c>
      <c r="C232" s="1" t="s">
        <v>489</v>
      </c>
      <c r="D232" s="67">
        <v>6</v>
      </c>
      <c r="E232" s="1">
        <v>-4</v>
      </c>
      <c r="F232">
        <v>0.22</v>
      </c>
      <c r="G232" s="67">
        <v>52</v>
      </c>
      <c r="H232">
        <v>9</v>
      </c>
      <c r="I232" s="1" t="s">
        <v>296</v>
      </c>
      <c r="J232"/>
      <c r="K232"/>
      <c r="L232"/>
      <c r="M232" s="67">
        <v>0</v>
      </c>
      <c r="N232" s="1" t="s">
        <v>15234</v>
      </c>
      <c r="O232">
        <v>0</v>
      </c>
      <c r="AA232"/>
      <c r="AB232"/>
      <c r="AC232"/>
    </row>
    <row r="233" spans="1:29" x14ac:dyDescent="0.3">
      <c r="A233" s="1" t="s">
        <v>4474</v>
      </c>
      <c r="B233" s="1" t="s">
        <v>451</v>
      </c>
      <c r="C233" s="1" t="s">
        <v>489</v>
      </c>
      <c r="D233" s="67">
        <v>6</v>
      </c>
      <c r="E233" s="1">
        <v>-4.01</v>
      </c>
      <c r="F233">
        <v>0.93</v>
      </c>
      <c r="G233" s="67">
        <v>67</v>
      </c>
      <c r="H233">
        <v>9</v>
      </c>
      <c r="I233" s="1" t="s">
        <v>16266</v>
      </c>
      <c r="J233">
        <v>243</v>
      </c>
      <c r="K233">
        <v>275</v>
      </c>
      <c r="L233">
        <v>2.7</v>
      </c>
      <c r="M233" s="67">
        <v>0</v>
      </c>
      <c r="N233" s="1" t="s">
        <v>235</v>
      </c>
      <c r="O233">
        <v>7</v>
      </c>
      <c r="AA233"/>
      <c r="AB233"/>
      <c r="AC233"/>
    </row>
    <row r="234" spans="1:29" x14ac:dyDescent="0.3">
      <c r="A234" s="1" t="s">
        <v>5401</v>
      </c>
      <c r="B234" s="1" t="s">
        <v>451</v>
      </c>
      <c r="C234" s="1" t="s">
        <v>489</v>
      </c>
      <c r="D234" s="67">
        <v>6</v>
      </c>
      <c r="E234" s="1">
        <v>-4.01</v>
      </c>
      <c r="F234">
        <v>1.3</v>
      </c>
      <c r="G234" s="67">
        <v>66</v>
      </c>
      <c r="H234">
        <v>9</v>
      </c>
      <c r="I234" s="1" t="s">
        <v>16275</v>
      </c>
      <c r="J234">
        <v>181.7</v>
      </c>
      <c r="K234">
        <v>214</v>
      </c>
      <c r="L234">
        <v>3.7</v>
      </c>
      <c r="M234" s="67">
        <v>0</v>
      </c>
      <c r="N234" s="1" t="s">
        <v>5400</v>
      </c>
      <c r="O234">
        <v>1</v>
      </c>
      <c r="AA234"/>
      <c r="AB234"/>
      <c r="AC234"/>
    </row>
    <row r="235" spans="1:29" x14ac:dyDescent="0.3">
      <c r="A235" s="1" t="s">
        <v>6954</v>
      </c>
      <c r="B235" s="1" t="s">
        <v>321</v>
      </c>
      <c r="C235" s="1" t="s">
        <v>314</v>
      </c>
      <c r="D235" s="67">
        <v>11</v>
      </c>
      <c r="E235" s="1">
        <v>-4.01</v>
      </c>
      <c r="F235">
        <v>0.71</v>
      </c>
      <c r="G235" s="67">
        <v>53</v>
      </c>
      <c r="H235">
        <v>9</v>
      </c>
      <c r="I235" s="1" t="s">
        <v>296</v>
      </c>
      <c r="J235"/>
      <c r="K235"/>
      <c r="L235"/>
      <c r="M235" s="67">
        <v>0</v>
      </c>
      <c r="N235" s="1" t="s">
        <v>6952</v>
      </c>
      <c r="O235">
        <v>1</v>
      </c>
      <c r="AA235"/>
      <c r="AB235"/>
      <c r="AC235"/>
    </row>
    <row r="236" spans="1:29" x14ac:dyDescent="0.3">
      <c r="A236" s="1" t="s">
        <v>2963</v>
      </c>
      <c r="B236" s="1" t="s">
        <v>451</v>
      </c>
      <c r="C236" s="1" t="s">
        <v>416</v>
      </c>
      <c r="D236" s="67">
        <v>6</v>
      </c>
      <c r="E236" s="1">
        <v>-4.05</v>
      </c>
      <c r="F236">
        <v>0.87</v>
      </c>
      <c r="G236" s="67">
        <v>69</v>
      </c>
      <c r="H236">
        <v>9</v>
      </c>
      <c r="I236" s="1" t="s">
        <v>16179</v>
      </c>
      <c r="J236">
        <v>205.3</v>
      </c>
      <c r="K236">
        <v>179</v>
      </c>
      <c r="L236">
        <v>-2.4</v>
      </c>
      <c r="M236" s="67">
        <v>0</v>
      </c>
      <c r="N236" s="1" t="s">
        <v>36</v>
      </c>
      <c r="O236">
        <v>2</v>
      </c>
      <c r="AA236"/>
      <c r="AB236"/>
      <c r="AC236"/>
    </row>
    <row r="237" spans="1:29" x14ac:dyDescent="0.3">
      <c r="A237" s="1" t="s">
        <v>4415</v>
      </c>
      <c r="B237" s="1" t="s">
        <v>451</v>
      </c>
      <c r="C237" s="1" t="s">
        <v>296</v>
      </c>
      <c r="D237" s="67"/>
      <c r="E237" s="1">
        <v>-4.05</v>
      </c>
      <c r="F237">
        <v>1.02</v>
      </c>
      <c r="G237" s="67">
        <v>68</v>
      </c>
      <c r="H237">
        <v>9</v>
      </c>
      <c r="I237" s="1" t="s">
        <v>16194</v>
      </c>
      <c r="J237">
        <v>246.5</v>
      </c>
      <c r="K237">
        <v>206</v>
      </c>
      <c r="L237">
        <v>-7</v>
      </c>
      <c r="M237" s="67">
        <v>0</v>
      </c>
      <c r="N237" s="1" t="s">
        <v>239</v>
      </c>
      <c r="O237">
        <v>6</v>
      </c>
      <c r="AA237"/>
      <c r="AB237"/>
      <c r="AC237"/>
    </row>
    <row r="238" spans="1:29" x14ac:dyDescent="0.3">
      <c r="A238" s="1" t="s">
        <v>14160</v>
      </c>
      <c r="B238" s="1" t="s">
        <v>451</v>
      </c>
      <c r="C238" s="1" t="s">
        <v>915</v>
      </c>
      <c r="D238" s="67">
        <v>8</v>
      </c>
      <c r="E238" s="1">
        <v>-4.08</v>
      </c>
      <c r="F238">
        <v>0.88</v>
      </c>
      <c r="G238" s="67">
        <v>70</v>
      </c>
      <c r="H238">
        <v>9</v>
      </c>
      <c r="I238" s="1" t="s">
        <v>16283</v>
      </c>
      <c r="J238">
        <v>213.6</v>
      </c>
      <c r="K238">
        <v>254</v>
      </c>
      <c r="L238">
        <v>5</v>
      </c>
      <c r="M238" s="67">
        <v>0</v>
      </c>
      <c r="N238" s="1" t="s">
        <v>6108</v>
      </c>
      <c r="O238">
        <v>1</v>
      </c>
      <c r="AA238"/>
      <c r="AB238"/>
      <c r="AC238"/>
    </row>
    <row r="239" spans="1:29" x14ac:dyDescent="0.3">
      <c r="A239" s="1" t="s">
        <v>6847</v>
      </c>
      <c r="B239" s="1" t="s">
        <v>321</v>
      </c>
      <c r="C239" s="1" t="s">
        <v>303</v>
      </c>
      <c r="D239" s="67">
        <v>7</v>
      </c>
      <c r="E239" s="1">
        <v>-4.08</v>
      </c>
      <c r="F239">
        <v>0.69</v>
      </c>
      <c r="G239" s="67">
        <v>54</v>
      </c>
      <c r="H239">
        <v>9</v>
      </c>
      <c r="I239" s="1" t="s">
        <v>296</v>
      </c>
      <c r="J239"/>
      <c r="K239"/>
      <c r="L239"/>
      <c r="M239" s="67">
        <v>0</v>
      </c>
      <c r="N239" s="1" t="s">
        <v>6844</v>
      </c>
      <c r="O239">
        <v>3</v>
      </c>
      <c r="AA239"/>
      <c r="AB239"/>
      <c r="AC239"/>
    </row>
    <row r="240" spans="1:29" x14ac:dyDescent="0.3">
      <c r="A240" s="1" t="s">
        <v>6810</v>
      </c>
      <c r="B240" s="1" t="s">
        <v>321</v>
      </c>
      <c r="C240" s="1" t="s">
        <v>745</v>
      </c>
      <c r="D240" s="67">
        <v>10</v>
      </c>
      <c r="E240" s="1">
        <v>-4.09</v>
      </c>
      <c r="F240">
        <v>0.65</v>
      </c>
      <c r="G240" s="67">
        <v>56</v>
      </c>
      <c r="H240">
        <v>9</v>
      </c>
      <c r="I240" s="1" t="s">
        <v>296</v>
      </c>
      <c r="J240"/>
      <c r="K240"/>
      <c r="L240"/>
      <c r="M240" s="67">
        <v>0</v>
      </c>
      <c r="N240" s="1" t="s">
        <v>6807</v>
      </c>
      <c r="O240">
        <v>2</v>
      </c>
      <c r="AA240"/>
      <c r="AB240"/>
      <c r="AC240"/>
    </row>
    <row r="241" spans="1:29" x14ac:dyDescent="0.3">
      <c r="A241" s="1" t="s">
        <v>7080</v>
      </c>
      <c r="B241" s="1" t="s">
        <v>321</v>
      </c>
      <c r="C241" s="1" t="s">
        <v>895</v>
      </c>
      <c r="D241" s="67">
        <v>11</v>
      </c>
      <c r="E241" s="1">
        <v>-4.09</v>
      </c>
      <c r="F241">
        <v>0.01</v>
      </c>
      <c r="G241" s="67">
        <v>55</v>
      </c>
      <c r="H241">
        <v>9</v>
      </c>
      <c r="I241" s="1" t="s">
        <v>296</v>
      </c>
      <c r="J241"/>
      <c r="K241"/>
      <c r="L241"/>
      <c r="M241" s="67">
        <v>0</v>
      </c>
      <c r="N241" s="1" t="s">
        <v>7077</v>
      </c>
      <c r="O241">
        <v>1</v>
      </c>
      <c r="AA241"/>
      <c r="AB241"/>
      <c r="AC241"/>
    </row>
    <row r="242" spans="1:29" x14ac:dyDescent="0.3">
      <c r="A242" s="1" t="s">
        <v>3098</v>
      </c>
      <c r="B242" s="1" t="s">
        <v>321</v>
      </c>
      <c r="C242" s="1" t="s">
        <v>371</v>
      </c>
      <c r="D242" s="67">
        <v>6</v>
      </c>
      <c r="E242" s="1">
        <v>-4.1100000000000003</v>
      </c>
      <c r="F242">
        <v>0.33</v>
      </c>
      <c r="G242" s="67">
        <v>57</v>
      </c>
      <c r="H242">
        <v>9</v>
      </c>
      <c r="I242" s="1" t="s">
        <v>296</v>
      </c>
      <c r="J242"/>
      <c r="K242"/>
      <c r="L242"/>
      <c r="M242" s="67">
        <v>0</v>
      </c>
      <c r="N242" s="1" t="s">
        <v>3096</v>
      </c>
      <c r="O242">
        <v>7</v>
      </c>
      <c r="AA242"/>
      <c r="AB242"/>
      <c r="AC242"/>
    </row>
    <row r="243" spans="1:29" x14ac:dyDescent="0.3">
      <c r="A243" s="1" t="s">
        <v>4653</v>
      </c>
      <c r="B243" s="1" t="s">
        <v>321</v>
      </c>
      <c r="C243" s="1" t="s">
        <v>1379</v>
      </c>
      <c r="D243" s="67">
        <v>8</v>
      </c>
      <c r="E243" s="1">
        <v>-4.12</v>
      </c>
      <c r="F243">
        <v>0.39</v>
      </c>
      <c r="G243" s="67">
        <v>59</v>
      </c>
      <c r="H243">
        <v>9</v>
      </c>
      <c r="I243" s="1" t="s">
        <v>296</v>
      </c>
      <c r="J243"/>
      <c r="K243"/>
      <c r="L243"/>
      <c r="M243" s="67">
        <v>0</v>
      </c>
      <c r="N243" s="1" t="s">
        <v>4650</v>
      </c>
      <c r="O243">
        <v>5</v>
      </c>
      <c r="AA243"/>
      <c r="AB243"/>
      <c r="AC243"/>
    </row>
    <row r="244" spans="1:29" x14ac:dyDescent="0.3">
      <c r="A244" s="1" t="s">
        <v>7440</v>
      </c>
      <c r="B244" s="1" t="s">
        <v>321</v>
      </c>
      <c r="C244" s="1" t="s">
        <v>479</v>
      </c>
      <c r="D244" s="67">
        <v>10</v>
      </c>
      <c r="E244" s="1">
        <v>-4.12</v>
      </c>
      <c r="F244">
        <v>0.57999999999999996</v>
      </c>
      <c r="G244" s="67">
        <v>60</v>
      </c>
      <c r="H244">
        <v>9</v>
      </c>
      <c r="I244" s="1" t="s">
        <v>296</v>
      </c>
      <c r="J244"/>
      <c r="K244"/>
      <c r="L244"/>
      <c r="M244" s="67">
        <v>0</v>
      </c>
      <c r="N244" s="1" t="s">
        <v>7437</v>
      </c>
      <c r="O244">
        <v>2</v>
      </c>
      <c r="AA244"/>
      <c r="AB244"/>
      <c r="AC244"/>
    </row>
    <row r="245" spans="1:29" x14ac:dyDescent="0.3">
      <c r="A245" s="1" t="s">
        <v>10337</v>
      </c>
      <c r="B245" s="1" t="s">
        <v>321</v>
      </c>
      <c r="C245" s="1" t="s">
        <v>14642</v>
      </c>
      <c r="D245" s="67">
        <v>6</v>
      </c>
      <c r="E245" s="1">
        <v>-4.12</v>
      </c>
      <c r="F245">
        <v>0.49</v>
      </c>
      <c r="G245" s="67">
        <v>58</v>
      </c>
      <c r="H245">
        <v>9</v>
      </c>
      <c r="I245" s="1" t="s">
        <v>296</v>
      </c>
      <c r="J245"/>
      <c r="K245"/>
      <c r="L245"/>
      <c r="M245" s="67">
        <v>0</v>
      </c>
      <c r="N245" s="1" t="s">
        <v>10336</v>
      </c>
      <c r="O245">
        <v>1</v>
      </c>
      <c r="AA245"/>
      <c r="AB245"/>
      <c r="AC245"/>
    </row>
    <row r="246" spans="1:29" x14ac:dyDescent="0.3">
      <c r="A246" s="1" t="s">
        <v>2933</v>
      </c>
      <c r="B246" s="1" t="s">
        <v>348</v>
      </c>
      <c r="C246" s="1" t="s">
        <v>536</v>
      </c>
      <c r="D246" s="67">
        <v>11</v>
      </c>
      <c r="E246" s="1">
        <v>-4.1500000000000004</v>
      </c>
      <c r="F246">
        <v>0.71</v>
      </c>
      <c r="G246" s="67">
        <v>87</v>
      </c>
      <c r="H246">
        <v>8</v>
      </c>
      <c r="I246" s="1" t="s">
        <v>296</v>
      </c>
      <c r="J246"/>
      <c r="K246"/>
      <c r="L246"/>
      <c r="M246" s="67">
        <v>0</v>
      </c>
      <c r="N246" s="1" t="s">
        <v>2929</v>
      </c>
      <c r="O246">
        <v>3</v>
      </c>
      <c r="AA246"/>
      <c r="AB246"/>
      <c r="AC246"/>
    </row>
    <row r="247" spans="1:29" x14ac:dyDescent="0.3">
      <c r="A247" s="1" t="s">
        <v>8664</v>
      </c>
      <c r="B247" s="1" t="s">
        <v>451</v>
      </c>
      <c r="C247" s="1" t="s">
        <v>570</v>
      </c>
      <c r="D247" s="67">
        <v>9</v>
      </c>
      <c r="E247" s="1">
        <v>-4.1500000000000004</v>
      </c>
      <c r="F247">
        <v>1.2</v>
      </c>
      <c r="G247" s="67">
        <v>71</v>
      </c>
      <c r="H247">
        <v>9</v>
      </c>
      <c r="I247" s="1" t="s">
        <v>16303</v>
      </c>
      <c r="J247">
        <v>198.8</v>
      </c>
      <c r="K247">
        <v>192</v>
      </c>
      <c r="L247">
        <v>0.3</v>
      </c>
      <c r="M247" s="67">
        <v>0</v>
      </c>
      <c r="N247" s="1" t="s">
        <v>219</v>
      </c>
      <c r="O247">
        <v>5</v>
      </c>
      <c r="AA247"/>
      <c r="AB247"/>
      <c r="AC247"/>
    </row>
    <row r="248" spans="1:29" x14ac:dyDescent="0.3">
      <c r="A248" s="1" t="s">
        <v>5179</v>
      </c>
      <c r="B248" s="1" t="s">
        <v>321</v>
      </c>
      <c r="C248" s="1" t="s">
        <v>721</v>
      </c>
      <c r="D248" s="67">
        <v>5</v>
      </c>
      <c r="E248" s="1">
        <v>-4.18</v>
      </c>
      <c r="F248">
        <v>0.49</v>
      </c>
      <c r="G248" s="67">
        <v>61</v>
      </c>
      <c r="H248">
        <v>9</v>
      </c>
      <c r="I248" s="1" t="s">
        <v>296</v>
      </c>
      <c r="J248"/>
      <c r="K248"/>
      <c r="L248"/>
      <c r="M248" s="67">
        <v>0</v>
      </c>
      <c r="N248" s="1" t="s">
        <v>5177</v>
      </c>
      <c r="O248">
        <v>5</v>
      </c>
      <c r="AA248"/>
      <c r="AB248"/>
      <c r="AC248"/>
    </row>
    <row r="249" spans="1:29" x14ac:dyDescent="0.3">
      <c r="A249" s="1" t="s">
        <v>7314</v>
      </c>
      <c r="B249" s="1" t="s">
        <v>451</v>
      </c>
      <c r="C249" s="1" t="s">
        <v>410</v>
      </c>
      <c r="D249" s="67">
        <v>9</v>
      </c>
      <c r="E249" s="1">
        <v>-4.1900000000000004</v>
      </c>
      <c r="F249">
        <v>0.77</v>
      </c>
      <c r="G249" s="67">
        <v>72</v>
      </c>
      <c r="H249">
        <v>9</v>
      </c>
      <c r="I249" s="1" t="s">
        <v>16171</v>
      </c>
      <c r="J249">
        <v>211.7</v>
      </c>
      <c r="K249">
        <v>252</v>
      </c>
      <c r="L249">
        <v>4.4000000000000004</v>
      </c>
      <c r="M249" s="67">
        <v>0</v>
      </c>
      <c r="N249" s="1" t="s">
        <v>191</v>
      </c>
      <c r="O249">
        <v>7</v>
      </c>
      <c r="AA249"/>
      <c r="AB249"/>
      <c r="AC249"/>
    </row>
    <row r="250" spans="1:29" x14ac:dyDescent="0.3">
      <c r="A250" s="1" t="s">
        <v>9305</v>
      </c>
      <c r="B250" s="1" t="s">
        <v>451</v>
      </c>
      <c r="C250" s="1" t="s">
        <v>352</v>
      </c>
      <c r="D250" s="67">
        <v>11</v>
      </c>
      <c r="E250" s="1">
        <v>-4.2</v>
      </c>
      <c r="F250">
        <v>0.66</v>
      </c>
      <c r="G250" s="67">
        <v>73</v>
      </c>
      <c r="H250">
        <v>9</v>
      </c>
      <c r="I250" s="1" t="s">
        <v>296</v>
      </c>
      <c r="J250"/>
      <c r="K250"/>
      <c r="L250"/>
      <c r="M250" s="67">
        <v>0</v>
      </c>
      <c r="N250" s="1" t="s">
        <v>822</v>
      </c>
      <c r="O250">
        <v>15</v>
      </c>
      <c r="AA250"/>
      <c r="AB250"/>
      <c r="AC250"/>
    </row>
    <row r="251" spans="1:29" x14ac:dyDescent="0.3">
      <c r="A251" s="1" t="s">
        <v>1154</v>
      </c>
      <c r="B251" s="1" t="s">
        <v>451</v>
      </c>
      <c r="C251" s="1" t="s">
        <v>669</v>
      </c>
      <c r="D251" s="67">
        <v>9</v>
      </c>
      <c r="E251" s="1">
        <v>-4.21</v>
      </c>
      <c r="G251" s="67">
        <v>74</v>
      </c>
      <c r="H251">
        <v>9</v>
      </c>
      <c r="I251" s="1" t="s">
        <v>296</v>
      </c>
      <c r="J251"/>
      <c r="K251"/>
      <c r="L251"/>
      <c r="M251" s="67">
        <v>0</v>
      </c>
      <c r="N251" s="1" t="s">
        <v>1150</v>
      </c>
      <c r="O251">
        <v>2</v>
      </c>
      <c r="AA251"/>
      <c r="AB251"/>
      <c r="AC251"/>
    </row>
    <row r="252" spans="1:29" x14ac:dyDescent="0.3">
      <c r="A252" s="1" t="s">
        <v>9094</v>
      </c>
      <c r="B252" s="1" t="s">
        <v>321</v>
      </c>
      <c r="C252" s="1" t="s">
        <v>340</v>
      </c>
      <c r="D252" s="67">
        <v>8</v>
      </c>
      <c r="E252" s="1">
        <v>-4.21</v>
      </c>
      <c r="F252">
        <v>0.44</v>
      </c>
      <c r="G252" s="67">
        <v>62</v>
      </c>
      <c r="H252">
        <v>9</v>
      </c>
      <c r="I252" s="1" t="s">
        <v>296</v>
      </c>
      <c r="J252"/>
      <c r="K252"/>
      <c r="L252"/>
      <c r="M252" s="67">
        <v>0</v>
      </c>
      <c r="N252" s="1" t="s">
        <v>9091</v>
      </c>
      <c r="O252">
        <v>5</v>
      </c>
      <c r="AA252"/>
      <c r="AB252"/>
      <c r="AC252"/>
    </row>
    <row r="253" spans="1:29" x14ac:dyDescent="0.3">
      <c r="A253" s="1" t="s">
        <v>15853</v>
      </c>
      <c r="B253" s="1" t="s">
        <v>321</v>
      </c>
      <c r="C253" s="1" t="s">
        <v>365</v>
      </c>
      <c r="D253" s="67">
        <v>5</v>
      </c>
      <c r="E253" s="1">
        <v>-4.22</v>
      </c>
      <c r="F253">
        <v>0.17</v>
      </c>
      <c r="G253" s="67">
        <v>63</v>
      </c>
      <c r="H253">
        <v>9</v>
      </c>
      <c r="I253" s="1" t="s">
        <v>296</v>
      </c>
      <c r="J253"/>
      <c r="K253"/>
      <c r="L253"/>
      <c r="M253" s="67">
        <v>0</v>
      </c>
      <c r="N253" s="1" t="s">
        <v>9163</v>
      </c>
      <c r="O253">
        <v>3</v>
      </c>
      <c r="AA253"/>
      <c r="AB253"/>
      <c r="AC253"/>
    </row>
    <row r="254" spans="1:29" x14ac:dyDescent="0.3">
      <c r="A254" s="1" t="s">
        <v>6038</v>
      </c>
      <c r="B254" s="1" t="s">
        <v>321</v>
      </c>
      <c r="C254" s="1" t="s">
        <v>410</v>
      </c>
      <c r="D254" s="67">
        <v>9</v>
      </c>
      <c r="E254" s="1">
        <v>-4.2300000000000004</v>
      </c>
      <c r="F254">
        <v>0.49</v>
      </c>
      <c r="G254" s="67">
        <v>64</v>
      </c>
      <c r="H254">
        <v>9</v>
      </c>
      <c r="I254" s="1" t="s">
        <v>296</v>
      </c>
      <c r="J254"/>
      <c r="K254"/>
      <c r="L254"/>
      <c r="M254" s="67">
        <v>0</v>
      </c>
      <c r="N254" s="1" t="s">
        <v>6037</v>
      </c>
      <c r="O254">
        <v>1</v>
      </c>
      <c r="AA254"/>
      <c r="AB254"/>
      <c r="AC254"/>
    </row>
    <row r="255" spans="1:29" x14ac:dyDescent="0.3">
      <c r="A255" s="1" t="s">
        <v>1164</v>
      </c>
      <c r="B255" s="1" t="s">
        <v>321</v>
      </c>
      <c r="C255" s="1" t="s">
        <v>410</v>
      </c>
      <c r="D255" s="67">
        <v>9</v>
      </c>
      <c r="E255" s="1">
        <v>-4.24</v>
      </c>
      <c r="G255" s="67">
        <v>66</v>
      </c>
      <c r="H255">
        <v>9</v>
      </c>
      <c r="I255" s="1" t="s">
        <v>296</v>
      </c>
      <c r="J255"/>
      <c r="K255"/>
      <c r="L255"/>
      <c r="M255" s="67">
        <v>0</v>
      </c>
      <c r="N255" s="1" t="s">
        <v>1160</v>
      </c>
      <c r="O255">
        <v>3</v>
      </c>
      <c r="AA255"/>
      <c r="AB255"/>
      <c r="AC255"/>
    </row>
    <row r="256" spans="1:29" x14ac:dyDescent="0.3">
      <c r="A256" s="1" t="s">
        <v>10506</v>
      </c>
      <c r="B256" s="1" t="s">
        <v>321</v>
      </c>
      <c r="C256" s="1" t="s">
        <v>416</v>
      </c>
      <c r="D256" s="67">
        <v>6</v>
      </c>
      <c r="E256" s="1">
        <v>-4.24</v>
      </c>
      <c r="F256">
        <v>0.75</v>
      </c>
      <c r="G256" s="67">
        <v>65</v>
      </c>
      <c r="H256">
        <v>9</v>
      </c>
      <c r="I256" s="1" t="s">
        <v>16164</v>
      </c>
      <c r="J256">
        <v>296.89999999999998</v>
      </c>
      <c r="K256">
        <v>295</v>
      </c>
      <c r="L256">
        <v>-4.8</v>
      </c>
      <c r="M256" s="67">
        <v>0</v>
      </c>
      <c r="N256" s="1" t="s">
        <v>10504</v>
      </c>
      <c r="O256">
        <v>3</v>
      </c>
      <c r="AA256"/>
      <c r="AB256"/>
      <c r="AC256"/>
    </row>
    <row r="257" spans="1:29" x14ac:dyDescent="0.3">
      <c r="A257" s="1" t="s">
        <v>801</v>
      </c>
      <c r="B257" s="1" t="s">
        <v>321</v>
      </c>
      <c r="C257" s="1" t="s">
        <v>365</v>
      </c>
      <c r="D257" s="67">
        <v>5</v>
      </c>
      <c r="E257" s="1">
        <v>-4.33</v>
      </c>
      <c r="F257">
        <v>0.41</v>
      </c>
      <c r="G257" s="67">
        <v>67</v>
      </c>
      <c r="H257">
        <v>9</v>
      </c>
      <c r="I257" s="1" t="s">
        <v>296</v>
      </c>
      <c r="J257"/>
      <c r="K257"/>
      <c r="L257"/>
      <c r="M257" s="67">
        <v>0</v>
      </c>
      <c r="N257" s="1" t="s">
        <v>796</v>
      </c>
      <c r="O257">
        <v>14</v>
      </c>
      <c r="AA257"/>
      <c r="AB257"/>
      <c r="AC257"/>
    </row>
    <row r="258" spans="1:29" x14ac:dyDescent="0.3">
      <c r="A258" s="1" t="s">
        <v>16223</v>
      </c>
      <c r="B258" s="1" t="s">
        <v>348</v>
      </c>
      <c r="C258" s="1" t="s">
        <v>1379</v>
      </c>
      <c r="D258" s="67">
        <v>8</v>
      </c>
      <c r="E258" s="1">
        <v>-4.33</v>
      </c>
      <c r="F258">
        <v>0.65</v>
      </c>
      <c r="G258" s="67">
        <v>88</v>
      </c>
      <c r="H258">
        <v>8</v>
      </c>
      <c r="I258" s="1" t="s">
        <v>16258</v>
      </c>
      <c r="J258">
        <v>254.3</v>
      </c>
      <c r="K258">
        <v>245</v>
      </c>
      <c r="L258">
        <v>-3</v>
      </c>
      <c r="M258" s="67">
        <v>0</v>
      </c>
      <c r="N258" s="1" t="s">
        <v>15791</v>
      </c>
      <c r="O258">
        <v>0</v>
      </c>
      <c r="AA258"/>
      <c r="AB258"/>
      <c r="AC258"/>
    </row>
    <row r="259" spans="1:29" x14ac:dyDescent="0.3">
      <c r="A259" s="1" t="s">
        <v>10354</v>
      </c>
      <c r="B259" s="1" t="s">
        <v>348</v>
      </c>
      <c r="C259" s="1" t="s">
        <v>335</v>
      </c>
      <c r="D259" s="67">
        <v>8</v>
      </c>
      <c r="E259" s="1">
        <v>-4.34</v>
      </c>
      <c r="F259">
        <v>0.72</v>
      </c>
      <c r="G259" s="67">
        <v>89</v>
      </c>
      <c r="H259">
        <v>8</v>
      </c>
      <c r="I259" s="1" t="s">
        <v>296</v>
      </c>
      <c r="J259"/>
      <c r="K259"/>
      <c r="L259"/>
      <c r="M259" s="67">
        <v>0</v>
      </c>
      <c r="N259" s="1" t="s">
        <v>10352</v>
      </c>
      <c r="O259">
        <v>6</v>
      </c>
      <c r="AA259"/>
      <c r="AB259"/>
      <c r="AC259"/>
    </row>
    <row r="260" spans="1:29" x14ac:dyDescent="0.3">
      <c r="A260" s="1" t="s">
        <v>14655</v>
      </c>
      <c r="B260" s="1" t="s">
        <v>348</v>
      </c>
      <c r="C260" s="1" t="s">
        <v>444</v>
      </c>
      <c r="D260" s="67">
        <v>8</v>
      </c>
      <c r="E260" s="1">
        <v>-4.3499999999999996</v>
      </c>
      <c r="F260">
        <v>0.75</v>
      </c>
      <c r="G260" s="67">
        <v>90</v>
      </c>
      <c r="H260">
        <v>8</v>
      </c>
      <c r="I260" s="1" t="s">
        <v>296</v>
      </c>
      <c r="J260"/>
      <c r="K260"/>
      <c r="L260"/>
      <c r="M260" s="67">
        <v>0</v>
      </c>
      <c r="N260" s="1" t="s">
        <v>14656</v>
      </c>
      <c r="O260">
        <v>0</v>
      </c>
      <c r="AA260"/>
      <c r="AB260"/>
      <c r="AC260"/>
    </row>
    <row r="261" spans="1:29" x14ac:dyDescent="0.3">
      <c r="A261" s="1" t="s">
        <v>16211</v>
      </c>
      <c r="B261" s="1" t="s">
        <v>321</v>
      </c>
      <c r="C261" s="1" t="s">
        <v>910</v>
      </c>
      <c r="D261" s="67">
        <v>7</v>
      </c>
      <c r="E261" s="1">
        <v>-4.3600000000000003</v>
      </c>
      <c r="F261">
        <v>0.52</v>
      </c>
      <c r="G261" s="67">
        <v>68</v>
      </c>
      <c r="H261">
        <v>9</v>
      </c>
      <c r="I261" s="1" t="s">
        <v>296</v>
      </c>
      <c r="J261"/>
      <c r="K261"/>
      <c r="L261"/>
      <c r="M261" s="67">
        <v>0</v>
      </c>
      <c r="N261" s="1" t="s">
        <v>5429</v>
      </c>
      <c r="O261">
        <v>5</v>
      </c>
      <c r="AA261"/>
      <c r="AB261"/>
      <c r="AC261"/>
    </row>
    <row r="262" spans="1:29" x14ac:dyDescent="0.3">
      <c r="A262" s="1" t="s">
        <v>16199</v>
      </c>
      <c r="B262" s="1" t="s">
        <v>451</v>
      </c>
      <c r="C262" s="1" t="s">
        <v>915</v>
      </c>
      <c r="D262" s="67">
        <v>8</v>
      </c>
      <c r="E262" s="1">
        <v>-4.37</v>
      </c>
      <c r="F262">
        <v>0.94</v>
      </c>
      <c r="G262" s="67">
        <v>75</v>
      </c>
      <c r="H262">
        <v>9</v>
      </c>
      <c r="I262" s="1" t="s">
        <v>16268</v>
      </c>
      <c r="J262">
        <v>203.4</v>
      </c>
      <c r="K262">
        <v>199</v>
      </c>
      <c r="L262">
        <v>-0.3</v>
      </c>
      <c r="M262" s="67">
        <v>0</v>
      </c>
      <c r="N262" s="1" t="s">
        <v>15028</v>
      </c>
      <c r="O262">
        <v>0</v>
      </c>
      <c r="AA262"/>
      <c r="AB262"/>
      <c r="AC262"/>
    </row>
    <row r="263" spans="1:29" x14ac:dyDescent="0.3">
      <c r="A263" s="1" t="s">
        <v>7822</v>
      </c>
      <c r="B263" s="1" t="s">
        <v>321</v>
      </c>
      <c r="C263" s="1" t="s">
        <v>298</v>
      </c>
      <c r="D263" s="67">
        <v>10</v>
      </c>
      <c r="E263" s="1">
        <v>-4.38</v>
      </c>
      <c r="F263">
        <v>0.23</v>
      </c>
      <c r="G263" s="67">
        <v>69</v>
      </c>
      <c r="H263">
        <v>9</v>
      </c>
      <c r="I263" s="1" t="s">
        <v>296</v>
      </c>
      <c r="J263"/>
      <c r="K263"/>
      <c r="L263"/>
      <c r="M263" s="67">
        <v>0</v>
      </c>
      <c r="N263" s="1" t="s">
        <v>7819</v>
      </c>
      <c r="O263">
        <v>9</v>
      </c>
      <c r="AA263"/>
      <c r="AB263"/>
      <c r="AC263"/>
    </row>
    <row r="264" spans="1:29" x14ac:dyDescent="0.3">
      <c r="A264" s="1" t="s">
        <v>14220</v>
      </c>
      <c r="B264" s="1" t="s">
        <v>348</v>
      </c>
      <c r="C264" s="1" t="s">
        <v>371</v>
      </c>
      <c r="D264" s="67">
        <v>6</v>
      </c>
      <c r="E264" s="1">
        <v>-4.3899999999999997</v>
      </c>
      <c r="F264">
        <v>0.8</v>
      </c>
      <c r="G264" s="67">
        <v>91</v>
      </c>
      <c r="H264">
        <v>8</v>
      </c>
      <c r="I264" s="1" t="s">
        <v>16112</v>
      </c>
      <c r="J264">
        <v>241.2</v>
      </c>
      <c r="K264">
        <v>261</v>
      </c>
      <c r="L264">
        <v>0.1</v>
      </c>
      <c r="M264" s="67">
        <v>0</v>
      </c>
      <c r="N264" s="1" t="s">
        <v>180</v>
      </c>
      <c r="O264">
        <v>2</v>
      </c>
      <c r="AA264"/>
      <c r="AB264"/>
      <c r="AC264"/>
    </row>
    <row r="265" spans="1:29" x14ac:dyDescent="0.3">
      <c r="A265" s="1" t="s">
        <v>3720</v>
      </c>
      <c r="B265" s="1" t="s">
        <v>321</v>
      </c>
      <c r="C265" s="1" t="s">
        <v>306</v>
      </c>
      <c r="D265" s="67">
        <v>10</v>
      </c>
      <c r="E265" s="1">
        <v>-4.41</v>
      </c>
      <c r="F265">
        <v>0.59</v>
      </c>
      <c r="G265" s="67">
        <v>70</v>
      </c>
      <c r="H265">
        <v>9</v>
      </c>
      <c r="I265" s="1" t="s">
        <v>296</v>
      </c>
      <c r="J265"/>
      <c r="K265"/>
      <c r="L265"/>
      <c r="M265" s="67">
        <v>0</v>
      </c>
      <c r="N265" s="1" t="s">
        <v>3717</v>
      </c>
      <c r="O265">
        <v>3</v>
      </c>
      <c r="AA265"/>
      <c r="AB265"/>
      <c r="AC265"/>
    </row>
    <row r="266" spans="1:29" x14ac:dyDescent="0.3">
      <c r="A266" s="1" t="s">
        <v>8241</v>
      </c>
      <c r="B266" s="1" t="s">
        <v>348</v>
      </c>
      <c r="C266" s="1" t="s">
        <v>303</v>
      </c>
      <c r="D266" s="67">
        <v>7</v>
      </c>
      <c r="E266" s="1">
        <v>-4.41</v>
      </c>
      <c r="F266">
        <v>0.83</v>
      </c>
      <c r="G266" s="67">
        <v>92</v>
      </c>
      <c r="H266">
        <v>8</v>
      </c>
      <c r="I266" s="1" t="s">
        <v>16280</v>
      </c>
      <c r="J266">
        <v>267.60000000000002</v>
      </c>
      <c r="K266">
        <v>283</v>
      </c>
      <c r="L266">
        <v>-0.4</v>
      </c>
      <c r="M266" s="67">
        <v>0</v>
      </c>
      <c r="N266" s="1" t="s">
        <v>8238</v>
      </c>
      <c r="O266">
        <v>3</v>
      </c>
      <c r="AA266"/>
      <c r="AB266"/>
      <c r="AC266"/>
    </row>
    <row r="267" spans="1:29" x14ac:dyDescent="0.3">
      <c r="A267" s="1" t="s">
        <v>553</v>
      </c>
      <c r="B267" s="1" t="s">
        <v>321</v>
      </c>
      <c r="C267" s="1" t="s">
        <v>552</v>
      </c>
      <c r="D267" s="67">
        <v>7</v>
      </c>
      <c r="E267" s="1">
        <v>-4.42</v>
      </c>
      <c r="F267">
        <v>0.14000000000000001</v>
      </c>
      <c r="G267" s="67">
        <v>71</v>
      </c>
      <c r="H267">
        <v>9</v>
      </c>
      <c r="I267" s="1" t="s">
        <v>296</v>
      </c>
      <c r="J267"/>
      <c r="K267"/>
      <c r="L267"/>
      <c r="M267" s="67">
        <v>0</v>
      </c>
      <c r="N267" s="1" t="s">
        <v>547</v>
      </c>
      <c r="O267">
        <v>5</v>
      </c>
      <c r="AA267"/>
      <c r="AB267"/>
      <c r="AC267"/>
    </row>
    <row r="268" spans="1:29" x14ac:dyDescent="0.3">
      <c r="A268" s="1" t="s">
        <v>15120</v>
      </c>
      <c r="B268" s="1" t="s">
        <v>321</v>
      </c>
      <c r="C268" s="1" t="s">
        <v>365</v>
      </c>
      <c r="D268" s="67">
        <v>5</v>
      </c>
      <c r="E268" s="1">
        <v>-4.47</v>
      </c>
      <c r="F268">
        <v>0.3</v>
      </c>
      <c r="G268" s="67">
        <v>72</v>
      </c>
      <c r="H268">
        <v>10</v>
      </c>
      <c r="I268" s="1" t="s">
        <v>296</v>
      </c>
      <c r="J268"/>
      <c r="K268"/>
      <c r="L268"/>
      <c r="M268" s="67">
        <v>0</v>
      </c>
      <c r="N268" s="1" t="s">
        <v>15121</v>
      </c>
      <c r="O268">
        <v>0</v>
      </c>
      <c r="AA268"/>
      <c r="AB268"/>
      <c r="AC268"/>
    </row>
    <row r="269" spans="1:29" x14ac:dyDescent="0.3">
      <c r="A269" s="1" t="s">
        <v>15079</v>
      </c>
      <c r="B269" s="1" t="s">
        <v>348</v>
      </c>
      <c r="C269" s="1" t="s">
        <v>915</v>
      </c>
      <c r="D269" s="67">
        <v>8</v>
      </c>
      <c r="E269" s="1">
        <v>-4.4800000000000004</v>
      </c>
      <c r="F269">
        <v>0.84</v>
      </c>
      <c r="G269" s="67">
        <v>93</v>
      </c>
      <c r="H269">
        <v>8</v>
      </c>
      <c r="I269" s="1" t="s">
        <v>16271</v>
      </c>
      <c r="J269">
        <v>255.5</v>
      </c>
      <c r="K269">
        <v>226</v>
      </c>
      <c r="L269">
        <v>-4.4000000000000004</v>
      </c>
      <c r="M269" s="67">
        <v>0</v>
      </c>
      <c r="N269" s="1" t="s">
        <v>15080</v>
      </c>
      <c r="O269">
        <v>0</v>
      </c>
      <c r="AA269"/>
      <c r="AB269"/>
      <c r="AC269"/>
    </row>
    <row r="270" spans="1:29" x14ac:dyDescent="0.3">
      <c r="A270" s="1" t="s">
        <v>2377</v>
      </c>
      <c r="B270" s="1" t="s">
        <v>321</v>
      </c>
      <c r="C270" s="1" t="s">
        <v>306</v>
      </c>
      <c r="D270" s="67">
        <v>10</v>
      </c>
      <c r="E270" s="1">
        <v>-4.49</v>
      </c>
      <c r="G270" s="67">
        <v>73</v>
      </c>
      <c r="H270">
        <v>10</v>
      </c>
      <c r="I270" s="1" t="s">
        <v>296</v>
      </c>
      <c r="J270"/>
      <c r="K270"/>
      <c r="L270"/>
      <c r="M270" s="67">
        <v>0</v>
      </c>
      <c r="N270" s="1" t="s">
        <v>2374</v>
      </c>
      <c r="O270">
        <v>2</v>
      </c>
      <c r="AA270"/>
      <c r="AB270"/>
      <c r="AC270"/>
    </row>
    <row r="271" spans="1:29" x14ac:dyDescent="0.3">
      <c r="A271" s="1" t="s">
        <v>2143</v>
      </c>
      <c r="B271" s="1" t="s">
        <v>451</v>
      </c>
      <c r="C271" s="1" t="s">
        <v>910</v>
      </c>
      <c r="D271" s="67">
        <v>7</v>
      </c>
      <c r="E271" s="1">
        <v>-4.5</v>
      </c>
      <c r="F271">
        <v>0.82</v>
      </c>
      <c r="G271" s="67">
        <v>76</v>
      </c>
      <c r="H271">
        <v>9</v>
      </c>
      <c r="I271" s="1" t="s">
        <v>16171</v>
      </c>
      <c r="J271">
        <v>211.4</v>
      </c>
      <c r="K271">
        <v>221</v>
      </c>
      <c r="L271">
        <v>2.2000000000000002</v>
      </c>
      <c r="M271" s="67">
        <v>0</v>
      </c>
      <c r="N271" s="1" t="s">
        <v>2140</v>
      </c>
      <c r="O271">
        <v>1</v>
      </c>
      <c r="AA271"/>
      <c r="AB271"/>
      <c r="AC271"/>
    </row>
    <row r="272" spans="1:29" x14ac:dyDescent="0.3">
      <c r="A272" s="1" t="s">
        <v>6048</v>
      </c>
      <c r="B272" s="1" t="s">
        <v>321</v>
      </c>
      <c r="C272" s="1" t="s">
        <v>707</v>
      </c>
      <c r="D272" s="67">
        <v>11</v>
      </c>
      <c r="E272" s="1">
        <v>-4.5</v>
      </c>
      <c r="F272">
        <v>0.3</v>
      </c>
      <c r="G272" s="67">
        <v>74</v>
      </c>
      <c r="H272">
        <v>10</v>
      </c>
      <c r="I272" s="1" t="s">
        <v>296</v>
      </c>
      <c r="J272"/>
      <c r="K272"/>
      <c r="L272"/>
      <c r="M272" s="67">
        <v>0</v>
      </c>
      <c r="N272" s="1" t="s">
        <v>6045</v>
      </c>
      <c r="O272">
        <v>3</v>
      </c>
      <c r="AA272"/>
      <c r="AB272"/>
      <c r="AC272"/>
    </row>
    <row r="273" spans="1:29" x14ac:dyDescent="0.3">
      <c r="A273" s="1" t="s">
        <v>7443</v>
      </c>
      <c r="B273" s="1" t="s">
        <v>321</v>
      </c>
      <c r="C273" s="1" t="s">
        <v>745</v>
      </c>
      <c r="D273" s="67">
        <v>10</v>
      </c>
      <c r="E273" s="1">
        <v>-4.5</v>
      </c>
      <c r="F273">
        <v>0.24</v>
      </c>
      <c r="G273" s="67">
        <v>75</v>
      </c>
      <c r="H273">
        <v>10</v>
      </c>
      <c r="I273" s="1" t="s">
        <v>296</v>
      </c>
      <c r="J273"/>
      <c r="K273"/>
      <c r="L273"/>
      <c r="M273" s="67">
        <v>0</v>
      </c>
      <c r="N273" s="1" t="s">
        <v>7441</v>
      </c>
      <c r="O273">
        <v>5</v>
      </c>
      <c r="AA273"/>
      <c r="AB273"/>
      <c r="AC273"/>
    </row>
    <row r="274" spans="1:29" x14ac:dyDescent="0.3">
      <c r="A274" s="1" t="s">
        <v>7660</v>
      </c>
      <c r="B274" s="1" t="s">
        <v>348</v>
      </c>
      <c r="C274" s="1" t="s">
        <v>416</v>
      </c>
      <c r="D274" s="67">
        <v>6</v>
      </c>
      <c r="E274" s="1">
        <v>-4.5199999999999996</v>
      </c>
      <c r="F274">
        <v>0.86</v>
      </c>
      <c r="G274" s="67">
        <v>94</v>
      </c>
      <c r="H274">
        <v>8</v>
      </c>
      <c r="I274" s="1" t="s">
        <v>16285</v>
      </c>
      <c r="J274">
        <v>265.3</v>
      </c>
      <c r="K274">
        <v>288</v>
      </c>
      <c r="L274">
        <v>0.7</v>
      </c>
      <c r="M274" s="67">
        <v>0</v>
      </c>
      <c r="N274" s="1" t="s">
        <v>7658</v>
      </c>
      <c r="O274">
        <v>5</v>
      </c>
      <c r="AA274"/>
      <c r="AB274"/>
      <c r="AC274"/>
    </row>
    <row r="275" spans="1:29" x14ac:dyDescent="0.3">
      <c r="A275" s="1" t="s">
        <v>7057</v>
      </c>
      <c r="B275" s="1" t="s">
        <v>321</v>
      </c>
      <c r="C275" s="1" t="s">
        <v>1379</v>
      </c>
      <c r="D275" s="67">
        <v>8</v>
      </c>
      <c r="E275" s="1">
        <v>-4.53</v>
      </c>
      <c r="F275">
        <v>0.44</v>
      </c>
      <c r="G275" s="67">
        <v>76</v>
      </c>
      <c r="H275">
        <v>10</v>
      </c>
      <c r="I275" s="1" t="s">
        <v>296</v>
      </c>
      <c r="J275"/>
      <c r="K275"/>
      <c r="L275"/>
      <c r="M275" s="67">
        <v>0</v>
      </c>
      <c r="N275" s="1" t="s">
        <v>7054</v>
      </c>
      <c r="O275">
        <v>4</v>
      </c>
      <c r="AA275"/>
      <c r="AB275"/>
      <c r="AC275"/>
    </row>
    <row r="276" spans="1:29" x14ac:dyDescent="0.3">
      <c r="A276" s="1" t="s">
        <v>8193</v>
      </c>
      <c r="B276" s="1" t="s">
        <v>321</v>
      </c>
      <c r="C276" s="1" t="s">
        <v>444</v>
      </c>
      <c r="D276" s="67">
        <v>8</v>
      </c>
      <c r="E276" s="1">
        <v>-4.53</v>
      </c>
      <c r="F276">
        <v>0.2</v>
      </c>
      <c r="G276" s="67">
        <v>77</v>
      </c>
      <c r="H276">
        <v>10</v>
      </c>
      <c r="I276" s="1" t="s">
        <v>296</v>
      </c>
      <c r="J276"/>
      <c r="K276"/>
      <c r="L276"/>
      <c r="M276" s="67">
        <v>0</v>
      </c>
      <c r="N276" s="1" t="s">
        <v>8191</v>
      </c>
      <c r="O276">
        <v>1</v>
      </c>
      <c r="AA276"/>
      <c r="AB276"/>
      <c r="AC276"/>
    </row>
    <row r="277" spans="1:29" x14ac:dyDescent="0.3">
      <c r="A277" s="1" t="s">
        <v>15238</v>
      </c>
      <c r="B277" s="1" t="s">
        <v>321</v>
      </c>
      <c r="C277" s="1" t="s">
        <v>1379</v>
      </c>
      <c r="D277" s="67">
        <v>8</v>
      </c>
      <c r="E277" s="1">
        <v>-4.54</v>
      </c>
      <c r="F277">
        <v>0.79</v>
      </c>
      <c r="G277" s="67">
        <v>78</v>
      </c>
      <c r="H277">
        <v>10</v>
      </c>
      <c r="I277" s="1" t="s">
        <v>296</v>
      </c>
      <c r="J277"/>
      <c r="K277"/>
      <c r="L277"/>
      <c r="M277" s="67">
        <v>0</v>
      </c>
      <c r="N277" s="1" t="s">
        <v>15239</v>
      </c>
      <c r="O277">
        <v>0</v>
      </c>
      <c r="AA277"/>
      <c r="AB277"/>
      <c r="AC277"/>
    </row>
    <row r="278" spans="1:29" x14ac:dyDescent="0.3">
      <c r="A278" s="1" t="s">
        <v>2462</v>
      </c>
      <c r="B278" s="1" t="s">
        <v>451</v>
      </c>
      <c r="C278" s="1" t="s">
        <v>915</v>
      </c>
      <c r="D278" s="67">
        <v>8</v>
      </c>
      <c r="E278" s="1">
        <v>-4.57</v>
      </c>
      <c r="F278">
        <v>0.83</v>
      </c>
      <c r="G278" s="67">
        <v>77</v>
      </c>
      <c r="H278">
        <v>9</v>
      </c>
      <c r="I278" s="1" t="s">
        <v>16243</v>
      </c>
      <c r="J278">
        <v>269.39999999999998</v>
      </c>
      <c r="K278">
        <v>238</v>
      </c>
      <c r="L278">
        <v>-3.9</v>
      </c>
      <c r="M278" s="67">
        <v>0</v>
      </c>
      <c r="N278" s="1" t="s">
        <v>107</v>
      </c>
      <c r="O278">
        <v>2</v>
      </c>
      <c r="AA278"/>
      <c r="AB278"/>
      <c r="AC278"/>
    </row>
    <row r="279" spans="1:29" x14ac:dyDescent="0.3">
      <c r="A279" s="1" t="s">
        <v>14753</v>
      </c>
      <c r="B279" s="1" t="s">
        <v>321</v>
      </c>
      <c r="C279" s="1" t="s">
        <v>371</v>
      </c>
      <c r="D279" s="67">
        <v>6</v>
      </c>
      <c r="E279" s="1">
        <v>-4.57</v>
      </c>
      <c r="F279">
        <v>0.44</v>
      </c>
      <c r="G279" s="67">
        <v>79</v>
      </c>
      <c r="H279">
        <v>10</v>
      </c>
      <c r="I279" s="1" t="s">
        <v>16248</v>
      </c>
      <c r="J279">
        <v>344.2</v>
      </c>
      <c r="K279">
        <v>229</v>
      </c>
      <c r="L279">
        <v>-16.600000000000001</v>
      </c>
      <c r="M279" s="67">
        <v>0</v>
      </c>
      <c r="N279" s="1" t="s">
        <v>14754</v>
      </c>
      <c r="O279">
        <v>0</v>
      </c>
      <c r="AA279"/>
      <c r="AB279"/>
      <c r="AC279"/>
    </row>
    <row r="280" spans="1:29" x14ac:dyDescent="0.3">
      <c r="A280" s="1" t="s">
        <v>4173</v>
      </c>
      <c r="B280" s="1" t="s">
        <v>321</v>
      </c>
      <c r="C280" s="1" t="s">
        <v>694</v>
      </c>
      <c r="D280" s="67">
        <v>8</v>
      </c>
      <c r="E280" s="1">
        <v>-4.58</v>
      </c>
      <c r="F280">
        <v>0.39</v>
      </c>
      <c r="G280" s="67">
        <v>80</v>
      </c>
      <c r="H280">
        <v>10</v>
      </c>
      <c r="I280" s="1" t="s">
        <v>296</v>
      </c>
      <c r="J280"/>
      <c r="K280"/>
      <c r="L280"/>
      <c r="M280" s="67">
        <v>0</v>
      </c>
      <c r="N280" s="1" t="s">
        <v>4171</v>
      </c>
      <c r="O280">
        <v>2</v>
      </c>
      <c r="AA280"/>
      <c r="AB280"/>
      <c r="AC280"/>
    </row>
    <row r="281" spans="1:29" x14ac:dyDescent="0.3">
      <c r="A281" s="1" t="s">
        <v>10495</v>
      </c>
      <c r="B281" s="1" t="s">
        <v>321</v>
      </c>
      <c r="C281" s="1" t="s">
        <v>895</v>
      </c>
      <c r="D281" s="67">
        <v>11</v>
      </c>
      <c r="E281" s="1">
        <v>-4.58</v>
      </c>
      <c r="F281">
        <v>0.37</v>
      </c>
      <c r="G281" s="67">
        <v>81</v>
      </c>
      <c r="H281">
        <v>10</v>
      </c>
      <c r="I281" s="1" t="s">
        <v>296</v>
      </c>
      <c r="J281"/>
      <c r="K281"/>
      <c r="L281"/>
      <c r="M281" s="67">
        <v>0</v>
      </c>
      <c r="N281" s="1" t="s">
        <v>10493</v>
      </c>
      <c r="O281">
        <v>7</v>
      </c>
      <c r="AA281"/>
      <c r="AB281"/>
      <c r="AC281"/>
    </row>
    <row r="282" spans="1:29" x14ac:dyDescent="0.3">
      <c r="A282" s="1" t="s">
        <v>4345</v>
      </c>
      <c r="B282" s="1" t="s">
        <v>321</v>
      </c>
      <c r="C282" s="1" t="s">
        <v>707</v>
      </c>
      <c r="D282" s="67">
        <v>11</v>
      </c>
      <c r="E282" s="1">
        <v>-4.6100000000000003</v>
      </c>
      <c r="F282">
        <v>0.4</v>
      </c>
      <c r="G282" s="67">
        <v>82</v>
      </c>
      <c r="H282">
        <v>10</v>
      </c>
      <c r="I282" s="1" t="s">
        <v>296</v>
      </c>
      <c r="J282"/>
      <c r="K282"/>
      <c r="L282"/>
      <c r="M282" s="67">
        <v>0</v>
      </c>
      <c r="N282" s="1" t="s">
        <v>4342</v>
      </c>
      <c r="O282">
        <v>5</v>
      </c>
      <c r="AA282"/>
      <c r="AB282"/>
      <c r="AC282"/>
    </row>
    <row r="283" spans="1:29" x14ac:dyDescent="0.3">
      <c r="A283" s="1" t="s">
        <v>9048</v>
      </c>
      <c r="B283" s="1" t="s">
        <v>321</v>
      </c>
      <c r="C283" s="1" t="s">
        <v>314</v>
      </c>
      <c r="D283" s="67">
        <v>11</v>
      </c>
      <c r="E283" s="1">
        <v>-4.6100000000000003</v>
      </c>
      <c r="F283">
        <v>0.97</v>
      </c>
      <c r="G283" s="67">
        <v>83</v>
      </c>
      <c r="H283">
        <v>10</v>
      </c>
      <c r="I283" s="1" t="s">
        <v>296</v>
      </c>
      <c r="J283"/>
      <c r="K283"/>
      <c r="L283"/>
      <c r="M283" s="67">
        <v>0</v>
      </c>
      <c r="N283" s="1" t="s">
        <v>9045</v>
      </c>
      <c r="O283">
        <v>7</v>
      </c>
      <c r="AA283"/>
      <c r="AB283"/>
      <c r="AC283"/>
    </row>
    <row r="284" spans="1:29" x14ac:dyDescent="0.3">
      <c r="A284" s="1" t="s">
        <v>14858</v>
      </c>
      <c r="B284" s="1" t="s">
        <v>321</v>
      </c>
      <c r="C284" s="1" t="s">
        <v>669</v>
      </c>
      <c r="D284" s="67">
        <v>9</v>
      </c>
      <c r="E284" s="1">
        <v>-4.6399999999999997</v>
      </c>
      <c r="F284">
        <v>0.33</v>
      </c>
      <c r="G284" s="67">
        <v>84</v>
      </c>
      <c r="H284">
        <v>10</v>
      </c>
      <c r="I284" s="1" t="s">
        <v>296</v>
      </c>
      <c r="J284"/>
      <c r="K284"/>
      <c r="L284"/>
      <c r="M284" s="67">
        <v>0</v>
      </c>
      <c r="N284" s="1" t="s">
        <v>14859</v>
      </c>
      <c r="O284">
        <v>0</v>
      </c>
      <c r="AA284"/>
      <c r="AB284"/>
      <c r="AC284"/>
    </row>
    <row r="285" spans="1:29" x14ac:dyDescent="0.3">
      <c r="A285" s="1" t="s">
        <v>11258</v>
      </c>
      <c r="B285" s="1" t="s">
        <v>321</v>
      </c>
      <c r="C285" s="1" t="s">
        <v>388</v>
      </c>
      <c r="D285" s="67">
        <v>9</v>
      </c>
      <c r="E285" s="1">
        <v>-4.68</v>
      </c>
      <c r="F285">
        <v>0.65</v>
      </c>
      <c r="G285" s="67">
        <v>85</v>
      </c>
      <c r="H285">
        <v>10</v>
      </c>
      <c r="I285" s="1" t="s">
        <v>296</v>
      </c>
      <c r="J285"/>
      <c r="K285"/>
      <c r="L285"/>
      <c r="M285" s="67">
        <v>0</v>
      </c>
      <c r="N285" s="1" t="s">
        <v>3512</v>
      </c>
      <c r="O285">
        <v>4</v>
      </c>
      <c r="AA285"/>
      <c r="AB285"/>
      <c r="AC285"/>
    </row>
    <row r="286" spans="1:29" x14ac:dyDescent="0.3">
      <c r="A286" s="1" t="s">
        <v>5799</v>
      </c>
      <c r="B286" s="1" t="s">
        <v>348</v>
      </c>
      <c r="C286" s="1" t="s">
        <v>522</v>
      </c>
      <c r="D286" s="67">
        <v>11</v>
      </c>
      <c r="E286" s="1">
        <v>-4.68</v>
      </c>
      <c r="F286">
        <v>1.1399999999999999</v>
      </c>
      <c r="G286" s="67">
        <v>95</v>
      </c>
      <c r="H286">
        <v>8</v>
      </c>
      <c r="I286" s="1" t="s">
        <v>296</v>
      </c>
      <c r="J286"/>
      <c r="K286"/>
      <c r="L286"/>
      <c r="M286" s="67">
        <v>0</v>
      </c>
      <c r="N286" s="1" t="s">
        <v>5796</v>
      </c>
      <c r="O286">
        <v>4</v>
      </c>
      <c r="AA286"/>
      <c r="AB286"/>
      <c r="AC286"/>
    </row>
    <row r="287" spans="1:29" x14ac:dyDescent="0.3">
      <c r="A287" s="1" t="s">
        <v>15589</v>
      </c>
      <c r="B287" s="1" t="s">
        <v>348</v>
      </c>
      <c r="C287" s="1" t="s">
        <v>14642</v>
      </c>
      <c r="D287" s="67">
        <v>6</v>
      </c>
      <c r="E287" s="1">
        <v>-4.71</v>
      </c>
      <c r="F287">
        <v>1.18</v>
      </c>
      <c r="G287" s="67">
        <v>96</v>
      </c>
      <c r="H287">
        <v>8</v>
      </c>
      <c r="I287" s="1" t="s">
        <v>16280</v>
      </c>
      <c r="J287">
        <v>267.7</v>
      </c>
      <c r="K287">
        <v>218</v>
      </c>
      <c r="L287">
        <v>-9</v>
      </c>
      <c r="M287" s="67">
        <v>0</v>
      </c>
      <c r="N287" s="1" t="s">
        <v>15590</v>
      </c>
      <c r="O287">
        <v>0</v>
      </c>
      <c r="AA287"/>
      <c r="AB287"/>
      <c r="AC287"/>
    </row>
    <row r="288" spans="1:29" x14ac:dyDescent="0.3">
      <c r="A288" s="1" t="s">
        <v>7954</v>
      </c>
      <c r="B288" s="1" t="s">
        <v>321</v>
      </c>
      <c r="C288" s="1" t="s">
        <v>875</v>
      </c>
      <c r="D288" s="67">
        <v>13</v>
      </c>
      <c r="E288" s="1">
        <v>-4.71</v>
      </c>
      <c r="F288">
        <v>0.91</v>
      </c>
      <c r="G288" s="67">
        <v>86</v>
      </c>
      <c r="H288">
        <v>10</v>
      </c>
      <c r="I288" s="1" t="s">
        <v>296</v>
      </c>
      <c r="J288"/>
      <c r="K288"/>
      <c r="L288"/>
      <c r="M288" s="67">
        <v>0</v>
      </c>
      <c r="N288" s="1" t="s">
        <v>7951</v>
      </c>
      <c r="O288">
        <v>6</v>
      </c>
      <c r="AA288"/>
      <c r="AB288"/>
      <c r="AC288"/>
    </row>
    <row r="289" spans="1:29" x14ac:dyDescent="0.3">
      <c r="A289" s="1" t="s">
        <v>4687</v>
      </c>
      <c r="B289" s="1" t="s">
        <v>321</v>
      </c>
      <c r="C289" s="1" t="s">
        <v>522</v>
      </c>
      <c r="D289" s="67">
        <v>11</v>
      </c>
      <c r="E289" s="1">
        <v>-4.74</v>
      </c>
      <c r="F289">
        <v>0.15</v>
      </c>
      <c r="G289" s="67">
        <v>87</v>
      </c>
      <c r="H289">
        <v>10</v>
      </c>
      <c r="I289" s="1" t="s">
        <v>296</v>
      </c>
      <c r="J289"/>
      <c r="K289"/>
      <c r="L289"/>
      <c r="M289" s="67">
        <v>0</v>
      </c>
      <c r="N289" s="1" t="s">
        <v>4683</v>
      </c>
      <c r="O289">
        <v>2</v>
      </c>
      <c r="AA289"/>
      <c r="AB289"/>
      <c r="AC289"/>
    </row>
    <row r="290" spans="1:29" x14ac:dyDescent="0.3">
      <c r="A290" s="1" t="s">
        <v>1315</v>
      </c>
      <c r="B290" s="1" t="s">
        <v>348</v>
      </c>
      <c r="C290" s="1" t="s">
        <v>306</v>
      </c>
      <c r="D290" s="67">
        <v>10</v>
      </c>
      <c r="E290" s="1">
        <v>-4.78</v>
      </c>
      <c r="F290">
        <v>1.04</v>
      </c>
      <c r="G290" s="67">
        <v>97</v>
      </c>
      <c r="H290">
        <v>8</v>
      </c>
      <c r="I290" s="1" t="s">
        <v>16244</v>
      </c>
      <c r="J290">
        <v>278.7</v>
      </c>
      <c r="K290">
        <v>296</v>
      </c>
      <c r="L290">
        <v>0.6</v>
      </c>
      <c r="M290" s="67">
        <v>0</v>
      </c>
      <c r="N290" s="1" t="s">
        <v>1312</v>
      </c>
      <c r="O290">
        <v>4</v>
      </c>
      <c r="AA290"/>
      <c r="AB290"/>
      <c r="AC290"/>
    </row>
    <row r="291" spans="1:29" x14ac:dyDescent="0.3">
      <c r="A291" s="1" t="s">
        <v>6056</v>
      </c>
      <c r="B291" s="1" t="s">
        <v>321</v>
      </c>
      <c r="C291" s="1" t="s">
        <v>522</v>
      </c>
      <c r="D291" s="67">
        <v>11</v>
      </c>
      <c r="E291" s="1">
        <v>-4.79</v>
      </c>
      <c r="F291">
        <v>0.56999999999999995</v>
      </c>
      <c r="G291" s="67">
        <v>88</v>
      </c>
      <c r="H291">
        <v>10</v>
      </c>
      <c r="I291" s="1" t="s">
        <v>296</v>
      </c>
      <c r="J291"/>
      <c r="K291"/>
      <c r="L291"/>
      <c r="M291" s="67">
        <v>0</v>
      </c>
      <c r="N291" s="1" t="s">
        <v>6053</v>
      </c>
      <c r="O291">
        <v>3</v>
      </c>
      <c r="AA291"/>
      <c r="AB291"/>
      <c r="AC291"/>
    </row>
    <row r="292" spans="1:29" x14ac:dyDescent="0.3">
      <c r="A292" s="1" t="s">
        <v>16200</v>
      </c>
      <c r="B292" s="1" t="s">
        <v>451</v>
      </c>
      <c r="C292" s="1" t="s">
        <v>14642</v>
      </c>
      <c r="D292" s="67">
        <v>6</v>
      </c>
      <c r="E292" s="1">
        <v>-4.8</v>
      </c>
      <c r="F292">
        <v>1.26</v>
      </c>
      <c r="G292" s="67">
        <v>78</v>
      </c>
      <c r="H292">
        <v>9</v>
      </c>
      <c r="I292" s="1" t="s">
        <v>296</v>
      </c>
      <c r="J292"/>
      <c r="K292"/>
      <c r="L292"/>
      <c r="M292" s="67">
        <v>0</v>
      </c>
      <c r="N292" s="1" t="s">
        <v>15644</v>
      </c>
      <c r="O292">
        <v>0</v>
      </c>
      <c r="AA292"/>
      <c r="AB292"/>
      <c r="AC292"/>
    </row>
    <row r="293" spans="1:29" x14ac:dyDescent="0.3">
      <c r="A293" s="1" t="s">
        <v>10190</v>
      </c>
      <c r="B293" s="1" t="s">
        <v>321</v>
      </c>
      <c r="C293" s="1" t="s">
        <v>644</v>
      </c>
      <c r="D293" s="67">
        <v>7</v>
      </c>
      <c r="E293" s="1">
        <v>-4.8</v>
      </c>
      <c r="F293">
        <v>0.77</v>
      </c>
      <c r="G293" s="67">
        <v>89</v>
      </c>
      <c r="H293">
        <v>10</v>
      </c>
      <c r="I293" s="1" t="s">
        <v>296</v>
      </c>
      <c r="J293"/>
      <c r="K293"/>
      <c r="L293"/>
      <c r="M293" s="67">
        <v>0</v>
      </c>
      <c r="N293" s="1" t="s">
        <v>10188</v>
      </c>
      <c r="O293">
        <v>2</v>
      </c>
      <c r="AA293"/>
      <c r="AB293"/>
      <c r="AC293"/>
    </row>
    <row r="294" spans="1:29" x14ac:dyDescent="0.3">
      <c r="A294" s="1" t="s">
        <v>3425</v>
      </c>
      <c r="B294" s="1" t="s">
        <v>451</v>
      </c>
      <c r="C294" s="1" t="s">
        <v>444</v>
      </c>
      <c r="D294" s="67">
        <v>8</v>
      </c>
      <c r="E294" s="1">
        <v>-4.82</v>
      </c>
      <c r="F294">
        <v>1.45</v>
      </c>
      <c r="G294" s="67">
        <v>79</v>
      </c>
      <c r="H294">
        <v>9</v>
      </c>
      <c r="I294" s="1" t="s">
        <v>16111</v>
      </c>
      <c r="J294">
        <v>252.8</v>
      </c>
      <c r="K294">
        <v>239</v>
      </c>
      <c r="L294">
        <v>-1</v>
      </c>
      <c r="M294" s="67">
        <v>0</v>
      </c>
      <c r="N294" s="1" t="s">
        <v>3423</v>
      </c>
      <c r="O294">
        <v>1</v>
      </c>
      <c r="AA294"/>
      <c r="AB294"/>
      <c r="AC294"/>
    </row>
    <row r="295" spans="1:29" x14ac:dyDescent="0.3">
      <c r="A295" s="1" t="s">
        <v>6908</v>
      </c>
      <c r="B295" s="1" t="s">
        <v>348</v>
      </c>
      <c r="C295" s="1" t="s">
        <v>416</v>
      </c>
      <c r="D295" s="67">
        <v>6</v>
      </c>
      <c r="E295" s="1">
        <v>-4.83</v>
      </c>
      <c r="F295">
        <v>0.51</v>
      </c>
      <c r="G295" s="67">
        <v>98</v>
      </c>
      <c r="H295">
        <v>8</v>
      </c>
      <c r="I295" s="1" t="s">
        <v>16146</v>
      </c>
      <c r="J295">
        <v>283.3</v>
      </c>
      <c r="K295">
        <v>298</v>
      </c>
      <c r="L295">
        <v>-0.6</v>
      </c>
      <c r="M295" s="67">
        <v>0</v>
      </c>
      <c r="N295" s="1" t="s">
        <v>50</v>
      </c>
      <c r="O295">
        <v>3</v>
      </c>
      <c r="AA295"/>
      <c r="AB295"/>
      <c r="AC295"/>
    </row>
    <row r="296" spans="1:29" x14ac:dyDescent="0.3">
      <c r="A296" s="1" t="s">
        <v>15532</v>
      </c>
      <c r="B296" s="1" t="s">
        <v>321</v>
      </c>
      <c r="C296" s="1" t="s">
        <v>721</v>
      </c>
      <c r="D296" s="67">
        <v>5</v>
      </c>
      <c r="E296" s="1">
        <v>-4.84</v>
      </c>
      <c r="G296" s="67">
        <v>90</v>
      </c>
      <c r="H296">
        <v>10</v>
      </c>
      <c r="I296" s="1" t="s">
        <v>296</v>
      </c>
      <c r="J296"/>
      <c r="K296"/>
      <c r="L296"/>
      <c r="M296" s="67">
        <v>0</v>
      </c>
      <c r="N296" s="1" t="s">
        <v>15533</v>
      </c>
      <c r="O296">
        <v>0</v>
      </c>
      <c r="AA296"/>
      <c r="AB296"/>
      <c r="AC296"/>
    </row>
    <row r="297" spans="1:29" x14ac:dyDescent="0.3">
      <c r="A297" s="1" t="s">
        <v>7925</v>
      </c>
      <c r="B297" s="1" t="s">
        <v>451</v>
      </c>
      <c r="C297" s="1" t="s">
        <v>479</v>
      </c>
      <c r="D297" s="67">
        <v>10</v>
      </c>
      <c r="E297" s="1">
        <v>-4.84</v>
      </c>
      <c r="F297">
        <v>0.61</v>
      </c>
      <c r="G297" s="67">
        <v>80</v>
      </c>
      <c r="H297">
        <v>9</v>
      </c>
      <c r="I297" s="1" t="s">
        <v>296</v>
      </c>
      <c r="J297"/>
      <c r="K297"/>
      <c r="L297"/>
      <c r="M297" s="67">
        <v>0</v>
      </c>
      <c r="N297" s="1" t="s">
        <v>7923</v>
      </c>
      <c r="O297">
        <v>3</v>
      </c>
      <c r="AA297"/>
      <c r="AB297"/>
      <c r="AC297"/>
    </row>
    <row r="298" spans="1:29" x14ac:dyDescent="0.3">
      <c r="A298" s="1" t="s">
        <v>8108</v>
      </c>
      <c r="B298" s="1" t="s">
        <v>348</v>
      </c>
      <c r="C298" s="1" t="s">
        <v>365</v>
      </c>
      <c r="D298" s="67">
        <v>5</v>
      </c>
      <c r="E298" s="1">
        <v>-4.8499999999999996</v>
      </c>
      <c r="F298">
        <v>0.91</v>
      </c>
      <c r="G298" s="67">
        <v>99</v>
      </c>
      <c r="H298">
        <v>8</v>
      </c>
      <c r="I298" s="1" t="s">
        <v>16271</v>
      </c>
      <c r="J298">
        <v>255.2</v>
      </c>
      <c r="K298">
        <v>294</v>
      </c>
      <c r="L298">
        <v>2.2000000000000002</v>
      </c>
      <c r="M298" s="67">
        <v>0</v>
      </c>
      <c r="N298" s="1" t="s">
        <v>106</v>
      </c>
      <c r="O298">
        <v>2</v>
      </c>
      <c r="AA298"/>
      <c r="AB298"/>
      <c r="AC298"/>
    </row>
    <row r="299" spans="1:29" x14ac:dyDescent="0.3">
      <c r="A299" s="1" t="s">
        <v>15707</v>
      </c>
      <c r="B299" s="1" t="s">
        <v>321</v>
      </c>
      <c r="C299" s="1" t="s">
        <v>416</v>
      </c>
      <c r="D299" s="67">
        <v>6</v>
      </c>
      <c r="E299" s="1">
        <v>-4.8600000000000003</v>
      </c>
      <c r="F299">
        <v>0.22</v>
      </c>
      <c r="G299" s="67">
        <v>91</v>
      </c>
      <c r="H299">
        <v>10</v>
      </c>
      <c r="I299" s="1" t="s">
        <v>296</v>
      </c>
      <c r="J299"/>
      <c r="K299"/>
      <c r="L299"/>
      <c r="M299" s="67">
        <v>0</v>
      </c>
      <c r="N299" s="1" t="s">
        <v>15708</v>
      </c>
      <c r="O299">
        <v>0</v>
      </c>
      <c r="AA299"/>
      <c r="AB299"/>
      <c r="AC299"/>
    </row>
    <row r="300" spans="1:29" x14ac:dyDescent="0.3">
      <c r="A300" s="1" t="s">
        <v>8324</v>
      </c>
      <c r="B300" s="1" t="s">
        <v>321</v>
      </c>
      <c r="C300" s="1" t="s">
        <v>489</v>
      </c>
      <c r="D300" s="67">
        <v>6</v>
      </c>
      <c r="E300" s="1">
        <v>-4.87</v>
      </c>
      <c r="F300">
        <v>0.52</v>
      </c>
      <c r="G300" s="67">
        <v>92</v>
      </c>
      <c r="H300">
        <v>10</v>
      </c>
      <c r="I300" s="1" t="s">
        <v>296</v>
      </c>
      <c r="J300"/>
      <c r="K300"/>
      <c r="L300"/>
      <c r="M300" s="67">
        <v>0</v>
      </c>
      <c r="N300" s="1" t="s">
        <v>8321</v>
      </c>
      <c r="O300">
        <v>2</v>
      </c>
      <c r="AA300"/>
      <c r="AB300"/>
      <c r="AC300"/>
    </row>
    <row r="301" spans="1:29" x14ac:dyDescent="0.3">
      <c r="A301" s="1" t="s">
        <v>2092</v>
      </c>
      <c r="B301" s="1" t="s">
        <v>321</v>
      </c>
      <c r="C301" s="1" t="s">
        <v>536</v>
      </c>
      <c r="D301" s="67">
        <v>11</v>
      </c>
      <c r="E301" s="1">
        <v>-4.88</v>
      </c>
      <c r="F301">
        <v>0.3</v>
      </c>
      <c r="G301" s="67">
        <v>93</v>
      </c>
      <c r="H301">
        <v>10</v>
      </c>
      <c r="I301" s="1" t="s">
        <v>296</v>
      </c>
      <c r="J301"/>
      <c r="K301"/>
      <c r="L301"/>
      <c r="M301" s="67">
        <v>0</v>
      </c>
      <c r="N301" s="1" t="s">
        <v>2089</v>
      </c>
      <c r="O301">
        <v>2</v>
      </c>
      <c r="AA301"/>
      <c r="AB301"/>
      <c r="AC301"/>
    </row>
    <row r="302" spans="1:29" x14ac:dyDescent="0.3">
      <c r="A302" s="1" t="s">
        <v>5848</v>
      </c>
      <c r="B302" s="1" t="s">
        <v>451</v>
      </c>
      <c r="C302" s="1" t="s">
        <v>536</v>
      </c>
      <c r="D302" s="67">
        <v>11</v>
      </c>
      <c r="E302" s="1">
        <v>-4.88</v>
      </c>
      <c r="G302" s="67">
        <v>81</v>
      </c>
      <c r="H302">
        <v>9</v>
      </c>
      <c r="I302" s="1" t="s">
        <v>296</v>
      </c>
      <c r="J302"/>
      <c r="K302"/>
      <c r="L302"/>
      <c r="M302" s="67">
        <v>0</v>
      </c>
      <c r="N302" s="1" t="s">
        <v>5845</v>
      </c>
      <c r="O302">
        <v>7</v>
      </c>
      <c r="AA302"/>
      <c r="AB302"/>
      <c r="AC302"/>
    </row>
    <row r="303" spans="1:29" x14ac:dyDescent="0.3">
      <c r="A303" s="1" t="s">
        <v>10020</v>
      </c>
      <c r="B303" s="1" t="s">
        <v>451</v>
      </c>
      <c r="C303" s="1" t="s">
        <v>306</v>
      </c>
      <c r="D303" s="67">
        <v>10</v>
      </c>
      <c r="E303" s="1">
        <v>-4.8899999999999997</v>
      </c>
      <c r="F303">
        <v>0.99</v>
      </c>
      <c r="G303" s="67">
        <v>82</v>
      </c>
      <c r="H303">
        <v>9</v>
      </c>
      <c r="I303" s="1" t="s">
        <v>296</v>
      </c>
      <c r="J303"/>
      <c r="K303"/>
      <c r="L303"/>
      <c r="M303" s="67">
        <v>0</v>
      </c>
      <c r="N303" s="1" t="s">
        <v>232</v>
      </c>
      <c r="O303">
        <v>2</v>
      </c>
      <c r="AA303"/>
      <c r="AB303"/>
      <c r="AC303"/>
    </row>
    <row r="304" spans="1:29" x14ac:dyDescent="0.3">
      <c r="A304" s="1" t="s">
        <v>7898</v>
      </c>
      <c r="B304" s="1" t="s">
        <v>321</v>
      </c>
      <c r="C304" s="1" t="s">
        <v>416</v>
      </c>
      <c r="D304" s="67">
        <v>6</v>
      </c>
      <c r="E304" s="1">
        <v>-4.9000000000000004</v>
      </c>
      <c r="F304">
        <v>0.31</v>
      </c>
      <c r="G304" s="67">
        <v>94</v>
      </c>
      <c r="H304">
        <v>10</v>
      </c>
      <c r="I304" s="1" t="s">
        <v>296</v>
      </c>
      <c r="J304"/>
      <c r="K304"/>
      <c r="L304"/>
      <c r="M304" s="67">
        <v>0</v>
      </c>
      <c r="N304" s="1" t="s">
        <v>7895</v>
      </c>
      <c r="O304">
        <v>7</v>
      </c>
      <c r="AA304"/>
      <c r="AB304"/>
      <c r="AC304"/>
    </row>
    <row r="305" spans="1:29" x14ac:dyDescent="0.3">
      <c r="A305" s="1" t="s">
        <v>6691</v>
      </c>
      <c r="B305" s="1" t="s">
        <v>451</v>
      </c>
      <c r="C305" s="1" t="s">
        <v>335</v>
      </c>
      <c r="D305" s="67">
        <v>8</v>
      </c>
      <c r="E305" s="1">
        <v>-4.91</v>
      </c>
      <c r="F305">
        <v>0.89</v>
      </c>
      <c r="G305" s="67">
        <v>83</v>
      </c>
      <c r="H305">
        <v>9</v>
      </c>
      <c r="I305" s="1" t="s">
        <v>16184</v>
      </c>
      <c r="J305">
        <v>228.2</v>
      </c>
      <c r="K305">
        <v>246</v>
      </c>
      <c r="L305">
        <v>1.3</v>
      </c>
      <c r="M305" s="67">
        <v>0</v>
      </c>
      <c r="N305" s="1" t="s">
        <v>231</v>
      </c>
      <c r="O305">
        <v>2</v>
      </c>
      <c r="AA305"/>
      <c r="AB305"/>
      <c r="AC305"/>
    </row>
    <row r="306" spans="1:29" x14ac:dyDescent="0.3">
      <c r="A306" s="1" t="s">
        <v>10388</v>
      </c>
      <c r="B306" s="1" t="s">
        <v>321</v>
      </c>
      <c r="C306" s="1" t="s">
        <v>570</v>
      </c>
      <c r="D306" s="67">
        <v>9</v>
      </c>
      <c r="E306" s="1">
        <v>-4.92</v>
      </c>
      <c r="G306" s="67">
        <v>95</v>
      </c>
      <c r="H306">
        <v>10</v>
      </c>
      <c r="I306" s="1" t="s">
        <v>296</v>
      </c>
      <c r="J306"/>
      <c r="K306"/>
      <c r="L306"/>
      <c r="M306" s="67">
        <v>0</v>
      </c>
      <c r="N306" s="1" t="s">
        <v>10385</v>
      </c>
      <c r="O306">
        <v>3</v>
      </c>
      <c r="AA306"/>
      <c r="AB306"/>
      <c r="AC306"/>
    </row>
    <row r="307" spans="1:29" x14ac:dyDescent="0.3">
      <c r="A307" s="1" t="s">
        <v>7991</v>
      </c>
      <c r="B307" s="1" t="s">
        <v>321</v>
      </c>
      <c r="C307" s="1" t="s">
        <v>352</v>
      </c>
      <c r="D307" s="67">
        <v>11</v>
      </c>
      <c r="E307" s="1">
        <v>-4.95</v>
      </c>
      <c r="G307" s="67">
        <v>96</v>
      </c>
      <c r="H307">
        <v>10</v>
      </c>
      <c r="I307" s="1" t="s">
        <v>296</v>
      </c>
      <c r="J307"/>
      <c r="K307"/>
      <c r="L307"/>
      <c r="M307" s="67">
        <v>0</v>
      </c>
      <c r="N307" s="1" t="s">
        <v>7989</v>
      </c>
      <c r="O307">
        <v>5</v>
      </c>
      <c r="AA307"/>
      <c r="AB307"/>
      <c r="AC307"/>
    </row>
    <row r="308" spans="1:29" x14ac:dyDescent="0.3">
      <c r="A308" s="1" t="s">
        <v>5367</v>
      </c>
      <c r="B308" s="1" t="s">
        <v>451</v>
      </c>
      <c r="C308" s="1" t="s">
        <v>306</v>
      </c>
      <c r="D308" s="67">
        <v>10</v>
      </c>
      <c r="E308" s="1">
        <v>-4.96</v>
      </c>
      <c r="F308">
        <v>0.78</v>
      </c>
      <c r="G308" s="67">
        <v>84</v>
      </c>
      <c r="H308">
        <v>9</v>
      </c>
      <c r="I308" s="1" t="s">
        <v>16274</v>
      </c>
      <c r="J308">
        <v>256.60000000000002</v>
      </c>
      <c r="K308">
        <v>281</v>
      </c>
      <c r="L308">
        <v>1.5</v>
      </c>
      <c r="M308" s="67">
        <v>0</v>
      </c>
      <c r="N308" s="1" t="s">
        <v>5365</v>
      </c>
      <c r="O308">
        <v>1</v>
      </c>
      <c r="AA308"/>
      <c r="AB308"/>
      <c r="AC308"/>
    </row>
    <row r="309" spans="1:29" x14ac:dyDescent="0.3">
      <c r="A309" s="1" t="s">
        <v>8245</v>
      </c>
      <c r="B309" s="1" t="s">
        <v>321</v>
      </c>
      <c r="C309" s="1" t="s">
        <v>14642</v>
      </c>
      <c r="D309" s="67">
        <v>6</v>
      </c>
      <c r="E309" s="1">
        <v>-4.97</v>
      </c>
      <c r="F309">
        <v>0.2</v>
      </c>
      <c r="G309" s="67">
        <v>97</v>
      </c>
      <c r="H309">
        <v>10</v>
      </c>
      <c r="I309" s="1" t="s">
        <v>296</v>
      </c>
      <c r="J309"/>
      <c r="K309"/>
      <c r="L309"/>
      <c r="M309" s="67">
        <v>0</v>
      </c>
      <c r="N309" s="1" t="s">
        <v>8242</v>
      </c>
      <c r="O309">
        <v>8</v>
      </c>
      <c r="AA309"/>
      <c r="AB309"/>
      <c r="AC309"/>
    </row>
    <row r="310" spans="1:29" x14ac:dyDescent="0.3">
      <c r="A310" s="1" t="s">
        <v>5596</v>
      </c>
      <c r="B310" s="1" t="s">
        <v>348</v>
      </c>
      <c r="C310" s="1" t="s">
        <v>340</v>
      </c>
      <c r="D310" s="67">
        <v>8</v>
      </c>
      <c r="E310" s="1">
        <v>-4.9800000000000004</v>
      </c>
      <c r="F310">
        <v>1.3</v>
      </c>
      <c r="G310" s="67">
        <v>100</v>
      </c>
      <c r="H310">
        <v>8</v>
      </c>
      <c r="I310" s="1" t="s">
        <v>16126</v>
      </c>
      <c r="J310">
        <v>240.2</v>
      </c>
      <c r="K310">
        <v>256</v>
      </c>
      <c r="L310">
        <v>-0.6</v>
      </c>
      <c r="M310" s="67">
        <v>0</v>
      </c>
      <c r="N310" s="1" t="s">
        <v>5594</v>
      </c>
      <c r="O310">
        <v>1</v>
      </c>
      <c r="AA310"/>
      <c r="AB310"/>
      <c r="AC310"/>
    </row>
    <row r="311" spans="1:29" x14ac:dyDescent="0.3">
      <c r="A311" s="1" t="s">
        <v>15897</v>
      </c>
      <c r="B311" s="1" t="s">
        <v>348</v>
      </c>
      <c r="C311" s="1" t="s">
        <v>335</v>
      </c>
      <c r="D311" s="67">
        <v>8</v>
      </c>
      <c r="E311" s="1">
        <v>-4.9800000000000004</v>
      </c>
      <c r="F311">
        <v>0.65</v>
      </c>
      <c r="G311" s="67">
        <v>101</v>
      </c>
      <c r="H311">
        <v>8</v>
      </c>
      <c r="I311" s="1" t="s">
        <v>296</v>
      </c>
      <c r="J311"/>
      <c r="K311"/>
      <c r="L311"/>
      <c r="M311" s="67">
        <v>0</v>
      </c>
      <c r="N311" s="1" t="s">
        <v>15898</v>
      </c>
      <c r="O311">
        <v>0</v>
      </c>
      <c r="AA311"/>
      <c r="AB311"/>
      <c r="AC311"/>
    </row>
    <row r="312" spans="1:29" x14ac:dyDescent="0.3">
      <c r="A312" s="1" t="s">
        <v>1073</v>
      </c>
      <c r="B312" s="1" t="s">
        <v>321</v>
      </c>
      <c r="C312" s="1" t="s">
        <v>479</v>
      </c>
      <c r="D312" s="67">
        <v>10</v>
      </c>
      <c r="E312" s="1">
        <v>-5.01</v>
      </c>
      <c r="F312">
        <v>0.71</v>
      </c>
      <c r="G312" s="67">
        <v>99</v>
      </c>
      <c r="H312">
        <v>10</v>
      </c>
      <c r="I312" s="1" t="s">
        <v>296</v>
      </c>
      <c r="J312"/>
      <c r="K312"/>
      <c r="L312"/>
      <c r="M312" s="67">
        <v>0</v>
      </c>
      <c r="N312" s="1" t="s">
        <v>1069</v>
      </c>
      <c r="O312">
        <v>5</v>
      </c>
      <c r="AA312"/>
      <c r="AB312"/>
      <c r="AC312"/>
    </row>
    <row r="313" spans="1:29" x14ac:dyDescent="0.3">
      <c r="A313" s="1" t="s">
        <v>8783</v>
      </c>
      <c r="B313" s="1" t="s">
        <v>321</v>
      </c>
      <c r="C313" s="1" t="s">
        <v>721</v>
      </c>
      <c r="D313" s="67">
        <v>5</v>
      </c>
      <c r="E313" s="1">
        <v>-5.01</v>
      </c>
      <c r="G313" s="67">
        <v>98</v>
      </c>
      <c r="H313">
        <v>10</v>
      </c>
      <c r="I313" s="1" t="s">
        <v>296</v>
      </c>
      <c r="J313"/>
      <c r="K313"/>
      <c r="L313"/>
      <c r="M313" s="67">
        <v>0</v>
      </c>
      <c r="N313" s="1" t="s">
        <v>8781</v>
      </c>
      <c r="O313">
        <v>1</v>
      </c>
      <c r="AA313"/>
      <c r="AB313"/>
      <c r="AC313"/>
    </row>
    <row r="314" spans="1:29" x14ac:dyDescent="0.3">
      <c r="A314" s="1" t="s">
        <v>3232</v>
      </c>
      <c r="B314" s="1" t="s">
        <v>321</v>
      </c>
      <c r="C314" s="1" t="s">
        <v>340</v>
      </c>
      <c r="D314" s="67">
        <v>8</v>
      </c>
      <c r="E314" s="1">
        <v>-5.0199999999999996</v>
      </c>
      <c r="F314">
        <v>0.17</v>
      </c>
      <c r="G314" s="67">
        <v>100</v>
      </c>
      <c r="H314">
        <v>10</v>
      </c>
      <c r="I314" s="1" t="s">
        <v>296</v>
      </c>
      <c r="J314"/>
      <c r="K314"/>
      <c r="L314"/>
      <c r="M314" s="67">
        <v>0</v>
      </c>
      <c r="N314" s="1" t="s">
        <v>3230</v>
      </c>
      <c r="O314">
        <v>3</v>
      </c>
      <c r="AA314"/>
      <c r="AB314"/>
      <c r="AC314"/>
    </row>
    <row r="315" spans="1:29" x14ac:dyDescent="0.3">
      <c r="A315" s="1" t="s">
        <v>5902</v>
      </c>
      <c r="B315" s="1" t="s">
        <v>451</v>
      </c>
      <c r="C315" s="1" t="s">
        <v>314</v>
      </c>
      <c r="D315" s="67">
        <v>11</v>
      </c>
      <c r="E315" s="1">
        <v>-5.03</v>
      </c>
      <c r="F315">
        <v>0.65</v>
      </c>
      <c r="G315" s="67">
        <v>85</v>
      </c>
      <c r="H315">
        <v>9</v>
      </c>
      <c r="I315" s="1" t="s">
        <v>16280</v>
      </c>
      <c r="J315">
        <v>267.7</v>
      </c>
      <c r="K315">
        <v>270</v>
      </c>
      <c r="L315">
        <v>-0.1</v>
      </c>
      <c r="M315" s="67">
        <v>0</v>
      </c>
      <c r="N315" s="1" t="s">
        <v>60</v>
      </c>
      <c r="O315">
        <v>9</v>
      </c>
      <c r="AA315"/>
      <c r="AB315"/>
      <c r="AC315"/>
    </row>
    <row r="316" spans="1:29" x14ac:dyDescent="0.3">
      <c r="A316" s="1" t="s">
        <v>15497</v>
      </c>
      <c r="B316" s="1" t="s">
        <v>451</v>
      </c>
      <c r="C316" s="1" t="s">
        <v>352</v>
      </c>
      <c r="D316" s="67">
        <v>11</v>
      </c>
      <c r="E316" s="1">
        <v>-5.04</v>
      </c>
      <c r="F316">
        <v>0.86</v>
      </c>
      <c r="G316" s="67">
        <v>86</v>
      </c>
      <c r="H316">
        <v>9</v>
      </c>
      <c r="I316" s="1" t="s">
        <v>16291</v>
      </c>
      <c r="J316">
        <v>287.3</v>
      </c>
      <c r="K316">
        <v>212</v>
      </c>
      <c r="L316">
        <v>-10.3</v>
      </c>
      <c r="M316" s="67">
        <v>0</v>
      </c>
      <c r="N316" s="1" t="s">
        <v>15498</v>
      </c>
      <c r="O316">
        <v>0</v>
      </c>
      <c r="AA316"/>
      <c r="AB316"/>
      <c r="AC316"/>
    </row>
    <row r="317" spans="1:29" x14ac:dyDescent="0.3">
      <c r="A317" s="1" t="s">
        <v>8000</v>
      </c>
      <c r="B317" s="1" t="s">
        <v>451</v>
      </c>
      <c r="C317" s="1" t="s">
        <v>1379</v>
      </c>
      <c r="D317" s="67">
        <v>8</v>
      </c>
      <c r="E317" s="1">
        <v>-5.07</v>
      </c>
      <c r="F317">
        <v>0.84</v>
      </c>
      <c r="G317" s="67">
        <v>87</v>
      </c>
      <c r="H317">
        <v>9</v>
      </c>
      <c r="I317" s="1" t="s">
        <v>16251</v>
      </c>
      <c r="J317">
        <v>237.8</v>
      </c>
      <c r="K317">
        <v>236</v>
      </c>
      <c r="L317">
        <v>-0.8</v>
      </c>
      <c r="M317" s="67">
        <v>0</v>
      </c>
      <c r="N317" s="1" t="s">
        <v>57</v>
      </c>
      <c r="O317">
        <v>2</v>
      </c>
      <c r="AA317"/>
      <c r="AB317"/>
      <c r="AC317"/>
    </row>
    <row r="318" spans="1:29" x14ac:dyDescent="0.3">
      <c r="A318" s="1" t="s">
        <v>9778</v>
      </c>
      <c r="B318" s="1" t="s">
        <v>348</v>
      </c>
      <c r="C318" s="1" t="s">
        <v>522</v>
      </c>
      <c r="D318" s="67">
        <v>11</v>
      </c>
      <c r="E318" s="1">
        <v>-5.07</v>
      </c>
      <c r="F318">
        <v>0.75</v>
      </c>
      <c r="G318" s="67">
        <v>102</v>
      </c>
      <c r="H318">
        <v>8</v>
      </c>
      <c r="I318" s="1" t="s">
        <v>296</v>
      </c>
      <c r="J318"/>
      <c r="K318"/>
      <c r="L318"/>
      <c r="M318" s="67">
        <v>0</v>
      </c>
      <c r="N318" s="1" t="s">
        <v>9776</v>
      </c>
      <c r="O318">
        <v>3</v>
      </c>
      <c r="AA318"/>
      <c r="AB318"/>
      <c r="AC318"/>
    </row>
    <row r="319" spans="1:29" x14ac:dyDescent="0.3">
      <c r="A319" s="1" t="s">
        <v>6974</v>
      </c>
      <c r="B319" s="1" t="s">
        <v>451</v>
      </c>
      <c r="C319" s="1" t="s">
        <v>552</v>
      </c>
      <c r="D319" s="67">
        <v>7</v>
      </c>
      <c r="E319" s="1">
        <v>-5.08</v>
      </c>
      <c r="G319" s="67">
        <v>88</v>
      </c>
      <c r="H319">
        <v>9</v>
      </c>
      <c r="I319" s="1" t="s">
        <v>296</v>
      </c>
      <c r="J319"/>
      <c r="K319"/>
      <c r="L319"/>
      <c r="M319" s="67">
        <v>0</v>
      </c>
      <c r="N319" s="1" t="s">
        <v>6971</v>
      </c>
      <c r="O319">
        <v>2</v>
      </c>
      <c r="AA319"/>
      <c r="AB319"/>
      <c r="AC319"/>
    </row>
    <row r="320" spans="1:29" x14ac:dyDescent="0.3">
      <c r="A320" s="1" t="s">
        <v>8773</v>
      </c>
      <c r="B320" s="1" t="s">
        <v>451</v>
      </c>
      <c r="C320" s="1" t="s">
        <v>1198</v>
      </c>
      <c r="D320" s="67">
        <v>13</v>
      </c>
      <c r="E320" s="1">
        <v>-5.08</v>
      </c>
      <c r="F320">
        <v>1.1499999999999999</v>
      </c>
      <c r="G320" s="67">
        <v>89</v>
      </c>
      <c r="H320">
        <v>9</v>
      </c>
      <c r="I320" s="1" t="s">
        <v>296</v>
      </c>
      <c r="J320"/>
      <c r="K320"/>
      <c r="L320"/>
      <c r="M320" s="67">
        <v>0</v>
      </c>
      <c r="N320" s="1" t="s">
        <v>8770</v>
      </c>
      <c r="O320">
        <v>3</v>
      </c>
      <c r="AA320"/>
      <c r="AB320"/>
      <c r="AC320"/>
    </row>
    <row r="321" spans="1:29" x14ac:dyDescent="0.3">
      <c r="A321" s="1" t="s">
        <v>7194</v>
      </c>
      <c r="B321" s="1" t="s">
        <v>451</v>
      </c>
      <c r="C321" s="1" t="s">
        <v>915</v>
      </c>
      <c r="D321" s="69">
        <v>8</v>
      </c>
      <c r="E321" s="1">
        <v>-5.12</v>
      </c>
      <c r="G321" s="69">
        <v>90</v>
      </c>
      <c r="H321">
        <v>9</v>
      </c>
      <c r="I321" s="1" t="s">
        <v>296</v>
      </c>
      <c r="J321"/>
      <c r="K321"/>
      <c r="L321"/>
      <c r="M321" s="69">
        <v>0</v>
      </c>
      <c r="N321" s="1" t="s">
        <v>7192</v>
      </c>
      <c r="O321" s="69">
        <v>3</v>
      </c>
      <c r="AA321"/>
      <c r="AB321"/>
      <c r="AC321"/>
    </row>
    <row r="322" spans="1:29" x14ac:dyDescent="0.3">
      <c r="A322" s="1" t="s">
        <v>2456</v>
      </c>
      <c r="B322" s="1" t="s">
        <v>451</v>
      </c>
      <c r="C322" s="1" t="s">
        <v>522</v>
      </c>
      <c r="D322" s="69">
        <v>11</v>
      </c>
      <c r="E322" s="1">
        <v>-5.13</v>
      </c>
      <c r="F322" s="69">
        <v>0.38</v>
      </c>
      <c r="G322" s="69">
        <v>91</v>
      </c>
      <c r="H322" s="69">
        <v>9</v>
      </c>
      <c r="I322" s="1" t="s">
        <v>296</v>
      </c>
      <c r="M322" s="69">
        <v>0</v>
      </c>
      <c r="N322" s="1" t="s">
        <v>2453</v>
      </c>
      <c r="O322" s="69">
        <v>1</v>
      </c>
      <c r="AC322"/>
    </row>
    <row r="323" spans="1:29" x14ac:dyDescent="0.3">
      <c r="A323" s="1" t="s">
        <v>2127</v>
      </c>
      <c r="B323" s="1" t="s">
        <v>348</v>
      </c>
      <c r="C323" s="1" t="s">
        <v>536</v>
      </c>
      <c r="D323" s="69">
        <v>11</v>
      </c>
      <c r="E323" s="1">
        <v>-5.15</v>
      </c>
      <c r="F323" s="69">
        <v>1.04</v>
      </c>
      <c r="G323" s="69">
        <v>104</v>
      </c>
      <c r="H323" s="69">
        <v>9</v>
      </c>
      <c r="I323" s="1" t="s">
        <v>16249</v>
      </c>
      <c r="J323" s="69">
        <v>258.39999999999998</v>
      </c>
      <c r="K323" s="69">
        <v>289</v>
      </c>
      <c r="L323" s="69">
        <v>1.6</v>
      </c>
      <c r="M323" s="69">
        <v>0</v>
      </c>
      <c r="N323" s="1" t="s">
        <v>2125</v>
      </c>
      <c r="O323" s="69">
        <v>1</v>
      </c>
      <c r="AC323"/>
    </row>
    <row r="324" spans="1:29" x14ac:dyDescent="0.3">
      <c r="A324" s="1" t="s">
        <v>9638</v>
      </c>
      <c r="B324" s="1" t="s">
        <v>321</v>
      </c>
      <c r="C324" s="1" t="s">
        <v>915</v>
      </c>
      <c r="D324" s="69">
        <v>8</v>
      </c>
      <c r="E324" s="1">
        <v>-5.15</v>
      </c>
      <c r="F324" s="69"/>
      <c r="G324" s="69">
        <v>101</v>
      </c>
      <c r="H324" s="69">
        <v>10</v>
      </c>
      <c r="I324" s="1" t="s">
        <v>296</v>
      </c>
      <c r="M324" s="69">
        <v>0</v>
      </c>
      <c r="N324" s="1" t="s">
        <v>9637</v>
      </c>
      <c r="O324" s="69">
        <v>1</v>
      </c>
    </row>
    <row r="325" spans="1:29" x14ac:dyDescent="0.3">
      <c r="A325" s="1" t="s">
        <v>10316</v>
      </c>
      <c r="B325" s="1" t="s">
        <v>348</v>
      </c>
      <c r="C325" s="1" t="s">
        <v>895</v>
      </c>
      <c r="D325" s="69">
        <v>11</v>
      </c>
      <c r="E325" s="1">
        <v>-5.15</v>
      </c>
      <c r="F325" s="69">
        <v>1.99</v>
      </c>
      <c r="G325" s="69">
        <v>103</v>
      </c>
      <c r="H325" s="69">
        <v>9</v>
      </c>
      <c r="I325" s="1" t="s">
        <v>296</v>
      </c>
      <c r="M325" s="69">
        <v>0</v>
      </c>
      <c r="N325" s="1" t="s">
        <v>237</v>
      </c>
      <c r="O325" s="69">
        <v>7</v>
      </c>
    </row>
    <row r="326" spans="1:29" x14ac:dyDescent="0.3">
      <c r="A326" s="1" t="s">
        <v>7470</v>
      </c>
      <c r="B326" s="1" t="s">
        <v>348</v>
      </c>
      <c r="C326" s="1" t="s">
        <v>644</v>
      </c>
      <c r="D326" s="69">
        <v>7</v>
      </c>
      <c r="E326" s="1">
        <v>-5.17</v>
      </c>
      <c r="F326" s="69">
        <v>0.56999999999999995</v>
      </c>
      <c r="G326" s="69">
        <v>105</v>
      </c>
      <c r="H326" s="69">
        <v>9</v>
      </c>
      <c r="I326" s="1" t="s">
        <v>296</v>
      </c>
      <c r="M326" s="69">
        <v>0</v>
      </c>
      <c r="N326" s="1" t="s">
        <v>7469</v>
      </c>
      <c r="O326" s="69">
        <v>1</v>
      </c>
    </row>
    <row r="327" spans="1:29" x14ac:dyDescent="0.3">
      <c r="A327" s="1" t="s">
        <v>886</v>
      </c>
      <c r="B327" s="1" t="s">
        <v>451</v>
      </c>
      <c r="C327" s="1" t="s">
        <v>522</v>
      </c>
      <c r="D327" s="69">
        <v>11</v>
      </c>
      <c r="E327" s="1">
        <v>-5.2</v>
      </c>
      <c r="F327" s="69">
        <v>1.07</v>
      </c>
      <c r="G327" s="69">
        <v>92</v>
      </c>
      <c r="H327" s="69">
        <v>9</v>
      </c>
      <c r="I327" s="1" t="s">
        <v>296</v>
      </c>
      <c r="M327" s="69">
        <v>0</v>
      </c>
      <c r="N327" s="1" t="s">
        <v>883</v>
      </c>
      <c r="O327" s="69">
        <v>1</v>
      </c>
    </row>
    <row r="328" spans="1:29" x14ac:dyDescent="0.3">
      <c r="A328" s="1" t="s">
        <v>2848</v>
      </c>
      <c r="B328" s="1" t="s">
        <v>348</v>
      </c>
      <c r="C328" s="1" t="s">
        <v>644</v>
      </c>
      <c r="D328" s="69">
        <v>7</v>
      </c>
      <c r="E328" s="1">
        <v>-5.21</v>
      </c>
      <c r="F328" s="69">
        <v>0.84</v>
      </c>
      <c r="G328" s="69">
        <v>106</v>
      </c>
      <c r="H328" s="69">
        <v>9</v>
      </c>
      <c r="I328" s="1" t="s">
        <v>296</v>
      </c>
      <c r="M328" s="69">
        <v>0</v>
      </c>
      <c r="N328" s="1" t="s">
        <v>23</v>
      </c>
      <c r="O328" s="69">
        <v>4</v>
      </c>
    </row>
    <row r="329" spans="1:29" x14ac:dyDescent="0.3">
      <c r="A329" s="1" t="s">
        <v>4009</v>
      </c>
      <c r="B329" s="1" t="s">
        <v>451</v>
      </c>
      <c r="C329" s="1" t="s">
        <v>444</v>
      </c>
      <c r="D329" s="69">
        <v>8</v>
      </c>
      <c r="E329" s="1">
        <v>-5.21</v>
      </c>
      <c r="F329" s="69">
        <v>1.01</v>
      </c>
      <c r="G329" s="69">
        <v>93</v>
      </c>
      <c r="H329" s="69">
        <v>9</v>
      </c>
      <c r="I329" s="1" t="s">
        <v>296</v>
      </c>
      <c r="M329" s="69">
        <v>0</v>
      </c>
      <c r="N329" s="1" t="s">
        <v>4006</v>
      </c>
      <c r="O329" s="69">
        <v>4</v>
      </c>
    </row>
    <row r="330" spans="1:29" x14ac:dyDescent="0.3">
      <c r="A330" s="1" t="s">
        <v>15345</v>
      </c>
      <c r="B330" s="1" t="s">
        <v>321</v>
      </c>
      <c r="C330" s="1" t="s">
        <v>416</v>
      </c>
      <c r="D330" s="69">
        <v>6</v>
      </c>
      <c r="E330" s="1">
        <v>-5.22</v>
      </c>
      <c r="F330" s="69"/>
      <c r="G330" s="69">
        <v>102</v>
      </c>
      <c r="H330" s="69">
        <v>10</v>
      </c>
      <c r="I330" s="1" t="s">
        <v>296</v>
      </c>
      <c r="M330" s="69">
        <v>0</v>
      </c>
      <c r="N330" s="1" t="s">
        <v>15346</v>
      </c>
      <c r="O330" s="69">
        <v>0</v>
      </c>
    </row>
    <row r="331" spans="1:29" x14ac:dyDescent="0.3">
      <c r="A331" s="1" t="s">
        <v>16201</v>
      </c>
      <c r="B331" s="1" t="s">
        <v>451</v>
      </c>
      <c r="C331" s="1" t="s">
        <v>340</v>
      </c>
      <c r="D331" s="69">
        <v>8</v>
      </c>
      <c r="E331" s="1">
        <v>-5.22</v>
      </c>
      <c r="F331" s="69">
        <v>0.79</v>
      </c>
      <c r="G331" s="69">
        <v>94</v>
      </c>
      <c r="H331" s="69">
        <v>9</v>
      </c>
      <c r="I331" s="1" t="s">
        <v>296</v>
      </c>
      <c r="M331" s="69">
        <v>0</v>
      </c>
      <c r="N331" s="1" t="s">
        <v>15600</v>
      </c>
      <c r="O331" s="69">
        <v>0</v>
      </c>
    </row>
    <row r="332" spans="1:29" x14ac:dyDescent="0.3">
      <c r="A332" s="1" t="s">
        <v>8891</v>
      </c>
      <c r="B332" s="1" t="s">
        <v>311</v>
      </c>
      <c r="C332" s="1" t="s">
        <v>444</v>
      </c>
      <c r="D332" s="69">
        <v>8</v>
      </c>
      <c r="E332" s="1">
        <v>-5.22</v>
      </c>
      <c r="F332" s="69">
        <v>1.76</v>
      </c>
      <c r="G332" s="69">
        <v>29</v>
      </c>
      <c r="H332" s="69">
        <v>5</v>
      </c>
      <c r="I332" s="1" t="s">
        <v>16112</v>
      </c>
      <c r="J332" s="69">
        <v>241.6</v>
      </c>
      <c r="K332" s="69">
        <v>202</v>
      </c>
      <c r="L332" s="69">
        <v>-2</v>
      </c>
      <c r="M332" s="69">
        <v>0</v>
      </c>
      <c r="N332" s="1" t="s">
        <v>8889</v>
      </c>
      <c r="O332" s="69">
        <v>1</v>
      </c>
    </row>
    <row r="333" spans="1:29" x14ac:dyDescent="0.3">
      <c r="A333" s="1" t="s">
        <v>7348</v>
      </c>
      <c r="B333" s="1" t="s">
        <v>451</v>
      </c>
      <c r="C333" s="1" t="s">
        <v>335</v>
      </c>
      <c r="D333" s="69">
        <v>8</v>
      </c>
      <c r="E333" s="1">
        <v>-5.24</v>
      </c>
      <c r="F333" s="69">
        <v>1.07</v>
      </c>
      <c r="G333" s="69">
        <v>96</v>
      </c>
      <c r="H333" s="69">
        <v>9</v>
      </c>
      <c r="I333" s="1" t="s">
        <v>16290</v>
      </c>
      <c r="J333" s="69">
        <v>231.1</v>
      </c>
      <c r="K333" s="69">
        <v>219</v>
      </c>
      <c r="L333" s="69">
        <v>-2.6</v>
      </c>
      <c r="M333" s="69">
        <v>0</v>
      </c>
      <c r="N333" s="1" t="s">
        <v>7347</v>
      </c>
      <c r="O333" s="69">
        <v>1</v>
      </c>
    </row>
    <row r="334" spans="1:29" x14ac:dyDescent="0.3">
      <c r="A334" s="1" t="s">
        <v>9161</v>
      </c>
      <c r="B334" s="1" t="s">
        <v>451</v>
      </c>
      <c r="C334" s="1" t="s">
        <v>444</v>
      </c>
      <c r="D334" s="69">
        <v>8</v>
      </c>
      <c r="E334" s="1">
        <v>-5.24</v>
      </c>
      <c r="F334" s="69">
        <v>0.9</v>
      </c>
      <c r="G334" s="69">
        <v>95</v>
      </c>
      <c r="H334" s="69">
        <v>9</v>
      </c>
      <c r="I334" s="1" t="s">
        <v>16125</v>
      </c>
      <c r="J334" s="69">
        <v>259.5</v>
      </c>
      <c r="K334" s="69">
        <v>287</v>
      </c>
      <c r="L334" s="69">
        <v>1.9</v>
      </c>
      <c r="M334" s="69">
        <v>0</v>
      </c>
      <c r="N334" s="1" t="s">
        <v>154</v>
      </c>
      <c r="O334" s="69">
        <v>4</v>
      </c>
    </row>
    <row r="335" spans="1:29" x14ac:dyDescent="0.3">
      <c r="A335" s="1" t="s">
        <v>15748</v>
      </c>
      <c r="B335" s="1" t="s">
        <v>348</v>
      </c>
      <c r="C335" s="1" t="s">
        <v>1198</v>
      </c>
      <c r="D335" s="69">
        <v>13</v>
      </c>
      <c r="E335" s="1">
        <v>-5.25</v>
      </c>
      <c r="F335" s="69">
        <v>0.71</v>
      </c>
      <c r="G335" s="69">
        <v>107</v>
      </c>
      <c r="H335" s="69">
        <v>9</v>
      </c>
      <c r="I335" s="1" t="s">
        <v>296</v>
      </c>
      <c r="M335" s="69">
        <v>0</v>
      </c>
      <c r="N335" s="1" t="s">
        <v>15749</v>
      </c>
      <c r="O335" s="69">
        <v>0</v>
      </c>
    </row>
    <row r="336" spans="1:29" x14ac:dyDescent="0.3">
      <c r="A336" s="1" t="s">
        <v>15423</v>
      </c>
      <c r="B336" s="1" t="s">
        <v>348</v>
      </c>
      <c r="C336" s="1" t="s">
        <v>570</v>
      </c>
      <c r="D336" s="69">
        <v>9</v>
      </c>
      <c r="E336" s="1">
        <v>-5.27</v>
      </c>
      <c r="F336" s="69">
        <v>0.83</v>
      </c>
      <c r="G336" s="69">
        <v>108</v>
      </c>
      <c r="H336" s="69">
        <v>9</v>
      </c>
      <c r="I336" s="1" t="s">
        <v>16175</v>
      </c>
      <c r="J336" s="69">
        <v>297.89999999999998</v>
      </c>
      <c r="K336" s="69">
        <v>303</v>
      </c>
      <c r="L336" s="69">
        <v>-1.3</v>
      </c>
      <c r="M336" s="69">
        <v>0</v>
      </c>
      <c r="N336" s="1" t="s">
        <v>15424</v>
      </c>
      <c r="O336" s="69">
        <v>0</v>
      </c>
    </row>
    <row r="337" spans="1:15" x14ac:dyDescent="0.3">
      <c r="A337" s="1" t="s">
        <v>9683</v>
      </c>
      <c r="B337" s="1" t="s">
        <v>321</v>
      </c>
      <c r="C337" s="1" t="s">
        <v>707</v>
      </c>
      <c r="D337" s="69">
        <v>11</v>
      </c>
      <c r="E337" s="1">
        <v>-5.27</v>
      </c>
      <c r="F337" s="69"/>
      <c r="G337" s="69">
        <v>103</v>
      </c>
      <c r="H337" s="69">
        <v>10</v>
      </c>
      <c r="I337" s="1" t="s">
        <v>296</v>
      </c>
      <c r="M337" s="69">
        <v>0</v>
      </c>
      <c r="N337" s="1" t="s">
        <v>9681</v>
      </c>
      <c r="O337" s="69">
        <v>9</v>
      </c>
    </row>
    <row r="338" spans="1:15" x14ac:dyDescent="0.3">
      <c r="A338" s="1" t="s">
        <v>896</v>
      </c>
      <c r="B338" s="1" t="s">
        <v>451</v>
      </c>
      <c r="C338" s="1" t="s">
        <v>895</v>
      </c>
      <c r="D338" s="69">
        <v>11</v>
      </c>
      <c r="E338" s="1">
        <v>-5.28</v>
      </c>
      <c r="F338" s="69">
        <v>0.72</v>
      </c>
      <c r="G338" s="69">
        <v>97</v>
      </c>
      <c r="H338" s="69">
        <v>9</v>
      </c>
      <c r="I338" s="1" t="s">
        <v>296</v>
      </c>
      <c r="M338" s="69">
        <v>0</v>
      </c>
      <c r="N338" s="1" t="s">
        <v>892</v>
      </c>
      <c r="O338" s="69">
        <v>2</v>
      </c>
    </row>
    <row r="339" spans="1:15" x14ac:dyDescent="0.3">
      <c r="A339" s="1" t="s">
        <v>3868</v>
      </c>
      <c r="B339" s="1" t="s">
        <v>321</v>
      </c>
      <c r="C339" s="1" t="s">
        <v>1379</v>
      </c>
      <c r="D339" s="69">
        <v>8</v>
      </c>
      <c r="E339" s="1">
        <v>-5.28</v>
      </c>
      <c r="F339" s="69"/>
      <c r="G339" s="69">
        <v>104</v>
      </c>
      <c r="H339" s="69">
        <v>10</v>
      </c>
      <c r="I339" s="1" t="s">
        <v>296</v>
      </c>
      <c r="M339" s="69">
        <v>0</v>
      </c>
      <c r="N339" s="1" t="s">
        <v>3865</v>
      </c>
      <c r="O339" s="69">
        <v>2</v>
      </c>
    </row>
    <row r="340" spans="1:15" x14ac:dyDescent="0.3">
      <c r="A340" s="1" t="s">
        <v>14685</v>
      </c>
      <c r="B340" s="1" t="s">
        <v>321</v>
      </c>
      <c r="C340" s="1" t="s">
        <v>570</v>
      </c>
      <c r="D340" s="69">
        <v>9</v>
      </c>
      <c r="E340" s="1">
        <v>-5.35</v>
      </c>
      <c r="F340" s="69">
        <v>0.09</v>
      </c>
      <c r="G340" s="69">
        <v>105</v>
      </c>
      <c r="H340" s="69">
        <v>10</v>
      </c>
      <c r="I340" s="1" t="s">
        <v>296</v>
      </c>
      <c r="M340" s="69">
        <v>0</v>
      </c>
      <c r="N340" s="1" t="s">
        <v>14686</v>
      </c>
      <c r="O340" s="69">
        <v>0</v>
      </c>
    </row>
    <row r="341" spans="1:15" x14ac:dyDescent="0.3">
      <c r="A341" s="1" t="s">
        <v>1500</v>
      </c>
      <c r="B341" s="1" t="s">
        <v>321</v>
      </c>
      <c r="C341" s="1" t="s">
        <v>910</v>
      </c>
      <c r="D341" s="69">
        <v>7</v>
      </c>
      <c r="E341" s="1">
        <v>-5.37</v>
      </c>
      <c r="F341" s="69">
        <v>0.37</v>
      </c>
      <c r="G341" s="69">
        <v>106</v>
      </c>
      <c r="H341" s="69">
        <v>10</v>
      </c>
      <c r="I341" s="1" t="s">
        <v>296</v>
      </c>
      <c r="M341" s="69">
        <v>0</v>
      </c>
      <c r="N341" s="1" t="s">
        <v>14676</v>
      </c>
      <c r="O341" s="69">
        <v>0</v>
      </c>
    </row>
    <row r="342" spans="1:15" x14ac:dyDescent="0.3">
      <c r="A342" s="1" t="s">
        <v>4350</v>
      </c>
      <c r="B342" s="1" t="s">
        <v>451</v>
      </c>
      <c r="C342" s="1" t="s">
        <v>644</v>
      </c>
      <c r="D342" s="69">
        <v>7</v>
      </c>
      <c r="E342" s="1">
        <v>-5.37</v>
      </c>
      <c r="F342" s="69"/>
      <c r="G342" s="69">
        <v>98</v>
      </c>
      <c r="H342" s="69">
        <v>9</v>
      </c>
      <c r="I342" s="1" t="s">
        <v>296</v>
      </c>
      <c r="M342" s="69">
        <v>0</v>
      </c>
      <c r="N342" s="1" t="s">
        <v>4347</v>
      </c>
      <c r="O342" s="69">
        <v>5</v>
      </c>
    </row>
    <row r="343" spans="1:15" x14ac:dyDescent="0.3">
      <c r="A343" s="1" t="s">
        <v>16203</v>
      </c>
      <c r="B343" s="1" t="s">
        <v>451</v>
      </c>
      <c r="C343" s="1" t="s">
        <v>644</v>
      </c>
      <c r="D343" s="69">
        <v>7</v>
      </c>
      <c r="E343" s="1">
        <v>-5.37</v>
      </c>
      <c r="F343" s="69">
        <v>0.36</v>
      </c>
      <c r="G343" s="69">
        <v>99</v>
      </c>
      <c r="H343" s="69">
        <v>9</v>
      </c>
      <c r="I343" s="1" t="s">
        <v>16305</v>
      </c>
      <c r="J343" s="69">
        <v>270.89999999999998</v>
      </c>
      <c r="K343" s="69">
        <v>304</v>
      </c>
      <c r="L343" s="69">
        <v>1.6</v>
      </c>
      <c r="M343" s="69">
        <v>0</v>
      </c>
      <c r="N343" s="1" t="s">
        <v>9362</v>
      </c>
      <c r="O343" s="69">
        <v>2</v>
      </c>
    </row>
    <row r="344" spans="1:15" x14ac:dyDescent="0.3">
      <c r="A344" s="1" t="s">
        <v>10114</v>
      </c>
      <c r="B344" s="1" t="s">
        <v>321</v>
      </c>
      <c r="C344" s="1" t="s">
        <v>707</v>
      </c>
      <c r="D344" s="69">
        <v>11</v>
      </c>
      <c r="E344" s="1">
        <v>-5.41</v>
      </c>
      <c r="F344" s="69"/>
      <c r="G344" s="69">
        <v>107</v>
      </c>
      <c r="H344" s="69">
        <v>10</v>
      </c>
      <c r="I344" s="1" t="s">
        <v>296</v>
      </c>
      <c r="M344" s="69">
        <v>0</v>
      </c>
      <c r="N344" s="1" t="s">
        <v>10112</v>
      </c>
      <c r="O344" s="69">
        <v>1</v>
      </c>
    </row>
    <row r="345" spans="1:15" x14ac:dyDescent="0.3">
      <c r="A345" s="1" t="s">
        <v>2289</v>
      </c>
      <c r="B345" s="1" t="s">
        <v>348</v>
      </c>
      <c r="C345" s="1" t="s">
        <v>910</v>
      </c>
      <c r="D345" s="69">
        <v>7</v>
      </c>
      <c r="E345" s="1">
        <v>-5.42</v>
      </c>
      <c r="F345" s="69">
        <v>0.86</v>
      </c>
      <c r="G345" s="69">
        <v>110</v>
      </c>
      <c r="H345" s="69">
        <v>9</v>
      </c>
      <c r="I345" s="1" t="s">
        <v>296</v>
      </c>
      <c r="M345" s="69">
        <v>0</v>
      </c>
      <c r="N345" s="1" t="s">
        <v>34</v>
      </c>
      <c r="O345" s="69">
        <v>3</v>
      </c>
    </row>
    <row r="346" spans="1:15" x14ac:dyDescent="0.3">
      <c r="A346" s="1" t="s">
        <v>15639</v>
      </c>
      <c r="B346" s="1" t="s">
        <v>348</v>
      </c>
      <c r="C346" s="1" t="s">
        <v>298</v>
      </c>
      <c r="D346" s="69">
        <v>10</v>
      </c>
      <c r="E346" s="1">
        <v>-5.42</v>
      </c>
      <c r="F346" s="69">
        <v>1.05</v>
      </c>
      <c r="G346" s="69">
        <v>109</v>
      </c>
      <c r="H346" s="69">
        <v>9</v>
      </c>
      <c r="I346" s="1" t="s">
        <v>296</v>
      </c>
      <c r="M346" s="69">
        <v>0</v>
      </c>
      <c r="N346" s="1" t="s">
        <v>15640</v>
      </c>
      <c r="O346" s="69">
        <v>0</v>
      </c>
    </row>
    <row r="347" spans="1:15" x14ac:dyDescent="0.3">
      <c r="A347" s="1" t="s">
        <v>16213</v>
      </c>
      <c r="B347" s="1" t="s">
        <v>321</v>
      </c>
      <c r="C347" s="1" t="s">
        <v>895</v>
      </c>
      <c r="D347" s="69">
        <v>11</v>
      </c>
      <c r="E347" s="1">
        <v>-5.43</v>
      </c>
      <c r="F347" s="69"/>
      <c r="G347" s="69">
        <v>109</v>
      </c>
      <c r="H347" s="69">
        <v>10</v>
      </c>
      <c r="I347" s="1" t="s">
        <v>296</v>
      </c>
      <c r="M347" s="69">
        <v>0</v>
      </c>
      <c r="N347" s="1" t="s">
        <v>5030</v>
      </c>
      <c r="O347" s="69">
        <v>4</v>
      </c>
    </row>
    <row r="348" spans="1:15" x14ac:dyDescent="0.3">
      <c r="A348" s="1" t="s">
        <v>5422</v>
      </c>
      <c r="B348" s="1" t="s">
        <v>321</v>
      </c>
      <c r="C348" s="1" t="s">
        <v>1198</v>
      </c>
      <c r="D348" s="69">
        <v>13</v>
      </c>
      <c r="E348" s="1">
        <v>-5.43</v>
      </c>
      <c r="F348" s="69"/>
      <c r="G348" s="69">
        <v>108</v>
      </c>
      <c r="H348" s="69">
        <v>10</v>
      </c>
      <c r="I348" s="1" t="s">
        <v>296</v>
      </c>
      <c r="M348" s="69">
        <v>0</v>
      </c>
      <c r="N348" s="1" t="s">
        <v>5420</v>
      </c>
      <c r="O348" s="69">
        <v>2</v>
      </c>
    </row>
    <row r="349" spans="1:15" x14ac:dyDescent="0.3">
      <c r="A349" s="1" t="s">
        <v>4845</v>
      </c>
      <c r="B349" s="1" t="s">
        <v>348</v>
      </c>
      <c r="C349" s="1" t="s">
        <v>444</v>
      </c>
      <c r="D349" s="69">
        <v>8</v>
      </c>
      <c r="E349" s="1">
        <v>-5.44</v>
      </c>
      <c r="F349" s="69">
        <v>1.1100000000000001</v>
      </c>
      <c r="G349" s="69">
        <v>111</v>
      </c>
      <c r="H349" s="69">
        <v>9</v>
      </c>
      <c r="I349" s="1" t="s">
        <v>296</v>
      </c>
      <c r="M349" s="69">
        <v>0</v>
      </c>
      <c r="N349" s="1" t="s">
        <v>4843</v>
      </c>
      <c r="O349" s="69">
        <v>2</v>
      </c>
    </row>
    <row r="350" spans="1:15" x14ac:dyDescent="0.3">
      <c r="A350" s="1" t="s">
        <v>9242</v>
      </c>
      <c r="B350" s="1" t="s">
        <v>321</v>
      </c>
      <c r="C350" s="1" t="s">
        <v>314</v>
      </c>
      <c r="D350" s="69">
        <v>11</v>
      </c>
      <c r="E350" s="1">
        <v>-5.46</v>
      </c>
      <c r="F350" s="69"/>
      <c r="G350" s="69">
        <v>110</v>
      </c>
      <c r="H350" s="69">
        <v>10</v>
      </c>
      <c r="I350" s="1" t="s">
        <v>296</v>
      </c>
      <c r="M350" s="69">
        <v>0</v>
      </c>
      <c r="N350" s="1" t="s">
        <v>9240</v>
      </c>
      <c r="O350" s="69">
        <v>5</v>
      </c>
    </row>
    <row r="351" spans="1:15" x14ac:dyDescent="0.3">
      <c r="A351" s="1" t="s">
        <v>7172</v>
      </c>
      <c r="B351" s="1" t="s">
        <v>348</v>
      </c>
      <c r="C351" s="1" t="s">
        <v>388</v>
      </c>
      <c r="D351" s="69">
        <v>9</v>
      </c>
      <c r="E351" s="1">
        <v>-5.49</v>
      </c>
      <c r="F351" s="69">
        <v>1.07</v>
      </c>
      <c r="G351" s="69">
        <v>112</v>
      </c>
      <c r="H351" s="69">
        <v>9</v>
      </c>
      <c r="I351" s="1" t="s">
        <v>16289</v>
      </c>
      <c r="J351" s="69">
        <v>277</v>
      </c>
      <c r="K351" s="69">
        <v>297</v>
      </c>
      <c r="L351" s="69">
        <v>0.3</v>
      </c>
      <c r="M351" s="69">
        <v>0</v>
      </c>
      <c r="N351" s="1" t="s">
        <v>7170</v>
      </c>
      <c r="O351" s="69">
        <v>1</v>
      </c>
    </row>
    <row r="352" spans="1:15" x14ac:dyDescent="0.3">
      <c r="A352" s="1" t="s">
        <v>8590</v>
      </c>
      <c r="B352" s="1" t="s">
        <v>451</v>
      </c>
      <c r="C352" s="1" t="s">
        <v>644</v>
      </c>
      <c r="D352" s="69">
        <v>7</v>
      </c>
      <c r="E352" s="1">
        <v>-5.5</v>
      </c>
      <c r="F352" s="69"/>
      <c r="G352" s="69">
        <v>100</v>
      </c>
      <c r="H352" s="69">
        <v>9</v>
      </c>
      <c r="I352" s="1" t="s">
        <v>296</v>
      </c>
      <c r="M352" s="69">
        <v>0</v>
      </c>
      <c r="N352" s="1" t="s">
        <v>8587</v>
      </c>
      <c r="O352" s="69">
        <v>4</v>
      </c>
    </row>
    <row r="353" spans="1:15" x14ac:dyDescent="0.3">
      <c r="A353" s="1" t="s">
        <v>9489</v>
      </c>
      <c r="B353" s="1" t="s">
        <v>451</v>
      </c>
      <c r="C353" s="1" t="s">
        <v>416</v>
      </c>
      <c r="D353" s="69">
        <v>6</v>
      </c>
      <c r="E353" s="1">
        <v>-5.5</v>
      </c>
      <c r="F353" s="69">
        <v>0.81</v>
      </c>
      <c r="G353" s="69">
        <v>101</v>
      </c>
      <c r="H353" s="69">
        <v>9</v>
      </c>
      <c r="I353" s="1" t="s">
        <v>296</v>
      </c>
      <c r="M353" s="69">
        <v>0</v>
      </c>
      <c r="N353" s="1" t="s">
        <v>9488</v>
      </c>
      <c r="O353" s="69">
        <v>1</v>
      </c>
    </row>
    <row r="354" spans="1:15" x14ac:dyDescent="0.3">
      <c r="A354" s="1" t="s">
        <v>8542</v>
      </c>
      <c r="B354" s="1" t="s">
        <v>348</v>
      </c>
      <c r="C354" s="1" t="s">
        <v>536</v>
      </c>
      <c r="D354" s="69">
        <v>11</v>
      </c>
      <c r="E354" s="1">
        <v>-5.51</v>
      </c>
      <c r="F354" s="69">
        <v>2.12</v>
      </c>
      <c r="G354" s="69">
        <v>113</v>
      </c>
      <c r="H354" s="69">
        <v>9</v>
      </c>
      <c r="I354" s="1" t="s">
        <v>296</v>
      </c>
      <c r="M354" s="69">
        <v>0</v>
      </c>
      <c r="N354" s="1" t="s">
        <v>54</v>
      </c>
      <c r="O354" s="69">
        <v>2</v>
      </c>
    </row>
    <row r="355" spans="1:15" x14ac:dyDescent="0.3">
      <c r="A355" s="1" t="s">
        <v>6801</v>
      </c>
      <c r="B355" s="1" t="s">
        <v>348</v>
      </c>
      <c r="C355" s="1" t="s">
        <v>410</v>
      </c>
      <c r="D355" s="69">
        <v>9</v>
      </c>
      <c r="E355" s="1">
        <v>-5.54</v>
      </c>
      <c r="F355" s="69">
        <v>0.48</v>
      </c>
      <c r="G355" s="69">
        <v>114</v>
      </c>
      <c r="H355" s="69">
        <v>9</v>
      </c>
      <c r="I355" s="1" t="s">
        <v>16153</v>
      </c>
      <c r="J355" s="69">
        <v>274.3</v>
      </c>
      <c r="K355" s="69">
        <v>286</v>
      </c>
      <c r="L355" s="69">
        <v>-0.9</v>
      </c>
      <c r="M355" s="69">
        <v>0</v>
      </c>
      <c r="N355" s="1" t="s">
        <v>59</v>
      </c>
      <c r="O355" s="69">
        <v>2</v>
      </c>
    </row>
    <row r="356" spans="1:15" x14ac:dyDescent="0.3">
      <c r="A356" s="1" t="s">
        <v>16202</v>
      </c>
      <c r="B356" s="1" t="s">
        <v>451</v>
      </c>
      <c r="C356" s="1" t="s">
        <v>536</v>
      </c>
      <c r="D356" s="69">
        <v>11</v>
      </c>
      <c r="E356" s="1">
        <v>-5.55</v>
      </c>
      <c r="F356" s="69">
        <v>0.37</v>
      </c>
      <c r="G356" s="69">
        <v>102</v>
      </c>
      <c r="H356" s="69">
        <v>9</v>
      </c>
      <c r="I356" s="1" t="s">
        <v>296</v>
      </c>
      <c r="M356" s="69">
        <v>0</v>
      </c>
      <c r="N356" s="1" t="s">
        <v>6378</v>
      </c>
      <c r="O356" s="69">
        <v>2</v>
      </c>
    </row>
    <row r="357" spans="1:15" x14ac:dyDescent="0.3">
      <c r="A357" s="1" t="s">
        <v>14256</v>
      </c>
      <c r="B357" s="1" t="s">
        <v>348</v>
      </c>
      <c r="C357" s="1" t="s">
        <v>522</v>
      </c>
      <c r="D357" s="69">
        <v>11</v>
      </c>
      <c r="E357" s="1">
        <v>-5.55</v>
      </c>
      <c r="F357" s="69">
        <v>0.64</v>
      </c>
      <c r="G357" s="69">
        <v>115</v>
      </c>
      <c r="H357" s="69">
        <v>9</v>
      </c>
      <c r="I357" s="1" t="s">
        <v>296</v>
      </c>
      <c r="M357" s="69">
        <v>0</v>
      </c>
      <c r="N357" s="1" t="s">
        <v>7500</v>
      </c>
      <c r="O357" s="69">
        <v>1</v>
      </c>
    </row>
    <row r="358" spans="1:15" x14ac:dyDescent="0.3">
      <c r="A358" s="1" t="s">
        <v>14372</v>
      </c>
      <c r="B358" s="1" t="s">
        <v>348</v>
      </c>
      <c r="C358" s="1" t="s">
        <v>388</v>
      </c>
      <c r="D358" s="69">
        <v>9</v>
      </c>
      <c r="E358" s="1">
        <v>-5.56</v>
      </c>
      <c r="F358" s="69">
        <v>1.04</v>
      </c>
      <c r="G358" s="69">
        <v>116</v>
      </c>
      <c r="H358" s="69">
        <v>9</v>
      </c>
      <c r="I358" s="1" t="s">
        <v>296</v>
      </c>
      <c r="M358" s="69">
        <v>0</v>
      </c>
      <c r="N358" s="1" t="s">
        <v>14373</v>
      </c>
      <c r="O358" s="69">
        <v>3</v>
      </c>
    </row>
    <row r="359" spans="1:15" x14ac:dyDescent="0.3">
      <c r="A359" s="1" t="s">
        <v>5345</v>
      </c>
      <c r="B359" s="1" t="s">
        <v>451</v>
      </c>
      <c r="C359" s="1" t="s">
        <v>875</v>
      </c>
      <c r="D359" s="69">
        <v>13</v>
      </c>
      <c r="E359" s="1">
        <v>-5.57</v>
      </c>
      <c r="F359" s="69">
        <v>0.68</v>
      </c>
      <c r="G359" s="69">
        <v>103</v>
      </c>
      <c r="H359" s="69">
        <v>9</v>
      </c>
      <c r="I359" s="1" t="s">
        <v>296</v>
      </c>
      <c r="M359" s="69">
        <v>0</v>
      </c>
      <c r="N359" s="1" t="s">
        <v>5342</v>
      </c>
      <c r="O359" s="69">
        <v>2</v>
      </c>
    </row>
    <row r="360" spans="1:15" x14ac:dyDescent="0.3">
      <c r="A360" s="1" t="s">
        <v>4275</v>
      </c>
      <c r="B360" s="1" t="s">
        <v>348</v>
      </c>
      <c r="C360" s="1" t="s">
        <v>489</v>
      </c>
      <c r="D360" s="69">
        <v>6</v>
      </c>
      <c r="E360" s="1">
        <v>-5.6</v>
      </c>
      <c r="F360" s="69">
        <v>1.1599999999999999</v>
      </c>
      <c r="G360" s="69">
        <v>117</v>
      </c>
      <c r="H360" s="69">
        <v>9</v>
      </c>
      <c r="I360" s="1" t="s">
        <v>296</v>
      </c>
      <c r="M360" s="69">
        <v>0</v>
      </c>
      <c r="N360" s="1" t="s">
        <v>4272</v>
      </c>
      <c r="O360" s="69">
        <v>1</v>
      </c>
    </row>
    <row r="361" spans="1:15" x14ac:dyDescent="0.3">
      <c r="A361" s="1" t="s">
        <v>5286</v>
      </c>
      <c r="B361" s="1" t="s">
        <v>348</v>
      </c>
      <c r="C361" s="1" t="s">
        <v>296</v>
      </c>
      <c r="D361" s="69"/>
      <c r="E361" s="1">
        <v>-5.6</v>
      </c>
      <c r="F361" s="69">
        <v>0.24</v>
      </c>
      <c r="G361" s="69">
        <v>118</v>
      </c>
      <c r="H361" s="69">
        <v>9</v>
      </c>
      <c r="I361" s="1" t="s">
        <v>296</v>
      </c>
      <c r="M361" s="69">
        <v>0</v>
      </c>
      <c r="N361" s="1" t="s">
        <v>15</v>
      </c>
      <c r="O361" s="69">
        <v>6</v>
      </c>
    </row>
    <row r="362" spans="1:15" x14ac:dyDescent="0.3">
      <c r="A362" s="1" t="s">
        <v>9003</v>
      </c>
      <c r="B362" s="1" t="s">
        <v>451</v>
      </c>
      <c r="C362" s="1" t="s">
        <v>14642</v>
      </c>
      <c r="D362" s="69">
        <v>6</v>
      </c>
      <c r="E362" s="1">
        <v>-5.63</v>
      </c>
      <c r="F362" s="69">
        <v>0.27</v>
      </c>
      <c r="G362" s="69">
        <v>104</v>
      </c>
      <c r="H362" s="69">
        <v>9</v>
      </c>
      <c r="I362" s="1" t="s">
        <v>296</v>
      </c>
      <c r="M362" s="69">
        <v>0</v>
      </c>
      <c r="N362" s="1" t="s">
        <v>9001</v>
      </c>
      <c r="O362" s="69">
        <v>1</v>
      </c>
    </row>
    <row r="363" spans="1:15" x14ac:dyDescent="0.3">
      <c r="A363" s="1" t="s">
        <v>11266</v>
      </c>
      <c r="B363" s="1" t="s">
        <v>348</v>
      </c>
      <c r="C363" s="1" t="s">
        <v>552</v>
      </c>
      <c r="D363" s="69">
        <v>7</v>
      </c>
      <c r="E363" s="1">
        <v>-5.64</v>
      </c>
      <c r="F363" s="69">
        <v>0.47</v>
      </c>
      <c r="G363" s="69">
        <v>119</v>
      </c>
      <c r="H363" s="69">
        <v>9</v>
      </c>
      <c r="I363" s="1" t="s">
        <v>296</v>
      </c>
      <c r="M363" s="69">
        <v>0</v>
      </c>
      <c r="N363" s="1" t="s">
        <v>7962</v>
      </c>
      <c r="O363" s="69">
        <v>4</v>
      </c>
    </row>
    <row r="364" spans="1:15" x14ac:dyDescent="0.3">
      <c r="A364" s="1" t="s">
        <v>4491</v>
      </c>
      <c r="B364" s="1" t="s">
        <v>348</v>
      </c>
      <c r="C364" s="1" t="s">
        <v>365</v>
      </c>
      <c r="D364" s="69">
        <v>5</v>
      </c>
      <c r="E364" s="1">
        <v>-5.65</v>
      </c>
      <c r="F364" s="69">
        <v>1.24</v>
      </c>
      <c r="G364" s="69">
        <v>120</v>
      </c>
      <c r="H364" s="69">
        <v>9</v>
      </c>
      <c r="I364" s="1" t="s">
        <v>296</v>
      </c>
      <c r="M364" s="69">
        <v>0</v>
      </c>
      <c r="N364" s="1" t="s">
        <v>93</v>
      </c>
      <c r="O364" s="69">
        <v>5</v>
      </c>
    </row>
    <row r="365" spans="1:15" x14ac:dyDescent="0.3">
      <c r="A365" s="1" t="s">
        <v>16224</v>
      </c>
      <c r="B365" s="1" t="s">
        <v>348</v>
      </c>
      <c r="C365" s="1" t="s">
        <v>1198</v>
      </c>
      <c r="D365" s="69">
        <v>13</v>
      </c>
      <c r="E365" s="1">
        <v>-5.66</v>
      </c>
      <c r="F365" s="69">
        <v>0.77</v>
      </c>
      <c r="G365" s="69">
        <v>121</v>
      </c>
      <c r="H365" s="69">
        <v>9</v>
      </c>
      <c r="I365" s="1" t="s">
        <v>296</v>
      </c>
      <c r="M365" s="69">
        <v>0</v>
      </c>
      <c r="N365" s="1" t="s">
        <v>10511</v>
      </c>
      <c r="O365" s="69">
        <v>1</v>
      </c>
    </row>
    <row r="366" spans="1:15" x14ac:dyDescent="0.3">
      <c r="A366" s="1" t="s">
        <v>2026</v>
      </c>
      <c r="B366" s="1" t="s">
        <v>348</v>
      </c>
      <c r="C366" s="1" t="s">
        <v>707</v>
      </c>
      <c r="D366" s="69">
        <v>11</v>
      </c>
      <c r="E366" s="1">
        <v>-5.69</v>
      </c>
      <c r="F366" s="69">
        <v>0.5</v>
      </c>
      <c r="G366" s="69">
        <v>122</v>
      </c>
      <c r="H366" s="69">
        <v>9</v>
      </c>
      <c r="I366" s="1" t="s">
        <v>296</v>
      </c>
      <c r="M366" s="69">
        <v>0</v>
      </c>
      <c r="N366" s="1" t="s">
        <v>2025</v>
      </c>
      <c r="O366" s="69">
        <v>4</v>
      </c>
    </row>
    <row r="367" spans="1:15" x14ac:dyDescent="0.3">
      <c r="A367" s="1" t="s">
        <v>15573</v>
      </c>
      <c r="B367" s="1" t="s">
        <v>451</v>
      </c>
      <c r="C367" s="1" t="s">
        <v>416</v>
      </c>
      <c r="D367" s="69">
        <v>6</v>
      </c>
      <c r="E367" s="1">
        <v>-5.73</v>
      </c>
      <c r="F367" s="69">
        <v>0.33</v>
      </c>
      <c r="G367" s="69">
        <v>106</v>
      </c>
      <c r="H367" s="69">
        <v>10</v>
      </c>
      <c r="I367" s="1" t="s">
        <v>296</v>
      </c>
      <c r="M367" s="69">
        <v>0</v>
      </c>
      <c r="N367" s="1" t="s">
        <v>15574</v>
      </c>
      <c r="O367" s="69">
        <v>0</v>
      </c>
    </row>
    <row r="368" spans="1:15" x14ac:dyDescent="0.3">
      <c r="A368" s="1" t="s">
        <v>10464</v>
      </c>
      <c r="B368" s="1" t="s">
        <v>451</v>
      </c>
      <c r="C368" s="1" t="s">
        <v>479</v>
      </c>
      <c r="D368" s="69">
        <v>10</v>
      </c>
      <c r="E368" s="1">
        <v>-5.73</v>
      </c>
      <c r="F368" s="69">
        <v>0.43</v>
      </c>
      <c r="G368" s="69">
        <v>105</v>
      </c>
      <c r="H368" s="69">
        <v>10</v>
      </c>
      <c r="I368" s="1" t="s">
        <v>296</v>
      </c>
      <c r="M368" s="69">
        <v>0</v>
      </c>
      <c r="N368" s="1" t="s">
        <v>10461</v>
      </c>
      <c r="O368" s="69">
        <v>1</v>
      </c>
    </row>
    <row r="369" spans="1:15" x14ac:dyDescent="0.3">
      <c r="A369" s="1" t="s">
        <v>2917</v>
      </c>
      <c r="B369" s="1" t="s">
        <v>451</v>
      </c>
      <c r="C369" s="1" t="s">
        <v>303</v>
      </c>
      <c r="D369" s="69">
        <v>7</v>
      </c>
      <c r="E369" s="1">
        <v>-5.75</v>
      </c>
      <c r="F369" s="69">
        <v>0.77</v>
      </c>
      <c r="G369" s="69">
        <v>107</v>
      </c>
      <c r="H369" s="69">
        <v>10</v>
      </c>
      <c r="I369" s="1" t="s">
        <v>296</v>
      </c>
      <c r="M369" s="69">
        <v>0</v>
      </c>
      <c r="N369" s="1" t="s">
        <v>230</v>
      </c>
      <c r="O369" s="69">
        <v>2</v>
      </c>
    </row>
    <row r="370" spans="1:15" x14ac:dyDescent="0.3">
      <c r="A370" s="1" t="s">
        <v>8509</v>
      </c>
      <c r="B370" s="1" t="s">
        <v>348</v>
      </c>
      <c r="C370" s="1" t="s">
        <v>669</v>
      </c>
      <c r="D370" s="69">
        <v>9</v>
      </c>
      <c r="E370" s="1">
        <v>-5.76</v>
      </c>
      <c r="F370" s="69">
        <v>0.98</v>
      </c>
      <c r="G370" s="69">
        <v>123</v>
      </c>
      <c r="H370" s="69">
        <v>9</v>
      </c>
      <c r="I370" s="1" t="s">
        <v>296</v>
      </c>
      <c r="M370" s="69">
        <v>0</v>
      </c>
      <c r="N370" s="1" t="s">
        <v>98</v>
      </c>
      <c r="O370" s="69">
        <v>4</v>
      </c>
    </row>
    <row r="371" spans="1:15" x14ac:dyDescent="0.3">
      <c r="A371" s="1" t="s">
        <v>2387</v>
      </c>
      <c r="B371" s="1" t="s">
        <v>451</v>
      </c>
      <c r="C371" s="1" t="s">
        <v>707</v>
      </c>
      <c r="D371" s="69">
        <v>11</v>
      </c>
      <c r="E371" s="1">
        <v>-5.78</v>
      </c>
      <c r="F371" s="69">
        <v>0.3</v>
      </c>
      <c r="G371" s="69">
        <v>108</v>
      </c>
      <c r="H371" s="69">
        <v>10</v>
      </c>
      <c r="I371" s="1" t="s">
        <v>296</v>
      </c>
      <c r="M371" s="69">
        <v>0</v>
      </c>
      <c r="N371" s="1" t="s">
        <v>69</v>
      </c>
      <c r="O371" s="69">
        <v>5</v>
      </c>
    </row>
    <row r="372" spans="1:15" x14ac:dyDescent="0.3">
      <c r="A372" s="1" t="s">
        <v>3485</v>
      </c>
      <c r="B372" s="1" t="s">
        <v>348</v>
      </c>
      <c r="C372" s="1" t="s">
        <v>707</v>
      </c>
      <c r="D372" s="69">
        <v>11</v>
      </c>
      <c r="E372" s="1">
        <v>-5.79</v>
      </c>
      <c r="F372" s="69">
        <v>0.67</v>
      </c>
      <c r="G372" s="69">
        <v>125</v>
      </c>
      <c r="H372" s="69">
        <v>9</v>
      </c>
      <c r="I372" s="1" t="s">
        <v>296</v>
      </c>
      <c r="M372" s="69">
        <v>0</v>
      </c>
      <c r="N372" s="1" t="s">
        <v>3482</v>
      </c>
      <c r="O372" s="69">
        <v>3</v>
      </c>
    </row>
    <row r="373" spans="1:15" x14ac:dyDescent="0.3">
      <c r="A373" s="1" t="s">
        <v>6716</v>
      </c>
      <c r="B373" s="1" t="s">
        <v>348</v>
      </c>
      <c r="C373" s="1" t="s">
        <v>365</v>
      </c>
      <c r="D373" s="69">
        <v>5</v>
      </c>
      <c r="E373" s="1">
        <v>-5.79</v>
      </c>
      <c r="F373" s="69"/>
      <c r="G373" s="69">
        <v>124</v>
      </c>
      <c r="H373" s="69">
        <v>9</v>
      </c>
      <c r="I373" s="1" t="s">
        <v>296</v>
      </c>
      <c r="M373" s="69">
        <v>0</v>
      </c>
      <c r="N373" s="1" t="s">
        <v>6715</v>
      </c>
      <c r="O373" s="69">
        <v>1</v>
      </c>
    </row>
    <row r="374" spans="1:15" x14ac:dyDescent="0.3">
      <c r="A374" s="1" t="s">
        <v>4016</v>
      </c>
      <c r="B374" s="1" t="s">
        <v>348</v>
      </c>
      <c r="C374" s="1" t="s">
        <v>895</v>
      </c>
      <c r="D374" s="69">
        <v>11</v>
      </c>
      <c r="E374" s="1">
        <v>-5.8</v>
      </c>
      <c r="F374" s="69">
        <v>0.76</v>
      </c>
      <c r="G374" s="69">
        <v>126</v>
      </c>
      <c r="H374" s="69">
        <v>9</v>
      </c>
      <c r="I374" s="1" t="s">
        <v>296</v>
      </c>
      <c r="M374" s="69">
        <v>0</v>
      </c>
      <c r="N374" s="1" t="s">
        <v>4015</v>
      </c>
      <c r="O374" s="69">
        <v>1</v>
      </c>
    </row>
    <row r="375" spans="1:15" x14ac:dyDescent="0.3">
      <c r="A375" s="1" t="s">
        <v>4135</v>
      </c>
      <c r="B375" s="1" t="s">
        <v>348</v>
      </c>
      <c r="C375" s="1" t="s">
        <v>489</v>
      </c>
      <c r="D375" s="69">
        <v>6</v>
      </c>
      <c r="E375" s="1">
        <v>-5.81</v>
      </c>
      <c r="F375" s="69">
        <v>0.74</v>
      </c>
      <c r="G375" s="69">
        <v>127</v>
      </c>
      <c r="H375" s="69">
        <v>9</v>
      </c>
      <c r="I375" s="1" t="s">
        <v>296</v>
      </c>
      <c r="M375" s="69">
        <v>0</v>
      </c>
      <c r="N375" s="1" t="s">
        <v>4132</v>
      </c>
      <c r="O375" s="69">
        <v>5</v>
      </c>
    </row>
    <row r="376" spans="1:15" x14ac:dyDescent="0.3">
      <c r="A376" s="1" t="s">
        <v>9036</v>
      </c>
      <c r="B376" s="1" t="s">
        <v>451</v>
      </c>
      <c r="C376" s="1" t="s">
        <v>669</v>
      </c>
      <c r="D376" s="69">
        <v>9</v>
      </c>
      <c r="E376" s="1">
        <v>-5.81</v>
      </c>
      <c r="F376" s="69"/>
      <c r="G376" s="69">
        <v>109</v>
      </c>
      <c r="H376" s="69">
        <v>10</v>
      </c>
      <c r="I376" s="1" t="s">
        <v>296</v>
      </c>
      <c r="M376" s="69">
        <v>0</v>
      </c>
      <c r="N376" s="1" t="s">
        <v>9033</v>
      </c>
      <c r="O376" s="69">
        <v>4</v>
      </c>
    </row>
    <row r="377" spans="1:15" x14ac:dyDescent="0.3">
      <c r="A377" s="1" t="s">
        <v>16000</v>
      </c>
      <c r="B377" s="1" t="s">
        <v>348</v>
      </c>
      <c r="C377" s="1" t="s">
        <v>707</v>
      </c>
      <c r="D377" s="69">
        <v>11</v>
      </c>
      <c r="E377" s="1">
        <v>-5.81</v>
      </c>
      <c r="F377" s="69">
        <v>1.2</v>
      </c>
      <c r="G377" s="69">
        <v>128</v>
      </c>
      <c r="H377" s="69">
        <v>9</v>
      </c>
      <c r="I377" s="1" t="s">
        <v>296</v>
      </c>
      <c r="M377" s="69">
        <v>0</v>
      </c>
      <c r="N377" s="1" t="s">
        <v>16001</v>
      </c>
      <c r="O377" s="69">
        <v>0</v>
      </c>
    </row>
    <row r="378" spans="1:15" x14ac:dyDescent="0.3">
      <c r="A378" s="1" t="s">
        <v>16225</v>
      </c>
      <c r="B378" s="1" t="s">
        <v>348</v>
      </c>
      <c r="C378" s="1" t="s">
        <v>669</v>
      </c>
      <c r="D378" s="69">
        <v>9</v>
      </c>
      <c r="E378" s="1">
        <v>-5.83</v>
      </c>
      <c r="F378" s="69">
        <v>0.42</v>
      </c>
      <c r="G378" s="69">
        <v>129</v>
      </c>
      <c r="H378" s="69">
        <v>9</v>
      </c>
      <c r="I378" s="1" t="s">
        <v>296</v>
      </c>
      <c r="M378" s="69">
        <v>0</v>
      </c>
      <c r="N378" s="1" t="s">
        <v>6882</v>
      </c>
      <c r="O378" s="69">
        <v>2</v>
      </c>
    </row>
    <row r="379" spans="1:15" x14ac:dyDescent="0.3">
      <c r="A379" s="1" t="s">
        <v>7791</v>
      </c>
      <c r="B379" s="1" t="s">
        <v>348</v>
      </c>
      <c r="C379" s="1" t="s">
        <v>410</v>
      </c>
      <c r="D379" s="69">
        <v>9</v>
      </c>
      <c r="E379" s="1">
        <v>-5.85</v>
      </c>
      <c r="F379" s="69">
        <v>0.83</v>
      </c>
      <c r="G379" s="69">
        <v>130</v>
      </c>
      <c r="H379" s="69">
        <v>9</v>
      </c>
      <c r="I379" s="1" t="s">
        <v>296</v>
      </c>
      <c r="M379" s="69">
        <v>0</v>
      </c>
      <c r="N379" s="1" t="s">
        <v>7788</v>
      </c>
      <c r="O379" s="69">
        <v>4</v>
      </c>
    </row>
    <row r="380" spans="1:15" x14ac:dyDescent="0.3">
      <c r="A380" s="1" t="s">
        <v>10623</v>
      </c>
      <c r="B380" s="1" t="s">
        <v>348</v>
      </c>
      <c r="C380" s="1" t="s">
        <v>1198</v>
      </c>
      <c r="D380" s="69">
        <v>13</v>
      </c>
      <c r="E380" s="1">
        <v>-5.85</v>
      </c>
      <c r="F380" s="69">
        <v>1.63</v>
      </c>
      <c r="G380" s="69">
        <v>131</v>
      </c>
      <c r="H380" s="69">
        <v>9</v>
      </c>
      <c r="I380" s="1" t="s">
        <v>296</v>
      </c>
      <c r="M380" s="69">
        <v>0</v>
      </c>
      <c r="N380" s="1" t="s">
        <v>10621</v>
      </c>
      <c r="O380" s="69">
        <v>2</v>
      </c>
    </row>
    <row r="381" spans="1:15" x14ac:dyDescent="0.3">
      <c r="A381" s="1" t="s">
        <v>8919</v>
      </c>
      <c r="B381" s="1" t="s">
        <v>348</v>
      </c>
      <c r="C381" s="1" t="s">
        <v>14642</v>
      </c>
      <c r="D381" s="69">
        <v>6</v>
      </c>
      <c r="E381" s="1">
        <v>-5.86</v>
      </c>
      <c r="F381" s="69">
        <v>0.67</v>
      </c>
      <c r="G381" s="69">
        <v>132</v>
      </c>
      <c r="H381" s="69">
        <v>9</v>
      </c>
      <c r="I381" s="1" t="s">
        <v>16300</v>
      </c>
      <c r="J381" s="69">
        <v>284.5</v>
      </c>
      <c r="K381" s="69">
        <v>292</v>
      </c>
      <c r="L381" s="69">
        <v>-2.1</v>
      </c>
      <c r="M381" s="69">
        <v>0</v>
      </c>
      <c r="N381" s="1" t="s">
        <v>68</v>
      </c>
      <c r="O381" s="69">
        <v>5</v>
      </c>
    </row>
    <row r="382" spans="1:15" x14ac:dyDescent="0.3">
      <c r="A382" s="1" t="s">
        <v>15274</v>
      </c>
      <c r="B382" s="1" t="s">
        <v>451</v>
      </c>
      <c r="C382" s="1" t="s">
        <v>694</v>
      </c>
      <c r="D382" s="69">
        <v>8</v>
      </c>
      <c r="E382" s="1">
        <v>-5.91</v>
      </c>
      <c r="F382" s="69">
        <v>0.54</v>
      </c>
      <c r="G382" s="69">
        <v>110</v>
      </c>
      <c r="H382" s="69">
        <v>10</v>
      </c>
      <c r="I382" s="1" t="s">
        <v>296</v>
      </c>
      <c r="M382" s="69">
        <v>0</v>
      </c>
      <c r="N382" s="1" t="s">
        <v>6208</v>
      </c>
      <c r="O382" s="69">
        <v>2</v>
      </c>
    </row>
    <row r="383" spans="1:15" x14ac:dyDescent="0.3">
      <c r="A383" s="1" t="s">
        <v>16229</v>
      </c>
      <c r="B383" s="1" t="s">
        <v>348</v>
      </c>
      <c r="C383" s="1" t="s">
        <v>298</v>
      </c>
      <c r="D383" s="69">
        <v>10</v>
      </c>
      <c r="E383" s="1">
        <v>-5.92</v>
      </c>
      <c r="F383" s="69">
        <v>0.4</v>
      </c>
      <c r="G383" s="69">
        <v>133</v>
      </c>
      <c r="H383" s="69">
        <v>9</v>
      </c>
      <c r="I383" s="1" t="s">
        <v>296</v>
      </c>
      <c r="M383" s="69">
        <v>0</v>
      </c>
      <c r="N383" s="1" t="s">
        <v>14788</v>
      </c>
      <c r="O383" s="69">
        <v>0</v>
      </c>
    </row>
    <row r="384" spans="1:15" x14ac:dyDescent="0.3">
      <c r="A384" s="1" t="s">
        <v>4714</v>
      </c>
      <c r="B384" s="1" t="s">
        <v>348</v>
      </c>
      <c r="C384" s="1" t="s">
        <v>895</v>
      </c>
      <c r="D384" s="69">
        <v>11</v>
      </c>
      <c r="E384" s="1">
        <v>-5.94</v>
      </c>
      <c r="F384" s="69">
        <v>0.81</v>
      </c>
      <c r="G384" s="69">
        <v>134</v>
      </c>
      <c r="H384" s="69">
        <v>9</v>
      </c>
      <c r="I384" s="1" t="s">
        <v>296</v>
      </c>
      <c r="M384" s="69">
        <v>0</v>
      </c>
      <c r="N384" s="1" t="s">
        <v>4710</v>
      </c>
      <c r="O384" s="69">
        <v>2</v>
      </c>
    </row>
    <row r="385" spans="1:15" x14ac:dyDescent="0.3">
      <c r="A385" s="1" t="s">
        <v>6901</v>
      </c>
      <c r="B385" s="1" t="s">
        <v>348</v>
      </c>
      <c r="C385" s="1" t="s">
        <v>1379</v>
      </c>
      <c r="D385" s="69">
        <v>8</v>
      </c>
      <c r="E385" s="1">
        <v>-5.95</v>
      </c>
      <c r="F385" s="69">
        <v>0.5</v>
      </c>
      <c r="G385" s="69">
        <v>135</v>
      </c>
      <c r="H385" s="69">
        <v>9</v>
      </c>
      <c r="I385" s="1" t="s">
        <v>296</v>
      </c>
      <c r="M385" s="69">
        <v>0</v>
      </c>
      <c r="N385" s="1" t="s">
        <v>225</v>
      </c>
      <c r="O385" s="69">
        <v>3</v>
      </c>
    </row>
    <row r="386" spans="1:15" x14ac:dyDescent="0.3">
      <c r="A386" s="1" t="s">
        <v>851</v>
      </c>
      <c r="B386" s="1" t="s">
        <v>348</v>
      </c>
      <c r="C386" s="1" t="s">
        <v>479</v>
      </c>
      <c r="D386" s="69">
        <v>10</v>
      </c>
      <c r="E386" s="1">
        <v>-5.99</v>
      </c>
      <c r="F386" s="69">
        <v>0.14000000000000001</v>
      </c>
      <c r="G386" s="69">
        <v>137</v>
      </c>
      <c r="H386" s="69">
        <v>9</v>
      </c>
      <c r="I386" s="1" t="s">
        <v>296</v>
      </c>
      <c r="M386" s="69">
        <v>0</v>
      </c>
      <c r="N386" s="1" t="s">
        <v>848</v>
      </c>
      <c r="O386" s="69">
        <v>1</v>
      </c>
    </row>
    <row r="387" spans="1:15" x14ac:dyDescent="0.3">
      <c r="A387" s="1" t="s">
        <v>8503</v>
      </c>
      <c r="B387" s="1" t="s">
        <v>348</v>
      </c>
      <c r="C387" s="1" t="s">
        <v>721</v>
      </c>
      <c r="D387" s="69">
        <v>5</v>
      </c>
      <c r="E387" s="1">
        <v>-5.99</v>
      </c>
      <c r="F387" s="69">
        <v>0.01</v>
      </c>
      <c r="G387" s="69">
        <v>136</v>
      </c>
      <c r="H387" s="69">
        <v>9</v>
      </c>
      <c r="I387" s="1" t="s">
        <v>296</v>
      </c>
      <c r="M387" s="69">
        <v>0</v>
      </c>
      <c r="N387" s="1" t="s">
        <v>8500</v>
      </c>
      <c r="O387" s="69">
        <v>5</v>
      </c>
    </row>
    <row r="388" spans="1:15" x14ac:dyDescent="0.3">
      <c r="A388" s="1" t="s">
        <v>6859</v>
      </c>
      <c r="B388" s="1" t="s">
        <v>348</v>
      </c>
      <c r="C388" s="1" t="s">
        <v>352</v>
      </c>
      <c r="D388" s="69">
        <v>11</v>
      </c>
      <c r="E388" s="1">
        <v>-6.02</v>
      </c>
      <c r="F388" s="69">
        <v>0.57999999999999996</v>
      </c>
      <c r="G388" s="69">
        <v>138</v>
      </c>
      <c r="H388" s="69">
        <v>9</v>
      </c>
      <c r="I388" s="1" t="s">
        <v>296</v>
      </c>
      <c r="M388" s="69">
        <v>0</v>
      </c>
      <c r="N388" s="1" t="s">
        <v>6856</v>
      </c>
      <c r="O388" s="69">
        <v>2</v>
      </c>
    </row>
    <row r="389" spans="1:15" x14ac:dyDescent="0.3">
      <c r="A389" s="1" t="s">
        <v>6943</v>
      </c>
      <c r="B389" s="1" t="s">
        <v>348</v>
      </c>
      <c r="C389" s="1" t="s">
        <v>303</v>
      </c>
      <c r="D389" s="69">
        <v>7</v>
      </c>
      <c r="E389" s="1">
        <v>-6.08</v>
      </c>
      <c r="F389" s="69">
        <v>0.27</v>
      </c>
      <c r="G389" s="69">
        <v>139</v>
      </c>
      <c r="H389" s="69">
        <v>9</v>
      </c>
      <c r="I389" s="1" t="s">
        <v>296</v>
      </c>
      <c r="M389" s="69">
        <v>0</v>
      </c>
      <c r="N389" s="1" t="s">
        <v>6941</v>
      </c>
      <c r="O389" s="69">
        <v>4</v>
      </c>
    </row>
    <row r="390" spans="1:15" x14ac:dyDescent="0.3">
      <c r="A390" s="1" t="s">
        <v>16054</v>
      </c>
      <c r="B390" s="1" t="s">
        <v>451</v>
      </c>
      <c r="C390" s="1" t="s">
        <v>721</v>
      </c>
      <c r="D390" s="69">
        <v>5</v>
      </c>
      <c r="E390" s="1">
        <v>-6.09</v>
      </c>
      <c r="F390" s="69">
        <v>0.77</v>
      </c>
      <c r="G390" s="69">
        <v>111</v>
      </c>
      <c r="H390" s="69">
        <v>10</v>
      </c>
      <c r="I390" s="1" t="s">
        <v>296</v>
      </c>
      <c r="M390" s="69">
        <v>0</v>
      </c>
      <c r="N390" s="1" t="s">
        <v>16055</v>
      </c>
      <c r="O390" s="69">
        <v>0</v>
      </c>
    </row>
    <row r="391" spans="1:15" x14ac:dyDescent="0.3">
      <c r="A391" s="1" t="s">
        <v>8671</v>
      </c>
      <c r="B391" s="1" t="s">
        <v>348</v>
      </c>
      <c r="C391" s="1" t="s">
        <v>340</v>
      </c>
      <c r="D391" s="69">
        <v>8</v>
      </c>
      <c r="E391" s="1">
        <v>-6.11</v>
      </c>
      <c r="F391" s="69">
        <v>0.75</v>
      </c>
      <c r="G391" s="69">
        <v>140</v>
      </c>
      <c r="H391" s="69">
        <v>9</v>
      </c>
      <c r="I391" s="1" t="s">
        <v>296</v>
      </c>
      <c r="M391" s="69">
        <v>0</v>
      </c>
      <c r="N391" s="1" t="s">
        <v>8670</v>
      </c>
      <c r="O391" s="69">
        <v>1</v>
      </c>
    </row>
    <row r="392" spans="1:15" x14ac:dyDescent="0.3">
      <c r="A392" s="1" t="s">
        <v>14242</v>
      </c>
      <c r="B392" s="1" t="s">
        <v>348</v>
      </c>
      <c r="C392" s="1" t="s">
        <v>340</v>
      </c>
      <c r="D392" s="69">
        <v>8</v>
      </c>
      <c r="E392" s="1">
        <v>-6.12</v>
      </c>
      <c r="F392" s="69">
        <v>0.69</v>
      </c>
      <c r="G392" s="69">
        <v>142</v>
      </c>
      <c r="H392" s="69">
        <v>9</v>
      </c>
      <c r="I392" s="1" t="s">
        <v>296</v>
      </c>
      <c r="M392" s="69">
        <v>0</v>
      </c>
      <c r="N392" s="1" t="s">
        <v>3173</v>
      </c>
      <c r="O392" s="69">
        <v>1</v>
      </c>
    </row>
    <row r="393" spans="1:15" x14ac:dyDescent="0.3">
      <c r="A393" s="1" t="s">
        <v>3432</v>
      </c>
      <c r="B393" s="1" t="s">
        <v>348</v>
      </c>
      <c r="C393" s="1" t="s">
        <v>371</v>
      </c>
      <c r="D393" s="69">
        <v>6</v>
      </c>
      <c r="E393" s="1">
        <v>-6.12</v>
      </c>
      <c r="F393" s="69">
        <v>0.59</v>
      </c>
      <c r="G393" s="69">
        <v>141</v>
      </c>
      <c r="H393" s="69">
        <v>9</v>
      </c>
      <c r="I393" s="1" t="s">
        <v>296</v>
      </c>
      <c r="M393" s="69">
        <v>0</v>
      </c>
      <c r="N393" s="1" t="s">
        <v>3430</v>
      </c>
      <c r="O393" s="69">
        <v>1</v>
      </c>
    </row>
    <row r="394" spans="1:15" x14ac:dyDescent="0.3">
      <c r="A394" s="1" t="s">
        <v>8031</v>
      </c>
      <c r="B394" s="1" t="s">
        <v>451</v>
      </c>
      <c r="C394" s="1" t="s">
        <v>522</v>
      </c>
      <c r="D394" s="69">
        <v>11</v>
      </c>
      <c r="E394" s="1">
        <v>-6.12</v>
      </c>
      <c r="F394" s="69">
        <v>0.81</v>
      </c>
      <c r="G394" s="69">
        <v>112</v>
      </c>
      <c r="H394" s="69">
        <v>10</v>
      </c>
      <c r="I394" s="1" t="s">
        <v>296</v>
      </c>
      <c r="M394" s="69">
        <v>0</v>
      </c>
      <c r="N394" s="1" t="s">
        <v>255</v>
      </c>
      <c r="O394" s="69">
        <v>2</v>
      </c>
    </row>
    <row r="395" spans="1:15" x14ac:dyDescent="0.3">
      <c r="A395" s="1" t="s">
        <v>3921</v>
      </c>
      <c r="B395" s="1" t="s">
        <v>451</v>
      </c>
      <c r="C395" s="1" t="s">
        <v>314</v>
      </c>
      <c r="D395" s="69">
        <v>11</v>
      </c>
      <c r="E395" s="1">
        <v>-6.13</v>
      </c>
      <c r="F395" s="69"/>
      <c r="G395" s="69">
        <v>113</v>
      </c>
      <c r="H395" s="69">
        <v>10</v>
      </c>
      <c r="I395" s="1" t="s">
        <v>296</v>
      </c>
      <c r="M395" s="69">
        <v>0</v>
      </c>
      <c r="N395" s="1" t="s">
        <v>3918</v>
      </c>
      <c r="O395" s="69">
        <v>4</v>
      </c>
    </row>
    <row r="396" spans="1:15" x14ac:dyDescent="0.3">
      <c r="A396" s="1" t="s">
        <v>8008</v>
      </c>
      <c r="B396" s="1" t="s">
        <v>348</v>
      </c>
      <c r="C396" s="1" t="s">
        <v>479</v>
      </c>
      <c r="D396" s="69">
        <v>10</v>
      </c>
      <c r="E396" s="1">
        <v>-6.13</v>
      </c>
      <c r="F396" s="69">
        <v>0.88</v>
      </c>
      <c r="G396" s="69">
        <v>143</v>
      </c>
      <c r="H396" s="69">
        <v>9</v>
      </c>
      <c r="I396" s="1" t="s">
        <v>296</v>
      </c>
      <c r="M396" s="69">
        <v>0</v>
      </c>
      <c r="N396" s="1" t="s">
        <v>20</v>
      </c>
      <c r="O396" s="69">
        <v>4</v>
      </c>
    </row>
    <row r="397" spans="1:15" x14ac:dyDescent="0.3">
      <c r="A397" s="1" t="s">
        <v>1579</v>
      </c>
      <c r="B397" s="1" t="s">
        <v>451</v>
      </c>
      <c r="C397" s="1" t="s">
        <v>721</v>
      </c>
      <c r="D397" s="69">
        <v>5</v>
      </c>
      <c r="E397" s="1">
        <v>-6.16</v>
      </c>
      <c r="F397" s="69">
        <v>0.51</v>
      </c>
      <c r="G397" s="69">
        <v>114</v>
      </c>
      <c r="H397" s="69">
        <v>10</v>
      </c>
      <c r="I397" s="1" t="s">
        <v>296</v>
      </c>
      <c r="M397" s="69">
        <v>0</v>
      </c>
      <c r="N397" s="1" t="s">
        <v>1578</v>
      </c>
      <c r="O397" s="69">
        <v>1</v>
      </c>
    </row>
    <row r="398" spans="1:15" x14ac:dyDescent="0.3">
      <c r="A398" s="1" t="s">
        <v>15244</v>
      </c>
      <c r="B398" s="1" t="s">
        <v>348</v>
      </c>
      <c r="C398" s="1" t="s">
        <v>895</v>
      </c>
      <c r="D398" s="69">
        <v>11</v>
      </c>
      <c r="E398" s="1">
        <v>-6.16</v>
      </c>
      <c r="F398" s="69"/>
      <c r="G398" s="69">
        <v>145</v>
      </c>
      <c r="H398" s="69">
        <v>9</v>
      </c>
      <c r="I398" s="1" t="s">
        <v>296</v>
      </c>
      <c r="M398" s="69">
        <v>0</v>
      </c>
      <c r="N398" s="1" t="s">
        <v>15245</v>
      </c>
      <c r="O398" s="69">
        <v>0</v>
      </c>
    </row>
    <row r="399" spans="1:15" x14ac:dyDescent="0.3">
      <c r="A399" s="1" t="s">
        <v>7360</v>
      </c>
      <c r="B399" s="1" t="s">
        <v>348</v>
      </c>
      <c r="C399" s="1" t="s">
        <v>479</v>
      </c>
      <c r="D399" s="69">
        <v>10</v>
      </c>
      <c r="E399" s="1">
        <v>-6.16</v>
      </c>
      <c r="F399" s="69">
        <v>0.5</v>
      </c>
      <c r="G399" s="69">
        <v>144</v>
      </c>
      <c r="H399" s="69">
        <v>9</v>
      </c>
      <c r="I399" s="1" t="s">
        <v>296</v>
      </c>
      <c r="M399" s="69">
        <v>0</v>
      </c>
      <c r="N399" s="1" t="s">
        <v>7358</v>
      </c>
      <c r="O399" s="69">
        <v>2</v>
      </c>
    </row>
    <row r="400" spans="1:15" x14ac:dyDescent="0.3">
      <c r="A400" s="1" t="s">
        <v>3189</v>
      </c>
      <c r="B400" s="1" t="s">
        <v>348</v>
      </c>
      <c r="C400" s="1" t="s">
        <v>352</v>
      </c>
      <c r="D400" s="69">
        <v>11</v>
      </c>
      <c r="E400" s="1">
        <v>-6.19</v>
      </c>
      <c r="F400" s="69">
        <v>0.41</v>
      </c>
      <c r="G400" s="69">
        <v>148</v>
      </c>
      <c r="H400" s="69">
        <v>9</v>
      </c>
      <c r="I400" s="1" t="s">
        <v>296</v>
      </c>
      <c r="M400" s="69">
        <v>0</v>
      </c>
      <c r="N400" s="1" t="s">
        <v>3186</v>
      </c>
      <c r="O400" s="69">
        <v>2</v>
      </c>
    </row>
    <row r="401" spans="1:15" x14ac:dyDescent="0.3">
      <c r="A401" s="1" t="s">
        <v>3667</v>
      </c>
      <c r="B401" s="1" t="s">
        <v>348</v>
      </c>
      <c r="C401" s="1" t="s">
        <v>335</v>
      </c>
      <c r="D401" s="69">
        <v>8</v>
      </c>
      <c r="E401" s="1">
        <v>-6.19</v>
      </c>
      <c r="F401" s="69">
        <v>0.17</v>
      </c>
      <c r="G401" s="69">
        <v>146</v>
      </c>
      <c r="H401" s="69">
        <v>9</v>
      </c>
      <c r="I401" s="1" t="s">
        <v>296</v>
      </c>
      <c r="M401" s="69">
        <v>0</v>
      </c>
      <c r="N401" s="1" t="s">
        <v>3665</v>
      </c>
      <c r="O401" s="69">
        <v>4</v>
      </c>
    </row>
    <row r="402" spans="1:15" x14ac:dyDescent="0.3">
      <c r="A402" s="1" t="s">
        <v>15405</v>
      </c>
      <c r="B402" s="1" t="s">
        <v>348</v>
      </c>
      <c r="C402" s="1" t="s">
        <v>721</v>
      </c>
      <c r="D402" s="69">
        <v>5</v>
      </c>
      <c r="E402" s="1">
        <v>-6.19</v>
      </c>
      <c r="F402" s="69">
        <v>0.68</v>
      </c>
      <c r="G402" s="69">
        <v>147</v>
      </c>
      <c r="H402" s="69">
        <v>9</v>
      </c>
      <c r="I402" s="1" t="s">
        <v>296</v>
      </c>
      <c r="M402" s="69">
        <v>0</v>
      </c>
      <c r="N402" s="1" t="s">
        <v>15406</v>
      </c>
      <c r="O402" s="69">
        <v>0</v>
      </c>
    </row>
    <row r="403" spans="1:15" x14ac:dyDescent="0.3">
      <c r="A403" s="1" t="s">
        <v>7331</v>
      </c>
      <c r="B403" s="1" t="s">
        <v>348</v>
      </c>
      <c r="C403" s="1" t="s">
        <v>721</v>
      </c>
      <c r="D403" s="69">
        <v>5</v>
      </c>
      <c r="E403" s="1">
        <v>-6.19</v>
      </c>
      <c r="F403" s="69">
        <v>0.54</v>
      </c>
      <c r="G403" s="69">
        <v>149</v>
      </c>
      <c r="H403" s="69">
        <v>9</v>
      </c>
      <c r="I403" s="1" t="s">
        <v>296</v>
      </c>
      <c r="M403" s="69">
        <v>0</v>
      </c>
      <c r="N403" s="1" t="s">
        <v>7329</v>
      </c>
      <c r="O403" s="69">
        <v>4</v>
      </c>
    </row>
    <row r="404" spans="1:15" x14ac:dyDescent="0.3">
      <c r="A404" s="1" t="s">
        <v>8299</v>
      </c>
      <c r="B404" s="1" t="s">
        <v>348</v>
      </c>
      <c r="C404" s="1" t="s">
        <v>489</v>
      </c>
      <c r="D404" s="69">
        <v>6</v>
      </c>
      <c r="E404" s="1">
        <v>-6.2</v>
      </c>
      <c r="F404" s="69">
        <v>1.64</v>
      </c>
      <c r="G404" s="69">
        <v>151</v>
      </c>
      <c r="H404" s="69">
        <v>9</v>
      </c>
      <c r="I404" s="1" t="s">
        <v>296</v>
      </c>
      <c r="M404" s="69">
        <v>0</v>
      </c>
      <c r="N404" s="1" t="s">
        <v>8296</v>
      </c>
      <c r="O404" s="69">
        <v>1</v>
      </c>
    </row>
    <row r="405" spans="1:15" x14ac:dyDescent="0.3">
      <c r="A405" s="1" t="s">
        <v>8641</v>
      </c>
      <c r="B405" s="1" t="s">
        <v>348</v>
      </c>
      <c r="C405" s="1" t="s">
        <v>298</v>
      </c>
      <c r="D405" s="69">
        <v>10</v>
      </c>
      <c r="E405" s="1">
        <v>-6.2</v>
      </c>
      <c r="F405" s="69">
        <v>0.51</v>
      </c>
      <c r="G405" s="69">
        <v>150</v>
      </c>
      <c r="H405" s="69">
        <v>9</v>
      </c>
      <c r="I405" s="1" t="s">
        <v>296</v>
      </c>
      <c r="M405" s="69">
        <v>0</v>
      </c>
      <c r="N405" s="1" t="s">
        <v>8639</v>
      </c>
      <c r="O405" s="69">
        <v>3</v>
      </c>
    </row>
    <row r="406" spans="1:15" x14ac:dyDescent="0.3">
      <c r="A406" s="1" t="s">
        <v>1916</v>
      </c>
      <c r="B406" s="1" t="s">
        <v>348</v>
      </c>
      <c r="C406" s="1" t="s">
        <v>745</v>
      </c>
      <c r="D406" s="69">
        <v>10</v>
      </c>
      <c r="E406" s="1">
        <v>-6.22</v>
      </c>
      <c r="F406" s="69">
        <v>0.41</v>
      </c>
      <c r="G406" s="69">
        <v>152</v>
      </c>
      <c r="H406" s="69">
        <v>9</v>
      </c>
      <c r="I406" s="1" t="s">
        <v>296</v>
      </c>
      <c r="M406" s="69">
        <v>0</v>
      </c>
      <c r="N406" s="1" t="s">
        <v>1914</v>
      </c>
      <c r="O406" s="69">
        <v>2</v>
      </c>
    </row>
    <row r="407" spans="1:15" x14ac:dyDescent="0.3">
      <c r="A407" s="1" t="s">
        <v>3500</v>
      </c>
      <c r="B407" s="1" t="s">
        <v>451</v>
      </c>
      <c r="C407" s="1" t="s">
        <v>410</v>
      </c>
      <c r="D407" s="69">
        <v>9</v>
      </c>
      <c r="E407" s="1">
        <v>-6.23</v>
      </c>
      <c r="F407" s="69"/>
      <c r="G407" s="69">
        <v>115</v>
      </c>
      <c r="H407" s="69">
        <v>10</v>
      </c>
      <c r="I407" s="1" t="s">
        <v>296</v>
      </c>
      <c r="M407" s="69">
        <v>0</v>
      </c>
      <c r="N407" s="1" t="s">
        <v>3498</v>
      </c>
      <c r="O407" s="69">
        <v>1</v>
      </c>
    </row>
    <row r="408" spans="1:15" x14ac:dyDescent="0.3">
      <c r="A408" s="1" t="s">
        <v>3727</v>
      </c>
      <c r="B408" s="1" t="s">
        <v>348</v>
      </c>
      <c r="C408" s="1" t="s">
        <v>694</v>
      </c>
      <c r="D408" s="69">
        <v>8</v>
      </c>
      <c r="E408" s="1">
        <v>-6.23</v>
      </c>
      <c r="F408" s="69">
        <v>0.82</v>
      </c>
      <c r="G408" s="69">
        <v>153</v>
      </c>
      <c r="H408" s="69">
        <v>9</v>
      </c>
      <c r="I408" s="1" t="s">
        <v>296</v>
      </c>
      <c r="M408" s="69">
        <v>0</v>
      </c>
      <c r="N408" s="1" t="s">
        <v>204</v>
      </c>
      <c r="O408" s="69">
        <v>2</v>
      </c>
    </row>
    <row r="409" spans="1:15" x14ac:dyDescent="0.3">
      <c r="A409" s="1" t="s">
        <v>8572</v>
      </c>
      <c r="B409" s="1" t="s">
        <v>348</v>
      </c>
      <c r="C409" s="1" t="s">
        <v>552</v>
      </c>
      <c r="D409" s="69">
        <v>7</v>
      </c>
      <c r="E409" s="1">
        <v>-6.26</v>
      </c>
      <c r="F409" s="69">
        <v>1.02</v>
      </c>
      <c r="G409" s="69">
        <v>154</v>
      </c>
      <c r="H409" s="69">
        <v>9</v>
      </c>
      <c r="I409" s="1" t="s">
        <v>296</v>
      </c>
      <c r="M409" s="69">
        <v>0</v>
      </c>
      <c r="N409" s="1" t="s">
        <v>8570</v>
      </c>
      <c r="O409" s="69">
        <v>3</v>
      </c>
    </row>
    <row r="410" spans="1:15" x14ac:dyDescent="0.3">
      <c r="A410" s="1" t="s">
        <v>5930</v>
      </c>
      <c r="B410" s="1" t="s">
        <v>451</v>
      </c>
      <c r="C410" s="1" t="s">
        <v>707</v>
      </c>
      <c r="D410" s="69">
        <v>11</v>
      </c>
      <c r="E410" s="1">
        <v>-6.28</v>
      </c>
      <c r="F410" s="69"/>
      <c r="G410" s="69">
        <v>116</v>
      </c>
      <c r="H410" s="69">
        <v>10</v>
      </c>
      <c r="I410" s="1" t="s">
        <v>296</v>
      </c>
      <c r="M410" s="69">
        <v>0</v>
      </c>
      <c r="N410" s="1" t="s">
        <v>5927</v>
      </c>
      <c r="O410" s="69">
        <v>9</v>
      </c>
    </row>
    <row r="411" spans="1:15" x14ac:dyDescent="0.3">
      <c r="A411" s="1" t="s">
        <v>11102</v>
      </c>
      <c r="B411" s="1" t="s">
        <v>348</v>
      </c>
      <c r="C411" s="1" t="s">
        <v>1379</v>
      </c>
      <c r="D411" s="69">
        <v>8</v>
      </c>
      <c r="E411" s="1">
        <v>-6.29</v>
      </c>
      <c r="F411" s="69">
        <v>0.36</v>
      </c>
      <c r="G411" s="69">
        <v>155</v>
      </c>
      <c r="H411" s="69">
        <v>9</v>
      </c>
      <c r="I411" s="1" t="s">
        <v>296</v>
      </c>
      <c r="M411" s="69">
        <v>0</v>
      </c>
      <c r="N411" s="1" t="s">
        <v>178</v>
      </c>
      <c r="O411" s="69">
        <v>2</v>
      </c>
    </row>
    <row r="412" spans="1:15" x14ac:dyDescent="0.3">
      <c r="A412" s="1" t="s">
        <v>16205</v>
      </c>
      <c r="B412" s="1" t="s">
        <v>451</v>
      </c>
      <c r="C412" s="1" t="s">
        <v>875</v>
      </c>
      <c r="D412" s="69">
        <v>13</v>
      </c>
      <c r="E412" s="1">
        <v>-6.29</v>
      </c>
      <c r="F412" s="69">
        <v>0.66</v>
      </c>
      <c r="G412" s="69">
        <v>117</v>
      </c>
      <c r="H412" s="69">
        <v>10</v>
      </c>
      <c r="I412" s="1" t="s">
        <v>296</v>
      </c>
      <c r="M412" s="69">
        <v>0</v>
      </c>
      <c r="N412" s="1" t="s">
        <v>123</v>
      </c>
      <c r="O412" s="69">
        <v>5</v>
      </c>
    </row>
    <row r="413" spans="1:15" x14ac:dyDescent="0.3">
      <c r="A413" s="1" t="s">
        <v>15189</v>
      </c>
      <c r="B413" s="1" t="s">
        <v>451</v>
      </c>
      <c r="C413" s="1" t="s">
        <v>915</v>
      </c>
      <c r="D413" s="69">
        <v>8</v>
      </c>
      <c r="E413" s="1">
        <v>-6.31</v>
      </c>
      <c r="F413" s="69">
        <v>1.52</v>
      </c>
      <c r="G413" s="69">
        <v>118</v>
      </c>
      <c r="H413" s="69">
        <v>10</v>
      </c>
      <c r="I413" s="1" t="s">
        <v>296</v>
      </c>
      <c r="M413" s="69">
        <v>0</v>
      </c>
      <c r="N413" s="1" t="s">
        <v>5706</v>
      </c>
      <c r="O413" s="69">
        <v>1</v>
      </c>
    </row>
    <row r="414" spans="1:15" x14ac:dyDescent="0.3">
      <c r="A414" s="1" t="s">
        <v>7551</v>
      </c>
      <c r="B414" s="1" t="s">
        <v>451</v>
      </c>
      <c r="C414" s="1" t="s">
        <v>314</v>
      </c>
      <c r="D414" s="69">
        <v>11</v>
      </c>
      <c r="E414" s="1">
        <v>-6.35</v>
      </c>
      <c r="F414" s="69">
        <v>1.21</v>
      </c>
      <c r="G414" s="69">
        <v>119</v>
      </c>
      <c r="H414" s="69">
        <v>10</v>
      </c>
      <c r="I414" s="1" t="s">
        <v>296</v>
      </c>
      <c r="M414" s="69">
        <v>0</v>
      </c>
      <c r="N414" s="1" t="s">
        <v>31</v>
      </c>
      <c r="O414" s="69">
        <v>3</v>
      </c>
    </row>
    <row r="415" spans="1:15" x14ac:dyDescent="0.3">
      <c r="A415" s="1" t="s">
        <v>5340</v>
      </c>
      <c r="B415" s="1" t="s">
        <v>348</v>
      </c>
      <c r="C415" s="1" t="s">
        <v>875</v>
      </c>
      <c r="D415" s="69">
        <v>13</v>
      </c>
      <c r="E415" s="1">
        <v>-6.38</v>
      </c>
      <c r="F415" s="69">
        <v>0.52</v>
      </c>
      <c r="G415" s="69">
        <v>156</v>
      </c>
      <c r="H415" s="69">
        <v>10</v>
      </c>
      <c r="I415" s="1" t="s">
        <v>296</v>
      </c>
      <c r="M415" s="69">
        <v>0</v>
      </c>
      <c r="N415" s="1" t="s">
        <v>5338</v>
      </c>
      <c r="O415" s="69">
        <v>6</v>
      </c>
    </row>
    <row r="416" spans="1:15" x14ac:dyDescent="0.3">
      <c r="A416" s="1" t="s">
        <v>9154</v>
      </c>
      <c r="B416" s="1" t="s">
        <v>451</v>
      </c>
      <c r="C416" s="1" t="s">
        <v>303</v>
      </c>
      <c r="D416" s="69">
        <v>7</v>
      </c>
      <c r="E416" s="1">
        <v>-6.39</v>
      </c>
      <c r="F416" s="69"/>
      <c r="G416" s="69">
        <v>120</v>
      </c>
      <c r="H416" s="69">
        <v>10</v>
      </c>
      <c r="I416" s="1" t="s">
        <v>296</v>
      </c>
      <c r="M416" s="69">
        <v>0</v>
      </c>
      <c r="N416" s="1" t="s">
        <v>9150</v>
      </c>
      <c r="O416" s="69">
        <v>6</v>
      </c>
    </row>
    <row r="417" spans="1:15" x14ac:dyDescent="0.3">
      <c r="A417" s="1" t="s">
        <v>10097</v>
      </c>
      <c r="B417" s="1" t="s">
        <v>348</v>
      </c>
      <c r="C417" s="1" t="s">
        <v>707</v>
      </c>
      <c r="D417" s="69">
        <v>11</v>
      </c>
      <c r="E417" s="1">
        <v>-6.4</v>
      </c>
      <c r="F417" s="69">
        <v>1.83</v>
      </c>
      <c r="G417" s="69">
        <v>157</v>
      </c>
      <c r="H417" s="69">
        <v>10</v>
      </c>
      <c r="I417" s="1" t="s">
        <v>296</v>
      </c>
      <c r="M417" s="69">
        <v>0</v>
      </c>
      <c r="N417" s="1" t="s">
        <v>10095</v>
      </c>
      <c r="O417" s="69">
        <v>10</v>
      </c>
    </row>
    <row r="418" spans="1:15" x14ac:dyDescent="0.3">
      <c r="A418" s="1" t="s">
        <v>4704</v>
      </c>
      <c r="B418" s="1" t="s">
        <v>348</v>
      </c>
      <c r="C418" s="1" t="s">
        <v>669</v>
      </c>
      <c r="D418" s="69">
        <v>9</v>
      </c>
      <c r="E418" s="1">
        <v>-6.41</v>
      </c>
      <c r="F418" s="69">
        <v>0.43</v>
      </c>
      <c r="G418" s="69">
        <v>158</v>
      </c>
      <c r="H418" s="69">
        <v>10</v>
      </c>
      <c r="I418" s="1" t="s">
        <v>296</v>
      </c>
      <c r="M418" s="69">
        <v>0</v>
      </c>
      <c r="N418" s="1" t="s">
        <v>4700</v>
      </c>
      <c r="O418" s="69">
        <v>2</v>
      </c>
    </row>
    <row r="419" spans="1:15" x14ac:dyDescent="0.3">
      <c r="A419" s="1" t="s">
        <v>9288</v>
      </c>
      <c r="B419" s="1" t="s">
        <v>451</v>
      </c>
      <c r="C419" s="1" t="s">
        <v>707</v>
      </c>
      <c r="D419" s="69">
        <v>11</v>
      </c>
      <c r="E419" s="1">
        <v>-6.42</v>
      </c>
      <c r="F419" s="69"/>
      <c r="G419" s="69">
        <v>121</v>
      </c>
      <c r="H419" s="69">
        <v>10</v>
      </c>
      <c r="I419" s="1" t="s">
        <v>296</v>
      </c>
      <c r="M419" s="69">
        <v>0</v>
      </c>
      <c r="N419" s="1" t="s">
        <v>9285</v>
      </c>
      <c r="O419" s="69">
        <v>9</v>
      </c>
    </row>
    <row r="420" spans="1:15" x14ac:dyDescent="0.3">
      <c r="A420" s="1" t="s">
        <v>10062</v>
      </c>
      <c r="B420" s="1" t="s">
        <v>348</v>
      </c>
      <c r="C420" s="1" t="s">
        <v>444</v>
      </c>
      <c r="D420" s="69">
        <v>8</v>
      </c>
      <c r="E420" s="1">
        <v>-6.43</v>
      </c>
      <c r="F420" s="69">
        <v>0.43</v>
      </c>
      <c r="G420" s="69">
        <v>159</v>
      </c>
      <c r="H420" s="69">
        <v>10</v>
      </c>
      <c r="I420" s="1" t="s">
        <v>296</v>
      </c>
      <c r="M420" s="69">
        <v>0</v>
      </c>
      <c r="N420" s="1" t="s">
        <v>10059</v>
      </c>
      <c r="O420" s="69">
        <v>6</v>
      </c>
    </row>
    <row r="421" spans="1:15" x14ac:dyDescent="0.3">
      <c r="A421" s="1" t="s">
        <v>6442</v>
      </c>
      <c r="B421" s="1" t="s">
        <v>451</v>
      </c>
      <c r="C421" s="1" t="s">
        <v>552</v>
      </c>
      <c r="D421" s="69">
        <v>7</v>
      </c>
      <c r="E421" s="1">
        <v>-6.44</v>
      </c>
      <c r="F421" s="69"/>
      <c r="G421" s="69">
        <v>122</v>
      </c>
      <c r="H421" s="69">
        <v>10</v>
      </c>
      <c r="I421" s="1" t="s">
        <v>296</v>
      </c>
      <c r="M421" s="69">
        <v>0</v>
      </c>
      <c r="N421" s="1" t="s">
        <v>6440</v>
      </c>
      <c r="O421" s="69">
        <v>1</v>
      </c>
    </row>
    <row r="422" spans="1:15" x14ac:dyDescent="0.3">
      <c r="A422" s="1" t="s">
        <v>4977</v>
      </c>
      <c r="B422" s="1" t="s">
        <v>348</v>
      </c>
      <c r="C422" s="1" t="s">
        <v>875</v>
      </c>
      <c r="D422" s="69">
        <v>13</v>
      </c>
      <c r="E422" s="1">
        <v>-6.48</v>
      </c>
      <c r="F422" s="69">
        <v>0.79</v>
      </c>
      <c r="G422" s="69">
        <v>160</v>
      </c>
      <c r="H422" s="69">
        <v>10</v>
      </c>
      <c r="I422" s="1" t="s">
        <v>296</v>
      </c>
      <c r="M422" s="69">
        <v>0</v>
      </c>
      <c r="N422" s="1" t="s">
        <v>4974</v>
      </c>
      <c r="O422" s="69">
        <v>4</v>
      </c>
    </row>
    <row r="423" spans="1:15" x14ac:dyDescent="0.3">
      <c r="A423" s="1" t="s">
        <v>3373</v>
      </c>
      <c r="B423" s="1" t="s">
        <v>451</v>
      </c>
      <c r="C423" s="1" t="s">
        <v>306</v>
      </c>
      <c r="D423" s="69">
        <v>10</v>
      </c>
      <c r="E423" s="1">
        <v>-6.52</v>
      </c>
      <c r="F423" s="69"/>
      <c r="G423" s="69">
        <v>123</v>
      </c>
      <c r="H423" s="69">
        <v>10</v>
      </c>
      <c r="I423" s="1" t="s">
        <v>296</v>
      </c>
      <c r="M423" s="69">
        <v>0</v>
      </c>
      <c r="N423" s="1" t="s">
        <v>3371</v>
      </c>
      <c r="O423" s="69">
        <v>9</v>
      </c>
    </row>
    <row r="424" spans="1:15" x14ac:dyDescent="0.3">
      <c r="A424" s="1" t="s">
        <v>9782</v>
      </c>
      <c r="B424" s="1" t="s">
        <v>451</v>
      </c>
      <c r="C424" s="1" t="s">
        <v>875</v>
      </c>
      <c r="D424" s="69">
        <v>13</v>
      </c>
      <c r="E424" s="1">
        <v>-6.52</v>
      </c>
      <c r="F424" s="69"/>
      <c r="G424" s="69">
        <v>124</v>
      </c>
      <c r="H424" s="69">
        <v>10</v>
      </c>
      <c r="I424" s="1" t="s">
        <v>296</v>
      </c>
      <c r="M424" s="69">
        <v>0</v>
      </c>
      <c r="N424" s="1" t="s">
        <v>9779</v>
      </c>
      <c r="O424" s="69">
        <v>3</v>
      </c>
    </row>
    <row r="425" spans="1:15" x14ac:dyDescent="0.3">
      <c r="A425" s="1" t="s">
        <v>10483</v>
      </c>
      <c r="B425" s="1" t="s">
        <v>348</v>
      </c>
      <c r="C425" s="1" t="s">
        <v>314</v>
      </c>
      <c r="D425" s="69">
        <v>11</v>
      </c>
      <c r="E425" s="1">
        <v>-6.52</v>
      </c>
      <c r="F425" s="69">
        <v>0.53</v>
      </c>
      <c r="G425" s="69">
        <v>161</v>
      </c>
      <c r="H425" s="69">
        <v>10</v>
      </c>
      <c r="I425" s="1" t="s">
        <v>296</v>
      </c>
      <c r="M425" s="69">
        <v>0</v>
      </c>
      <c r="N425" s="1" t="s">
        <v>10481</v>
      </c>
      <c r="O425" s="69">
        <v>4</v>
      </c>
    </row>
    <row r="426" spans="1:15" x14ac:dyDescent="0.3">
      <c r="A426" s="1" t="s">
        <v>8692</v>
      </c>
      <c r="B426" s="1" t="s">
        <v>348</v>
      </c>
      <c r="C426" s="1" t="s">
        <v>296</v>
      </c>
      <c r="D426" s="69"/>
      <c r="E426" s="1">
        <v>-6.53</v>
      </c>
      <c r="F426" s="69">
        <v>0.86</v>
      </c>
      <c r="G426" s="69">
        <v>162</v>
      </c>
      <c r="H426" s="69">
        <v>10</v>
      </c>
      <c r="I426" s="1" t="s">
        <v>296</v>
      </c>
      <c r="M426" s="69">
        <v>0</v>
      </c>
      <c r="N426" s="1" t="s">
        <v>183</v>
      </c>
      <c r="O426" s="69">
        <v>2</v>
      </c>
    </row>
    <row r="427" spans="1:15" x14ac:dyDescent="0.3">
      <c r="A427" s="1" t="s">
        <v>5258</v>
      </c>
      <c r="B427" s="1" t="s">
        <v>451</v>
      </c>
      <c r="C427" s="1" t="s">
        <v>915</v>
      </c>
      <c r="D427" s="69">
        <v>8</v>
      </c>
      <c r="E427" s="1">
        <v>-6.54</v>
      </c>
      <c r="F427" s="69"/>
      <c r="G427" s="69">
        <v>125</v>
      </c>
      <c r="H427" s="69">
        <v>10</v>
      </c>
      <c r="I427" s="1" t="s">
        <v>296</v>
      </c>
      <c r="M427" s="69">
        <v>0</v>
      </c>
      <c r="N427" s="1" t="s">
        <v>5255</v>
      </c>
      <c r="O427" s="69">
        <v>4</v>
      </c>
    </row>
    <row r="428" spans="1:15" x14ac:dyDescent="0.3">
      <c r="A428" s="1" t="s">
        <v>9071</v>
      </c>
      <c r="B428" s="1" t="s">
        <v>451</v>
      </c>
      <c r="C428" s="1" t="s">
        <v>410</v>
      </c>
      <c r="D428" s="69">
        <v>9</v>
      </c>
      <c r="E428" s="1">
        <v>-6.55</v>
      </c>
      <c r="F428" s="69"/>
      <c r="G428" s="69">
        <v>126</v>
      </c>
      <c r="H428" s="69">
        <v>10</v>
      </c>
      <c r="I428" s="1" t="s">
        <v>296</v>
      </c>
      <c r="M428" s="69">
        <v>0</v>
      </c>
      <c r="N428" s="1" t="s">
        <v>9070</v>
      </c>
      <c r="O428" s="69">
        <v>1</v>
      </c>
    </row>
    <row r="429" spans="1:15" x14ac:dyDescent="0.3">
      <c r="A429" s="1" t="s">
        <v>5704</v>
      </c>
      <c r="B429" s="1" t="s">
        <v>348</v>
      </c>
      <c r="C429" s="1" t="s">
        <v>522</v>
      </c>
      <c r="D429" s="69">
        <v>11</v>
      </c>
      <c r="E429" s="1">
        <v>-6.56</v>
      </c>
      <c r="F429" s="69">
        <v>0.68</v>
      </c>
      <c r="G429" s="69">
        <v>164</v>
      </c>
      <c r="H429" s="69">
        <v>10</v>
      </c>
      <c r="I429" s="1" t="s">
        <v>296</v>
      </c>
      <c r="M429" s="69">
        <v>0</v>
      </c>
      <c r="N429" s="1" t="s">
        <v>5702</v>
      </c>
      <c r="O429" s="69">
        <v>3</v>
      </c>
    </row>
    <row r="430" spans="1:15" x14ac:dyDescent="0.3">
      <c r="A430" s="1" t="s">
        <v>5936</v>
      </c>
      <c r="B430" s="1" t="s">
        <v>348</v>
      </c>
      <c r="C430" s="1" t="s">
        <v>745</v>
      </c>
      <c r="D430" s="69">
        <v>10</v>
      </c>
      <c r="E430" s="1">
        <v>-6.56</v>
      </c>
      <c r="F430" s="69">
        <v>0.54</v>
      </c>
      <c r="G430" s="69">
        <v>163</v>
      </c>
      <c r="H430" s="69">
        <v>10</v>
      </c>
      <c r="I430" s="1" t="s">
        <v>296</v>
      </c>
      <c r="M430" s="69">
        <v>0</v>
      </c>
      <c r="N430" s="1" t="s">
        <v>5934</v>
      </c>
      <c r="O430" s="69">
        <v>1</v>
      </c>
    </row>
    <row r="431" spans="1:15" x14ac:dyDescent="0.3">
      <c r="A431" s="1" t="s">
        <v>10592</v>
      </c>
      <c r="B431" s="1" t="s">
        <v>451</v>
      </c>
      <c r="C431" s="1" t="s">
        <v>352</v>
      </c>
      <c r="D431" s="69">
        <v>11</v>
      </c>
      <c r="E431" s="1">
        <v>-6.58</v>
      </c>
      <c r="F431" s="69"/>
      <c r="G431" s="69">
        <v>127</v>
      </c>
      <c r="H431" s="69">
        <v>10</v>
      </c>
      <c r="I431" s="1" t="s">
        <v>296</v>
      </c>
      <c r="M431" s="69">
        <v>0</v>
      </c>
      <c r="N431" s="1" t="s">
        <v>134</v>
      </c>
      <c r="O431" s="69">
        <v>2</v>
      </c>
    </row>
    <row r="432" spans="1:15" x14ac:dyDescent="0.3">
      <c r="A432" s="1" t="s">
        <v>8418</v>
      </c>
      <c r="B432" s="1" t="s">
        <v>451</v>
      </c>
      <c r="C432" s="1" t="s">
        <v>371</v>
      </c>
      <c r="D432" s="69">
        <v>6</v>
      </c>
      <c r="E432" s="1">
        <v>-6.62</v>
      </c>
      <c r="F432" s="69"/>
      <c r="G432" s="69">
        <v>129</v>
      </c>
      <c r="H432" s="69">
        <v>10</v>
      </c>
      <c r="I432" s="1" t="s">
        <v>296</v>
      </c>
      <c r="M432" s="69">
        <v>0</v>
      </c>
      <c r="N432" s="1" t="s">
        <v>8416</v>
      </c>
      <c r="O432" s="69">
        <v>5</v>
      </c>
    </row>
    <row r="433" spans="1:15" x14ac:dyDescent="0.3">
      <c r="A433" s="1" t="s">
        <v>9760</v>
      </c>
      <c r="B433" s="1" t="s">
        <v>451</v>
      </c>
      <c r="C433" s="1" t="s">
        <v>371</v>
      </c>
      <c r="D433" s="69">
        <v>6</v>
      </c>
      <c r="E433" s="1">
        <v>-6.62</v>
      </c>
      <c r="F433" s="69"/>
      <c r="G433" s="69">
        <v>128</v>
      </c>
      <c r="H433" s="69">
        <v>10</v>
      </c>
      <c r="I433" s="1" t="s">
        <v>296</v>
      </c>
      <c r="M433" s="69">
        <v>0</v>
      </c>
      <c r="N433" s="1" t="s">
        <v>9758</v>
      </c>
      <c r="O433" s="69">
        <v>4</v>
      </c>
    </row>
    <row r="434" spans="1:15" x14ac:dyDescent="0.3">
      <c r="A434" s="1" t="s">
        <v>3461</v>
      </c>
      <c r="B434" s="1" t="s">
        <v>348</v>
      </c>
      <c r="C434" s="1" t="s">
        <v>915</v>
      </c>
      <c r="D434" s="69">
        <v>8</v>
      </c>
      <c r="E434" s="1">
        <v>-6.64</v>
      </c>
      <c r="F434" s="69">
        <v>0.89</v>
      </c>
      <c r="G434" s="69">
        <v>165</v>
      </c>
      <c r="H434" s="69">
        <v>10</v>
      </c>
      <c r="I434" s="1" t="s">
        <v>296</v>
      </c>
      <c r="M434" s="69">
        <v>0</v>
      </c>
      <c r="N434" s="1" t="s">
        <v>10309</v>
      </c>
      <c r="O434" s="69">
        <v>0</v>
      </c>
    </row>
    <row r="435" spans="1:15" x14ac:dyDescent="0.3">
      <c r="A435" s="1" t="s">
        <v>15018</v>
      </c>
      <c r="B435" s="1" t="s">
        <v>348</v>
      </c>
      <c r="C435" s="1" t="s">
        <v>416</v>
      </c>
      <c r="D435" s="69">
        <v>6</v>
      </c>
      <c r="E435" s="1">
        <v>-6.65</v>
      </c>
      <c r="F435" s="69">
        <v>1.27</v>
      </c>
      <c r="G435" s="69">
        <v>166</v>
      </c>
      <c r="H435" s="69">
        <v>10</v>
      </c>
      <c r="I435" s="1" t="s">
        <v>296</v>
      </c>
      <c r="M435" s="69">
        <v>0</v>
      </c>
      <c r="N435" s="1" t="s">
        <v>15019</v>
      </c>
      <c r="O435" s="69">
        <v>0</v>
      </c>
    </row>
    <row r="436" spans="1:15" x14ac:dyDescent="0.3">
      <c r="A436" s="1" t="s">
        <v>7156</v>
      </c>
      <c r="B436" s="1" t="s">
        <v>348</v>
      </c>
      <c r="C436" s="1" t="s">
        <v>536</v>
      </c>
      <c r="D436" s="69">
        <v>11</v>
      </c>
      <c r="E436" s="1">
        <v>-6.71</v>
      </c>
      <c r="F436" s="69">
        <v>1.62</v>
      </c>
      <c r="G436" s="69">
        <v>167</v>
      </c>
      <c r="H436" s="69">
        <v>10</v>
      </c>
      <c r="I436" s="1" t="s">
        <v>296</v>
      </c>
      <c r="M436" s="69">
        <v>0</v>
      </c>
      <c r="N436" s="1" t="s">
        <v>7154</v>
      </c>
      <c r="O436" s="69">
        <v>2</v>
      </c>
    </row>
    <row r="437" spans="1:15" x14ac:dyDescent="0.3">
      <c r="A437" s="1" t="s">
        <v>3307</v>
      </c>
      <c r="B437" s="1" t="s">
        <v>348</v>
      </c>
      <c r="C437" s="1" t="s">
        <v>644</v>
      </c>
      <c r="D437" s="69">
        <v>7</v>
      </c>
      <c r="E437" s="1">
        <v>-6.8</v>
      </c>
      <c r="F437" s="69">
        <v>0.67</v>
      </c>
      <c r="G437" s="69">
        <v>168</v>
      </c>
      <c r="H437" s="69">
        <v>10</v>
      </c>
      <c r="I437" s="1" t="s">
        <v>296</v>
      </c>
      <c r="M437" s="69">
        <v>0</v>
      </c>
      <c r="N437" s="1" t="s">
        <v>3304</v>
      </c>
      <c r="O437" s="69">
        <v>2</v>
      </c>
    </row>
    <row r="438" spans="1:15" x14ac:dyDescent="0.3">
      <c r="A438" s="1" t="s">
        <v>4068</v>
      </c>
      <c r="B438" s="1" t="s">
        <v>348</v>
      </c>
      <c r="C438" s="1" t="s">
        <v>416</v>
      </c>
      <c r="D438" s="69">
        <v>6</v>
      </c>
      <c r="E438" s="1">
        <v>-6.81</v>
      </c>
      <c r="F438" s="69">
        <v>0.91</v>
      </c>
      <c r="G438" s="69">
        <v>169</v>
      </c>
      <c r="H438" s="69">
        <v>10</v>
      </c>
      <c r="I438" s="1" t="s">
        <v>296</v>
      </c>
      <c r="M438" s="69">
        <v>0</v>
      </c>
      <c r="N438" s="1" t="s">
        <v>4066</v>
      </c>
      <c r="O438" s="69">
        <v>1</v>
      </c>
    </row>
    <row r="439" spans="1:15" x14ac:dyDescent="0.3">
      <c r="A439" s="1" t="s">
        <v>14713</v>
      </c>
      <c r="B439" s="1" t="s">
        <v>348</v>
      </c>
      <c r="C439" s="1" t="s">
        <v>694</v>
      </c>
      <c r="D439" s="69">
        <v>8</v>
      </c>
      <c r="E439" s="1">
        <v>-6.82</v>
      </c>
      <c r="F439" s="69">
        <v>0</v>
      </c>
      <c r="G439" s="69">
        <v>170</v>
      </c>
      <c r="H439" s="69">
        <v>10</v>
      </c>
      <c r="I439" s="1" t="s">
        <v>296</v>
      </c>
      <c r="M439" s="69">
        <v>0</v>
      </c>
      <c r="N439" s="1" t="s">
        <v>1872</v>
      </c>
      <c r="O439" s="69">
        <v>5</v>
      </c>
    </row>
    <row r="440" spans="1:15" x14ac:dyDescent="0.3">
      <c r="A440" s="1" t="s">
        <v>10561</v>
      </c>
      <c r="B440" s="1" t="s">
        <v>348</v>
      </c>
      <c r="C440" s="1" t="s">
        <v>298</v>
      </c>
      <c r="D440" s="69">
        <v>10</v>
      </c>
      <c r="E440" s="1">
        <v>-6.85</v>
      </c>
      <c r="F440" s="69">
        <v>0.62</v>
      </c>
      <c r="G440" s="69">
        <v>171</v>
      </c>
      <c r="H440" s="69">
        <v>10</v>
      </c>
      <c r="I440" s="1" t="s">
        <v>296</v>
      </c>
      <c r="M440" s="69">
        <v>0</v>
      </c>
      <c r="N440" s="1" t="s">
        <v>10559</v>
      </c>
      <c r="O440" s="69">
        <v>5</v>
      </c>
    </row>
    <row r="441" spans="1:15" x14ac:dyDescent="0.3">
      <c r="A441" s="1" t="s">
        <v>10524</v>
      </c>
      <c r="B441" s="1" t="s">
        <v>348</v>
      </c>
      <c r="C441" s="1" t="s">
        <v>340</v>
      </c>
      <c r="D441" s="69">
        <v>8</v>
      </c>
      <c r="E441" s="1">
        <v>-6.86</v>
      </c>
      <c r="F441" s="69"/>
      <c r="G441" s="69">
        <v>172</v>
      </c>
      <c r="H441" s="69">
        <v>10</v>
      </c>
      <c r="I441" s="1" t="s">
        <v>296</v>
      </c>
      <c r="M441" s="69">
        <v>0</v>
      </c>
      <c r="N441" s="1" t="s">
        <v>10521</v>
      </c>
      <c r="O441" s="69">
        <v>2</v>
      </c>
    </row>
    <row r="442" spans="1:15" x14ac:dyDescent="0.3">
      <c r="A442" s="1" t="s">
        <v>7128</v>
      </c>
      <c r="B442" s="1" t="s">
        <v>348</v>
      </c>
      <c r="C442" s="1" t="s">
        <v>444</v>
      </c>
      <c r="D442" s="69">
        <v>8</v>
      </c>
      <c r="E442" s="1">
        <v>-6.96</v>
      </c>
      <c r="F442" s="69"/>
      <c r="G442" s="69">
        <v>173</v>
      </c>
      <c r="H442" s="69">
        <v>10</v>
      </c>
      <c r="I442" s="1" t="s">
        <v>296</v>
      </c>
      <c r="M442" s="69">
        <v>0</v>
      </c>
      <c r="N442" s="1" t="s">
        <v>7126</v>
      </c>
      <c r="O442" s="69">
        <v>2</v>
      </c>
    </row>
    <row r="443" spans="1:15" x14ac:dyDescent="0.3">
      <c r="A443" s="1" t="s">
        <v>14942</v>
      </c>
      <c r="B443" s="1" t="s">
        <v>348</v>
      </c>
      <c r="C443" s="1" t="s">
        <v>335</v>
      </c>
      <c r="D443" s="69">
        <v>8</v>
      </c>
      <c r="E443" s="1">
        <v>-6.97</v>
      </c>
      <c r="F443" s="69">
        <v>0.63</v>
      </c>
      <c r="G443" s="69">
        <v>174</v>
      </c>
      <c r="H443" s="69">
        <v>10</v>
      </c>
      <c r="I443" s="1" t="s">
        <v>296</v>
      </c>
      <c r="M443" s="69">
        <v>0</v>
      </c>
      <c r="N443" s="1" t="s">
        <v>14943</v>
      </c>
      <c r="O443" s="69">
        <v>0</v>
      </c>
    </row>
    <row r="444" spans="1:15" x14ac:dyDescent="0.3">
      <c r="A444" s="1" t="s">
        <v>10517</v>
      </c>
      <c r="B444" s="1" t="s">
        <v>451</v>
      </c>
      <c r="C444" s="1" t="s">
        <v>352</v>
      </c>
      <c r="D444" s="69">
        <v>11</v>
      </c>
      <c r="E444" s="1">
        <v>-6.97</v>
      </c>
      <c r="F444" s="69">
        <v>0.83</v>
      </c>
      <c r="G444" s="69">
        <v>130</v>
      </c>
      <c r="H444" s="69">
        <v>10</v>
      </c>
      <c r="I444" s="1" t="s">
        <v>296</v>
      </c>
      <c r="M444" s="69">
        <v>0</v>
      </c>
      <c r="N444" s="1" t="s">
        <v>243</v>
      </c>
      <c r="O444" s="69">
        <v>4</v>
      </c>
    </row>
    <row r="445" spans="1:15" x14ac:dyDescent="0.3">
      <c r="A445" s="1" t="s">
        <v>15099</v>
      </c>
      <c r="B445" s="1" t="s">
        <v>348</v>
      </c>
      <c r="C445" s="1" t="s">
        <v>694</v>
      </c>
      <c r="D445" s="69">
        <v>8</v>
      </c>
      <c r="E445" s="1">
        <v>-7</v>
      </c>
      <c r="F445" s="69">
        <v>0.61</v>
      </c>
      <c r="G445" s="69">
        <v>176</v>
      </c>
      <c r="H445" s="69">
        <v>10</v>
      </c>
      <c r="I445" s="1" t="s">
        <v>296</v>
      </c>
      <c r="M445" s="69">
        <v>0</v>
      </c>
      <c r="N445" s="1" t="s">
        <v>15100</v>
      </c>
      <c r="O445" s="69">
        <v>0</v>
      </c>
    </row>
    <row r="446" spans="1:15" x14ac:dyDescent="0.3">
      <c r="A446" s="1" t="s">
        <v>15475</v>
      </c>
      <c r="B446" s="1" t="s">
        <v>348</v>
      </c>
      <c r="C446" s="1" t="s">
        <v>669</v>
      </c>
      <c r="D446" s="69">
        <v>9</v>
      </c>
      <c r="E446" s="1">
        <v>-7</v>
      </c>
      <c r="F446" s="69">
        <v>0.25</v>
      </c>
      <c r="G446" s="69">
        <v>175</v>
      </c>
      <c r="H446" s="69">
        <v>10</v>
      </c>
      <c r="I446" s="1" t="s">
        <v>296</v>
      </c>
      <c r="M446" s="69">
        <v>0</v>
      </c>
      <c r="N446" s="1" t="s">
        <v>15476</v>
      </c>
      <c r="O446" s="69">
        <v>0</v>
      </c>
    </row>
    <row r="447" spans="1:15" x14ac:dyDescent="0.3">
      <c r="A447" s="1" t="s">
        <v>5863</v>
      </c>
      <c r="B447" s="1" t="s">
        <v>348</v>
      </c>
      <c r="C447" s="1" t="s">
        <v>14642</v>
      </c>
      <c r="D447" s="69">
        <v>6</v>
      </c>
      <c r="E447" s="1">
        <v>-7.29</v>
      </c>
      <c r="F447" s="69">
        <v>0.62</v>
      </c>
      <c r="G447" s="69">
        <v>177</v>
      </c>
      <c r="H447" s="69">
        <v>10</v>
      </c>
      <c r="I447" s="1" t="s">
        <v>296</v>
      </c>
      <c r="M447" s="69">
        <v>0</v>
      </c>
      <c r="N447" s="1" t="s">
        <v>249</v>
      </c>
      <c r="O447" s="69">
        <v>3</v>
      </c>
    </row>
    <row r="448" spans="1:15" x14ac:dyDescent="0.3">
      <c r="A448" s="1" t="s">
        <v>9811</v>
      </c>
      <c r="B448" s="1" t="s">
        <v>348</v>
      </c>
      <c r="C448" s="1" t="s">
        <v>306</v>
      </c>
      <c r="D448" s="69">
        <v>10</v>
      </c>
      <c r="E448" s="1">
        <v>-7.34</v>
      </c>
      <c r="F448" s="69">
        <v>0.27</v>
      </c>
      <c r="G448" s="69">
        <v>178</v>
      </c>
      <c r="H448" s="69">
        <v>10</v>
      </c>
      <c r="I448" s="1" t="s">
        <v>296</v>
      </c>
      <c r="M448" s="69">
        <v>0</v>
      </c>
      <c r="N448" s="1" t="s">
        <v>9808</v>
      </c>
      <c r="O448" s="69">
        <v>2</v>
      </c>
    </row>
    <row r="449" spans="1:15" x14ac:dyDescent="0.3">
      <c r="A449" s="1" t="s">
        <v>16036</v>
      </c>
      <c r="B449" s="1" t="s">
        <v>348</v>
      </c>
      <c r="C449" s="1" t="s">
        <v>707</v>
      </c>
      <c r="D449" s="69">
        <v>11</v>
      </c>
      <c r="E449" s="1">
        <v>-7.38</v>
      </c>
      <c r="F449" s="69">
        <v>0.38</v>
      </c>
      <c r="G449" s="69">
        <v>179</v>
      </c>
      <c r="H449" s="69">
        <v>10</v>
      </c>
      <c r="I449" s="1" t="s">
        <v>296</v>
      </c>
      <c r="M449" s="69">
        <v>0</v>
      </c>
      <c r="N449" s="1" t="s">
        <v>16037</v>
      </c>
      <c r="O449" s="69">
        <v>0</v>
      </c>
    </row>
    <row r="450" spans="1:15" x14ac:dyDescent="0.3">
      <c r="A450" s="1" t="s">
        <v>15339</v>
      </c>
      <c r="B450" s="1" t="s">
        <v>451</v>
      </c>
      <c r="C450" s="1" t="s">
        <v>1198</v>
      </c>
      <c r="D450" s="69">
        <v>13</v>
      </c>
      <c r="E450" s="1">
        <v>-7.4</v>
      </c>
      <c r="F450" s="69"/>
      <c r="G450" s="69">
        <v>131</v>
      </c>
      <c r="H450" s="69">
        <v>10</v>
      </c>
      <c r="I450" s="1" t="s">
        <v>296</v>
      </c>
      <c r="M450" s="69">
        <v>0</v>
      </c>
      <c r="N450" s="1" t="s">
        <v>15340</v>
      </c>
      <c r="O450" s="69">
        <v>0</v>
      </c>
    </row>
    <row r="451" spans="1:15" x14ac:dyDescent="0.3">
      <c r="A451" s="1" t="s">
        <v>6319</v>
      </c>
      <c r="B451" s="1" t="s">
        <v>348</v>
      </c>
      <c r="C451" s="1" t="s">
        <v>915</v>
      </c>
      <c r="D451" s="69">
        <v>8</v>
      </c>
      <c r="E451" s="1">
        <v>-7.41</v>
      </c>
      <c r="F451" s="69">
        <v>0.24</v>
      </c>
      <c r="G451" s="69">
        <v>180</v>
      </c>
      <c r="H451" s="69">
        <v>10</v>
      </c>
      <c r="I451" s="1" t="s">
        <v>296</v>
      </c>
      <c r="M451" s="69">
        <v>0</v>
      </c>
      <c r="N451" s="1" t="s">
        <v>182</v>
      </c>
      <c r="O451" s="69">
        <v>2</v>
      </c>
    </row>
    <row r="452" spans="1:15" x14ac:dyDescent="0.3">
      <c r="A452" s="1" t="s">
        <v>16227</v>
      </c>
      <c r="B452" s="1" t="s">
        <v>348</v>
      </c>
      <c r="C452" s="1" t="s">
        <v>644</v>
      </c>
      <c r="D452" s="69">
        <v>7</v>
      </c>
      <c r="E452" s="1">
        <v>-7.44</v>
      </c>
      <c r="F452" s="69"/>
      <c r="G452" s="69">
        <v>181</v>
      </c>
      <c r="H452" s="69">
        <v>10</v>
      </c>
      <c r="I452" s="1" t="s">
        <v>296</v>
      </c>
      <c r="M452" s="69">
        <v>0</v>
      </c>
      <c r="N452" s="1" t="s">
        <v>15335</v>
      </c>
      <c r="O452" s="69">
        <v>0</v>
      </c>
    </row>
    <row r="453" spans="1:15" x14ac:dyDescent="0.3">
      <c r="A453" s="1" t="s">
        <v>11263</v>
      </c>
      <c r="B453" s="1" t="s">
        <v>348</v>
      </c>
      <c r="C453" s="1" t="s">
        <v>875</v>
      </c>
      <c r="D453" s="69">
        <v>13</v>
      </c>
      <c r="E453" s="1">
        <v>-7.6</v>
      </c>
      <c r="F453" s="69"/>
      <c r="G453" s="69">
        <v>182</v>
      </c>
      <c r="H453" s="69">
        <v>10</v>
      </c>
      <c r="I453" s="1" t="s">
        <v>296</v>
      </c>
      <c r="M453" s="69">
        <v>0</v>
      </c>
      <c r="N453" s="1" t="s">
        <v>5189</v>
      </c>
      <c r="O453" s="69">
        <v>5</v>
      </c>
    </row>
    <row r="454" spans="1:15" x14ac:dyDescent="0.3">
      <c r="A454" s="1" t="s">
        <v>6522</v>
      </c>
      <c r="B454" s="1" t="s">
        <v>311</v>
      </c>
      <c r="C454" s="1" t="s">
        <v>298</v>
      </c>
      <c r="D454" s="69">
        <v>10</v>
      </c>
      <c r="E454" s="1">
        <v>-7.78</v>
      </c>
      <c r="F454" s="69">
        <v>2.67</v>
      </c>
      <c r="G454" s="69">
        <v>30</v>
      </c>
      <c r="H454" s="69">
        <v>6</v>
      </c>
      <c r="I454" s="1" t="s">
        <v>16134</v>
      </c>
      <c r="J454" s="69">
        <v>242.9</v>
      </c>
      <c r="K454" s="69">
        <v>242</v>
      </c>
      <c r="L454" s="69">
        <v>2.1</v>
      </c>
      <c r="M454" s="69">
        <v>0</v>
      </c>
      <c r="N454" s="1" t="s">
        <v>6519</v>
      </c>
      <c r="O454" s="69">
        <v>9</v>
      </c>
    </row>
    <row r="455" spans="1:15" x14ac:dyDescent="0.3">
      <c r="A455" s="1" t="s">
        <v>6423</v>
      </c>
      <c r="B455" s="1" t="s">
        <v>311</v>
      </c>
      <c r="C455" s="1" t="s">
        <v>895</v>
      </c>
      <c r="D455" s="69">
        <v>11</v>
      </c>
      <c r="E455" s="1">
        <v>-8.1300000000000008</v>
      </c>
      <c r="F455" s="69">
        <v>2.15</v>
      </c>
      <c r="G455" s="69">
        <v>31</v>
      </c>
      <c r="H455" s="69">
        <v>7</v>
      </c>
      <c r="I455" s="1" t="s">
        <v>16285</v>
      </c>
      <c r="J455" s="69">
        <v>265.8</v>
      </c>
      <c r="K455" s="69">
        <v>240</v>
      </c>
      <c r="L455" s="69">
        <v>-1.9</v>
      </c>
      <c r="M455" s="69">
        <v>0</v>
      </c>
      <c r="N455" s="1" t="s">
        <v>6420</v>
      </c>
      <c r="O455" s="69">
        <v>8</v>
      </c>
    </row>
    <row r="456" spans="1:15" x14ac:dyDescent="0.3">
      <c r="A456" s="1" t="s">
        <v>10273</v>
      </c>
      <c r="B456" s="1" t="s">
        <v>311</v>
      </c>
      <c r="C456" s="1" t="s">
        <v>522</v>
      </c>
      <c r="D456" s="69">
        <v>11</v>
      </c>
      <c r="E456" s="1">
        <v>-8.48</v>
      </c>
      <c r="F456" s="69">
        <v>2.2799999999999998</v>
      </c>
      <c r="G456" s="69">
        <v>32</v>
      </c>
      <c r="H456" s="69">
        <v>7</v>
      </c>
      <c r="I456" s="1" t="s">
        <v>16309</v>
      </c>
      <c r="J456" s="69">
        <v>261.10000000000002</v>
      </c>
      <c r="K456" s="69">
        <v>232</v>
      </c>
      <c r="L456" s="69">
        <v>-1.9</v>
      </c>
      <c r="M456" s="69">
        <v>0</v>
      </c>
      <c r="N456" s="1" t="s">
        <v>2723</v>
      </c>
      <c r="O456" s="69">
        <v>15</v>
      </c>
    </row>
    <row r="457" spans="1:15" x14ac:dyDescent="0.3">
      <c r="A457" s="1" t="s">
        <v>10816</v>
      </c>
      <c r="B457" s="1" t="s">
        <v>311</v>
      </c>
      <c r="C457" s="1" t="s">
        <v>895</v>
      </c>
      <c r="D457" s="69">
        <v>11</v>
      </c>
      <c r="E457" s="1">
        <v>-8.56</v>
      </c>
      <c r="F457" s="69">
        <v>3.05</v>
      </c>
      <c r="G457" s="69">
        <v>33</v>
      </c>
      <c r="H457" s="69">
        <v>7</v>
      </c>
      <c r="I457" s="1" t="s">
        <v>16279</v>
      </c>
      <c r="J457" s="69">
        <v>304.89999999999998</v>
      </c>
      <c r="K457" s="69">
        <v>293</v>
      </c>
      <c r="L457" s="69">
        <v>-0.6</v>
      </c>
      <c r="M457" s="69">
        <v>0</v>
      </c>
      <c r="N457" s="1" t="s">
        <v>99</v>
      </c>
      <c r="O457" s="69">
        <v>3</v>
      </c>
    </row>
    <row r="458" spans="1:15" x14ac:dyDescent="0.3">
      <c r="A458" s="1" t="s">
        <v>15664</v>
      </c>
      <c r="B458" s="1" t="s">
        <v>311</v>
      </c>
      <c r="C458" s="1" t="s">
        <v>522</v>
      </c>
      <c r="D458" s="69">
        <v>11</v>
      </c>
      <c r="E458" s="1">
        <v>-8.61</v>
      </c>
      <c r="F458" s="69">
        <v>3.45</v>
      </c>
      <c r="G458" s="69">
        <v>34</v>
      </c>
      <c r="H458" s="69">
        <v>7</v>
      </c>
      <c r="I458" s="1" t="s">
        <v>16300</v>
      </c>
      <c r="J458" s="69">
        <v>284.5</v>
      </c>
      <c r="K458" s="69">
        <v>176</v>
      </c>
      <c r="L458" s="69">
        <v>-9.8000000000000007</v>
      </c>
      <c r="M458" s="69">
        <v>0</v>
      </c>
      <c r="N458" s="1" t="s">
        <v>15665</v>
      </c>
      <c r="O458" s="69">
        <v>0</v>
      </c>
    </row>
    <row r="459" spans="1:15" x14ac:dyDescent="0.3">
      <c r="A459" s="1" t="s">
        <v>16047</v>
      </c>
      <c r="B459" s="1" t="s">
        <v>311</v>
      </c>
      <c r="C459" s="1" t="s">
        <v>298</v>
      </c>
      <c r="D459" s="69">
        <v>10</v>
      </c>
      <c r="E459" s="1">
        <v>-9.6999999999999993</v>
      </c>
      <c r="F459" s="69">
        <v>2.54</v>
      </c>
      <c r="G459" s="69">
        <v>35</v>
      </c>
      <c r="H459" s="69">
        <v>7</v>
      </c>
      <c r="I459" s="1" t="s">
        <v>16311</v>
      </c>
      <c r="J459" s="69">
        <v>313</v>
      </c>
      <c r="K459" s="69">
        <v>180</v>
      </c>
      <c r="L459" s="69">
        <v>-13.8</v>
      </c>
      <c r="M459" s="69">
        <v>0</v>
      </c>
      <c r="N459" s="1" t="s">
        <v>16048</v>
      </c>
      <c r="O459" s="69">
        <v>0</v>
      </c>
    </row>
    <row r="460" spans="1:15" x14ac:dyDescent="0.3">
      <c r="A460" s="1" t="s">
        <v>1891</v>
      </c>
      <c r="B460" s="1" t="s">
        <v>311</v>
      </c>
      <c r="C460" s="1" t="s">
        <v>371</v>
      </c>
      <c r="D460" s="69">
        <v>6</v>
      </c>
      <c r="E460" s="1">
        <v>-12.03</v>
      </c>
      <c r="F460" s="69">
        <v>3.05</v>
      </c>
      <c r="G460" s="69">
        <v>36</v>
      </c>
      <c r="H460" s="69">
        <v>8</v>
      </c>
      <c r="I460" s="1" t="s">
        <v>296</v>
      </c>
      <c r="M460" s="69">
        <v>0</v>
      </c>
      <c r="N460" s="1" t="s">
        <v>121</v>
      </c>
      <c r="O460" s="69">
        <v>5</v>
      </c>
    </row>
    <row r="461" spans="1:15" x14ac:dyDescent="0.3">
      <c r="A461" s="1" t="s">
        <v>9871</v>
      </c>
      <c r="B461" s="1" t="s">
        <v>311</v>
      </c>
      <c r="C461" s="1" t="s">
        <v>14642</v>
      </c>
      <c r="D461" s="69">
        <v>6</v>
      </c>
      <c r="E461" s="1">
        <v>-13.1</v>
      </c>
      <c r="F461" s="69">
        <v>1.1599999999999999</v>
      </c>
      <c r="G461" s="69">
        <v>37</v>
      </c>
      <c r="H461" s="69">
        <v>9</v>
      </c>
      <c r="I461" s="1" t="s">
        <v>296</v>
      </c>
      <c r="M461" s="69">
        <v>0</v>
      </c>
      <c r="N461" s="1" t="s">
        <v>241</v>
      </c>
      <c r="O461" s="69">
        <v>5</v>
      </c>
    </row>
    <row r="462" spans="1:15" x14ac:dyDescent="0.3">
      <c r="A462" s="1" t="s">
        <v>15725</v>
      </c>
      <c r="B462" s="1" t="s">
        <v>311</v>
      </c>
      <c r="C462" s="1" t="s">
        <v>388</v>
      </c>
      <c r="D462" s="69">
        <v>9</v>
      </c>
      <c r="E462" s="1">
        <v>-13.44</v>
      </c>
      <c r="F462" s="69"/>
      <c r="G462" s="69">
        <v>38</v>
      </c>
      <c r="H462" s="69">
        <v>9</v>
      </c>
      <c r="I462" s="1" t="s">
        <v>296</v>
      </c>
      <c r="M462" s="69">
        <v>0</v>
      </c>
      <c r="N462" s="1" t="s">
        <v>15726</v>
      </c>
      <c r="O462" s="69">
        <v>0</v>
      </c>
    </row>
    <row r="463" spans="1:15" x14ac:dyDescent="0.3">
      <c r="A463" s="1" t="s">
        <v>9055</v>
      </c>
      <c r="B463" s="1" t="s">
        <v>311</v>
      </c>
      <c r="C463" s="1" t="s">
        <v>371</v>
      </c>
      <c r="D463" s="69">
        <v>6</v>
      </c>
      <c r="E463" s="1">
        <v>-13.76</v>
      </c>
      <c r="F463" s="69">
        <v>1.0900000000000001</v>
      </c>
      <c r="G463" s="69">
        <v>39</v>
      </c>
      <c r="H463" s="69">
        <v>9</v>
      </c>
      <c r="I463" s="1" t="s">
        <v>296</v>
      </c>
      <c r="M463" s="69">
        <v>0</v>
      </c>
      <c r="N463" s="1" t="s">
        <v>226</v>
      </c>
      <c r="O463" s="69">
        <v>3</v>
      </c>
    </row>
    <row r="464" spans="1:15" x14ac:dyDescent="0.3">
      <c r="A464" s="1" t="s">
        <v>2827</v>
      </c>
      <c r="B464" s="1" t="s">
        <v>311</v>
      </c>
      <c r="C464" s="1" t="s">
        <v>444</v>
      </c>
      <c r="D464" s="69">
        <v>8</v>
      </c>
      <c r="E464" s="1">
        <v>-14.01</v>
      </c>
      <c r="F464" s="69">
        <v>2.39</v>
      </c>
      <c r="G464" s="69">
        <v>40</v>
      </c>
      <c r="H464" s="69">
        <v>9</v>
      </c>
      <c r="I464" s="1" t="s">
        <v>296</v>
      </c>
      <c r="M464" s="69">
        <v>0</v>
      </c>
      <c r="N464" s="1" t="s">
        <v>2825</v>
      </c>
      <c r="O464" s="69">
        <v>2</v>
      </c>
    </row>
    <row r="465" spans="1:15" x14ac:dyDescent="0.3">
      <c r="A465" s="1" t="s">
        <v>10004</v>
      </c>
      <c r="B465" s="1" t="s">
        <v>311</v>
      </c>
      <c r="C465" s="1" t="s">
        <v>489</v>
      </c>
      <c r="D465" s="69">
        <v>6</v>
      </c>
      <c r="E465" s="1">
        <v>-14.31</v>
      </c>
      <c r="F465" s="69">
        <v>2.21</v>
      </c>
      <c r="G465" s="69">
        <v>41</v>
      </c>
      <c r="H465" s="69">
        <v>9</v>
      </c>
      <c r="I465" s="1" t="s">
        <v>16308</v>
      </c>
      <c r="J465" s="69">
        <v>319.3</v>
      </c>
      <c r="K465" s="69">
        <v>276</v>
      </c>
      <c r="L465" s="69">
        <v>-5.5</v>
      </c>
      <c r="M465" s="69">
        <v>0</v>
      </c>
      <c r="N465" s="1" t="s">
        <v>10002</v>
      </c>
      <c r="O465" s="69">
        <v>1</v>
      </c>
    </row>
    <row r="466" spans="1:15" x14ac:dyDescent="0.3">
      <c r="A466" s="1" t="s">
        <v>3773</v>
      </c>
      <c r="B466" s="1" t="s">
        <v>311</v>
      </c>
      <c r="C466" s="1" t="s">
        <v>303</v>
      </c>
      <c r="D466" s="69">
        <v>7</v>
      </c>
      <c r="E466" s="1">
        <v>-15.24</v>
      </c>
      <c r="F466" s="69"/>
      <c r="G466" s="69">
        <v>42</v>
      </c>
      <c r="H466" s="69">
        <v>10</v>
      </c>
      <c r="I466" s="1" t="s">
        <v>296</v>
      </c>
      <c r="M466" s="69">
        <v>0</v>
      </c>
      <c r="N466" s="1" t="s">
        <v>3770</v>
      </c>
      <c r="O466" s="69">
        <v>4</v>
      </c>
    </row>
    <row r="467" spans="1:15" x14ac:dyDescent="0.3">
      <c r="A467" s="1" t="s">
        <v>3754</v>
      </c>
      <c r="B467" s="1" t="s">
        <v>311</v>
      </c>
      <c r="C467" s="1" t="s">
        <v>745</v>
      </c>
      <c r="D467" s="69">
        <v>10</v>
      </c>
      <c r="E467" s="1">
        <v>-15.37</v>
      </c>
      <c r="F467" s="69"/>
      <c r="G467" s="69">
        <v>43</v>
      </c>
      <c r="H467" s="69">
        <v>10</v>
      </c>
      <c r="I467" s="1" t="s">
        <v>296</v>
      </c>
      <c r="M467" s="69">
        <v>0</v>
      </c>
      <c r="N467" s="1" t="s">
        <v>3752</v>
      </c>
      <c r="O467" s="69">
        <v>9</v>
      </c>
    </row>
    <row r="468" spans="1:15" x14ac:dyDescent="0.3">
      <c r="A468" s="1" t="s">
        <v>7169</v>
      </c>
      <c r="B468" s="1" t="s">
        <v>311</v>
      </c>
      <c r="C468" s="1" t="s">
        <v>1379</v>
      </c>
      <c r="D468" s="69">
        <v>8</v>
      </c>
      <c r="E468" s="1">
        <v>-15.4</v>
      </c>
      <c r="F468" s="69"/>
      <c r="G468" s="69">
        <v>44</v>
      </c>
      <c r="H468" s="69">
        <v>10</v>
      </c>
      <c r="I468" s="1" t="s">
        <v>296</v>
      </c>
      <c r="M468" s="69">
        <v>0</v>
      </c>
      <c r="N468" s="1" t="s">
        <v>7166</v>
      </c>
      <c r="O468" s="69">
        <v>4</v>
      </c>
    </row>
    <row r="469" spans="1:15" x14ac:dyDescent="0.3">
      <c r="A469" s="1" t="s">
        <v>6439</v>
      </c>
      <c r="B469" s="1" t="s">
        <v>311</v>
      </c>
      <c r="C469" s="1" t="s">
        <v>915</v>
      </c>
      <c r="D469" s="69">
        <v>8</v>
      </c>
      <c r="E469" s="1">
        <v>-15.42</v>
      </c>
      <c r="F469" s="69"/>
      <c r="G469" s="69">
        <v>45</v>
      </c>
      <c r="H469" s="69">
        <v>10</v>
      </c>
      <c r="I469" s="1" t="s">
        <v>296</v>
      </c>
      <c r="M469" s="69">
        <v>0</v>
      </c>
      <c r="N469" s="1" t="s">
        <v>6437</v>
      </c>
      <c r="O469" s="69">
        <v>2</v>
      </c>
    </row>
    <row r="470" spans="1:15" x14ac:dyDescent="0.3">
      <c r="A470" s="1" t="s">
        <v>6637</v>
      </c>
      <c r="B470" s="1" t="s">
        <v>311</v>
      </c>
      <c r="C470" s="1" t="s">
        <v>721</v>
      </c>
      <c r="D470" s="69">
        <v>5</v>
      </c>
      <c r="E470" s="1">
        <v>-15.46</v>
      </c>
      <c r="F470" s="69"/>
      <c r="G470" s="69">
        <v>46</v>
      </c>
      <c r="H470" s="69">
        <v>10</v>
      </c>
      <c r="I470" s="1" t="s">
        <v>296</v>
      </c>
      <c r="M470" s="69">
        <v>0</v>
      </c>
      <c r="N470" s="1" t="s">
        <v>6635</v>
      </c>
      <c r="O470" s="69">
        <v>11</v>
      </c>
    </row>
    <row r="471" spans="1:15" x14ac:dyDescent="0.3">
      <c r="A471" s="1" t="s">
        <v>7113</v>
      </c>
      <c r="B471" s="1" t="s">
        <v>311</v>
      </c>
      <c r="C471" s="1" t="s">
        <v>694</v>
      </c>
      <c r="D471" s="69">
        <v>8</v>
      </c>
      <c r="E471" s="1">
        <v>-15.65</v>
      </c>
      <c r="F471" s="69"/>
      <c r="G471" s="69">
        <v>47</v>
      </c>
      <c r="H471" s="69">
        <v>10</v>
      </c>
      <c r="I471" s="1" t="s">
        <v>296</v>
      </c>
      <c r="M471" s="69">
        <v>0</v>
      </c>
      <c r="N471" s="1" t="s">
        <v>7111</v>
      </c>
      <c r="O471" s="69">
        <v>6</v>
      </c>
    </row>
    <row r="472" spans="1:15" x14ac:dyDescent="0.3">
      <c r="A472" s="1" t="s">
        <v>8717</v>
      </c>
      <c r="B472" s="1" t="s">
        <v>311</v>
      </c>
      <c r="C472" s="1" t="s">
        <v>644</v>
      </c>
      <c r="D472" s="69">
        <v>7</v>
      </c>
      <c r="E472" s="1">
        <v>-15.92</v>
      </c>
      <c r="F472" s="69"/>
      <c r="G472" s="69">
        <v>48</v>
      </c>
      <c r="H472" s="69">
        <v>10</v>
      </c>
      <c r="I472" s="1" t="s">
        <v>296</v>
      </c>
      <c r="M472" s="69">
        <v>0</v>
      </c>
      <c r="N472" s="1" t="s">
        <v>8714</v>
      </c>
      <c r="O472" s="69">
        <v>5</v>
      </c>
    </row>
    <row r="473" spans="1:15" x14ac:dyDescent="0.3">
      <c r="A473" s="1" t="s">
        <v>8987</v>
      </c>
      <c r="B473" s="1" t="s">
        <v>311</v>
      </c>
      <c r="C473" s="1" t="s">
        <v>340</v>
      </c>
      <c r="D473" s="69">
        <v>8</v>
      </c>
      <c r="E473" s="1">
        <v>-15.93</v>
      </c>
      <c r="F473" s="69"/>
      <c r="G473" s="69">
        <v>49</v>
      </c>
      <c r="H473" s="69">
        <v>10</v>
      </c>
      <c r="I473" s="1" t="s">
        <v>296</v>
      </c>
      <c r="M473" s="69">
        <v>0</v>
      </c>
      <c r="N473" s="1" t="s">
        <v>8984</v>
      </c>
      <c r="O473" s="69">
        <v>5</v>
      </c>
    </row>
    <row r="474" spans="1:15" x14ac:dyDescent="0.3">
      <c r="A474" s="1" t="s">
        <v>916</v>
      </c>
      <c r="B474" s="1" t="s">
        <v>311</v>
      </c>
      <c r="C474" s="1" t="s">
        <v>910</v>
      </c>
      <c r="D474" s="69">
        <v>7</v>
      </c>
      <c r="E474" s="1">
        <v>-16.100000000000001</v>
      </c>
      <c r="F474" s="69"/>
      <c r="G474" s="69">
        <v>50</v>
      </c>
      <c r="H474" s="69">
        <v>10</v>
      </c>
      <c r="I474" s="1" t="s">
        <v>296</v>
      </c>
      <c r="M474" s="69">
        <v>0</v>
      </c>
      <c r="N474" s="1" t="s">
        <v>912</v>
      </c>
      <c r="O474" s="69">
        <v>3</v>
      </c>
    </row>
    <row r="475" spans="1:15" x14ac:dyDescent="0.3">
      <c r="A475" s="1" t="s">
        <v>623</v>
      </c>
      <c r="B475" s="1" t="s">
        <v>311</v>
      </c>
      <c r="C475" s="1" t="s">
        <v>314</v>
      </c>
      <c r="D475" s="69">
        <v>11</v>
      </c>
      <c r="E475" s="1">
        <v>-16.5</v>
      </c>
      <c r="F475" s="69"/>
      <c r="G475" s="69">
        <v>51</v>
      </c>
      <c r="H475" s="69">
        <v>10</v>
      </c>
      <c r="I475" s="1" t="s">
        <v>296</v>
      </c>
      <c r="M475" s="69">
        <v>0</v>
      </c>
      <c r="N475" s="1" t="s">
        <v>619</v>
      </c>
      <c r="O475" s="69">
        <v>10</v>
      </c>
    </row>
    <row r="476" spans="1:15" x14ac:dyDescent="0.3">
      <c r="A476" s="1" t="s">
        <v>10679</v>
      </c>
      <c r="B476" s="1" t="s">
        <v>311</v>
      </c>
      <c r="C476" s="1" t="s">
        <v>335</v>
      </c>
      <c r="D476" s="69">
        <v>8</v>
      </c>
      <c r="E476" s="1">
        <v>-16.52</v>
      </c>
      <c r="F476" s="69"/>
      <c r="G476" s="69">
        <v>52</v>
      </c>
      <c r="H476" s="69">
        <v>10</v>
      </c>
      <c r="I476" s="1" t="s">
        <v>296</v>
      </c>
      <c r="M476" s="69">
        <v>0</v>
      </c>
      <c r="N476" s="1" t="s">
        <v>7023</v>
      </c>
      <c r="O476" s="69">
        <v>8</v>
      </c>
    </row>
    <row r="477" spans="1:15" x14ac:dyDescent="0.3">
      <c r="A477" s="1" t="s">
        <v>4589</v>
      </c>
      <c r="B477" s="1" t="s">
        <v>311</v>
      </c>
      <c r="C477" s="1" t="s">
        <v>669</v>
      </c>
      <c r="D477" s="69">
        <v>9</v>
      </c>
      <c r="E477" s="1">
        <v>-16.57</v>
      </c>
      <c r="F477" s="69"/>
      <c r="G477" s="69">
        <v>53</v>
      </c>
      <c r="H477" s="69">
        <v>10</v>
      </c>
      <c r="I477" s="1" t="s">
        <v>296</v>
      </c>
      <c r="M477" s="69">
        <v>0</v>
      </c>
      <c r="N477" s="1" t="s">
        <v>4585</v>
      </c>
      <c r="O477" s="69">
        <v>8</v>
      </c>
    </row>
    <row r="478" spans="1:15" x14ac:dyDescent="0.3">
      <c r="A478" s="1" t="s">
        <v>4682</v>
      </c>
      <c r="B478" s="1" t="s">
        <v>311</v>
      </c>
      <c r="C478" s="1" t="s">
        <v>536</v>
      </c>
      <c r="D478" s="69">
        <v>11</v>
      </c>
      <c r="E478" s="1">
        <v>-16.62</v>
      </c>
      <c r="F478" s="69"/>
      <c r="G478" s="69">
        <v>54</v>
      </c>
      <c r="H478" s="69">
        <v>10</v>
      </c>
      <c r="I478" s="1" t="s">
        <v>296</v>
      </c>
      <c r="M478" s="69">
        <v>0</v>
      </c>
      <c r="N478" s="1" t="s">
        <v>4679</v>
      </c>
      <c r="O478" s="69">
        <v>3</v>
      </c>
    </row>
    <row r="479" spans="1:15" x14ac:dyDescent="0.3">
      <c r="A479" s="1" t="s">
        <v>7995</v>
      </c>
      <c r="B479" s="1" t="s">
        <v>311</v>
      </c>
      <c r="C479" s="1" t="s">
        <v>479</v>
      </c>
      <c r="D479" s="69">
        <v>10</v>
      </c>
      <c r="E479" s="1">
        <v>-16.75</v>
      </c>
      <c r="F479" s="69"/>
      <c r="G479" s="69">
        <v>55</v>
      </c>
      <c r="H479" s="69">
        <v>10</v>
      </c>
      <c r="I479" s="1" t="s">
        <v>296</v>
      </c>
      <c r="M479" s="69">
        <v>0</v>
      </c>
      <c r="N479" s="1" t="s">
        <v>541</v>
      </c>
      <c r="O479" s="69">
        <v>16</v>
      </c>
    </row>
    <row r="480" spans="1:15" x14ac:dyDescent="0.3">
      <c r="A480" s="1" t="s">
        <v>14588</v>
      </c>
      <c r="B480" s="1" t="s">
        <v>311</v>
      </c>
      <c r="C480" s="1" t="s">
        <v>416</v>
      </c>
      <c r="D480" s="69">
        <v>6</v>
      </c>
      <c r="E480" s="1"/>
      <c r="F480" s="69"/>
      <c r="G480" s="69"/>
      <c r="H480" s="69"/>
      <c r="I480" s="1" t="s">
        <v>296</v>
      </c>
      <c r="M480" s="69">
        <v>0</v>
      </c>
      <c r="N480" s="1" t="s">
        <v>14589</v>
      </c>
      <c r="O480" s="69">
        <v>0</v>
      </c>
    </row>
    <row r="481" spans="1:15" x14ac:dyDescent="0.3">
      <c r="A481" s="1" t="s">
        <v>1246</v>
      </c>
      <c r="B481" s="1" t="s">
        <v>311</v>
      </c>
      <c r="C481" s="1" t="s">
        <v>1198</v>
      </c>
      <c r="D481" s="69">
        <v>13</v>
      </c>
      <c r="E481" s="1"/>
      <c r="F481" s="69"/>
      <c r="G481" s="69"/>
      <c r="H481" s="69"/>
      <c r="I481" s="1" t="s">
        <v>296</v>
      </c>
      <c r="M481" s="69">
        <v>0</v>
      </c>
      <c r="N481" s="1" t="s">
        <v>1243</v>
      </c>
      <c r="O481" s="69">
        <v>7</v>
      </c>
    </row>
    <row r="482" spans="1:15" x14ac:dyDescent="0.3">
      <c r="A482" s="1" t="s">
        <v>2894</v>
      </c>
      <c r="B482" s="1" t="s">
        <v>311</v>
      </c>
      <c r="C482" s="1" t="s">
        <v>296</v>
      </c>
      <c r="D482" s="69"/>
      <c r="E482" s="1"/>
      <c r="F482" s="69"/>
      <c r="G482" s="69"/>
      <c r="H482" s="69"/>
      <c r="I482" s="1" t="s">
        <v>296</v>
      </c>
      <c r="M482" s="69">
        <v>0</v>
      </c>
      <c r="N482" s="1" t="s">
        <v>2891</v>
      </c>
      <c r="O482" s="69">
        <v>6</v>
      </c>
    </row>
    <row r="483" spans="1:15" x14ac:dyDescent="0.3">
      <c r="A483" s="1" t="s">
        <v>14633</v>
      </c>
      <c r="B483" s="1" t="s">
        <v>311</v>
      </c>
      <c r="C483" s="1" t="s">
        <v>552</v>
      </c>
      <c r="D483" s="69">
        <v>7</v>
      </c>
      <c r="E483" s="1"/>
      <c r="F483" s="69"/>
      <c r="G483" s="69"/>
      <c r="H483" s="69"/>
      <c r="I483" s="1" t="s">
        <v>296</v>
      </c>
      <c r="M483" s="69">
        <v>0</v>
      </c>
      <c r="N483" s="1" t="s">
        <v>14634</v>
      </c>
      <c r="O483" s="69">
        <v>0</v>
      </c>
    </row>
    <row r="484" spans="1:15" x14ac:dyDescent="0.3">
      <c r="A484" s="1" t="s">
        <v>977</v>
      </c>
      <c r="B484" s="1" t="s">
        <v>321</v>
      </c>
      <c r="C484" s="1" t="s">
        <v>314</v>
      </c>
      <c r="D484" s="69">
        <v>11</v>
      </c>
      <c r="E484" s="1"/>
      <c r="F484" s="69"/>
      <c r="G484" s="69"/>
      <c r="H484" s="69"/>
      <c r="I484" s="1" t="s">
        <v>296</v>
      </c>
      <c r="M484" s="69">
        <v>0</v>
      </c>
      <c r="N484" s="1" t="s">
        <v>973</v>
      </c>
      <c r="O484" s="69">
        <v>2</v>
      </c>
    </row>
    <row r="485" spans="1:15" x14ac:dyDescent="0.3">
      <c r="A485" s="1" t="s">
        <v>1184</v>
      </c>
      <c r="B485" s="1" t="s">
        <v>321</v>
      </c>
      <c r="C485" s="1" t="s">
        <v>352</v>
      </c>
      <c r="D485" s="69">
        <v>11</v>
      </c>
      <c r="E485" s="1"/>
      <c r="F485" s="69"/>
      <c r="G485" s="69"/>
      <c r="H485" s="69"/>
      <c r="I485" s="1" t="s">
        <v>296</v>
      </c>
      <c r="M485" s="69">
        <v>0</v>
      </c>
      <c r="N485" s="1" t="s">
        <v>1181</v>
      </c>
      <c r="O485" s="69">
        <v>5</v>
      </c>
    </row>
    <row r="486" spans="1:15" x14ac:dyDescent="0.3">
      <c r="A486" s="1" t="s">
        <v>1485</v>
      </c>
      <c r="B486" s="1" t="s">
        <v>451</v>
      </c>
      <c r="C486" s="1" t="s">
        <v>365</v>
      </c>
      <c r="D486" s="69">
        <v>5</v>
      </c>
      <c r="E486" s="1"/>
      <c r="F486" s="69"/>
      <c r="G486" s="69"/>
      <c r="H486" s="69"/>
      <c r="I486" s="1" t="s">
        <v>296</v>
      </c>
      <c r="M486" s="69">
        <v>0</v>
      </c>
      <c r="N486" s="1" t="s">
        <v>1483</v>
      </c>
      <c r="O486" s="69">
        <v>1</v>
      </c>
    </row>
    <row r="487" spans="1:15" x14ac:dyDescent="0.3">
      <c r="A487" s="1" t="s">
        <v>2778</v>
      </c>
      <c r="B487" s="1" t="s">
        <v>321</v>
      </c>
      <c r="C487" s="1" t="s">
        <v>895</v>
      </c>
      <c r="D487" s="69">
        <v>11</v>
      </c>
      <c r="E487" s="1"/>
      <c r="F487" s="69"/>
      <c r="G487" s="69"/>
      <c r="H487" s="69"/>
      <c r="I487" s="1" t="s">
        <v>296</v>
      </c>
      <c r="M487" s="69">
        <v>0</v>
      </c>
      <c r="N487" s="1" t="s">
        <v>2775</v>
      </c>
      <c r="O487" s="69">
        <v>3</v>
      </c>
    </row>
    <row r="488" spans="1:15" x14ac:dyDescent="0.3">
      <c r="A488" s="1" t="s">
        <v>2545</v>
      </c>
      <c r="B488" s="1" t="s">
        <v>348</v>
      </c>
      <c r="C488" s="1" t="s">
        <v>371</v>
      </c>
      <c r="D488" s="69">
        <v>6</v>
      </c>
      <c r="E488" s="1"/>
      <c r="F488" s="69"/>
      <c r="G488" s="69"/>
      <c r="H488" s="69"/>
      <c r="I488" s="1" t="s">
        <v>296</v>
      </c>
      <c r="M488" s="69">
        <v>0</v>
      </c>
      <c r="N488" s="1" t="s">
        <v>2541</v>
      </c>
      <c r="O488" s="69">
        <v>3</v>
      </c>
    </row>
    <row r="489" spans="1:15" x14ac:dyDescent="0.3">
      <c r="A489" s="1" t="s">
        <v>2573</v>
      </c>
      <c r="B489" s="1" t="s">
        <v>348</v>
      </c>
      <c r="C489" s="1" t="s">
        <v>745</v>
      </c>
      <c r="D489" s="69">
        <v>10</v>
      </c>
      <c r="E489" s="1"/>
      <c r="F489" s="69"/>
      <c r="G489" s="69"/>
      <c r="H489" s="69"/>
      <c r="I489" s="1" t="s">
        <v>296</v>
      </c>
      <c r="M489" s="69">
        <v>0</v>
      </c>
      <c r="N489" s="1" t="s">
        <v>2570</v>
      </c>
      <c r="O489" s="69">
        <v>3</v>
      </c>
    </row>
    <row r="490" spans="1:15" x14ac:dyDescent="0.3">
      <c r="A490" s="1" t="s">
        <v>2714</v>
      </c>
      <c r="B490" s="1" t="s">
        <v>348</v>
      </c>
      <c r="C490" s="1" t="s">
        <v>298</v>
      </c>
      <c r="D490" s="69">
        <v>10</v>
      </c>
      <c r="E490" s="1"/>
      <c r="F490" s="69"/>
      <c r="G490" s="69"/>
      <c r="H490" s="69"/>
      <c r="I490" s="1" t="s">
        <v>296</v>
      </c>
      <c r="M490" s="69">
        <v>0</v>
      </c>
      <c r="N490" s="1" t="s">
        <v>2712</v>
      </c>
      <c r="O490" s="69">
        <v>1</v>
      </c>
    </row>
    <row r="491" spans="1:15" x14ac:dyDescent="0.3">
      <c r="A491" s="1" t="s">
        <v>14878</v>
      </c>
      <c r="B491" s="1" t="s">
        <v>311</v>
      </c>
      <c r="C491" s="1" t="s">
        <v>707</v>
      </c>
      <c r="D491" s="69">
        <v>11</v>
      </c>
      <c r="E491" s="1"/>
      <c r="F491" s="69"/>
      <c r="G491" s="69"/>
      <c r="H491" s="69"/>
      <c r="I491" s="1" t="s">
        <v>296</v>
      </c>
      <c r="M491" s="69">
        <v>0</v>
      </c>
      <c r="N491" s="1" t="s">
        <v>14879</v>
      </c>
      <c r="O491" s="69">
        <v>0</v>
      </c>
    </row>
    <row r="492" spans="1:15" x14ac:dyDescent="0.3">
      <c r="A492" s="1" t="s">
        <v>3786</v>
      </c>
      <c r="B492" s="1" t="s">
        <v>311</v>
      </c>
      <c r="C492" s="1" t="s">
        <v>410</v>
      </c>
      <c r="D492" s="69">
        <v>9</v>
      </c>
      <c r="E492" s="1"/>
      <c r="F492" s="69"/>
      <c r="G492" s="69"/>
      <c r="H492" s="69"/>
      <c r="I492" s="1" t="s">
        <v>296</v>
      </c>
      <c r="M492" s="69">
        <v>0</v>
      </c>
      <c r="N492" s="1" t="s">
        <v>3784</v>
      </c>
      <c r="O492" s="69">
        <v>1</v>
      </c>
    </row>
    <row r="493" spans="1:15" x14ac:dyDescent="0.3">
      <c r="A493" s="1" t="s">
        <v>14937</v>
      </c>
      <c r="B493" s="1" t="s">
        <v>451</v>
      </c>
      <c r="C493" s="1" t="s">
        <v>522</v>
      </c>
      <c r="D493" s="69">
        <v>11</v>
      </c>
      <c r="E493" s="1"/>
      <c r="F493" s="69"/>
      <c r="G493" s="69"/>
      <c r="H493" s="69"/>
      <c r="I493" s="1" t="s">
        <v>296</v>
      </c>
      <c r="M493" s="69">
        <v>0</v>
      </c>
      <c r="N493" s="1" t="s">
        <v>14938</v>
      </c>
      <c r="O493" s="69">
        <v>0</v>
      </c>
    </row>
    <row r="494" spans="1:15" x14ac:dyDescent="0.3">
      <c r="A494" s="1" t="s">
        <v>4306</v>
      </c>
      <c r="B494" s="1" t="s">
        <v>451</v>
      </c>
      <c r="C494" s="1" t="s">
        <v>365</v>
      </c>
      <c r="D494" s="69">
        <v>5</v>
      </c>
      <c r="E494" s="1"/>
      <c r="F494" s="69"/>
      <c r="G494" s="69"/>
      <c r="H494" s="69"/>
      <c r="I494" s="1" t="s">
        <v>296</v>
      </c>
      <c r="M494" s="69">
        <v>0</v>
      </c>
      <c r="N494" s="1" t="s">
        <v>4304</v>
      </c>
      <c r="O494" s="69">
        <v>4</v>
      </c>
    </row>
    <row r="495" spans="1:15" x14ac:dyDescent="0.3">
      <c r="A495" s="1" t="s">
        <v>4570</v>
      </c>
      <c r="B495" s="1" t="s">
        <v>348</v>
      </c>
      <c r="C495" s="1" t="s">
        <v>352</v>
      </c>
      <c r="D495" s="69">
        <v>11</v>
      </c>
      <c r="E495" s="1"/>
      <c r="F495" s="69"/>
      <c r="G495" s="69"/>
      <c r="H495" s="69"/>
      <c r="I495" s="1" t="s">
        <v>296</v>
      </c>
      <c r="M495" s="69">
        <v>0</v>
      </c>
      <c r="N495" s="1" t="s">
        <v>4569</v>
      </c>
      <c r="O495" s="69">
        <v>1</v>
      </c>
    </row>
    <row r="496" spans="1:15" x14ac:dyDescent="0.3">
      <c r="A496" s="1" t="s">
        <v>5461</v>
      </c>
      <c r="B496" s="1" t="s">
        <v>311</v>
      </c>
      <c r="C496" s="1" t="s">
        <v>306</v>
      </c>
      <c r="D496" s="69">
        <v>10</v>
      </c>
      <c r="E496" s="1"/>
      <c r="F496" s="69"/>
      <c r="G496" s="69"/>
      <c r="H496" s="69"/>
      <c r="I496" s="1" t="s">
        <v>296</v>
      </c>
      <c r="M496" s="69">
        <v>0</v>
      </c>
      <c r="N496" s="1" t="s">
        <v>5458</v>
      </c>
      <c r="O496" s="69">
        <v>12</v>
      </c>
    </row>
    <row r="497" spans="1:15" x14ac:dyDescent="0.3">
      <c r="A497" s="1" t="s">
        <v>5509</v>
      </c>
      <c r="B497" s="1" t="s">
        <v>348</v>
      </c>
      <c r="C497" s="1" t="s">
        <v>416</v>
      </c>
      <c r="D497" s="69">
        <v>6</v>
      </c>
      <c r="E497" s="1"/>
      <c r="F497" s="69"/>
      <c r="G497" s="69"/>
      <c r="H497" s="69"/>
      <c r="I497" s="1" t="s">
        <v>296</v>
      </c>
      <c r="M497" s="69">
        <v>0</v>
      </c>
      <c r="N497" s="1" t="s">
        <v>5507</v>
      </c>
      <c r="O497" s="69">
        <v>1</v>
      </c>
    </row>
    <row r="498" spans="1:15" x14ac:dyDescent="0.3">
      <c r="A498" s="1" t="s">
        <v>15185</v>
      </c>
      <c r="B498" s="1" t="s">
        <v>311</v>
      </c>
      <c r="C498" s="1" t="s">
        <v>352</v>
      </c>
      <c r="D498" s="69">
        <v>11</v>
      </c>
      <c r="E498" s="1"/>
      <c r="F498" s="69"/>
      <c r="G498" s="69"/>
      <c r="H498" s="69"/>
      <c r="I498" s="1" t="s">
        <v>296</v>
      </c>
      <c r="M498" s="69">
        <v>0</v>
      </c>
      <c r="N498" s="1" t="s">
        <v>15186</v>
      </c>
      <c r="O498" s="69">
        <v>0</v>
      </c>
    </row>
    <row r="499" spans="1:15" x14ac:dyDescent="0.3">
      <c r="A499" s="1" t="s">
        <v>15320</v>
      </c>
      <c r="B499" s="1" t="s">
        <v>348</v>
      </c>
      <c r="C499" s="1" t="s">
        <v>410</v>
      </c>
      <c r="D499" s="69">
        <v>9</v>
      </c>
      <c r="E499" s="1"/>
      <c r="F499" s="69"/>
      <c r="G499" s="69"/>
      <c r="H499" s="69"/>
      <c r="I499" s="1" t="s">
        <v>296</v>
      </c>
      <c r="M499" s="69">
        <v>0</v>
      </c>
      <c r="N499" s="1" t="s">
        <v>6556</v>
      </c>
      <c r="O499" s="69">
        <v>1</v>
      </c>
    </row>
    <row r="500" spans="1:15" x14ac:dyDescent="0.3">
      <c r="A500" s="1" t="s">
        <v>6592</v>
      </c>
      <c r="B500" s="1" t="s">
        <v>451</v>
      </c>
      <c r="C500" s="1" t="s">
        <v>875</v>
      </c>
      <c r="D500" s="69">
        <v>13</v>
      </c>
      <c r="E500" s="1"/>
      <c r="F500" s="69"/>
      <c r="G500" s="69"/>
      <c r="H500" s="69"/>
      <c r="I500" s="1" t="s">
        <v>296</v>
      </c>
      <c r="M500" s="69">
        <v>0</v>
      </c>
      <c r="N500" s="1" t="s">
        <v>108</v>
      </c>
      <c r="O500" s="69">
        <v>2</v>
      </c>
    </row>
    <row r="501" spans="1:15" x14ac:dyDescent="0.3">
      <c r="A501" s="1" t="s">
        <v>7508</v>
      </c>
      <c r="B501" s="1" t="s">
        <v>451</v>
      </c>
      <c r="C501" s="1" t="s">
        <v>721</v>
      </c>
      <c r="D501" s="69">
        <v>5</v>
      </c>
      <c r="E501" s="1"/>
      <c r="F501" s="69"/>
      <c r="G501" s="69"/>
      <c r="H501" s="69"/>
      <c r="I501" s="1" t="s">
        <v>296</v>
      </c>
      <c r="M501" s="69">
        <v>0</v>
      </c>
      <c r="N501" s="1" t="s">
        <v>7505</v>
      </c>
      <c r="O501" s="69">
        <v>2</v>
      </c>
    </row>
    <row r="502" spans="1:15" x14ac:dyDescent="0.3">
      <c r="A502" s="1" t="s">
        <v>7976</v>
      </c>
      <c r="B502" s="1" t="s">
        <v>451</v>
      </c>
      <c r="C502" s="1" t="s">
        <v>875</v>
      </c>
      <c r="D502" s="69">
        <v>13</v>
      </c>
      <c r="E502" s="1"/>
      <c r="F502" s="69"/>
      <c r="G502" s="69"/>
      <c r="H502" s="69"/>
      <c r="I502" s="1" t="s">
        <v>296</v>
      </c>
      <c r="M502" s="69">
        <v>0</v>
      </c>
      <c r="N502" s="1" t="s">
        <v>7974</v>
      </c>
      <c r="O502" s="69">
        <v>1</v>
      </c>
    </row>
    <row r="503" spans="1:15" x14ac:dyDescent="0.3">
      <c r="A503" s="1" t="s">
        <v>8144</v>
      </c>
      <c r="B503" s="1" t="s">
        <v>321</v>
      </c>
      <c r="C503" s="1" t="s">
        <v>669</v>
      </c>
      <c r="D503" s="69">
        <v>9</v>
      </c>
      <c r="E503" s="1"/>
      <c r="F503" s="69"/>
      <c r="G503" s="69"/>
      <c r="H503" s="69"/>
      <c r="I503" s="1" t="s">
        <v>296</v>
      </c>
      <c r="M503" s="69">
        <v>0</v>
      </c>
      <c r="N503" s="1" t="s">
        <v>8143</v>
      </c>
      <c r="O503" s="69">
        <v>1</v>
      </c>
    </row>
    <row r="504" spans="1:15" x14ac:dyDescent="0.3">
      <c r="A504" s="1" t="s">
        <v>8448</v>
      </c>
      <c r="B504" s="1" t="s">
        <v>348</v>
      </c>
      <c r="C504" s="1" t="s">
        <v>479</v>
      </c>
      <c r="D504" s="69">
        <v>10</v>
      </c>
      <c r="E504" s="1"/>
      <c r="F504" s="69"/>
      <c r="G504" s="69"/>
      <c r="H504" s="69"/>
      <c r="I504" s="1" t="s">
        <v>296</v>
      </c>
      <c r="M504" s="69">
        <v>0</v>
      </c>
      <c r="N504" s="1" t="s">
        <v>8446</v>
      </c>
      <c r="O504" s="69">
        <v>2</v>
      </c>
    </row>
    <row r="505" spans="1:15" x14ac:dyDescent="0.3">
      <c r="A505" s="1" t="s">
        <v>8976</v>
      </c>
      <c r="B505" s="1" t="s">
        <v>311</v>
      </c>
      <c r="C505" s="1" t="s">
        <v>875</v>
      </c>
      <c r="D505" s="69">
        <v>13</v>
      </c>
      <c r="E505" s="1"/>
      <c r="F505" s="69"/>
      <c r="G505" s="69"/>
      <c r="H505" s="69"/>
      <c r="I505" s="1" t="s">
        <v>296</v>
      </c>
      <c r="M505" s="69">
        <v>0</v>
      </c>
      <c r="N505" s="1" t="s">
        <v>8974</v>
      </c>
      <c r="O505" s="69">
        <v>1</v>
      </c>
    </row>
    <row r="506" spans="1:15" x14ac:dyDescent="0.3">
      <c r="A506" s="1" t="s">
        <v>8983</v>
      </c>
      <c r="B506" s="1" t="s">
        <v>348</v>
      </c>
      <c r="C506" s="1" t="s">
        <v>644</v>
      </c>
      <c r="D506" s="69">
        <v>7</v>
      </c>
      <c r="E506" s="1"/>
      <c r="F506" s="69"/>
      <c r="G506" s="69"/>
      <c r="H506" s="69"/>
      <c r="I506" s="1" t="s">
        <v>296</v>
      </c>
      <c r="M506" s="69">
        <v>0</v>
      </c>
      <c r="N506" s="1" t="s">
        <v>8982</v>
      </c>
      <c r="O506" s="69">
        <v>1</v>
      </c>
    </row>
    <row r="507" spans="1:15" x14ac:dyDescent="0.3">
      <c r="A507" s="1" t="s">
        <v>16204</v>
      </c>
      <c r="B507" s="1" t="s">
        <v>451</v>
      </c>
      <c r="C507" s="1" t="s">
        <v>1198</v>
      </c>
      <c r="D507" s="69">
        <v>13</v>
      </c>
      <c r="E507" s="1"/>
      <c r="F507" s="69"/>
      <c r="G507" s="69"/>
      <c r="H507" s="69"/>
      <c r="I507" s="1" t="s">
        <v>296</v>
      </c>
      <c r="M507" s="69">
        <v>0</v>
      </c>
      <c r="N507" s="1" t="s">
        <v>9349</v>
      </c>
      <c r="O507" s="69">
        <v>3</v>
      </c>
    </row>
    <row r="508" spans="1:15" x14ac:dyDescent="0.3">
      <c r="A508" s="1" t="s">
        <v>9382</v>
      </c>
      <c r="B508" s="1" t="s">
        <v>321</v>
      </c>
      <c r="C508" s="1" t="s">
        <v>444</v>
      </c>
      <c r="D508" s="69">
        <v>8</v>
      </c>
      <c r="E508" s="1"/>
      <c r="F508" s="69"/>
      <c r="G508" s="69"/>
      <c r="H508" s="69"/>
      <c r="I508" s="1" t="s">
        <v>296</v>
      </c>
      <c r="M508" s="69">
        <v>0</v>
      </c>
      <c r="N508" s="1" t="s">
        <v>9380</v>
      </c>
      <c r="O508" s="69">
        <v>6</v>
      </c>
    </row>
    <row r="509" spans="1:15" x14ac:dyDescent="0.3">
      <c r="A509" s="1" t="s">
        <v>9548</v>
      </c>
      <c r="B509" s="1" t="s">
        <v>348</v>
      </c>
      <c r="C509" s="1" t="s">
        <v>296</v>
      </c>
      <c r="D509" s="69"/>
      <c r="E509" s="1"/>
      <c r="F509" s="69"/>
      <c r="G509" s="69"/>
      <c r="H509" s="69"/>
      <c r="I509" s="1" t="s">
        <v>296</v>
      </c>
      <c r="M509" s="69">
        <v>0</v>
      </c>
      <c r="N509" s="1" t="s">
        <v>9547</v>
      </c>
      <c r="O509" s="69">
        <v>1</v>
      </c>
    </row>
    <row r="510" spans="1:15" x14ac:dyDescent="0.3">
      <c r="A510" s="1" t="s">
        <v>9716</v>
      </c>
      <c r="B510" s="1" t="s">
        <v>451</v>
      </c>
      <c r="C510" s="1" t="s">
        <v>479</v>
      </c>
      <c r="D510" s="69">
        <v>10</v>
      </c>
      <c r="E510" s="1"/>
      <c r="F510" s="69"/>
      <c r="G510" s="69"/>
      <c r="H510" s="69"/>
      <c r="I510" s="1" t="s">
        <v>296</v>
      </c>
      <c r="M510" s="69">
        <v>0</v>
      </c>
      <c r="N510" s="1" t="s">
        <v>9714</v>
      </c>
      <c r="O510" s="69">
        <v>6</v>
      </c>
    </row>
    <row r="511" spans="1:15" x14ac:dyDescent="0.3">
      <c r="A511" s="1" t="s">
        <v>10171</v>
      </c>
      <c r="B511" s="1" t="s">
        <v>451</v>
      </c>
      <c r="C511" s="1" t="s">
        <v>1379</v>
      </c>
      <c r="D511" s="69">
        <v>8</v>
      </c>
      <c r="E511" s="1"/>
      <c r="F511" s="69"/>
      <c r="G511" s="69"/>
      <c r="H511" s="69"/>
      <c r="I511" s="1" t="s">
        <v>296</v>
      </c>
      <c r="M511" s="69">
        <v>0</v>
      </c>
      <c r="N511" s="1" t="s">
        <v>10169</v>
      </c>
      <c r="O511" s="69">
        <v>1</v>
      </c>
    </row>
    <row r="512" spans="1:15" x14ac:dyDescent="0.3">
      <c r="A512" s="1" t="s">
        <v>16230</v>
      </c>
      <c r="B512" s="1" t="s">
        <v>348</v>
      </c>
      <c r="C512" s="1" t="s">
        <v>371</v>
      </c>
      <c r="D512" s="69">
        <v>6</v>
      </c>
      <c r="E512" s="1"/>
      <c r="F512" s="69"/>
      <c r="G512" s="69"/>
      <c r="H512" s="69"/>
      <c r="I512" s="1" t="s">
        <v>296</v>
      </c>
      <c r="M512" s="69">
        <v>0</v>
      </c>
      <c r="N512" s="1"/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CCF5-5794-47A9-B7EA-48BADDBD0550}">
  <dimension ref="C2:G74"/>
  <sheetViews>
    <sheetView workbookViewId="0">
      <selection activeCell="D16" sqref="D16"/>
    </sheetView>
  </sheetViews>
  <sheetFormatPr defaultRowHeight="14.4" x14ac:dyDescent="0.3"/>
  <cols>
    <col min="3" max="3" width="19.88671875" customWidth="1"/>
    <col min="4" max="4" width="21.5546875" customWidth="1"/>
    <col min="5" max="5" width="11.6640625" customWidth="1"/>
    <col min="6" max="6" width="16.6640625" customWidth="1"/>
    <col min="7" max="7" width="13.44140625" customWidth="1"/>
  </cols>
  <sheetData>
    <row r="2" spans="3:7" x14ac:dyDescent="0.3">
      <c r="C2" t="s">
        <v>14290</v>
      </c>
      <c r="D2" t="s">
        <v>14291</v>
      </c>
      <c r="E2" t="s">
        <v>271</v>
      </c>
      <c r="F2" t="s">
        <v>14293</v>
      </c>
      <c r="G2" t="s">
        <v>14294</v>
      </c>
    </row>
    <row r="3" spans="3:7" x14ac:dyDescent="0.3">
      <c r="C3" s="1" t="s">
        <v>13929</v>
      </c>
      <c r="D3" s="1" t="s">
        <v>10080</v>
      </c>
      <c r="E3" s="68" t="str">
        <f>INDEX(players[sleeper_id],MATCH(MapBeerSleeper[[#This Row],[SleeperName]],players[full_name],0))</f>
        <v>1408</v>
      </c>
      <c r="F3">
        <f>INDEX(players[Count],MATCH(MapBeerSleeper[[#This Row],[SleeperName]],players[full_name],0))</f>
        <v>1</v>
      </c>
      <c r="G3" s="3">
        <v>1408</v>
      </c>
    </row>
    <row r="4" spans="3:7" x14ac:dyDescent="0.3">
      <c r="C4" s="1" t="s">
        <v>13930</v>
      </c>
      <c r="D4" s="1" t="s">
        <v>8037</v>
      </c>
      <c r="E4" s="1" t="str">
        <f>INDEX(players[sleeper_id],MATCH(MapBeerSleeper[[#This Row],[SleeperName]],players[full_name],0))</f>
        <v>4111</v>
      </c>
      <c r="F4">
        <f>INDEX(players[Count],MATCH(MapBeerSleeper[[#This Row],[SleeperName]],players[full_name],0))</f>
        <v>1</v>
      </c>
      <c r="G4" s="3">
        <v>4111</v>
      </c>
    </row>
    <row r="5" spans="3:7" x14ac:dyDescent="0.3">
      <c r="C5" s="1" t="s">
        <v>14160</v>
      </c>
      <c r="D5" s="1" t="s">
        <v>6111</v>
      </c>
      <c r="E5" s="1" t="str">
        <f>INDEX(players[sleeper_id],MATCH(MapBeerSleeper[[#This Row],[SleeperName]],players[full_name],0))</f>
        <v>6156</v>
      </c>
      <c r="F5">
        <f>INDEX(players[Count],MATCH(MapBeerSleeper[[#This Row],[SleeperName]],players[full_name],0))</f>
        <v>1</v>
      </c>
      <c r="G5" s="3">
        <v>6156</v>
      </c>
    </row>
    <row r="6" spans="3:7" x14ac:dyDescent="0.3">
      <c r="C6" s="1" t="s">
        <v>13932</v>
      </c>
      <c r="D6" s="1" t="s">
        <v>8427</v>
      </c>
      <c r="E6" s="1" t="str">
        <f>INDEX(players[sleeper_id],MATCH(MapBeerSleeper[[#This Row],[SleeperName]],players[full_name],0))</f>
        <v>1110</v>
      </c>
      <c r="F6">
        <f>INDEX(players[Count],MATCH(MapBeerSleeper[[#This Row],[SleeperName]],players[full_name],0))</f>
        <v>1</v>
      </c>
      <c r="G6" s="3">
        <v>1110</v>
      </c>
    </row>
    <row r="7" spans="3:7" x14ac:dyDescent="0.3">
      <c r="C7" s="1" t="s">
        <v>13933</v>
      </c>
      <c r="D7" s="1" t="s">
        <v>8281</v>
      </c>
      <c r="E7" s="1" t="str">
        <f>INDEX(players[sleeper_id],MATCH(MapBeerSleeper[[#This Row],[SleeperName]],players[full_name],0))</f>
        <v>4983</v>
      </c>
      <c r="F7">
        <f>INDEX(players[Count],MATCH(MapBeerSleeper[[#This Row],[SleeperName]],players[full_name],0))</f>
        <v>1</v>
      </c>
      <c r="G7" s="3">
        <v>4983</v>
      </c>
    </row>
    <row r="8" spans="3:7" x14ac:dyDescent="0.3">
      <c r="C8" s="1" t="s">
        <v>13934</v>
      </c>
      <c r="D8" s="1" t="s">
        <v>10470</v>
      </c>
      <c r="E8" s="1" t="str">
        <f>INDEX(players[sleeper_id],MATCH(MapBeerSleeper[[#This Row],[SleeperName]],players[full_name],0))</f>
        <v>5878</v>
      </c>
      <c r="F8">
        <f>INDEX(players[Count],MATCH(MapBeerSleeper[[#This Row],[SleeperName]],players[full_name],0))</f>
        <v>1</v>
      </c>
      <c r="G8" s="3">
        <v>5878</v>
      </c>
    </row>
    <row r="9" spans="3:7" x14ac:dyDescent="0.3">
      <c r="C9" s="1" t="s">
        <v>14220</v>
      </c>
      <c r="D9" s="1" t="s">
        <v>2747</v>
      </c>
      <c r="E9" s="1" t="str">
        <f>INDEX(players[sleeper_id],MATCH(MapBeerSleeper[[#This Row],[SleeperName]],players[full_name],0))</f>
        <v>5026</v>
      </c>
      <c r="F9">
        <f>INDEX(players[Count],MATCH(MapBeerSleeper[[#This Row],[SleeperName]],players[full_name],0))</f>
        <v>1</v>
      </c>
      <c r="G9" s="3">
        <v>5026</v>
      </c>
    </row>
    <row r="10" spans="3:7" x14ac:dyDescent="0.3">
      <c r="C10" s="1" t="s">
        <v>14225</v>
      </c>
      <c r="D10" s="1" t="s">
        <v>6232</v>
      </c>
      <c r="E10" s="1" t="str">
        <f>INDEX(players[sleeper_id],MATCH(MapBeerSleeper[[#This Row],[SleeperName]],players[full_name],0))</f>
        <v>5859</v>
      </c>
      <c r="F10">
        <f>INDEX(players[Count],MATCH(MapBeerSleeper[[#This Row],[SleeperName]],players[full_name],0))</f>
        <v>1</v>
      </c>
      <c r="G10" s="3">
        <v>5859</v>
      </c>
    </row>
    <row r="11" spans="3:7" x14ac:dyDescent="0.3">
      <c r="C11" s="1" t="s">
        <v>14234</v>
      </c>
      <c r="D11" s="69" t="s">
        <v>15648</v>
      </c>
      <c r="E11" s="1" t="str">
        <f>INDEX(players[sleeper_id],MATCH(MapBeerSleeper[[#This Row],[SleeperName]],players[full_name],0))</f>
        <v>4951</v>
      </c>
      <c r="F11">
        <f>INDEX(players[Count],MATCH(MapBeerSleeper[[#This Row],[SleeperName]],players[full_name],0))</f>
        <v>1</v>
      </c>
      <c r="G11" s="3">
        <v>4951</v>
      </c>
    </row>
    <row r="12" spans="3:7" x14ac:dyDescent="0.3">
      <c r="C12" s="1" t="s">
        <v>14253</v>
      </c>
      <c r="D12" s="1" t="s">
        <v>4779</v>
      </c>
      <c r="E12" s="1" t="str">
        <f>INDEX(players[sleeper_id],MATCH(MapBeerSleeper[[#This Row],[SleeperName]],players[full_name],0))</f>
        <v>5323</v>
      </c>
      <c r="F12">
        <f>INDEX(players[Count],MATCH(MapBeerSleeper[[#This Row],[SleeperName]],players[full_name],0))</f>
        <v>1</v>
      </c>
      <c r="G12" s="3">
        <v>5323</v>
      </c>
    </row>
    <row r="13" spans="3:7" x14ac:dyDescent="0.3">
      <c r="C13" s="1" t="s">
        <v>13928</v>
      </c>
      <c r="D13" s="1" t="s">
        <v>10250</v>
      </c>
      <c r="E13" s="1" t="str">
        <f>INDEX(players[sleeper_id],MATCH(MapBeerSleeper[[#This Row],[SleeperName]],players[full_name],0))</f>
        <v>5844</v>
      </c>
      <c r="F13">
        <f>INDEX(players[Count],MATCH(MapBeerSleeper[[#This Row],[SleeperName]],players[full_name],0))</f>
        <v>1</v>
      </c>
      <c r="G13" s="3">
        <v>5844</v>
      </c>
    </row>
    <row r="14" spans="3:7" x14ac:dyDescent="0.3">
      <c r="C14" s="1" t="s">
        <v>1224</v>
      </c>
      <c r="D14" s="1" t="s">
        <v>1224</v>
      </c>
      <c r="E14" t="str">
        <f>INDEX(players[sleeper_id],MATCH(MapBeerSleeper[[#This Row],[SleeperName]],players[full_name],0))</f>
        <v>362</v>
      </c>
      <c r="F14">
        <f>INDEX(players[Count],MATCH(MapBeerSleeper[[#This Row],[SleeperName]],players[full_name],0))</f>
        <v>2</v>
      </c>
      <c r="G14" s="3">
        <v>2391</v>
      </c>
    </row>
    <row r="15" spans="3:7" x14ac:dyDescent="0.3">
      <c r="C15" s="1" t="s">
        <v>3064</v>
      </c>
      <c r="D15" s="1" t="s">
        <v>3064</v>
      </c>
      <c r="E15" s="1" t="str">
        <f>INDEX(players[sleeper_id],MATCH(MapBeerSleeper[[#This Row],[SleeperName]],players[full_name],0))</f>
        <v>1502</v>
      </c>
      <c r="F15">
        <f>INDEX(players[Count],MATCH(MapBeerSleeper[[#This Row],[SleeperName]],players[full_name],0))</f>
        <v>2</v>
      </c>
      <c r="G15" s="3">
        <v>1502</v>
      </c>
    </row>
    <row r="16" spans="3:7" x14ac:dyDescent="0.3">
      <c r="C16" s="1" t="s">
        <v>3702</v>
      </c>
      <c r="D16" s="1" t="s">
        <v>6893</v>
      </c>
      <c r="E16" s="1" t="str">
        <f>INDEX(players[sleeper_id],MATCH(MapBeerSleeper[[#This Row],[SleeperName]],players[full_name],0))</f>
        <v>748</v>
      </c>
      <c r="F16">
        <f>INDEX(players[Count],MATCH(MapBeerSleeper[[#This Row],[SleeperName]],players[full_name],0))</f>
        <v>2</v>
      </c>
      <c r="G16" s="3">
        <v>4068</v>
      </c>
    </row>
    <row r="17" spans="3:7" x14ac:dyDescent="0.3">
      <c r="C17" s="70" t="s">
        <v>10693</v>
      </c>
      <c r="D17" s="70" t="s">
        <v>6083</v>
      </c>
      <c r="E17" s="71" t="str">
        <f>INDEX(players[sleeper_id],MATCH(MapBeerSleeper[[#This Row],[SleeperName]],players[full_name],0))</f>
        <v>2319</v>
      </c>
      <c r="F17" s="71">
        <f>INDEX(players[Count],MATCH(MapBeerSleeper[[#This Row],[SleeperName]],players[full_name],0))</f>
        <v>1</v>
      </c>
      <c r="G17" s="3">
        <v>2319</v>
      </c>
    </row>
    <row r="18" spans="3:7" x14ac:dyDescent="0.3">
      <c r="C18" s="70" t="s">
        <v>11102</v>
      </c>
      <c r="D18" s="1" t="s">
        <v>5167</v>
      </c>
      <c r="E18" s="71" t="str">
        <f>INDEX(players[sleeper_id],MATCH(MapBeerSleeper[[#This Row],[SleeperName]],players[full_name],0))</f>
        <v>4998</v>
      </c>
      <c r="F18" s="71">
        <f>INDEX(players[Count],MATCH(MapBeerSleeper[[#This Row],[SleeperName]],players[full_name],0))</f>
        <v>1</v>
      </c>
      <c r="G18" s="3">
        <v>4998</v>
      </c>
    </row>
    <row r="19" spans="3:7" x14ac:dyDescent="0.3">
      <c r="C19" s="70" t="s">
        <v>14242</v>
      </c>
      <c r="D19" s="1" t="s">
        <v>3175</v>
      </c>
      <c r="E19" s="71" t="str">
        <f>INDEX(players[sleeper_id],MATCH(MapBeerSleeper[[#This Row],[SleeperName]],players[full_name],0))</f>
        <v>5962</v>
      </c>
      <c r="F19" s="71">
        <f>INDEX(players[Count],MATCH(MapBeerSleeper[[#This Row],[SleeperName]],players[full_name],0))</f>
        <v>1</v>
      </c>
      <c r="G19" s="3">
        <v>5962</v>
      </c>
    </row>
    <row r="20" spans="3:7" x14ac:dyDescent="0.3">
      <c r="C20" s="74" t="s">
        <v>10685</v>
      </c>
      <c r="D20" s="73" t="s">
        <v>6093</v>
      </c>
      <c r="E20" s="71" t="str">
        <f>INDEX(players[sleeper_id],MATCH(MapBeerSleeper[[#This Row],[SleeperName]],players[full_name],0))</f>
        <v>3300</v>
      </c>
      <c r="F20" s="71">
        <f>INDEX(players[Count],MATCH(MapBeerSleeper[[#This Row],[SleeperName]],players[full_name],0))</f>
        <v>1</v>
      </c>
      <c r="G20" s="72" t="s">
        <v>6091</v>
      </c>
    </row>
    <row r="21" spans="3:7" x14ac:dyDescent="0.3">
      <c r="C21" s="70" t="s">
        <v>9843</v>
      </c>
      <c r="D21" s="70" t="s">
        <v>15937</v>
      </c>
      <c r="E21" s="71" t="str">
        <f>INDEX(players[sleeper_id],MATCH(MapBeerSleeper[[#This Row],[SleeperName]],players[full_name],0))</f>
        <v>6011</v>
      </c>
      <c r="F21" s="71">
        <f>INDEX(players[Count],MATCH(MapBeerSleeper[[#This Row],[SleeperName]],players[full_name],0))</f>
        <v>1</v>
      </c>
      <c r="G21" s="71" t="str">
        <f>INDEX(players[sleeper_id],MATCH(MapBeerSleeper[[#This Row],[SleeperName]],players[full_name],0))</f>
        <v>6011</v>
      </c>
    </row>
    <row r="22" spans="3:7" x14ac:dyDescent="0.3">
      <c r="C22" s="70" t="s">
        <v>8891</v>
      </c>
      <c r="D22" s="70" t="s">
        <v>15813</v>
      </c>
      <c r="E22" s="71" t="str">
        <f>INDEX(players[sleeper_id],MATCH(MapBeerSleeper[[#This Row],[SleeperName]],players[full_name],0))</f>
        <v>5845</v>
      </c>
      <c r="F22" s="71">
        <f>INDEX(players[Count],MATCH(MapBeerSleeper[[#This Row],[SleeperName]],players[full_name],0))</f>
        <v>1</v>
      </c>
      <c r="G22" s="72"/>
    </row>
    <row r="23" spans="3:7" x14ac:dyDescent="0.3">
      <c r="C23" s="70" t="s">
        <v>10679</v>
      </c>
      <c r="D23" s="70" t="s">
        <v>7026</v>
      </c>
      <c r="E23" s="71" t="str">
        <f>INDEX(players[sleeper_id],MATCH(MapBeerSleeper[[#This Row],[SleeperName]],players[full_name],0))</f>
        <v>1169</v>
      </c>
      <c r="F23" s="71">
        <f>INDEX(players[Count],MATCH(MapBeerSleeper[[#This Row],[SleeperName]],players[full_name],0))</f>
        <v>1</v>
      </c>
      <c r="G23" s="72"/>
    </row>
    <row r="24" spans="3:7" x14ac:dyDescent="0.3">
      <c r="C24" s="70" t="s">
        <v>5641</v>
      </c>
      <c r="D24" s="70" t="s">
        <v>10943</v>
      </c>
      <c r="E24" s="71" t="str">
        <f>INDEX(players[sleeper_id],MATCH(MapBeerSleeper[[#This Row],[SleeperName]],players[full_name],0))</f>
        <v>2315</v>
      </c>
      <c r="F24" s="71">
        <f>INDEX(players[Count],MATCH(MapBeerSleeper[[#This Row],[SleeperName]],players[full_name],0))</f>
        <v>1</v>
      </c>
      <c r="G24" s="72"/>
    </row>
    <row r="25" spans="3:7" x14ac:dyDescent="0.3">
      <c r="C25" s="70" t="s">
        <v>7958</v>
      </c>
      <c r="D25" s="70" t="s">
        <v>15604</v>
      </c>
      <c r="E25" s="71" t="str">
        <f>INDEX(players[sleeper_id],MATCH(MapBeerSleeper[[#This Row],[SleeperName]],players[full_name],0))</f>
        <v>2320</v>
      </c>
      <c r="F25" s="71">
        <f>INDEX(players[Count],MATCH(MapBeerSleeper[[#This Row],[SleeperName]],players[full_name],0))</f>
        <v>1</v>
      </c>
      <c r="G25" s="72"/>
    </row>
    <row r="26" spans="3:7" x14ac:dyDescent="0.3">
      <c r="C26" s="70" t="s">
        <v>3058</v>
      </c>
      <c r="D26" s="70" t="s">
        <v>10878</v>
      </c>
      <c r="E26" s="71" t="str">
        <f>INDEX(players[sleeper_id],MATCH(MapBeerSleeper[[#This Row],[SleeperName]],players[full_name],0))</f>
        <v>956</v>
      </c>
      <c r="F26" s="71">
        <f>INDEX(players[Count],MATCH(MapBeerSleeper[[#This Row],[SleeperName]],players[full_name],0))</f>
        <v>1</v>
      </c>
      <c r="G26" s="72"/>
    </row>
    <row r="27" spans="3:7" x14ac:dyDescent="0.3">
      <c r="C27" s="70" t="s">
        <v>16195</v>
      </c>
      <c r="D27" s="70" t="s">
        <v>14803</v>
      </c>
      <c r="E27" s="71" t="str">
        <f>INDEX(players[sleeper_id],MATCH(MapBeerSleeper[[#This Row],[SleeperName]],players[full_name],0))</f>
        <v>6790</v>
      </c>
      <c r="F27" s="71">
        <f>INDEX(players[Count],MATCH(MapBeerSleeper[[#This Row],[SleeperName]],players[full_name],0))</f>
        <v>1</v>
      </c>
      <c r="G27" s="72"/>
    </row>
    <row r="28" spans="3:7" x14ac:dyDescent="0.3">
      <c r="C28" s="103" t="s">
        <v>16196</v>
      </c>
      <c r="D28" s="103" t="s">
        <v>15463</v>
      </c>
      <c r="E28" s="71" t="str">
        <f>INDEX(players[sleeper_id],MATCH(MapBeerSleeper[[#This Row],[SleeperName]],players[full_name],0))</f>
        <v>6806</v>
      </c>
      <c r="F28" s="1">
        <f>INDEX(players[Count],MATCH(MapBeerSleeper[[#This Row],[SleeperName]],players[full_name],0))</f>
        <v>1</v>
      </c>
      <c r="G28" s="3"/>
    </row>
    <row r="29" spans="3:7" x14ac:dyDescent="0.3">
      <c r="C29" s="70" t="s">
        <v>16197</v>
      </c>
      <c r="D29" s="70" t="s">
        <v>15354</v>
      </c>
      <c r="E29" s="71" t="str">
        <f>INDEX(players[sleeper_id],MATCH(MapBeerSleeper[[#This Row],[SleeperName]],players[full_name],0))</f>
        <v>6885</v>
      </c>
      <c r="F29" s="71">
        <f>INDEX(players[Count],MATCH(MapBeerSleeper[[#This Row],[SleeperName]],players[full_name],0))</f>
        <v>1</v>
      </c>
      <c r="G29" s="72"/>
    </row>
    <row r="30" spans="3:7" x14ac:dyDescent="0.3">
      <c r="C30" s="70" t="s">
        <v>7099</v>
      </c>
      <c r="D30" s="70" t="s">
        <v>15420</v>
      </c>
      <c r="E30" s="71" t="str">
        <f>INDEX(players[sleeper_id],MATCH(MapBeerSleeper[[#This Row],[SleeperName]],players[full_name],0))</f>
        <v>5916</v>
      </c>
      <c r="F30" s="71">
        <f>INDEX(players[Count],MATCH(MapBeerSleeper[[#This Row],[SleeperName]],players[full_name],0))</f>
        <v>1</v>
      </c>
      <c r="G30" s="72"/>
    </row>
    <row r="31" spans="3:7" x14ac:dyDescent="0.3">
      <c r="C31" s="70" t="s">
        <v>16198</v>
      </c>
      <c r="D31" s="70" t="s">
        <v>15146</v>
      </c>
      <c r="E31" s="71" t="str">
        <f>INDEX(players[sleeper_id],MATCH(MapBeerSleeper[[#This Row],[SleeperName]],players[full_name],0))</f>
        <v>6828</v>
      </c>
      <c r="F31" s="71">
        <f>INDEX(players[Count],MATCH(MapBeerSleeper[[#This Row],[SleeperName]],players[full_name],0))</f>
        <v>1</v>
      </c>
      <c r="G31" s="72"/>
    </row>
    <row r="32" spans="3:7" x14ac:dyDescent="0.3">
      <c r="C32" s="70" t="s">
        <v>16199</v>
      </c>
      <c r="D32" s="70" t="s">
        <v>15027</v>
      </c>
      <c r="E32" s="71" t="str">
        <f>INDEX(players[sleeper_id],MATCH(MapBeerSleeper[[#This Row],[SleeperName]],players[full_name],0))</f>
        <v>6878</v>
      </c>
      <c r="F32" s="71">
        <f>INDEX(players[Count],MATCH(MapBeerSleeper[[#This Row],[SleeperName]],players[full_name],0))</f>
        <v>1</v>
      </c>
      <c r="G32" s="72"/>
    </row>
    <row r="33" spans="3:7" x14ac:dyDescent="0.3">
      <c r="C33" s="70" t="s">
        <v>8590</v>
      </c>
      <c r="D33" s="70" t="s">
        <v>11253</v>
      </c>
      <c r="E33" s="71" t="str">
        <f>INDEX(players[sleeper_id],MATCH(MapBeerSleeper[[#This Row],[SleeperName]],players[full_name],0))</f>
        <v>3832</v>
      </c>
      <c r="F33" s="71">
        <f>INDEX(players[Count],MATCH(MapBeerSleeper[[#This Row],[SleeperName]],players[full_name],0))</f>
        <v>1</v>
      </c>
      <c r="G33" s="72"/>
    </row>
    <row r="34" spans="3:7" x14ac:dyDescent="0.3">
      <c r="C34" s="70" t="s">
        <v>16200</v>
      </c>
      <c r="D34" s="70" t="s">
        <v>15643</v>
      </c>
      <c r="E34" s="71" t="str">
        <f>INDEX(players[sleeper_id],MATCH(MapBeerSleeper[[#This Row],[SleeperName]],players[full_name],0))</f>
        <v>6909</v>
      </c>
      <c r="F34" s="71">
        <f>INDEX(players[Count],MATCH(MapBeerSleeper[[#This Row],[SleeperName]],players[full_name],0))</f>
        <v>1</v>
      </c>
      <c r="G34" s="72"/>
    </row>
    <row r="35" spans="3:7" x14ac:dyDescent="0.3">
      <c r="C35" s="70" t="s">
        <v>16201</v>
      </c>
      <c r="D35" s="69" t="s">
        <v>15599</v>
      </c>
      <c r="E35" s="71" t="str">
        <f>INDEX(players[sleeper_id],MATCH(MapBeerSleeper[[#This Row],[SleeperName]],players[full_name],0))</f>
        <v>6951</v>
      </c>
      <c r="F35" s="71">
        <f>INDEX(players[Count],MATCH(MapBeerSleeper[[#This Row],[SleeperName]],players[full_name],0))</f>
        <v>1</v>
      </c>
      <c r="G35" s="72"/>
    </row>
    <row r="36" spans="3:7" x14ac:dyDescent="0.3">
      <c r="C36" s="70" t="s">
        <v>16202</v>
      </c>
      <c r="D36" s="70" t="s">
        <v>15299</v>
      </c>
      <c r="E36" s="71" t="str">
        <f>INDEX(players[sleeper_id],MATCH(MapBeerSleeper[[#This Row],[SleeperName]],players[full_name],0))</f>
        <v>5284</v>
      </c>
      <c r="F36" s="71">
        <f>INDEX(players[Count],MATCH(MapBeerSleeper[[#This Row],[SleeperName]],players[full_name],0))</f>
        <v>1</v>
      </c>
      <c r="G36" s="72"/>
    </row>
    <row r="37" spans="3:7" x14ac:dyDescent="0.3">
      <c r="C37" s="103" t="s">
        <v>2387</v>
      </c>
      <c r="D37" s="103" t="s">
        <v>10688</v>
      </c>
      <c r="E37" s="71" t="str">
        <f>INDEX(players[sleeper_id],MATCH(MapBeerSleeper[[#This Row],[SleeperName]],players[full_name],0))</f>
        <v>2341</v>
      </c>
      <c r="F37" s="1">
        <f>INDEX(players[Count],MATCH(MapBeerSleeper[[#This Row],[SleeperName]],players[full_name],0))</f>
        <v>1</v>
      </c>
      <c r="G37" s="3"/>
    </row>
    <row r="38" spans="3:7" x14ac:dyDescent="0.3">
      <c r="C38" s="70" t="s">
        <v>16203</v>
      </c>
      <c r="D38" s="70" t="s">
        <v>9364</v>
      </c>
      <c r="E38" s="71" t="str">
        <f>INDEX(players[sleeper_id],MATCH(MapBeerSleeper[[#This Row],[SleeperName]],players[full_name],0))</f>
        <v>5209</v>
      </c>
      <c r="F38" s="71">
        <f>INDEX(players[Count],MATCH(MapBeerSleeper[[#This Row],[SleeperName]],players[full_name],0))</f>
        <v>1</v>
      </c>
      <c r="G38" s="72"/>
    </row>
    <row r="39" spans="3:7" x14ac:dyDescent="0.3">
      <c r="C39" s="70" t="s">
        <v>4009</v>
      </c>
      <c r="D39" s="70" t="s">
        <v>11249</v>
      </c>
      <c r="E39" s="71" t="str">
        <f>INDEX(players[sleeper_id],MATCH(MapBeerSleeper[[#This Row],[SleeperName]],players[full_name],0))</f>
        <v>3664</v>
      </c>
      <c r="F39" s="71">
        <f>INDEX(players[Count],MATCH(MapBeerSleeper[[#This Row],[SleeperName]],players[full_name],0))</f>
        <v>1</v>
      </c>
      <c r="G39" s="72"/>
    </row>
    <row r="40" spans="3:7" x14ac:dyDescent="0.3">
      <c r="C40" s="70" t="s">
        <v>16204</v>
      </c>
      <c r="D40" s="70" t="s">
        <v>11247</v>
      </c>
      <c r="E40" s="71" t="str">
        <f>INDEX(players[sleeper_id],MATCH(MapBeerSleeper[[#This Row],[SleeperName]],players[full_name],0))</f>
        <v>4186</v>
      </c>
      <c r="F40" s="71">
        <f>INDEX(players[Count],MATCH(MapBeerSleeper[[#This Row],[SleeperName]],players[full_name],0))</f>
        <v>1</v>
      </c>
      <c r="G40" s="72"/>
    </row>
    <row r="41" spans="3:7" x14ac:dyDescent="0.3">
      <c r="C41" s="70" t="s">
        <v>16205</v>
      </c>
      <c r="D41" s="70" t="s">
        <v>9839</v>
      </c>
      <c r="E41" s="71" t="str">
        <f>INDEX(players[sleeper_id],MATCH(MapBeerSleeper[[#This Row],[SleeperName]],players[full_name],0))</f>
        <v>2431</v>
      </c>
      <c r="F41" s="71">
        <f>INDEX(players[Count],MATCH(MapBeerSleeper[[#This Row],[SleeperName]],players[full_name],0))</f>
        <v>1</v>
      </c>
      <c r="G41" s="72"/>
    </row>
    <row r="42" spans="3:7" x14ac:dyDescent="0.3">
      <c r="C42" s="70" t="s">
        <v>16206</v>
      </c>
      <c r="D42" s="70" t="s">
        <v>11254</v>
      </c>
      <c r="E42" s="71" t="str">
        <f>INDEX(players[sleeper_id],MATCH(MapBeerSleeper[[#This Row],[SleeperName]],players[full_name],0))</f>
        <v>3353</v>
      </c>
      <c r="F42" s="71">
        <f>INDEX(players[Count],MATCH(MapBeerSleeper[[#This Row],[SleeperName]],players[full_name],0))</f>
        <v>1</v>
      </c>
      <c r="G42" s="72"/>
    </row>
    <row r="43" spans="3:7" x14ac:dyDescent="0.3">
      <c r="C43" s="70" t="s">
        <v>16207</v>
      </c>
      <c r="D43" s="70" t="s">
        <v>9412</v>
      </c>
      <c r="E43" s="71" t="str">
        <f>INDEX(players[sleeper_id],MATCH(MapBeerSleeper[[#This Row],[SleeperName]],players[full_name],0))</f>
        <v>4993</v>
      </c>
      <c r="F43" s="71">
        <f>INDEX(players[Count],MATCH(MapBeerSleeper[[#This Row],[SleeperName]],players[full_name],0))</f>
        <v>1</v>
      </c>
      <c r="G43" s="72"/>
    </row>
    <row r="44" spans="3:7" x14ac:dyDescent="0.3">
      <c r="C44" s="70" t="s">
        <v>16208</v>
      </c>
      <c r="D44" s="70" t="s">
        <v>6720</v>
      </c>
      <c r="E44" s="71" t="str">
        <f>INDEX(players[sleeper_id],MATCH(MapBeerSleeper[[#This Row],[SleeperName]],players[full_name],0))</f>
        <v>6126</v>
      </c>
      <c r="F44" s="71">
        <f>INDEX(players[Count],MATCH(MapBeerSleeper[[#This Row],[SleeperName]],players[full_name],0))</f>
        <v>1</v>
      </c>
      <c r="G44" s="72"/>
    </row>
    <row r="45" spans="3:7" x14ac:dyDescent="0.3">
      <c r="C45" s="70" t="s">
        <v>5109</v>
      </c>
      <c r="D45" s="70" t="s">
        <v>10814</v>
      </c>
      <c r="E45" s="71" t="str">
        <f>INDEX(players[sleeper_id],MATCH(MapBeerSleeper[[#This Row],[SleeperName]],players[full_name],0))</f>
        <v>4055</v>
      </c>
      <c r="F45" s="71">
        <f>INDEX(players[Count],MATCH(MapBeerSleeper[[#This Row],[SleeperName]],players[full_name],0))</f>
        <v>1</v>
      </c>
      <c r="G45" s="72"/>
    </row>
    <row r="46" spans="3:7" x14ac:dyDescent="0.3">
      <c r="C46" s="70" t="s">
        <v>16210</v>
      </c>
      <c r="D46" s="70" t="s">
        <v>11252</v>
      </c>
      <c r="E46" s="71" t="str">
        <f>INDEX(players[sleeper_id],MATCH(MapBeerSleeper[[#This Row],[SleeperName]],players[full_name],0))</f>
        <v>2460</v>
      </c>
      <c r="F46" s="71">
        <f>INDEX(players[Count],MATCH(MapBeerSleeper[[#This Row],[SleeperName]],players[full_name],0))</f>
        <v>1</v>
      </c>
      <c r="G46" s="72"/>
    </row>
    <row r="47" spans="3:7" x14ac:dyDescent="0.3">
      <c r="C47" s="70" t="s">
        <v>16211</v>
      </c>
      <c r="D47" s="70" t="s">
        <v>5432</v>
      </c>
      <c r="E47" s="71" t="str">
        <f>INDEX(players[sleeper_id],MATCH(MapBeerSleeper[[#This Row],[SleeperName]],players[full_name],0))</f>
        <v>2476</v>
      </c>
      <c r="F47" s="71">
        <f>INDEX(players[Count],MATCH(MapBeerSleeper[[#This Row],[SleeperName]],players[full_name],0))</f>
        <v>1</v>
      </c>
      <c r="G47" s="72"/>
    </row>
    <row r="48" spans="3:7" x14ac:dyDescent="0.3">
      <c r="C48" s="70" t="s">
        <v>16212</v>
      </c>
      <c r="D48" s="69" t="s">
        <v>10308</v>
      </c>
      <c r="E48" s="71" t="str">
        <f>INDEX(players[sleeper_id],MATCH(MapBeerSleeper[[#This Row],[SleeperName]],players[full_name],0))</f>
        <v>3774</v>
      </c>
      <c r="F48" s="71">
        <f>INDEX(players[Count],MATCH(MapBeerSleeper[[#This Row],[SleeperName]],players[full_name],0))</f>
        <v>1</v>
      </c>
      <c r="G48" s="72"/>
    </row>
    <row r="49" spans="3:7" x14ac:dyDescent="0.3">
      <c r="C49" s="70" t="s">
        <v>16213</v>
      </c>
      <c r="D49" s="70" t="s">
        <v>15064</v>
      </c>
      <c r="E49" s="71" t="str">
        <f>INDEX(players[sleeper_id],MATCH(MapBeerSleeper[[#This Row],[SleeperName]],players[full_name],0))</f>
        <v>3695</v>
      </c>
      <c r="F49" s="71">
        <f>INDEX(players[Count],MATCH(MapBeerSleeper[[#This Row],[SleeperName]],players[full_name],0))</f>
        <v>1</v>
      </c>
      <c r="G49" s="72"/>
    </row>
    <row r="50" spans="3:7" x14ac:dyDescent="0.3">
      <c r="C50" s="70" t="s">
        <v>16214</v>
      </c>
      <c r="D50" s="69" t="s">
        <v>9602</v>
      </c>
      <c r="E50" s="71" t="str">
        <f>INDEX(players[sleeper_id],MATCH(MapBeerSleeper[[#This Row],[SleeperName]],players[full_name],0))</f>
        <v>2216</v>
      </c>
      <c r="F50" s="71">
        <f>INDEX(players[Count],MATCH(MapBeerSleeper[[#This Row],[SleeperName]],players[full_name],0))</f>
        <v>1</v>
      </c>
      <c r="G50" s="72"/>
    </row>
    <row r="51" spans="3:7" x14ac:dyDescent="0.3">
      <c r="C51" s="70" t="s">
        <v>10136</v>
      </c>
      <c r="D51" s="70" t="s">
        <v>15997</v>
      </c>
      <c r="E51" s="71" t="str">
        <f>INDEX(players[sleeper_id],MATCH(MapBeerSleeper[[#This Row],[SleeperName]],players[full_name],0))</f>
        <v>1992</v>
      </c>
      <c r="F51" s="71">
        <f>INDEX(players[Count],MATCH(MapBeerSleeper[[#This Row],[SleeperName]],players[full_name],0))</f>
        <v>1</v>
      </c>
      <c r="G51" s="72"/>
    </row>
    <row r="52" spans="3:7" x14ac:dyDescent="0.3">
      <c r="C52" s="70" t="s">
        <v>986</v>
      </c>
      <c r="D52" s="70" t="s">
        <v>10681</v>
      </c>
      <c r="E52" s="71" t="str">
        <f>INDEX(players[sleeper_id],MATCH(MapBeerSleeper[[#This Row],[SleeperName]],players[full_name],0))</f>
        <v>830</v>
      </c>
      <c r="F52" s="71">
        <f>INDEX(players[Count],MATCH(MapBeerSleeper[[#This Row],[SleeperName]],players[full_name],0))</f>
        <v>1</v>
      </c>
      <c r="G52" s="72"/>
    </row>
    <row r="53" spans="3:7" x14ac:dyDescent="0.3">
      <c r="C53" s="70" t="s">
        <v>3872</v>
      </c>
      <c r="D53" s="70" t="s">
        <v>10928</v>
      </c>
      <c r="E53" s="71" t="str">
        <f>INDEX(players[sleeper_id],MATCH(MapBeerSleeper[[#This Row],[SleeperName]],players[full_name],0))</f>
        <v>1067</v>
      </c>
      <c r="F53" s="71">
        <f>INDEX(players[Count],MATCH(MapBeerSleeper[[#This Row],[SleeperName]],players[full_name],0))</f>
        <v>1</v>
      </c>
      <c r="G53" s="72"/>
    </row>
    <row r="54" spans="3:7" x14ac:dyDescent="0.3">
      <c r="C54" s="70" t="s">
        <v>8759</v>
      </c>
      <c r="D54" s="70" t="s">
        <v>10783</v>
      </c>
      <c r="E54" s="71" t="str">
        <f>INDEX(players[sleeper_id],MATCH(MapBeerSleeper[[#This Row],[SleeperName]],players[full_name],0))</f>
        <v>3157</v>
      </c>
      <c r="F54" s="71">
        <f>INDEX(players[Count],MATCH(MapBeerSleeper[[#This Row],[SleeperName]],players[full_name],0))</f>
        <v>1</v>
      </c>
      <c r="G54" s="72"/>
    </row>
    <row r="55" spans="3:7" x14ac:dyDescent="0.3">
      <c r="C55" s="70" t="s">
        <v>16216</v>
      </c>
      <c r="D55" s="70" t="s">
        <v>14833</v>
      </c>
      <c r="E55" s="71" t="str">
        <f>INDEX(players[sleeper_id],MATCH(MapBeerSleeper[[#This Row],[SleeperName]],players[full_name],0))</f>
        <v>6789</v>
      </c>
      <c r="F55" s="71">
        <f>INDEX(players[Count],MATCH(MapBeerSleeper[[#This Row],[SleeperName]],players[full_name],0))</f>
        <v>1</v>
      </c>
      <c r="G55" s="72"/>
    </row>
    <row r="56" spans="3:7" x14ac:dyDescent="0.3">
      <c r="C56" s="70" t="s">
        <v>16217</v>
      </c>
      <c r="D56" s="70" t="s">
        <v>16026</v>
      </c>
      <c r="E56" s="71" t="str">
        <f>INDEX(players[sleeper_id],MATCH(MapBeerSleeper[[#This Row],[SleeperName]],players[full_name],0))</f>
        <v>6819</v>
      </c>
      <c r="F56" s="71">
        <f>INDEX(players[Count],MATCH(MapBeerSleeper[[#This Row],[SleeperName]],players[full_name],0))</f>
        <v>1</v>
      </c>
      <c r="G56" s="72"/>
    </row>
    <row r="57" spans="3:7" x14ac:dyDescent="0.3">
      <c r="C57" s="70" t="s">
        <v>16219</v>
      </c>
      <c r="D57" s="70" t="s">
        <v>8833</v>
      </c>
      <c r="E57" s="71" t="str">
        <f>INDEX(players[sleeper_id],MATCH(MapBeerSleeper[[#This Row],[SleeperName]],players[full_name],0))</f>
        <v>6402</v>
      </c>
      <c r="F57" s="71">
        <f>INDEX(players[Count],MATCH(MapBeerSleeper[[#This Row],[SleeperName]],players[full_name],0))</f>
        <v>1</v>
      </c>
      <c r="G57" s="72"/>
    </row>
    <row r="58" spans="3:7" x14ac:dyDescent="0.3">
      <c r="C58" s="70" t="s">
        <v>16221</v>
      </c>
      <c r="D58" s="70" t="s">
        <v>15624</v>
      </c>
      <c r="E58" s="71" t="str">
        <f>INDEX(players[sleeper_id],MATCH(MapBeerSleeper[[#This Row],[SleeperName]],players[full_name],0))</f>
        <v>6814</v>
      </c>
      <c r="F58" s="71">
        <f>INDEX(players[Count],MATCH(MapBeerSleeper[[#This Row],[SleeperName]],players[full_name],0))</f>
        <v>1</v>
      </c>
      <c r="G58" s="72"/>
    </row>
    <row r="59" spans="3:7" x14ac:dyDescent="0.3">
      <c r="C59" s="103" t="s">
        <v>3541</v>
      </c>
      <c r="D59" s="103" t="s">
        <v>14862</v>
      </c>
      <c r="E59" s="71" t="str">
        <f>INDEX(players[sleeper_id],MATCH(MapBeerSleeper[[#This Row],[SleeperName]],players[full_name],0))</f>
        <v>1071</v>
      </c>
      <c r="F59" s="1">
        <f>INDEX(players[Count],MATCH(MapBeerSleeper[[#This Row],[SleeperName]],players[full_name],0))</f>
        <v>1</v>
      </c>
      <c r="G59" s="3"/>
    </row>
    <row r="60" spans="3:7" x14ac:dyDescent="0.3">
      <c r="C60" s="70" t="s">
        <v>9996</v>
      </c>
      <c r="D60" s="70" t="s">
        <v>15983</v>
      </c>
      <c r="E60" s="71" t="str">
        <f>INDEX(players[sleeper_id],MATCH(MapBeerSleeper[[#This Row],[SleeperName]],players[full_name],0))</f>
        <v>4038</v>
      </c>
      <c r="F60" s="71">
        <f>INDEX(players[Count],MATCH(MapBeerSleeper[[#This Row],[SleeperName]],players[full_name],0))</f>
        <v>1</v>
      </c>
      <c r="G60" s="72"/>
    </row>
    <row r="61" spans="3:7" x14ac:dyDescent="0.3">
      <c r="C61" s="103" t="s">
        <v>10354</v>
      </c>
      <c r="D61" s="103" t="s">
        <v>16043</v>
      </c>
      <c r="E61" s="71" t="str">
        <f>INDEX(players[sleeper_id],MATCH(MapBeerSleeper[[#This Row],[SleeperName]],players[full_name],0))</f>
        <v>1911</v>
      </c>
      <c r="F61" s="1">
        <f>INDEX(players[Count],MATCH(MapBeerSleeper[[#This Row],[SleeperName]],players[full_name],0))</f>
        <v>1</v>
      </c>
      <c r="G61" s="3"/>
    </row>
    <row r="62" spans="3:7" x14ac:dyDescent="0.3">
      <c r="C62" s="70" t="s">
        <v>16223</v>
      </c>
      <c r="D62" s="70" t="s">
        <v>15790</v>
      </c>
      <c r="E62" s="71" t="str">
        <f>INDEX(players[sleeper_id],MATCH(MapBeerSleeper[[#This Row],[SleeperName]],players[full_name],0))</f>
        <v>6805</v>
      </c>
      <c r="F62" s="71">
        <f>INDEX(players[Count],MATCH(MapBeerSleeper[[#This Row],[SleeperName]],players[full_name],0))</f>
        <v>1</v>
      </c>
      <c r="G62" s="72"/>
    </row>
    <row r="63" spans="3:7" x14ac:dyDescent="0.3">
      <c r="C63" s="70" t="s">
        <v>7660</v>
      </c>
      <c r="D63" s="70" t="s">
        <v>15544</v>
      </c>
      <c r="E63" s="71" t="str">
        <f>INDEX(players[sleeper_id],MATCH(MapBeerSleeper[[#This Row],[SleeperName]],players[full_name],0))</f>
        <v>2334</v>
      </c>
      <c r="F63" s="71">
        <f>INDEX(players[Count],MATCH(MapBeerSleeper[[#This Row],[SleeperName]],players[full_name],0))</f>
        <v>1</v>
      </c>
      <c r="G63" s="72"/>
    </row>
    <row r="64" spans="3:7" x14ac:dyDescent="0.3">
      <c r="C64" s="103" t="s">
        <v>7470</v>
      </c>
      <c r="D64" s="103" t="s">
        <v>15490</v>
      </c>
      <c r="E64" s="71" t="str">
        <f>INDEX(players[sleeper_id],MATCH(MapBeerSleeper[[#This Row],[SleeperName]],players[full_name],0))</f>
        <v>6088</v>
      </c>
      <c r="F64" s="1">
        <f>INDEX(players[Count],MATCH(MapBeerSleeper[[#This Row],[SleeperName]],players[full_name],0))</f>
        <v>1</v>
      </c>
      <c r="G64" s="3"/>
    </row>
    <row r="65" spans="3:7" x14ac:dyDescent="0.3">
      <c r="C65" s="70" t="s">
        <v>2848</v>
      </c>
      <c r="D65" s="69" t="s">
        <v>14773</v>
      </c>
      <c r="E65" s="71" t="str">
        <f>INDEX(players[sleeper_id],MATCH(MapBeerSleeper[[#This Row],[SleeperName]],players[full_name],0))</f>
        <v>3297</v>
      </c>
      <c r="F65" s="71">
        <f>INDEX(players[Count],MATCH(MapBeerSleeper[[#This Row],[SleeperName]],players[full_name],0))</f>
        <v>1</v>
      </c>
      <c r="G65" s="72"/>
    </row>
    <row r="66" spans="3:7" x14ac:dyDescent="0.3">
      <c r="C66" s="70" t="s">
        <v>7172</v>
      </c>
      <c r="D66" s="70" t="s">
        <v>15446</v>
      </c>
      <c r="E66" s="71" t="str">
        <f>INDEX(players[sleeper_id],MATCH(MapBeerSleeper[[#This Row],[SleeperName]],players[full_name],0))</f>
        <v>5863</v>
      </c>
      <c r="F66" s="71">
        <f>INDEX(players[Count],MATCH(MapBeerSleeper[[#This Row],[SleeperName]],players[full_name],0))</f>
        <v>1</v>
      </c>
      <c r="G66" s="72"/>
    </row>
    <row r="67" spans="3:7" x14ac:dyDescent="0.3">
      <c r="C67" s="70" t="s">
        <v>16224</v>
      </c>
      <c r="D67" s="70" t="s">
        <v>16062</v>
      </c>
      <c r="E67" s="71" t="str">
        <f>INDEX(players[sleeper_id],MATCH(MapBeerSleeper[[#This Row],[SleeperName]],players[full_name],0))</f>
        <v>6290</v>
      </c>
      <c r="F67" s="71">
        <f>INDEX(players[Count],MATCH(MapBeerSleeper[[#This Row],[SleeperName]],players[full_name],0))</f>
        <v>1</v>
      </c>
      <c r="G67" s="72"/>
    </row>
    <row r="68" spans="3:7" x14ac:dyDescent="0.3">
      <c r="C68" s="70" t="s">
        <v>16225</v>
      </c>
      <c r="D68" s="69" t="s">
        <v>15385</v>
      </c>
      <c r="E68" s="71" t="str">
        <f>INDEX(players[sleeper_id],MATCH(MapBeerSleeper[[#This Row],[SleeperName]],players[full_name],0))</f>
        <v>5773</v>
      </c>
      <c r="F68" s="71">
        <f>INDEX(players[Count],MATCH(MapBeerSleeper[[#This Row],[SleeperName]],players[full_name],0))</f>
        <v>1</v>
      </c>
      <c r="G68" s="72"/>
    </row>
    <row r="69" spans="3:7" x14ac:dyDescent="0.3">
      <c r="C69" s="70" t="s">
        <v>7156</v>
      </c>
      <c r="D69" s="70" t="s">
        <v>15438</v>
      </c>
      <c r="E69" s="71" t="str">
        <f>INDEX(players[sleeper_id],MATCH(MapBeerSleeper[[#This Row],[SleeperName]],players[full_name],0))</f>
        <v>5137</v>
      </c>
      <c r="F69" s="71">
        <f>INDEX(players[Count],MATCH(MapBeerSleeper[[#This Row],[SleeperName]],players[full_name],0))</f>
        <v>1</v>
      </c>
      <c r="G69" s="72"/>
    </row>
    <row r="70" spans="3:7" x14ac:dyDescent="0.3">
      <c r="C70" s="70" t="s">
        <v>16226</v>
      </c>
      <c r="D70" s="69" t="s">
        <v>4966</v>
      </c>
      <c r="E70" s="71" t="str">
        <f>INDEX(players[sleeper_id],MATCH(MapBeerSleeper[[#This Row],[SleeperName]],players[full_name],0))</f>
        <v>1077</v>
      </c>
      <c r="F70" s="71">
        <f>INDEX(players[Count],MATCH(MapBeerSleeper[[#This Row],[SleeperName]],players[full_name],0))</f>
        <v>1</v>
      </c>
      <c r="G70" s="72"/>
    </row>
    <row r="71" spans="3:7" x14ac:dyDescent="0.3">
      <c r="C71" s="70" t="s">
        <v>16227</v>
      </c>
      <c r="D71" s="70" t="s">
        <v>15334</v>
      </c>
      <c r="E71" s="71" t="str">
        <f>INDEX(players[sleeper_id],MATCH(MapBeerSleeper[[#This Row],[SleeperName]],players[full_name],0))</f>
        <v>7066</v>
      </c>
      <c r="F71" s="71">
        <f>INDEX(players[Count],MATCH(MapBeerSleeper[[#This Row],[SleeperName]],players[full_name],0))</f>
        <v>1</v>
      </c>
      <c r="G71" s="72"/>
    </row>
    <row r="72" spans="3:7" x14ac:dyDescent="0.3">
      <c r="C72" s="70" t="s">
        <v>16228</v>
      </c>
      <c r="D72" s="70" t="s">
        <v>15077</v>
      </c>
      <c r="E72" s="71" t="str">
        <f>INDEX(players[sleeper_id],MATCH(MapBeerSleeper[[#This Row],[SleeperName]],players[full_name],0))</f>
        <v>5166</v>
      </c>
      <c r="F72" s="71">
        <f>INDEX(players[Count],MATCH(MapBeerSleeper[[#This Row],[SleeperName]],players[full_name],0))</f>
        <v>1</v>
      </c>
      <c r="G72" s="72"/>
    </row>
    <row r="73" spans="3:7" x14ac:dyDescent="0.3">
      <c r="C73" s="70" t="s">
        <v>16229</v>
      </c>
      <c r="D73" s="70" t="s">
        <v>14787</v>
      </c>
      <c r="E73" s="71" t="str">
        <f>INDEX(players[sleeper_id],MATCH(MapBeerSleeper[[#This Row],[SleeperName]],players[full_name],0))</f>
        <v>6866</v>
      </c>
      <c r="F73" s="71">
        <f>INDEX(players[Count],MATCH(MapBeerSleeper[[#This Row],[SleeperName]],players[full_name],0))</f>
        <v>1</v>
      </c>
      <c r="G73" s="72"/>
    </row>
    <row r="74" spans="3:7" x14ac:dyDescent="0.3">
      <c r="C74" s="70" t="s">
        <v>13931</v>
      </c>
      <c r="D74" s="70" t="s">
        <v>10687</v>
      </c>
      <c r="E74" s="71" t="str">
        <f>INDEX(players[sleeper_id],MATCH(MapBeerSleeper[[#This Row],[SleeperName]],players[full_name],0))</f>
        <v>2078</v>
      </c>
      <c r="F74" s="71">
        <f>INDEX(players[Count],MATCH(MapBeerSleeper[[#This Row],[SleeperName]],players[full_name],0))</f>
        <v>1</v>
      </c>
      <c r="G74" s="72"/>
    </row>
  </sheetData>
  <pageMargins left="0.7" right="0.7" top="0.75" bottom="0.75" header="0.3" footer="0.3"/>
  <ignoredErrors>
    <ignoredError sqref="G20" numberStoredAsText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D a t a M a s h u p   s q m i d = " a b d 4 6 9 f 1 - c 2 8 c - 4 f b 7 - a 0 9 f - 8 f b 2 0 9 8 c e b e 8 "   x m l n s = " h t t p : / / s c h e m a s . m i c r o s o f t . c o m / D a t a M a s h u p " > A A A A A F 4 U A A B Q S w M E F A A C A A g A 7 l M O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u U w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l M O U c S p A Y Z W E Q A A u o E A A B M A H A B G b 3 J t d W x h c y 9 T Z W N 0 a W 9 u M S 5 t I K I Y A C i g F A A A A A A A A A A A A A A A A A A A A A A A A A A A A O 0 d a W / b R v Z 7 g P y H w R Q I p F 1 G V x y 3 6 a 4 L + G z T N r F r e T c f B E G g p b H N h i K 1 J O V Y E P T f d 2 7 O R Y p U X D d N 2 a C J O M O Z 9 + b d 8 + Z g i q Z Z E E d g y P 7 t / + v 5 s + f P 0 j s / Q T O w Q n 4 C D s C g N + i B O c p 8 M H q b X v i J j 3 + j 5 L c l S l Y H W b J E H r h a L d A B f L + c X 6 M E e s B 8 6 x L 9 b x n g D u n b Y x V C i P z b J Z o E M w w G v u 5 / N / h u / 8 2 3 + 2 / 2 X w / 2 v 9 1 7 v Q + r g L 1 C D 1 k Z 0 B s / T H W o s 8 S / y Y q A f v s H A U 3 i F L + V Y p g h y p 4 / A / i / Y b x M p g i X / J z G U e c k n i 7 n K M p a H 9 B 1 5 z i O M v w 7 b c G 7 L F u k 3 3 e 7 / i L o p C F C C 5 R 0 / M W i e 9 / v M u p 1 I X i h E P I F g F 0 O C 7 b b H o P 0 D c Q d 3 q M k w 4 h k M b j y r 0 M E M W D 6 o 3 O W x P N f g z R r M Y Q 8 M F y E Q Y Z 7 6 N A f R 6 v 3 c X Y X R L e t t g e i Z R i K v 0 8 f s s T / r x 8 u U d o 5 T Z I 4 y c G d P i z 8 a I a h H c f h c h 7 1 c 2 C s 5 h J N 4 2 T G K l t O 7 D w A R V s P r C E b E h 4 g q V i E / o q M D / + M P 0 W y W B I B b n Z o 4 k B e N D K Q J 7 S S q F s j V Y C 1 n z 8 L o s J e V e m g O D 2 N c C z T r 0 w 0 y I A 4 O 4 n m z v z M 1 1 m L H 2 Z B S s g + i b C y M u m o 3 8 o x B N m y f A w u G V G A r m G G / L m C m / L o F i H Z W J U h L l d M i B 5 F h n i P 3 e g m J A J T K i 9 s y J 2 r m J Z w e Z F t L h E Z j i C A o l G s g h c X s H u 9 h u 8 J M T D V O I J U Y T e y d 0 k X K n F b m G G i g n t l z Q j l F 3 E a E D 9 I S m + w J D M u 4 A e U L i L N l P A H w i r y 7 3 W Q Z H c T z B P 6 9 g w t 8 N M U 8 y W b Y N j U K 8 L b N E h 5 q 0 i 4 S n j j R 5 m f r i Y C M M U n 9 N N M Q h Z v E H 7 z 5 s Q x p x P 0 s C A P / i 2 j D C 6 b 3 k 0 0 p O 9 Q c H t H / B T 8 J H 8 F 0 e / L Z D V J M z 9 b U m A 3 Q a J A 4 + W b h h g K M R Q x x u O d 2 o L G y 2 l p y 5 J H j 9 r E N c R U 5 S 8 m W g t c Z Y 9 c l W 5 s S 6 e Z 6 E 5 R n q v E j 9 K b O J n n + m N g S N j o o i r y p 3 e A B D H Y E M y v g w i 1 i J X P O 2 x N P F Z N H A C 2 7 d C D + O 8 M x z 4 g w 8 W K L T w L Q u w O M M D L + J O C 2 h C F O K I k Z S 3 H C D g C r Z H A a Y w b E i q B O A F a I T w 7 g n b h L 4 6 y C 0 f Z b 6 7 G l 6 7 C q 1 N H 4 Y d L x e z 9 m M T L h T V O W t o y y U D J L o W P K N M a W 7 Z l l E n S M 7 G J P 9 H S 1 k Q Q l + k C 1 b 7 z J L g N I j 8 U T S a C / q S p y / j J B o b 9 o 7 + l + d O G g R m r g F m r 5 p X o t q L / f z e V b 6 i h G U A c h B S K m x q D f M O j b h 6 M g B k O V I I Q z a A z t G V S + h 7 h F r O f 4 y B q 8 Y k L N o g i S N 5 4 / J c s Y / G 9 e K G D g y n S 9 J c g m n V + R T f Z + R L 3 U B z L d 6 x 4 U 1 U P E e W q v V u C k F N P F Q m L k j l X N R H R C b y N t 4 q U C N n i H H a K i s Z v X Q g 1 K c l F w S m b i n g X 6 8 P f k g y 5 Y F 2 i e X z v j m h J R e 6 R H R K o y n f e 4 z u U 3 O L X S C I h U L 2 8 o h 8 2 W N y V n M 9 u P D a N 9 P L Z D V Y U V l Z R S / j L p R 7 E w N M D E o Q 2 d X H O u k q q V d J S F r i J S 6 s c 1 B U 4 G P P + Y o B e U S Z A n 2 Y 0 k m 6 x o 1 / C D 5 t 3 t T h S Q i y V 9 o I 0 J Y 6 s i B u l J P / z S a 1 p d 7 / Y q j i Y o p q C c o G u Q R G B r o L k M K b z c y P e x 4 W 2 e e r T y b v K / n O C d e c w n a J o F k S 3 G z 3 B o X a t h x W H 0 y y 4 R 7 i G d P U 1 R R O F k 2 w q 4 1 v i U E e D R / d Q X k G W t H F X t Z X W 4 a x y a u z m / x w K Z 8 i L L S O G E F W 0 z h q C l d I g D l 9 A M y H w 7 B A W Z k K 4 F K t W w Q D n m m + 8 z C X h s Z K f V V Z X n j a D / i R r K 4 p 6 F l d J X C o Z A T v 9 / V l W 4 E s y A o 5 5 M e 9 Y l 9 L j e E 5 V z v B g t G 2 3 C 2 j e L c T R B F t z x Y w S a 5 T 0 j R P y g F v c P P y I M v r Q E v W c H E M a S u B X a O 2 6 t x m x 4 G L s P R M w L h K 0 A N d + i s I g Q n w 5 U i i Y x I l R 8 H C W i 4 / u e E k o Q e U Y 8 q y U a F s g E f 0 i v y C 6 0 6 w V J r c Y 4 C V K l 2 G W 0 j S 0 4 q g B N F 7 A X V S R E b N V D W G h q z U 2 V A O v t f l K R 6 m W + G D C E j V Y p l k 8 d 5 O 7 E G N J e R C h T 4 L 6 w Q 0 Y F c K V O d X s D k W S U Q C F K S J P 8 c c A Q S W z X T F Y 0 I Z A n I 0 Q h 0 o E Y E i A D 0 F 2 x w 1 0 8 V K Q H T u s d R I I 2 D I Z q o l 6 Q k f I B R 2 0 g g h M s f C D R Y J e U u V p 1 3 b f v E f a m u 6 K o O N H f i r 8 6 D J i E V o w / U h N T D L j m V X 8 k y X L J t Q 6 i J f y P J s f + s m K h + Z T d B e H 2 G 9 K t + s Q n r 5 b e u x o w K G v J u M r r s z p 4 A k z m A 3 X X E T + Q H V C j l Y 3 m z X 9 h 7 1 i t 9 Y B m V G A 9 Y J V X 2 I z G I G A a R O r e R U b j 5 K l 3 d w 2 H y 4 W e D 7 E R T Y l a i 3 F F G C o Y J o g 4 h x I K K d b b u J X s B 9 R 0 c W N p T e A u J s J 7 Q Y y K 8 D G I t Z 8 1 k 6 F 9 C w i b N r M a r h f f w Y q T A x N R L f N C 6 l n E P i w y h O k 1 a p x r T 2 r 9 H a I p V X 8 r T D a y l T s H l Y L s 6 V E D z a a Z p S r m B 6 e N x D m v c J 2 p c O I G J f a W 6 R C H L c 6 p 9 q n D 1 M U d o 6 X S Y L D 6 A 9 x 8 v E a 4 9 d q r 0 d k n f 4 A 5 q 3 h e D P i 0 f Y 4 3 3 B y 5 0 d E b w h u h Y u Z p D I V Q f N a s b N v o 2 x / r 0 O q q R g w W G R l D K o L l H k V Z U B e o U 8 t N F R K S D 7 o 9 d 8 4 J x f 5 U I X E b V 8 Q F T M B a p B H + Q D o m i M D C 6 n a j 9 i g x 3 Q T X v + N F O q 3 0 X 3 8 U R p j c L a M 6 O Y 9 t 0 8 w V y Z h H k W e 0 N U Z u R x r V b R G g o T j d v 1 I o Q h L z 2 B a z i f H o q a N b K l F t m I G 9 3 D X 5 c 7 a 9 m v S k W 1 x 5 J b 7 1 p y 7 y 0 z o y 8 R f J F 6 u W Y 5 N 1 V L t w b H S H 6 I 9 r Q L 1 a V P 9 a W k K N O i 1 G w 1 q N O i v o U G i 7 h E T W l R I a D 5 L J g 9 2 2 9 M n n C f 1 2 H j E x H / q S S 9 Z 4 8 4 / 5 V 1 c J P E 8 J n U / I X + m Z X F 4 D S 9 v O a B 5 Y M R f O g z D 4 Z T w I m V b z N u 7 h B o O Z E j c 4 Y w s 5 D K T V Z x g p Q y o d B h x C k Y 9 y e w W Y Y w b x J p I 0 j f 8 a M V e Q F m G I 9 r U L i e G z R 3 3 F I V K y p Z T r S 9 1 p c j c h U S X 4 I g i o J n d I a 2 c o z T 1 b 1 H B s L V X n B C Y M I r 1 M Q 0 x M 4 B T W t E Z U Z x Y d G E z J Q N X 1 9 Z d S d g t 2 V N V g I j K 5 / z g p i a F + Y o a Z Y f G t 0 7 + j i z S X n a Z B g m E W o S R N P w 0 a j 8 K 6 B y H O L s 1 h O g B 4 Y m V n 5 x h a V 6 G P t 0 n C 7 + H M h k D 4 Q a C 8 f N n u b V x B v Q y n w j 8 l A p S G x z 8 8 K V a n k e y P k 9 h g R o r 1 F g h y w r 9 F S 1 R P m l m u u i K V X j i 9 w 8 N W e g K H J G E r 2 r 9 j U e s j h N L 4 o H K / u R 6 l c e l M f m p H l 0 J 0 s l H S r 1 8 R k A U W 5 8 f P D U 8 m 2 q P e W b G D L n 1 3 V X 5 X q J N 7 Q Y 7 J R D t M X o K t X U S K U S t y I Y 6 + L v Z o y / F V J 2 F O r d 0 b e t 9 + 0 q X a 6 K p 5 F R Z c i w f 0 v g F B P D F S A 5 4 r J g r D d j n x 0 x i y c 0 K n T Q D 9 y d H U I 0 h b A x h Y w g b Q 1 h s C K u E b H g O M k N P E L F l B M 5 s 8 p X Z K 8 f a f 8 l e K s f b M u f o a K Y s Y N c X V d e W K w 4 / 7 6 3 W t N S 1 G 0 O M w 5 h t O U d l v m N l Y r W Z U i 7 S 9 g r d Z / l 2 J v C 2 a 1 c V 4 U v w 7 I 3 C N A r z C A p T x Q f Q z R N f 8 j p D l S P G T t n j S 4 T E C N D F Q T X J I 3 C i g o 8 r T T B k D y W t G x f j 3 n c g T 9 s 8 x r 0 H f e 3 i A 1 0 z x O F u y M a y 2 V l E j Y 1 V Z F M X T 4 E 9 j T m m s m d b Y 0 U k / / q J 6 k Z 8 v 1 D x r W I c + d q s v l 0 b V / I s M I h v A M u r e u B 6 G Y Q z E C 8 z X s J O 6 l f c w H 3 J m q g b u P W 8 7 X j r R m 9 N A d b 9 T o f 1 u X n q 2 E F u a p w x a m R 3 C J A 4 B q R Z s p x m y w S B V r 8 H s N o x Q r V 3 4 X 3 B P T F 5 s K E n 3 m v L s 5 Z s 1 z q G l K y q 0 F a Z 4 l l 3 z l y w 3 Q l U x w m z + j 1 H i o C + Z A R d 2 u 1 T + m 5 s 3 q t T m / p b S a p D J Y P m O F Y h Z b 8 a L Z l V u M y D P 0 p K Y h M 4 L L Z r Y 6 N u j v 0 1 i D 6 C I A I i S m L C x G / M a m U s c J / G c w T I C Y p E i N M u W 4 v Z w T e K g W d 4 I 0 V h h Z X Z e M w k A 2 5 0 q h x E U B r I T Y V 1 N h h r A M H a M K z 6 H p a y o z p F B z O K E f W c 3 X v W 3 m s N J 7 O y C o m s E 1 2 1 T m q U 7 Q T 3 X M d 7 C q Y U + l C t H d t C K N k 8 j Y o k d g F k 0 1 l I a r h 0 + r c + e S c G t 9 h j T N l 2 W V b H b 8 Z I n c w Z b G O O R f K y C Z I q y m y a q 8 l y e V M u c E z L 6 o g 4 b 1 G D f Y N c v g U 4 x 7 y H r a 8 y U k 6 K J 3 5 6 1 6 + q S b s A W w L A J e 8 a v T 5 X 4 E t P F N v j c k q 8 L e Q L / M 6 E D s 8 p 0 N K R x D h 4 J 6 E 8 t r I M 5 J Z T S g b q y n 4 6 e T 7 J C X o M / v 2 D c j i p 6 C V 6 6 m D k 0 M W x 6 X w t x A t O y B S O 0 7 U D c N s Y t P N V s A a 2 1 F / v 1 c M w p 6 5 m q S S O B S K r Y z m y l V x Q u a j 9 5 x 0 R 2 3 P 7 j Q I L y 5 L 6 D k k t T P 1 s t w T 1 j 0 3 l q x J K B p 7 d b k v m S X j S 2 R p R q z l u k 1 x d h 8 w X j W r S f I y 7 6 f W U 5 J 2 K y a C U + e K Q l b p 5 l c 8 G G e C X / f Y / + r 1 / C j h 5 h C a B l R 3 G 0 R H h 0 y Y O p v g o j d r q l R t 9 7 Q S N c 8 + s F F e d / X R + y 8 8 o 0 V A Q w B d g J J n A Z d R Z g z k A W j d 4 / g I I H 6 x + X 8 A 2 3 G o s K n C D m l q 5 4 V c Z B i U c t m d g n 6 G / z 3 A 1 K v t 9 V v v a W T v g t X v O 2 l e 8 9 p W z d o / X D l h t v 3 j B b q C q r L F i V 0 w Z 7 8 / Y U m 2 e 6 H x 7 B i 4 u T 1 + e X B 6 e X W m 8 J G u B 4 O r o p E i x L R L k 6 4 f s P C R p a 8 i H W F c s 7 t e A r a 9 F F v Y r V / W A M v I y A B o i z m V B k 4 R j J U T F N K P 0 A m + H 4 O T 8 / a k e G V k n o Y 1 5 k Y N w u Z n A M Y W 1 K 0 I J K s F a r u p u Z E y X V D m w L Y 4 J z n j K p M 5 5 b e W k t A n R v e Z t H B z Y t o c / p + z x T + f n w 1 N w d D g 8 P Q H n 7 z m Z h 1 e H V / 8 Z 8 o E w 9 J U T F 6 X H M r d I C D 9 8 W U S c P L 2 l Q / 3 8 9 K z o y U r Q a m m x W i n a J n 3 W p M + a 9 F m T P m v S Z 0 3 6 r E m f N e m z J n 3 W p M + a 9 F m T P m v S Z 0 3 6 r E m f N e m z J n 3 W p M + + j P R Z 2 f a w I 4 S S 4 R 1 C B Y f B j t P 7 b b s P b + I 4 u / b D 0 L 9 O l 1 g s s l U H z 8 G 7 3 U + L l 1 P 2 b n c R L r H 6 p 1 0 J i 9 z X h a U s 7 Q 5 / O j 2 9 G n b 7 P a / n 9 b 0 B / t P H f 3 r 0 z 5 6 3 j / / 0 O r 0 9 / F e f / v 9 y w O o 6 0 / Q e K 9 X o B I X B P M B y c w A 9 z C U u o g e D n g d O o 2 l M / N Z B f / B 6 4 O E 4 O c 7 Q M F u F 6 C D / 2 X k f R + o d G 5 V P 0 I v k 2 P Z r O 0 R E c Y 7 Z m 9 g R E 9 s 6 m V t f x 5 F 5 u f P w I q Y i f T X v H q 1 o w e E 9 S v g 9 7 8 N s h u 5 p T s q P q G G + C p i d P T 2 + 5 P 8 c 3 t / S R i c X v A D c p x 3 A H y + G 2 r 3 o J N X H k Q X X K y D J r C B O X r H i J n 2 U K r J 6 G p H E R k e r U 2 y 5 Z N e t N e w S 9 V O 4 g 2 U P m x d y o x u 1 J F d c L U m H m x 0 v R i k e m b L H U z / 9 z 8 i u l u W 4 6 G + y k R q 7 3 X M m m U f u B c 9 o u V r B e W h 0 x D l q l D L + 6 n h I Z p s Q G b P N U l 0 U 9 F o y / q F R W v f m d O O 4 P y c z 7 p z f y z 6 Z k i 9 H W R + a g l p 1 g b c o u s 6 e N 6 q Z U z M h m l f 6 6 s 9 F Z N i a U b P B C I q 8 8 x f U R j I o V K b w o 6 i F e n V V k h i t 6 u b R L K A 2 V S L 0 a e K m T I 1 r g i 0 4 8 C Z 4 Q L O J d n m l D L d 1 k G Y W w a x l E 1 u l R F G Z H T 4 z Y N 0 c r N 2 v W U y N y q s O r h M 3 D m q Y H 5 F 0 y 2 N R E t F 1 G a 3 O W f G J C a t C + a R C H a 2 s n Q T M w a y V T 5 N s j E e 3 L 6 i x z i H B r N f a F 1 C 0 9 Y 6 i y z b 7 r k + X M t 1 2 R l S C q K K v s q / x i T j D / g a f s B 1 V v 8 F n a x H 9 T O I 7 / 6 G l 6 o X 2 a U R 9 z B q e 6 p B 1 x X W O e c s t q 4 b q P 9 p N q 9 J 4 m h 6 S Q 3 L W a Z Q y v C 0 / y S 2 I b x 5 s w 6 4 + C W b I l J w a 1 t C 8 G s e w J W q + g Q M z T V 9 e b h m 9 X f X E M H e W v d d l p r 4 5 N d c F D X u q k N V k g M b I x z K 0 1 u i K z K y K 9 2 A r F V 1 n f A q J W G R s B s b l p G c J Q n Q K B 5 1 6 l 0 / u 6 o R s u d X R r b 7 j 4 w 8 O 1 + B 4 R / M R h 1 E W 7 C A k Z r S 2 t g G Z 3 1 r R e 9 Y J 9 y 6 Y s U O x p R 9 i s j 4 a U f / D N s I a l a w + e u Z X r b b e y K 3 d v V 6 b l M 7 b H 5 x d 7 n T l Q 8 F n N V T e 6 N f c / B 9 Q S w E C L Q A U A A I A C A D u U w 5 R 6 f x a K q Y A A A D 4 A A A A E g A A A A A A A A A A A A A A A A A A A A A A Q 2 9 u Z m l n L 1 B h Y 2 t h Z 2 U u e G 1 s U E s B A i 0 A F A A C A A g A 7 l M O U Q / K 6 a u k A A A A 6 Q A A A B M A A A A A A A A A A A A A A A A A 8 g A A A F t D b 2 5 0 Z W 5 0 X 1 R 5 c G V z X S 5 4 b W x Q S w E C L Q A U A A I A C A D u U w 5 R x K k B h l Y R A A C 6 g Q A A E w A A A A A A A A A A A A A A A A D j A Q A A R m 9 y b X V s Y X M v U 2 V j d G l v b j E u b V B L B Q Y A A A A A A w A D A M I A A A C G E w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3 V Q B A A A A A A C 7 V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R Q U F B Q U F B Q U F B d j F F M V p 3 Z k M 5 U l p C e T l N W F N C W U 5 0 Q 2 1 a N F I y V j B S S E p o W m 5 R Q U F B Q U F B Q U F B Q U F B Q W 9 w S k l B c D c w O E V T N 0 k y Q 3 h y e E N V a 0 J G b W V F Z G x k R V J 5 W V d a M F V t V n p k V 3 g w Y 3 d B Q U F R Q U F B Q U F B Q U F C a F d p V G Z I b m l B U T c 4 L 2 J k R W k 5 Y 0 Z y R U d a N F I y V j B S S E p o W m 5 S V W N t R m t a W E 1 B Q U F J Q U F B Q U F B Q U F B b D h Q Y m V z Q n h I M D Z J M U l j N m 0 x b T l 0 Z z l t Z U V k b G R F U n l Z V 1 o w V D N K a 1 p Y S U F B Q U 1 B Q U F B Q U F B Q U F P Z G w 0 O U g r V F A w S 0 9 N a H R r c n N 2 a j N o R m 1 l R W R s Z E V S e V l X W j B S R 1 Y w W V d s c 2 N 3 Q U F C Q U F B Q U E 9 P S I g L z 4 8 L 1 N 0 Y W J s Z U V u d H J p Z X M + P C 9 J d G V t P j x J d G V t P j x J d G V t T G 9 j Y X R p b 2 4 + P E l 0 Z W 1 U e X B l P k Z v c m 1 1 b G E 8 L 0 l 0 Z W 1 U e X B l P j x J d G V t U G F 0 a D 5 T Z W N 0 a W 9 u M S 9 y b 3 N 0 Z X J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M 1 Q y M T o x M D o y M S 4 0 O T U w M j E 1 W i I g L z 4 8 R W 5 0 c n k g V H l w Z T 0 i U X V l c n l J R C I g V m F s d W U 9 I n N h Z T U 1 Y T c 5 N i 1 j M D F k L T Q 2 Z T k t Y W F h M y 0 5 O G I 5 Z W U z N W I w M 2 Y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G a W x s Q 2 9 s d W 1 u V H l w Z X M i I F Z h b H V l P S J z Q U F B Q U F B P T 0 i I C 8 + P E V u d H J 5 I F R 5 c G U 9 I k Z p b G x D b 2 x 1 b W 5 O Y W 1 l c y I g V m F s d W U 9 I n N b J n F 1 b 3 Q 7 c m 9 z d G V y X 2 l k J n F 1 b 3 Q 7 L C Z x d W 9 0 O 3 B s Y X l l c n M m c X V v d D s s J n F 1 b 3 Q 7 b 3 d u Z X J f a W Q m c X V v d D s s J n F 1 b 3 Q 7 b G V h Z 3 V l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z d G V y c y 9 F e H B h b m R l Z C B D b 2 x 1 b W 4 x L n t y b 3 N 0 Z X J f a W Q s M H 0 m c X V v d D s s J n F 1 b 3 Q 7 U 2 V j d G l v b j E v c m 9 z d G V y c y 9 F e H B h b m R l Z C B w b G F 5 Z X J z L n t w b G F 5 Z X J z L D F 9 J n F 1 b 3 Q 7 L C Z x d W 9 0 O 1 N l Y 3 R p b 2 4 x L 3 J v c 3 R l c n M v R X h w Y W 5 k Z W Q g Q 2 9 s d W 1 u M S 5 7 b 3 d u Z X J f a W Q s M n 0 m c X V v d D s s J n F 1 b 3 Q 7 U 2 V j d G l v b j E v c m 9 z d G V y c y 9 F e H B h b m R l Z C B D b 2 x 1 b W 4 x L n t s Z W F n d W V f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9 z d G V y c y 9 F e H B h b m R l Z C B D b 2 x 1 b W 4 x L n t y b 3 N 0 Z X J f a W Q s M H 0 m c X V v d D s s J n F 1 b 3 Q 7 U 2 V j d G l v b j E v c m 9 z d G V y c y 9 F e H B h b m R l Z C B w b G F 5 Z X J z L n t w b G F 5 Z X J z L D F 9 J n F 1 b 3 Q 7 L C Z x d W 9 0 O 1 N l Y 3 R p b 2 4 x L 3 J v c 3 R l c n M v R X h w Y W 5 k Z W Q g Q 2 9 s d W 1 u M S 5 7 b 3 d u Z X J f a W Q s M n 0 m c X V v d D s s J n F 1 b 3 Q 7 U 2 V j d G l v b j E v c m 9 z d G V y c y 9 F e H B h b m R l Z C B D b 2 x 1 b W 4 x L n t s Z W F n d W V f a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c 3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J z L 0 V 4 c G F u Z G V k J T I w c G x h e W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m V y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v d 2 5 l c n M i I C 8 + P E V u d H J 5 I F R 5 c G U 9 I k Z p b G x l Z E N v b X B s Z X R l U m V z d W x 0 V G 9 X b 3 J r c 2 h l Z X Q i I F Z h b H V l P S J s M S I g L z 4 8 R W 5 0 c n k g V H l w Z T 0 i R m l s b E N v b H V t b l R 5 c G V z I i B W Y W x 1 Z T 0 i c 0 F B Q U F B Q T 0 9 I i A v P j x F b n R y e S B U e X B l P S J G a W x s R X J y b 3 J D b 2 R l I i B W Y W x 1 Z T 0 i c 1 V u a 2 5 v d 2 4 i I C 8 + P E V u d H J 5 I F R 5 c G U 9 I k Z p b G x M Y X N 0 V X B k Y X R l Z C I g V m F s d W U 9 I m Q y M D I w L T A 3 L T I z V D I x O j E w O j I y L j k y M z A z M T Z a I i A v P j x F b n R y e S B U e X B l P S J G a W x s R X J y b 3 J D b 3 V u d C I g V m F s d W U 9 I m w w I i A v P j x F b n R y e S B U e X B l P S J G a W x s Q 2 9 1 b n Q i I F Z h b H V l P S J s M T A i I C 8 + P E V u d H J 5 I F R 5 c G U 9 I l F 1 Z X J 5 S U Q i I F Z h b H V l P S J z M W I 5 N 2 E 4 M m U t N D R m O C 0 0 Z T Z i L T g 0 N z Q t Z W U z M m U x N j Z i Z T l j I i A v P j x F b n R y e S B U e X B l P S J M b 2 F k Z W R U b 0 F u Y W x 5 c 2 l z U 2 V y d m l j Z X M i I F Z h b H V l P S J s M C I g L z 4 8 R W 5 0 c n k g V H l w Z T 0 i R m l s b E N v b H V t b k 5 h b W V z I i B W Y W x 1 Z T 0 i c 1 s m c X V v d D t 1 c 2 V y X 2 l k J n F 1 b 3 Q 7 L C Z x d W 9 0 O 3 R l Y W 1 f b m F t Z S Z x d W 9 0 O y w m c X V v d D t s Z W F n d W V f a W Q m c X V v d D s s J n F 1 b 3 Q 7 Z G l z c G x h e V 9 u Y W 1 l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2 5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u Z X J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5 l c n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5 Z X J z I i A v P j x F b n R y e S B U e X B l P S J G a W x s Z W R D b 2 1 w b G V 0 Z V J l c 3 V s d F R v V 2 9 y a 3 N o Z W V 0 I i B W Y W x 1 Z T 0 i b D E i I C 8 + P E V u d H J 5 I F R 5 c G U 9 I l F 1 Z X J 5 S U Q i I F Z h b H V l P S J z M W I y N T A 5 N D Q t N T F h N C 0 0 N W E x L W I y M D M t M W F h M m E 1 N D R h Y z k 4 I i A v P j x F b n R y e S B U e X B l P S J M b 2 F k Z W R U b 0 F u Y W x 5 c 2 l z U 2 V y d m l j Z X M i I F Z h b H V l P S J s M C I g L z 4 8 R W 5 0 c n k g V H l w Z T 0 i R m l s b E x h c 3 R V c G R h d G V k I i B W Y W x 1 Z T 0 i Z D I w M j A t M D g t M T R U M T c 6 M j c 6 M D U u N T Q 3 M T A 3 M l o i I C 8 + P E V u d H J 5 I F R 5 c G U 9 I k Z p b G x F c n J v c k N v d W 5 0 I i B W Y W x 1 Z T 0 i b D A i I C 8 + P E V u d H J 5 I F R 5 c G U 9 I k Z p b G x D b 2 x 1 b W 5 U e X B l c y I g V m F s d W U 9 I n N B Q V V B Q U F B Q U F B Q U F B Q U F B Q U F B Q U F B Q U F B Q U F B Q U E 9 P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Z n V s b F 9 u Y W 1 l J n F 1 b 3 Q 7 L C Z x d W 9 0 O 0 N v d W 5 0 J n F 1 b 3 Q 7 L C Z x d W 9 0 O 3 N s Z W V w Z X J f a W Q m c X V v d D s s J n F 1 b 3 Q 7 c G 9 z a X R p b 2 4 m c X V v d D s s J n F 1 b 3 Q 7 Z X N w b l 9 p Z C Z x d W 9 0 O y w m c X V v d D t w b G F 5 Z X J f a W Q m c X V v d D s s J n F 1 b 3 Q 7 d G V h b S Z x d W 9 0 O y w m c X V v d D t i a X J 0 a F 9 k Y X R l J n F 1 b 3 Q 7 L C Z x d W 9 0 O 2 R l c H R o X 2 N o Y X J 0 X 2 9 y Z G V y J n F 1 b 3 Q 7 L C Z x d W 9 0 O 2 d z a X N f a W Q m c X V v d D s s J n F 1 b 3 Q 7 b n V t Y m V y J n F 1 b 3 Q 7 L C Z x d W 9 0 O 2 Z h b n R h c 3 l f c G 9 z a X R p b 2 5 z J n F 1 b 3 Q 7 L C Z x d W 9 0 O 2 x h c 3 R f b m F t Z S Z x d W 9 0 O y w m c X V v d D t m Y W 5 0 Y X N 5 X 2 R h d G F f a W Q m c X V v d D s s J n F 1 b 3 Q 7 e W V h c n N f Z X h w J n F 1 b 3 Q 7 L C Z x d W 9 0 O 2 F n Z S Z x d W 9 0 O y w m c X V v d D t z Z W F y Y 2 h f Z n V s b F 9 u Y W 1 l J n F 1 b 3 Q 7 L C Z x d W 9 0 O 2 h l a W d o d C Z x d W 9 0 O y w m c X V v d D t 3 Z W l n a H Q m c X V v d D s s J n F 1 b 3 Q 7 a W 5 q d X J 5 X 3 N 0 Y X R 1 c y Z x d W 9 0 O y w m c X V v d D t m a X J z d F 9 u Y W 1 l J n F 1 b 3 Q 7 L C Z x d W 9 0 O 3 N 0 Y X R 1 c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5 N z k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z L 0 d y b 3 V w Z W Q g U m 9 3 c y 5 7 Z n V s b F 9 u Y W 1 l L D B 9 J n F 1 b 3 Q 7 L C Z x d W 9 0 O 1 N l Y 3 R p b 2 4 x L 3 B s Y X l l c n M v R 3 J v d X B l Z C B S b 3 d z L n t D b 3 V u d C w x f S Z x d W 9 0 O y w m c X V v d D t T Z W N 0 a W 9 u M S 9 w b G F 5 Z X J z L 0 V 4 c G F u Z G V k I E 9 y a W d p b m F s L n t z b G V l c G V y X 2 l k L D J 9 J n F 1 b 3 Q 7 L C Z x d W 9 0 O 1 N l Y 3 R p b 2 4 x L 3 B s Y X l l c n M v R X h w Y W 5 k Z W Q g T 3 J p Z 2 l u Y W w u e 3 B v c 2 l 0 a W 9 u L D N 9 J n F 1 b 3 Q 7 L C Z x d W 9 0 O 1 N l Y 3 R p b 2 4 x L 3 B s Y X l l c n M v R X h w Y W 5 k Z W Q g T 3 J p Z 2 l u Y W w u e 2 V z c G 5 f a W Q s N H 0 m c X V v d D s s J n F 1 b 3 Q 7 U 2 V j d G l v b j E v c G x h e W V y c y 9 F e H B h b m R l Z C B P c m l n a W 5 h b C 5 7 c G x h e W V y X 2 l k L D V 9 J n F 1 b 3 Q 7 L C Z x d W 9 0 O 1 N l Y 3 R p b 2 4 x L 3 B s Y X l l c n M v R X h w Y W 5 k Z W Q g T 3 J p Z 2 l u Y W w u e 3 R l Y W 0 s N n 0 m c X V v d D s s J n F 1 b 3 Q 7 U 2 V j d G l v b j E v c G x h e W V y c y 9 F e H B h b m R l Z C B P c m l n a W 5 h b C 5 7 Y m l y d G h f Z G F 0 Z S w 3 f S Z x d W 9 0 O y w m c X V v d D t T Z W N 0 a W 9 u M S 9 w b G F 5 Z X J z L 0 V 4 c G F u Z G V k I E 9 y a W d p b m F s L n t k Z X B 0 a F 9 j a G F y d F 9 v c m R l c i w 4 f S Z x d W 9 0 O y w m c X V v d D t T Z W N 0 a W 9 u M S 9 w b G F 5 Z X J z L 0 V 4 c G F u Z G V k I E 9 y a W d p b m F s L n t n c 2 l z X 2 l k L D l 9 J n F 1 b 3 Q 7 L C Z x d W 9 0 O 1 N l Y 3 R p b 2 4 x L 3 B s Y X l l c n M v R X h w Y W 5 k Z W Q g T 3 J p Z 2 l u Y W w u e 2 5 1 b W J l c i w x M H 0 m c X V v d D s s J n F 1 b 3 Q 7 U 2 V j d G l v b j E v c G x h e W V y c y 9 F e H B h b m R l Z C B P c m l n a W 5 h b C 5 7 Z m F u d G F z e V 9 w b 3 N p d G l v b n M s M T F 9 J n F 1 b 3 Q 7 L C Z x d W 9 0 O 1 N l Y 3 R p b 2 4 x L 3 B s Y X l l c n M v R X h w Y W 5 k Z W Q g T 3 J p Z 2 l u Y W w u e 2 x h c 3 R f b m F t Z S w x M n 0 m c X V v d D s s J n F 1 b 3 Q 7 U 2 V j d G l v b j E v c G x h e W V y c y 9 F e H B h b m R l Z C B P c m l n a W 5 h b C 5 7 Z m F u d G F z e V 9 k Y X R h X 2 l k L D E z f S Z x d W 9 0 O y w m c X V v d D t T Z W N 0 a W 9 u M S 9 w b G F 5 Z X J z L 0 V 4 c G F u Z G V k I E 9 y a W d p b m F s L n t 5 Z W F y c 1 9 l e H A s M T R 9 J n F 1 b 3 Q 7 L C Z x d W 9 0 O 1 N l Y 3 R p b 2 4 x L 3 B s Y X l l c n M v R X h w Y W 5 k Z W Q g T 3 J p Z 2 l u Y W w u e 2 F n Z S w x N X 0 m c X V v d D s s J n F 1 b 3 Q 7 U 2 V j d G l v b j E v c G x h e W V y c y 9 F e H B h b m R l Z C B P c m l n a W 5 h b C 5 7 c 2 V h c m N o X 2 Z 1 b G x f b m F t Z S w x N n 0 m c X V v d D s s J n F 1 b 3 Q 7 U 2 V j d G l v b j E v c G x h e W V y c y 9 F e H B h b m R l Z C B P c m l n a W 5 h b C 5 7 a G V p Z 2 h 0 L D E 3 f S Z x d W 9 0 O y w m c X V v d D t T Z W N 0 a W 9 u M S 9 w b G F 5 Z X J z L 0 V 4 c G F u Z G V k I E 9 y a W d p b m F s L n t 3 Z W l n a H Q s M T h 9 J n F 1 b 3 Q 7 L C Z x d W 9 0 O 1 N l Y 3 R p b 2 4 x L 3 B s Y X l l c n M v R X h w Y W 5 k Z W Q g T 3 J p Z 2 l u Y W w u e 2 l u a n V y e V 9 z d G F 0 d X M s M T l 9 J n F 1 b 3 Q 7 L C Z x d W 9 0 O 1 N l Y 3 R p b 2 4 x L 3 B s Y X l l c n M v R X h w Y W 5 k Z W Q g T 3 J p Z 2 l u Y W w u e 2 Z p c n N 0 X 2 5 h b W U s M j B 9 J n F 1 b 3 Q 7 L C Z x d W 9 0 O 1 N l Y 3 R p b 2 4 x L 3 B s Y X l l c n M v R X h w Y W 5 k Z W Q g T 3 J p Z 2 l u Y W w u e 3 N 0 Y X R 1 c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B s Y X l l c n M v R 3 J v d X B l Z C B S b 3 d z L n t m d W x s X 2 5 h b W U s M H 0 m c X V v d D s s J n F 1 b 3 Q 7 U 2 V j d G l v b j E v c G x h e W V y c y 9 H c m 9 1 c G V k I F J v d 3 M u e 0 N v d W 5 0 L D F 9 J n F 1 b 3 Q 7 L C Z x d W 9 0 O 1 N l Y 3 R p b 2 4 x L 3 B s Y X l l c n M v R X h w Y W 5 k Z W Q g T 3 J p Z 2 l u Y W w u e 3 N s Z W V w Z X J f a W Q s M n 0 m c X V v d D s s J n F 1 b 3 Q 7 U 2 V j d G l v b j E v c G x h e W V y c y 9 F e H B h b m R l Z C B P c m l n a W 5 h b C 5 7 c G 9 z a X R p b 2 4 s M 3 0 m c X V v d D s s J n F 1 b 3 Q 7 U 2 V j d G l v b j E v c G x h e W V y c y 9 F e H B h b m R l Z C B P c m l n a W 5 h b C 5 7 Z X N w b l 9 p Z C w 0 f S Z x d W 9 0 O y w m c X V v d D t T Z W N 0 a W 9 u M S 9 w b G F 5 Z X J z L 0 V 4 c G F u Z G V k I E 9 y a W d p b m F s L n t w b G F 5 Z X J f a W Q s N X 0 m c X V v d D s s J n F 1 b 3 Q 7 U 2 V j d G l v b j E v c G x h e W V y c y 9 F e H B h b m R l Z C B P c m l n a W 5 h b C 5 7 d G V h b S w 2 f S Z x d W 9 0 O y w m c X V v d D t T Z W N 0 a W 9 u M S 9 w b G F 5 Z X J z L 0 V 4 c G F u Z G V k I E 9 y a W d p b m F s L n t i a X J 0 a F 9 k Y X R l L D d 9 J n F 1 b 3 Q 7 L C Z x d W 9 0 O 1 N l Y 3 R p b 2 4 x L 3 B s Y X l l c n M v R X h w Y W 5 k Z W Q g T 3 J p Z 2 l u Y W w u e 2 R l c H R o X 2 N o Y X J 0 X 2 9 y Z G V y L D h 9 J n F 1 b 3 Q 7 L C Z x d W 9 0 O 1 N l Y 3 R p b 2 4 x L 3 B s Y X l l c n M v R X h w Y W 5 k Z W Q g T 3 J p Z 2 l u Y W w u e 2 d z a X N f a W Q s O X 0 m c X V v d D s s J n F 1 b 3 Q 7 U 2 V j d G l v b j E v c G x h e W V y c y 9 F e H B h b m R l Z C B P c m l n a W 5 h b C 5 7 b n V t Y m V y L D E w f S Z x d W 9 0 O y w m c X V v d D t T Z W N 0 a W 9 u M S 9 w b G F 5 Z X J z L 0 V 4 c G F u Z G V k I E 9 y a W d p b m F s L n t m Y W 5 0 Y X N 5 X 3 B v c 2 l 0 a W 9 u c y w x M X 0 m c X V v d D s s J n F 1 b 3 Q 7 U 2 V j d G l v b j E v c G x h e W V y c y 9 F e H B h b m R l Z C B P c m l n a W 5 h b C 5 7 b G F z d F 9 u Y W 1 l L D E y f S Z x d W 9 0 O y w m c X V v d D t T Z W N 0 a W 9 u M S 9 w b G F 5 Z X J z L 0 V 4 c G F u Z G V k I E 9 y a W d p b m F s L n t m Y W 5 0 Y X N 5 X 2 R h d G F f a W Q s M T N 9 J n F 1 b 3 Q 7 L C Z x d W 9 0 O 1 N l Y 3 R p b 2 4 x L 3 B s Y X l l c n M v R X h w Y W 5 k Z W Q g T 3 J p Z 2 l u Y W w u e 3 l l Y X J z X 2 V 4 c C w x N H 0 m c X V v d D s s J n F 1 b 3 Q 7 U 2 V j d G l v b j E v c G x h e W V y c y 9 F e H B h b m R l Z C B P c m l n a W 5 h b C 5 7 Y W d l L D E 1 f S Z x d W 9 0 O y w m c X V v d D t T Z W N 0 a W 9 u M S 9 w b G F 5 Z X J z L 0 V 4 c G F u Z G V k I E 9 y a W d p b m F s L n t z Z W F y Y 2 h f Z n V s b F 9 u Y W 1 l L D E 2 f S Z x d W 9 0 O y w m c X V v d D t T Z W N 0 a W 9 u M S 9 w b G F 5 Z X J z L 0 V 4 c G F u Z G V k I E 9 y a W d p b m F s L n t o Z W l n a H Q s M T d 9 J n F 1 b 3 Q 7 L C Z x d W 9 0 O 1 N l Y 3 R p b 2 4 x L 3 B s Y X l l c n M v R X h w Y W 5 k Z W Q g T 3 J p Z 2 l u Y W w u e 3 d l a W d o d C w x O H 0 m c X V v d D s s J n F 1 b 3 Q 7 U 2 V j d G l v b j E v c G x h e W V y c y 9 F e H B h b m R l Z C B P c m l n a W 5 h b C 5 7 a W 5 q d X J 5 X 3 N 0 Y X R 1 c y w x O X 0 m c X V v d D s s J n F 1 b 3 Q 7 U 2 V j d G l v b j E v c G x h e W V y c y 9 F e H B h b m R l Z C B P c m l n a W 5 h b C 5 7 Z m l y c 3 R f b m F t Z S w y M H 0 m c X V v d D s s J n F 1 b 3 Q 7 U 2 V j d G l v b j E v c G x h e W V y c y 9 F e H B h b m R l Z C B P c m l n a W 5 h b C 5 7 c 3 R h d H V z L D I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G F 5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V 4 d H J h Y 3 R l Z C U y M F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m V y c y 9 F e H B h b m R l Z C U y M G 1 l d G F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9 z d G V y X 3 B s Y X l l c l 9 k Z X R h a W x l Z C I g L z 4 8 R W 5 0 c n k g V H l w Z T 0 i R m l s b G V k Q 2 9 t c G x l d G V S Z X N 1 b H R U b 1 d v c m t z a G V l d C I g V m F s d W U 9 I m w x I i A v P j x F b n R y e S B U e X B l P S J G a W x s T G F z d F V w Z G F 0 Z W Q i I F Z h b H V l P S J k M j A x O S 0 w O C 0 y M F Q x N j o 1 N D o x M y 4 0 N D E 0 N T k 0 W i I g L z 4 8 R W 5 0 c n k g V H l w Z T 0 i R m l s b E N v b H V t b l R 5 c G V z I i B W Y W x 1 Z T 0 i c 0 F B Q U F B Q U F B Q U F B Q U F B Q U F B Q U F B Q U F B Q S I g L z 4 8 R W 5 0 c n k g V H l w Z T 0 i R m l s b E N v b H V t b k 5 h b W V z I i B W Y W x 1 Z T 0 i c 1 s m c X V v d D t y b 3 N 0 Z X J f a W Q m c X V v d D s s J n F 1 b 3 Q 7 d G V h b V 9 u Y W 1 l J n F 1 b 3 Q 7 L C Z x d W 9 0 O 2 R p c 3 B s Y X l f b m F t Z S Z x d W 9 0 O y w m c X V v d D t m a X J z d F 9 u Y W 1 l J n F 1 b 3 Q 7 L C Z x d W 9 0 O 2 x h c 3 R f b m F t Z S Z x d W 9 0 O y w m c X V v d D t w b 3 N p d G l v b i Z x d W 9 0 O y w m c X V v d D t 0 Z W F t J n F 1 b 3 Q 7 L C Z x d W 9 0 O 3 d l a W d o d C Z x d W 9 0 O y w m c X V v d D t p b m p 1 c n l f c 3 R h d H V z J n F 1 b 3 Q 7 L C Z x d W 9 0 O 2 5 1 b W J l c i Z x d W 9 0 O y w m c X V v d D t h Z 2 U m c X V v d D s s J n F 1 b 3 Q 7 Z m F u d G F z e V 9 w b 3 N p d G l v b n M m c X V v d D s s J n F 1 b 3 Q 7 Z n V s b F 9 u Y W 1 l J n F 1 b 3 Q 7 L C Z x d W 9 0 O 2 J p c n R o X 2 R h d G U m c X V v d D s s J n F 1 b 3 Q 7 e W V h c n N f Z X h w J n F 1 b 3 Q 7 L C Z x d W 9 0 O 2 h l a W d o d C Z x d W 9 0 O y w m c X V v d D t k Z X B 0 a F 9 j a G F y d F 9 v c m R l c i Z x d W 9 0 O y w m c X V v d D t z d G F 0 d X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G E 0 O T g 0 N G E t Y z R h Y i 0 0 N G I 3 L W I 3 M 2 M t Y j U w O T F h M 2 I 1 Z j c 4 I i A v P j x F b n R y e S B U e X B l P S J G a W x s Q 2 9 1 b n Q i I F Z h b H V l P S J s M T k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3 N 0 Z X J z L 0 V 4 c G F u Z G V k I E N v b H V t b j E u e 3 J v c 3 R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Z G l z c G x h e V 9 u Y W 1 l L D N 9 J n F 1 b 3 Q 7 L C Z x d W 9 0 O 1 N l Y 3 R p b 2 4 x L 3 B s Y X l l c n M v R X h w Y W 5 k Z W Q g T 3 J p Z 2 l u Y W w u e 2 Z p c n N 0 X 2 5 h b W U s M j B 9 J n F 1 b 3 Q 7 L C Z x d W 9 0 O 1 N l Y 3 R p b 2 4 x L 3 B s Y X l l c n M v R X h w Y W 5 k Z W Q g T 3 J p Z 2 l u Y W w u e 2 x h c 3 R f b m F t Z S w x M n 0 m c X V v d D s s J n F 1 b 3 Q 7 U 2 V j d G l v b j E v c G x h e W V y c y 9 F e H B h b m R l Z C B P c m l n a W 5 h b C 5 7 c G 9 z a X R p b 2 4 s M 3 0 m c X V v d D s s J n F 1 b 3 Q 7 U 2 V j d G l v b j E v c G x h e W V y c y 9 F e H B h b m R l Z C B P c m l n a W 5 h b C 5 7 d G V h b S w 2 f S Z x d W 9 0 O y w m c X V v d D t T Z W N 0 a W 9 u M S 9 w b G F 5 Z X J z L 0 V 4 c G F u Z G V k I E 9 y a W d p b m F s L n t 3 Z W l n a H Q s M T h 9 J n F 1 b 3 Q 7 L C Z x d W 9 0 O 1 N l Y 3 R p b 2 4 x L 3 B s Y X l l c n M v R X h w Y W 5 k Z W Q g T 3 J p Z 2 l u Y W w u e 2 l u a n V y e V 9 z d G F 0 d X M s M T l 9 J n F 1 b 3 Q 7 L C Z x d W 9 0 O 1 N l Y 3 R p b 2 4 x L 3 B s Y X l l c n M v R X h w Y W 5 k Z W Q g T 3 J p Z 2 l u Y W w u e 2 5 1 b W J l c i w x M H 0 m c X V v d D s s J n F 1 b 3 Q 7 U 2 V j d G l v b j E v c G x h e W V y c y 9 F e H B h b m R l Z C B P c m l n a W 5 h b C 5 7 Y W d l L D E 1 f S Z x d W 9 0 O y w m c X V v d D t T Z W N 0 a W 9 u M S 9 w b G F 5 Z X J z L 0 V 4 c G F u Z G V k I E 9 y a W d p b m F s L n t m Y W 5 0 Y X N 5 X 3 B v c 2 l 0 a W 9 u c y w x M X 0 m c X V v d D s s J n F 1 b 3 Q 7 U 2 V j d G l v b j E v c G x h e W V y c y 9 H c m 9 1 c G V k I F J v d 3 M u e 2 Z 1 b G x f b m F t Z S w w f S Z x d W 9 0 O y w m c X V v d D t T Z W N 0 a W 9 u M S 9 w b G F 5 Z X J z L 0 V 4 c G F u Z G V k I E 9 y a W d p b m F s L n t i a X J 0 a F 9 k Y X R l L D d 9 J n F 1 b 3 Q 7 L C Z x d W 9 0 O 1 N l Y 3 R p b 2 4 x L 3 B s Y X l l c n M v R X h w Y W 5 k Z W Q g T 3 J p Z 2 l u Y W w u e 3 l l Y X J z X 2 V 4 c C w x N H 0 m c X V v d D s s J n F 1 b 3 Q 7 U 2 V j d G l v b j E v c G x h e W V y c y 9 F e H B h b m R l Z C B P c m l n a W 5 h b C 5 7 a G V p Z 2 h 0 L D E 3 f S Z x d W 9 0 O y w m c X V v d D t T Z W N 0 a W 9 u M S 9 w b G F 5 Z X J z L 0 V 4 c G F u Z G V k I E 9 y a W d p b m F s L n t k Z X B 0 a F 9 j a G F y d F 9 v c m R l c i w 4 f S Z x d W 9 0 O y w m c X V v d D t T Z W N 0 a W 9 u M S 9 w b G F 5 Z X J z L 0 V 4 c G F u Z G V k I E 9 y a W d p b m F s L n t z d G F 0 d X M s M j F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y b 3 N 0 Z X J z L 0 V 4 c G F u Z G V k I E N v b H V t b j E u e 3 J v c 3 R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Z G l z c G x h e V 9 u Y W 1 l L D N 9 J n F 1 b 3 Q 7 L C Z x d W 9 0 O 1 N l Y 3 R p b 2 4 x L 3 B s Y X l l c n M v R X h w Y W 5 k Z W Q g T 3 J p Z 2 l u Y W w u e 2 Z p c n N 0 X 2 5 h b W U s M j B 9 J n F 1 b 3 Q 7 L C Z x d W 9 0 O 1 N l Y 3 R p b 2 4 x L 3 B s Y X l l c n M v R X h w Y W 5 k Z W Q g T 3 J p Z 2 l u Y W w u e 2 x h c 3 R f b m F t Z S w x M n 0 m c X V v d D s s J n F 1 b 3 Q 7 U 2 V j d G l v b j E v c G x h e W V y c y 9 F e H B h b m R l Z C B P c m l n a W 5 h b C 5 7 c G 9 z a X R p b 2 4 s M 3 0 m c X V v d D s s J n F 1 b 3 Q 7 U 2 V j d G l v b j E v c G x h e W V y c y 9 F e H B h b m R l Z C B P c m l n a W 5 h b C 5 7 d G V h b S w 2 f S Z x d W 9 0 O y w m c X V v d D t T Z W N 0 a W 9 u M S 9 w b G F 5 Z X J z L 0 V 4 c G F u Z G V k I E 9 y a W d p b m F s L n t 3 Z W l n a H Q s M T h 9 J n F 1 b 3 Q 7 L C Z x d W 9 0 O 1 N l Y 3 R p b 2 4 x L 3 B s Y X l l c n M v R X h w Y W 5 k Z W Q g T 3 J p Z 2 l u Y W w u e 2 l u a n V y e V 9 z d G F 0 d X M s M T l 9 J n F 1 b 3 Q 7 L C Z x d W 9 0 O 1 N l Y 3 R p b 2 4 x L 3 B s Y X l l c n M v R X h w Y W 5 k Z W Q g T 3 J p Z 2 l u Y W w u e 2 5 1 b W J l c i w x M H 0 m c X V v d D s s J n F 1 b 3 Q 7 U 2 V j d G l v b j E v c G x h e W V y c y 9 F e H B h b m R l Z C B P c m l n a W 5 h b C 5 7 Y W d l L D E 1 f S Z x d W 9 0 O y w m c X V v d D t T Z W N 0 a W 9 u M S 9 w b G F 5 Z X J z L 0 V 4 c G F u Z G V k I E 9 y a W d p b m F s L n t m Y W 5 0 Y X N 5 X 3 B v c 2 l 0 a W 9 u c y w x M X 0 m c X V v d D s s J n F 1 b 3 Q 7 U 2 V j d G l v b j E v c G x h e W V y c y 9 H c m 9 1 c G V k I F J v d 3 M u e 2 Z 1 b G x f b m F t Z S w w f S Z x d W 9 0 O y w m c X V v d D t T Z W N 0 a W 9 u M S 9 w b G F 5 Z X J z L 0 V 4 c G F u Z G V k I E 9 y a W d p b m F s L n t i a X J 0 a F 9 k Y X R l L D d 9 J n F 1 b 3 Q 7 L C Z x d W 9 0 O 1 N l Y 3 R p b 2 4 x L 3 B s Y X l l c n M v R X h w Y W 5 k Z W Q g T 3 J p Z 2 l u Y W w u e 3 l l Y X J z X 2 V 4 c C w x N H 0 m c X V v d D s s J n F 1 b 3 Q 7 U 2 V j d G l v b j E v c G x h e W V y c y 9 F e H B h b m R l Z C B P c m l n a W 5 h b C 5 7 a G V p Z 2 h 0 L D E 3 f S Z x d W 9 0 O y w m c X V v d D t T Z W N 0 a W 9 u M S 9 w b G F 5 Z X J z L 0 V 4 c G F u Z G V k I E 9 y a W d p b m F s L n t k Z X B 0 a F 9 j a G F y d F 9 v c m R l c i w 4 f S Z x d W 9 0 O y w m c X V v d D t T Z W N 0 a W 9 u M S 9 w b G F 5 Z X J z L 0 V 4 c G F u Z G V k I E 9 y a W d p b m F s L n t z d G F 0 d X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3 N 0 Z X I l M j B w b G F 5 Z X I l M j B k Z X R h a W x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F e H B h b m R l Z C U y M H B s Y X l l c n M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U y M H B s Y X l l c i U y M G R l d G F p b G V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U y M H B s Y X l l c i U y M G R l d G F p b G V k L 0 V 4 c G F u Z G V k J T I w b 3 d u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U y M H B s Y X l l c i U y M G R l d G F p b G V k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T G F z d F V w Z G F 0 Z W Q i I F Z h b H V l P S J k M j A x O S 0 w O C 0 x M l Q y M T o w N D o z N S 4 z N j c x M j A 5 W i I g L z 4 8 R W 5 0 c n k g V H l w Z T 0 i R m l s b E V y c m 9 y Q 2 9 k Z S I g V m F s d W U 9 I n N V b m t u b 3 d u I i A v P j x F b n R y e S B U e X B l P S J G a W x s V G F y Z 2 V 0 T m F t Z U N 1 c 3 R v b W l 6 Z W Q i I F Z h b H V l P S J s M S I g L z 4 8 R W 5 0 c n k g V H l w Z T 0 i R m l s b E N v b H V t b l R 5 c G V z I i B W Y W x 1 Z T 0 i c 0 J n Q U F B Q U F B Q U E 9 P S I g L z 4 8 R W 5 0 c n k g V H l w Z T 0 i T G 9 h Z G V k V G 9 B b m F s e X N p c 1 N l c n Z p Y 2 V z I i B W Y W x 1 Z T 0 i b D A i I C 8 + P E V u d H J 5 I F R 5 c G U 9 I l J l Y 2 9 2 Z X J 5 V G F y Z 2 V 0 U 2 h l Z X Q i I F Z h b H V l P S J z Q W N 0 a X Z l I F J v c 3 R l c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3 N s Z W V w Z X J f a W Q m c X V v d D s s J n F 1 b 3 Q 7 Z n V s b F 9 u Y W 1 l J n F 1 b 3 Q 7 L C Z x d W 9 0 O 3 R l Y W 0 m c X V v d D s s J n F 1 b 3 Q 7 c G 9 z a X R p b 2 4 m c X V v d D s s J n F 1 b 3 Q 7 c m 9 z d G V y X 2 l k J n F 1 b 3 Q 7 L C Z x d W 9 0 O 3 R l Y W 1 f b m F t Z S Z x d W 9 0 O y w m c X V v d D t k a X N w b G F 5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z L 0 N v b n Z l c n R l Z C B 0 b y B U Y W J s Z S 5 7 T m F t Z S w w f S Z x d W 9 0 O y w m c X V v d D t T Z W N 0 a W 9 u M S 9 w b G F 5 Z X J z L 0 V 4 c G F u Z G V k I F Z h b H V l L n t m d W x s X 2 5 h b W U s N 3 0 m c X V v d D s s J n F 1 b 3 Q 7 U 2 V j d G l v b j E v c G x h e W V y c y 9 F e H B h b m R l Z C B W Y W x 1 Z S 5 7 d G V h b S w x N X 0 m c X V v d D s s J n F 1 b 3 Q 7 U 2 V j d G l v b j E v c G x h e W V y c y 9 F e H B h b m R l Z C B W Y W x 1 Z S 5 7 c G 9 z a X R p b 2 4 s M n 0 m c X V v d D s s J n F 1 b 3 Q 7 U 2 V j d G l v b j E v c m 9 z d G V y c y 9 F e H B h b m R l Z C B D b 2 x 1 b W 4 x L n t y b 3 N 0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R p c 3 B s Y X l f b m F t Z S w z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b G F 5 Z X J z L 0 N v b n Z l c n R l Z C B 0 b y B U Y W J s Z S 5 7 T m F t Z S w w f S Z x d W 9 0 O y w m c X V v d D t T Z W N 0 a W 9 u M S 9 w b G F 5 Z X J z L 0 V 4 c G F u Z G V k I F Z h b H V l L n t m d W x s X 2 5 h b W U s N 3 0 m c X V v d D s s J n F 1 b 3 Q 7 U 2 V j d G l v b j E v c G x h e W V y c y 9 F e H B h b m R l Z C B W Y W x 1 Z S 5 7 d G V h b S w x N X 0 m c X V v d D s s J n F 1 b 3 Q 7 U 2 V j d G l v b j E v c G x h e W V y c y 9 F e H B h b m R l Z C B W Y W x 1 Z S 5 7 c G 9 z a X R p b 2 4 s M n 0 m c X V v d D s s J n F 1 b 3 Q 7 U 2 V j d G l v b j E v c m 9 z d G V y c y 9 F e H B h b m R l Z C B D b 2 x 1 b W 4 x L n t y b 3 N 0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R p c 3 B s Y X l f b m F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l J T I w U m 9 z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i 9 F e H B h b m R l Z C U y M H B s Y X l l c n M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0 V 4 c G F u Z G V k J T I w b 3 d u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t b 3 d u Z X J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R d W V y e U l E I i B W Y W x 1 Z T 0 i c 2 F l N T V h N z k 2 L W M w M W Q t N D Z l O S 1 h Y W E z L T k 4 Y j l l Z T M 1 Y j A z Z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k x v Y W R l Z F R v Q W 5 h b H l z a X N T Z X J 2 a W N l c y I g V m F s d W U 9 I m w w I i A v P j x F b n R y e S B U e X B l P S J G a W x s T G F z d F V w Z G F 0 Z W Q i I F Z h b H V l P S J k M j A x O S 0 w O C 0 x M l Q y M T o w N D o z N S 4 1 N D k 2 N D g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z d G V y c y 9 F e H B h b m R l Z C B D b 2 x 1 b W 4 x L n t y b 3 N 0 Z X J f a W Q s M H 0 m c X V v d D s s J n F 1 b 3 Q 7 U 2 V j d G l v b j E v c m 9 z d G V y c y 9 F e H B h b m R l Z C B w b G F 5 Z X J z L n t w b G F 5 Z X J z L D F 9 J n F 1 b 3 Q 7 L C Z x d W 9 0 O 1 N l Y 3 R p b 2 4 x L 3 J v c 3 R l c n M v R X h w Y W 5 k Z W Q g Q 2 9 s d W 1 u M S 5 7 b 3 d u Z X J f a W Q s M n 0 m c X V v d D s s J n F 1 b 3 Q 7 U 2 V j d G l v b j E v c m 9 z d G V y c y 9 F e H B h b m R l Z C B D b 2 x 1 b W 4 x L n t s Z W F n d W V f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9 z d G V y c y 9 F e H B h b m R l Z C B D b 2 x 1 b W 4 x L n t y b 3 N 0 Z X J f a W Q s M H 0 m c X V v d D s s J n F 1 b 3 Q 7 U 2 V j d G l v b j E v c m 9 z d G V y c y 9 F e H B h b m R l Z C B w b G F 5 Z X J z L n t w b G F 5 Z X J z L D F 9 J n F 1 b 3 Q 7 L C Z x d W 9 0 O 1 N l Y 3 R p b 2 4 x L 3 J v c 3 R l c n M v R X h w Y W 5 k Z W Q g Q 2 9 s d W 1 u M S 5 7 b 3 d u Z X J f a W Q s M n 0 m c X V v d D s s J n F 1 b 3 Q 7 U 2 V j d G l v b j E v c m 9 z d G V y c y 9 F e H B h b m R l Z C B D b 2 x 1 b W 4 x L n t s Z W F n d W V f a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c 3 R l c i 1 v d 2 5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L W 9 3 b m V y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L W 9 3 b m V y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t b 3 d u Z X J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t b 3 d u Z X J z L 0 V 4 c G F u Z G V k J T I w b 3 d u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v b X B v c 2 l 0 Z V J v c 3 R l c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R d W V y e U l E I i B W Y W x 1 Z T 0 i c z k 3 N T M 4 N m U z L T g y M j k t N D I 0 Y y 1 h N j A 3 L T c 2 M D Y z Y j R l M j E 4 N i I g L z 4 8 R W 5 0 c n k g V H l w Z T 0 i R m l s b F R h c m d l d E 5 h b W V D d X N 0 b 2 1 p e m V k I i B W Y W x 1 Z T 0 i b D E i I C 8 + P E V u d H J 5 I F R 5 c G U 9 I k Z p b G x F c n J v c k N v Z G U i I F Z h b H V l P S J z V W 5 r b m 9 3 b i I g L z 4 8 R W 5 0 c n k g V H l w Z T 0 i R m l s b E x h c 3 R V c G R h d G V k I i B W Y W x 1 Z T 0 i Z D I w M j A t M D g t M T R U M T c 6 M z E 6 M j k u M z U 5 M z Y x M 1 o i I C 8 + P E V u d H J 5 I F R 5 c G U 9 I k Z p b G x D b 3 V u d C I g V m F s d W U 9 I m w y N j U i I C 8 + P E V u d H J 5 I F R 5 c G U 9 I k F k Z G V k V G 9 E Y X R h T W 9 k Z W w i I F Z h b H V l P S J s M C I g L z 4 8 R W 5 0 c n k g V H l w Z T 0 i R m l s b E N v b H V t b l R 5 c G V z I i B W Y W x 1 Z T 0 i c 0 F B Q U F B Q U F B Q U F B P S I g L z 4 8 R W 5 0 c n k g V H l w Z T 0 i R m l s b E N v b H V t b k 5 h b W V z I i B W Y W x 1 Z T 0 i c 1 s m c X V v d D t z b G V l c G V y X 2 l k J n F 1 b 3 Q 7 L C Z x d W 9 0 O 2 R p c 3 B s Y X l f b m F t Z S Z x d W 9 0 O y w m c X V v d D t m d W x s X 2 5 h b W U m c X V v d D s s J n F 1 b 3 Q 7 d G V h b S Z x d W 9 0 O y w m c X V v d D t w b 3 N p d G l v b i Z x d W 9 0 O y w m c X V v d D t y b 3 N 0 Z X J f a W Q m c X V v d D s s J n F 1 b 3 Q 7 d G V h b V 9 u Y W 1 l J n F 1 b 3 Q 7 L C Z x d W 9 0 O 3 N v d X J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d l d E R y Y W Z 0 U m V z d W x 0 c y 9 F e H B h b m R l Z C B D b 2 x 1 b W 4 x L n t w b G F 5 Z X J f a W Q s M n 0 m c X V v d D s s J n F 1 b 3 Q 7 S 2 V 5 Q 2 9 s d W 1 u Q 2 9 1 b n Q m c X V v d D s 6 M X 1 d L C Z x d W 9 0 O 2 N v b H V t b k l k Z W 5 0 a X R p Z X M m c X V v d D s 6 W y Z x d W 9 0 O 1 N l Y 3 R p b 2 4 x L 3 B s Y X l l c n M v R X h w Y W 5 k Z W Q g T 3 J p Z 2 l u Y W w u e 3 N s Z W V w Z X J f a W Q s M n 0 m c X V v d D s s J n F 1 b 3 Q 7 U 2 V j d G l v b j E v b 3 d u Z X J z L 0 V 4 c G F u Z G V k I E N v b H V t b j E u e 2 R p c 3 B s Y X l f b m F t Z S w z f S Z x d W 9 0 O y w m c X V v d D t T Z W N 0 a W 9 u M S 9 w b G F 5 Z X J z L 0 d y b 3 V w Z W Q g U m 9 3 c y 5 7 Z n V s b F 9 u Y W 1 l L D B 9 J n F 1 b 3 Q 7 L C Z x d W 9 0 O 1 N l Y 3 R p b 2 4 x L 0 F j d G l 2 Z S B S b 3 N 0 Z X I v U m V w b G F j Z W Q g V m F s d W U u e 3 R l Y W 0 s M n 0 m c X V v d D s s J n F 1 b 3 Q 7 U 2 V j d G l v b j E v c G x h e W V y c y 9 F e H B h b m R l Z C B P c m l n a W 5 h b C 5 7 c G 9 z a X R p b 2 4 s M 3 0 m c X V v d D s s J n F 1 b 3 Q 7 U 2 V j d G l v b j E v c m 9 z d G V y c y 9 F e H B h b m R l Z C B D b 2 x 1 b W 4 x L n t y b 3 N 0 Z X J f a W Q s M H 0 m c X V v d D s s J n F 1 b 3 Q 7 U 2 V j d G l v b j E v b 3 d u Z X J z L 0 V 4 c G F u Z G V k I G 1 l d G F k Y X R h L n t 0 Z W F t X 2 5 h b W U s M X 0 m c X V v d D s s J n F 1 b 3 Q 7 U 2 V j d G l v b j E v Q 2 9 t c G 9 z a X R l I F J v c 3 R l c i 9 B Z G R l Z C B D d X N 0 b 2 0 u e 3 N v d X J j Z S B u Z X c s O X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G x h e W V y c y 9 F e H B h b m R l Z C B P c m l n a W 5 h b C 5 7 c 2 x l Z X B l c l 9 p Z C w y f S Z x d W 9 0 O y w m c X V v d D t T Z W N 0 a W 9 u M S 9 v d 2 5 l c n M v R X h w Y W 5 k Z W Q g Q 2 9 s d W 1 u M S 5 7 Z G l z c G x h e V 9 u Y W 1 l L D N 9 J n F 1 b 3 Q 7 L C Z x d W 9 0 O 1 N l Y 3 R p b 2 4 x L 3 B s Y X l l c n M v R 3 J v d X B l Z C B S b 3 d z L n t m d W x s X 2 5 h b W U s M H 0 m c X V v d D s s J n F 1 b 3 Q 7 U 2 V j d G l v b j E v Q W N 0 a X Z l I F J v c 3 R l c i 9 S Z X B s Y W N l Z C B W Y W x 1 Z S 5 7 d G V h b S w y f S Z x d W 9 0 O y w m c X V v d D t T Z W N 0 a W 9 u M S 9 w b G F 5 Z X J z L 0 V 4 c G F u Z G V k I E 9 y a W d p b m F s L n t w b 3 N p d G l v b i w z f S Z x d W 9 0 O y w m c X V v d D t T Z W N 0 a W 9 u M S 9 y b 3 N 0 Z X J z L 0 V 4 c G F u Z G V k I E N v b H V t b j E u e 3 J v c 3 R l c l 9 p Z C w w f S Z x d W 9 0 O y w m c X V v d D t T Z W N 0 a W 9 u M S 9 v d 2 5 l c n M v R X h w Y W 5 k Z W Q g b W V 0 Y W R h d G E u e 3 R l Y W 1 f b m F t Z S w x f S Z x d W 9 0 O y w m c X V v d D t T Z W N 0 a W 9 u M S 9 D b 2 1 w b 3 N p d G U g U m 9 z d G V y L 0 F k Z G V k I E N 1 c 3 R v b S 5 7 c 2 9 1 c m N l I G 5 l d y w 5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H Z X R E c m F m d F J l c 3 V s d H M v R X h w Y W 5 k Z W Q g Q 2 9 s d W 1 u M S 5 7 c G x h e W V y X 2 l k L D J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c m 9 v a 2 l l J T I w Z H J h Z n Q l M j B z d G F 0 d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x s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M Y X N 0 V X B k Y X R l Z C I g V m F s d W U 9 I m Q y M D E 5 L T A 4 L T E y V D E 0 O j Q 1 O j E y L j k 5 M D A y M D B a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m F m d F 9 s a X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c 2 V h c 2 9 u J n F 1 b 3 Q 7 L C Z x d W 9 0 O 2 R y Y W Z 0 X 3 R 5 c G U m c X V v d D s s J n F 1 b 3 Q 7 Z H J h Z n R f a W Q m c X V v d D t d I i A v P j x F b n R y e S B U e X B l P S J G a W x s Q 2 9 s d W 1 u V H l w Z X M i I F Z h b H V l P S J z Q X d Z R y I g L z 4 8 R W 5 0 c n k g V H l w Z T 0 i R m l s b E x h c 3 R V c G R h d G V k I i B W Y W x 1 Z T 0 i Z D I w M T k t M D g t M T J U M j E 6 M D Y 6 N D g u O T g 3 N T E x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J h Z n R f b G l z d C 9 D a G F u Z 2 V k I F R 5 c G U u e 3 N l Y X N v b i w w f S Z x d W 9 0 O y w m c X V v d D t T Z W N 0 a W 9 u M S 9 k c m F m d F 9 s a X N 0 L 0 N o Y W 5 n Z W Q g V H l w Z S 5 7 Z H J h Z n R f d H l w Z S w x f S Z x d W 9 0 O y w m c X V v d D t T Z W N 0 a W 9 u M S 9 k c m F m d F 9 s a X N 0 L 0 N o Y W 5 n Z W Q g V H l w Z S 5 7 Z H J h Z n R f a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H J h Z n R f b G l z d C 9 D a G F u Z 2 V k I F R 5 c G U u e 3 N l Y X N v b i w w f S Z x d W 9 0 O y w m c X V v d D t T Z W N 0 a W 9 u M S 9 k c m F m d F 9 s a X N 0 L 0 N o Y W 5 n Z W Q g V H l w Z S 5 7 Z H J h Z n R f d H l w Z S w x f S Z x d W 9 0 O y w m c X V v d D t T Z W N 0 a W 9 u M S 9 k c m F m d F 9 s a X N 0 L 0 N o Y W 5 n Z W Q g V H l w Z S 5 7 Z H J h Z n R f a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y Y W Z 0 X 2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h Z n R f b G l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l Y X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C 0 w N y 0 y M 1 Q y M T o x M D o y M S 4 y O D I w N T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c m F m d F 9 p Z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C 0 w N y 0 y M 1 Q y M T o x M D o y M S 4 0 M j c w M T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e E d l d E R y Y W Z 0 P C 9 J d G V t U G F 0 a D 4 8 L 0 l 0 Z W 1 M b 2 N h d G l v b j 4 8 U 3 R h Y m x l R W 5 0 c m l l c z 4 8 R W 5 0 c n k g V H l w Z T 0 i U X V l c n l H c m 9 1 c E l E I i B W Y W x 1 Z T 0 i c z U 5 N G R k N D J m L W Y w Y z E t N D V i Z C 0 5 M D c y L W Y 0 Y z V k M j A 1 O D M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E 5 L T A 4 L T E y V D E 3 O j Q 2 O j I x L j k w M z U y N z R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m e E d l d E R y Y W Z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U X V l c n l H c m 9 1 c E l E I i B W Y W x 1 Z T 0 i c z U 5 N G R k N D J m L W Y w Y z E t N D V i Z C 0 5 M D c y L W Y 0 Y z V k M j A 1 O D M 2 Z C I g L z 4 8 R W 5 0 c n k g V H l w Z T 0 i R m l s b E x h c 3 R V c G R h d G V k I i B W Y W x 1 Z T 0 i Z D I w M T k t M D g t M T J U M T c 6 N D Y 6 M j E u O D I z M z A 5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l d E R y Y W Z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C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U m V s Y X R p b 2 5 z a G l w S W 5 m b y Z x d W 9 0 O z p b X X 0 i I C 8 + P E V u d H J 5 I F R 5 c G U 9 I k Z p b G x M Y X N 0 V X B k Y X R l Z C I g V m F s d W U 9 I m Q y M D E 5 L T A 4 L T E y V D E 1 O j M y O j E 4 L j A 4 N z Y w N D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A y N D g 5 M m E y L W Y 0 O W U t N D R m M C 1 i Y j I z L T Y w Y j F h Z j E w O T Q 5 M C I g L z 4 8 L 1 N 0 Y W J s Z U V u d H J p Z X M + P C 9 J d G V t P j x J d G V t P j x J d G V t T G 9 j Y X R p b 2 4 + P E l 0 Z W 1 U e X B l P k Z v c m 1 1 b G E 8 L 0 l 0 Z W 1 U e X B l P j x J d G V t U G F 0 a D 5 T Z W N 0 a W 9 u M S 9 H Z X R E c m F m d F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L 0 V 4 c G F u Z G V k J T I w b W V 0 Y W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4 R 2 V 0 R H J h Z n R S Z X N 1 b H R z P C 9 J d G V t U G F 0 a D 4 8 L 0 l 0 Z W 1 M b 2 N h d G l v b j 4 8 U 3 R h Y m x l R W 5 0 c m l l c z 4 8 R W 5 0 c n k g V H l w Z T 0 i U X V l c n l H c m 9 1 c E l E I i B W Y W x 1 Z T 0 i c z A y N D g 5 M m E y L W Y 0 O W U t N D R m M C 1 i Y j I z L T Y w Y j F h Z j E w O T Q 5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4 L T E y V D E 3 O j M x O j E w L j A 1 N j E z M D B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m e E d l d E R y Y W Z 0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R y Y W R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1 J l b G F 0 a W 9 u c 2 h p c E l u Z m 8 m c X V v d D s 6 W 1 1 9 I i A v P j x F b n R y e S B U e X B l P S J G a W x s T G F z d F V w Z G F 0 Z W Q i I F Z h b H V l P S J k M j A x O S 0 w O C 0 x M l Q x N z o z M T o x M C 4 x N T M z O D E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N k Z j I 0 N W E 2 M S 0 3 O D F l L T Q z O D A t Y m Y z Z i 0 2 Z G Q x M j J m N W M x N m I i I C 8 + P C 9 T d G F i b G V F b n R y a W V z P j w v S X R l b T 4 8 S X R l b T 4 8 S X R l b U x v Y 2 F 0 a W 9 u P j x J d G V t V H l w Z T 5 G b 3 J t d W x h P C 9 J d G V t V H l w Z T 4 8 S X R l b V B h d G g + U 2 V j d G l v b j E v R 2 V 0 R H J h Z n R U c m F k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U c m F k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V H J h Z G V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V H J h Z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U c m F k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e E d l d E R y Y W Z 0 V H J h Z G V z P C 9 J d G V t U G F 0 a D 4 8 L 0 l 0 Z W 1 M b 2 N h d G l v b j 4 8 U 3 R h Y m x l R W 5 0 c m l l c z 4 8 R W 5 0 c n k g V H l w Z T 0 i U X V l c n l H c m 9 1 c E l E I i B W Y W x 1 Z T 0 i c 2 R m M j Q 1 Y T Y x L T c 4 M W U t N D M 4 M C 1 i Z j N m L T Z k Z D E y M m Y 1 Y z E 2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4 L T E y V D E 3 O j M x O j E w L j E x N z I 4 N j l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m e E d l d E R y Y W Z 0 V H J h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T 3 J k Z X I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R d W V y e U d y b 3 V w S U Q i I F Z h b H V l P S J z N 2 F k Y m M z O T c t N z F j M C 0 0 Z T F m L T g 4 Z D Q t O D c z Y T l i N T l i Z G I 2 I i A v P j x F b n R y e S B U e X B l P S J G a W x s T G F z d F V w Z G F 0 Z W Q i I F Z h b H V l P S J k M j A x O S 0 w O C 0 x M l Q y M T o w N D o z N i 4 w N j c z M T E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0 R H J h Z n R P c m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9 y Z G V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9 y Z G V y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P c m R l c i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T 3 J k Z X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9 y Z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h H Z X R E c m F m d E 9 y Z G V y P C 9 J d G V t U G F 0 a D 4 8 L 0 l 0 Z W 1 M b 2 N h d G l v b j 4 8 U 3 R h Y m x l R W 5 0 c m l l c z 4 8 R W 5 0 c n k g V H l w Z T 0 i U X V l c n l H c m 9 1 c E l E I i B W Y W x 1 Z T 0 i c z d h Z G J j M z k 3 L T c x Y z A t N G U x Z i 0 4 O G Q 0 L T g 3 M 2 E 5 Y j U 5 Y m R i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E 5 L T A 4 L T E y V D I x O j A 0 O j M 2 L j E 3 N j A z M D R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m e E d l d E R y Y W Z 0 T 3 J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Q v R X h w Y W 5 k Z W Q l M j B z Z X R 0 a W 5 n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A 1 Z D U 5 N T F i L W M 1 N m U t N D Q 3 M y 0 5 Y z F j L T h l M 2 U 5 Z T g w N m U 5 O C I g L z 4 8 R W 5 0 c n k g V H l w Z T 0 i R m l s b E x h c 3 R V c G R h d G V k I i B W Y W x 1 Z T 0 i Z D I w M j A t M D c t M j N U M j M 6 M D A 6 N D I u M j I 2 M j Y w M l o i I C 8 + P E V u d H J 5 I F R 5 c G U 9 I k x v Y W R l Z F R v Q W 5 h b H l z a X N T Z X J 2 a W N l c y I g V m F s d W U 9 I m w w I i A v P j x F b n R y e S B U e X B l P S J G a W x s Q 2 9 s d W 1 u V H l w Z X M i I F Z h b H V l P S J z Q X d N R E F B Q U F B Q U F B Q U F B Q S I g L z 4 8 R W 5 0 c n k g V H l w Z T 0 i U X V l c n l H c m 9 1 c E l E I i B W Y W x 1 Z T 0 i c 2 Y 0 N z h k O T M 5 L T k z N 2 Y t N D I z Z i 0 4 Z T M y L T F i N j R h Z W N i Z T N k Z S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3 J v d W 5 k J n F 1 b 3 Q 7 L C Z x d W 9 0 O 3 B p Y 2 s m c X V v d D s s J n F 1 b 3 Q 7 b 3 J k a W 5 h b C Z x d W 9 0 O y w m c X V v d D t v d 2 5 l c l 9 y b 3 N 0 Z X J f a W Q m c X V v d D s s J n F 1 b 3 Q 7 b 3 d u Z X I m c X V v d D s s J n F 1 b 3 Q 7 b 3 J p Z 2 l u Y W x f b 3 d u Z X I m c X V v d D s s J n F 1 b 3 Q 7 c G l j a 1 9 u Y W 1 l J n F 1 b 3 Q 7 L C Z x d W 9 0 O 3 B s Y W N l a G 9 s Z G V y X 2 5 h b W U m c X V v d D s s J n F 1 b 3 Q 7 c 2 F s Y X J 5 J n F 1 b 3 Q 7 L C Z x d W 9 0 O 3 R l Y W 0 m c X V v d D s s J n F 1 b 3 Q 7 c G 9 z a X R p b 2 4 m c X V v d D s s J n F 1 b 3 Q 7 Z n V s b F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d E R y Y W Z 0 R G V 0 Y W l s c y 9 D a G F u Z 2 V k I F R 5 c G U u e 0 N v b H V t b j E s M H 0 m c X V v d D s s J n F 1 b 3 Q 7 U 2 V j d G l v b j E v R 2 V 0 R H J h Z n R E Z X R h a W x z L 0 N o Y W 5 n Z W Q g V H l w Z T E u e 1 B p Y 2 s s M X 0 m c X V v d D s s J n F 1 b 3 Q 7 U 2 V j d G l v b j E v R 2 V 0 R H J h Z n R E Z X R h a W x z L 0 F k Z G V k I E N 1 c 3 R v b T I u e 2 9 y Z G l u Y W w s N n 0 m c X V v d D s s J n F 1 b 3 Q 7 U 2 V j d G l v b j E v R 2 V 0 R H J h Z n R E Z X R h a W x z L 0 F k Z G V k I E N 1 c 3 R v b T Q u e 2 9 3 b m V y X 3 J v c 3 R l c l 9 p Z C w 5 f S Z x d W 9 0 O y w m c X V v d D t T Z W N 0 a W 9 u M S 9 H Z X R E c m F m d E R l d G F p b H M v Q W R k Z W Q g Q 2 9 u Z G l 0 a W 9 u Y W w g Q 2 9 s d W 1 u L n t v d 2 5 l c i w 3 f S Z x d W 9 0 O y w m c X V v d D t T Z W N 0 a W 9 u M S 9 H Z X R E c m F m d E R l d G F p b H M v Q W R k Z W Q g Q 2 9 u Z G l 0 a W 9 u Y W w g Q 2 9 s d W 1 u M S 5 7 b 3 J p Z 2 l u Y W x f b 3 d u Z X I s O H 0 m c X V v d D s s J n F 1 b 3 Q 7 U 2 V j d G l v b j E v R 2 V 0 R H J h Z n R E Z X R h a W x z L 0 F k Z G V k I E N 1 c 3 R v b T E u e 3 B p Y 2 t f b m F t Z S w 1 f S Z x d W 9 0 O y w m c X V v d D t T Z W N 0 a W 9 u M S 9 H Z X R E c m F m d E R l d G F p b H M v Q W R k Z W Q g Q 3 V z d G 9 t M y 5 7 c G x h Y 2 V o b 2 x k Z X J f b m F t Z S w 3 f S Z x d W 9 0 O y w m c X V v d D t T Z W N 0 a W 9 u M S 9 H Z X R E c m F m d E R l d G F p b H M v Q W R k Z W Q g Q 2 9 u Z G l 0 a W 9 u Y W w g Q 2 9 s d W 1 u M i 5 7 c 2 F s Y X J 5 L D h 9 J n F 1 b 3 Q 7 L C Z x d W 9 0 O 1 N l Y 3 R p b 2 4 x L 0 d l d E R y Y W Z 0 R G V 0 Y W l s c y 9 F e H B h b m R l Z C B k c m F m d C B y Z X N 1 b H R z I D I w M T k u e 3 R l Y W 0 s O X 0 m c X V v d D s s J n F 1 b 3 Q 7 U 2 V j d G l v b j E v R 2 V 0 R H J h Z n R E Z X R h a W x z L 0 V 4 c G F u Z G V k I G R y Y W Z 0 I H J l c 3 V s d H M g M j A x O S 5 7 c G 9 z a X R p b 2 4 s M T B 9 J n F 1 b 3 Q 7 L C Z x d W 9 0 O 1 N l Y 3 R p b 2 4 x L 0 d l d E R y Y W Z 0 R G V 0 Y W l s c y 9 F e H B h b m R l Z C B k c m F m d C B y Z X N 1 b H R z I D I w M T k u e 2 Z 1 b G x f b m F t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d l d E R y Y W Z 0 R G V 0 Y W l s c y 9 D a G F u Z 2 V k I F R 5 c G U u e 0 N v b H V t b j E s M H 0 m c X V v d D s s J n F 1 b 3 Q 7 U 2 V j d G l v b j E v R 2 V 0 R H J h Z n R E Z X R h a W x z L 0 N o Y W 5 n Z W Q g V H l w Z T E u e 1 B p Y 2 s s M X 0 m c X V v d D s s J n F 1 b 3 Q 7 U 2 V j d G l v b j E v R 2 V 0 R H J h Z n R E Z X R h a W x z L 0 F k Z G V k I E N 1 c 3 R v b T I u e 2 9 y Z G l u Y W w s N n 0 m c X V v d D s s J n F 1 b 3 Q 7 U 2 V j d G l v b j E v R 2 V 0 R H J h Z n R E Z X R h a W x z L 0 F k Z G V k I E N 1 c 3 R v b T Q u e 2 9 3 b m V y X 3 J v c 3 R l c l 9 p Z C w 5 f S Z x d W 9 0 O y w m c X V v d D t T Z W N 0 a W 9 u M S 9 H Z X R E c m F m d E R l d G F p b H M v Q W R k Z W Q g Q 2 9 u Z G l 0 a W 9 u Y W w g Q 2 9 s d W 1 u L n t v d 2 5 l c i w 3 f S Z x d W 9 0 O y w m c X V v d D t T Z W N 0 a W 9 u M S 9 H Z X R E c m F m d E R l d G F p b H M v Q W R k Z W Q g Q 2 9 u Z G l 0 a W 9 u Y W w g Q 2 9 s d W 1 u M S 5 7 b 3 J p Z 2 l u Y W x f b 3 d u Z X I s O H 0 m c X V v d D s s J n F 1 b 3 Q 7 U 2 V j d G l v b j E v R 2 V 0 R H J h Z n R E Z X R h a W x z L 0 F k Z G V k I E N 1 c 3 R v b T E u e 3 B p Y 2 t f b m F t Z S w 1 f S Z x d W 9 0 O y w m c X V v d D t T Z W N 0 a W 9 u M S 9 H Z X R E c m F m d E R l d G F p b H M v Q W R k Z W Q g Q 3 V z d G 9 t M y 5 7 c G x h Y 2 V o b 2 x k Z X J f b m F t Z S w 3 f S Z x d W 9 0 O y w m c X V v d D t T Z W N 0 a W 9 u M S 9 H Z X R E c m F m d E R l d G F p b H M v Q W R k Z W Q g Q 2 9 u Z G l 0 a W 9 u Y W w g Q 2 9 s d W 1 u M i 5 7 c 2 F s Y X J 5 L D h 9 J n F 1 b 3 Q 7 L C Z x d W 9 0 O 1 N l Y 3 R p b 2 4 x L 0 d l d E R y Y W Z 0 R G V 0 Y W l s c y 9 F e H B h b m R l Z C B k c m F m d C B y Z X N 1 b H R z I D I w M T k u e 3 R l Y W 0 s O X 0 m c X V v d D s s J n F 1 b 3 Q 7 U 2 V j d G l v b j E v R 2 V 0 R H J h Z n R E Z X R h a W x z L 0 V 4 c G F u Z G V k I G R y Y W Z 0 I H J l c 3 V s d H M g M j A x O S 5 7 c G 9 z a X R p b 2 4 s M T B 9 J n F 1 b 3 Q 7 L C Z x d W 9 0 O 1 N l Y 3 R p b 2 4 x L 0 d l d E R y Y W Z 0 R G V 0 Y W l s c y 9 F e H B h b m R l Z C B k c m F m d C B y Z X N 1 b H R z I D I w M T k u e 2 Z 1 b G x f b m F t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l Y W d 1 Z V 9 p Z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x h c 3 R V c G R h d G V k I i B W Y W x 1 Z T 0 i Z D I w M j A t M D c t M j N U M j E 6 M T A 6 M j E u M z U 5 M D I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n h H Z X R E c m F m d E R l d G F p b H M 8 L 0 l 0 Z W 1 Q Y X R o P j w v S X R l b U x v Y 2 F 0 a W 9 u P j x T d G F i b G V F b n R y a W V z P j x F b n R y e S B U e X B l P S J R d W V y e U d y b 3 V w S U Q i I F Z h b H V l P S J z Z j Q 3 O G Q 5 M z k t O T M 3 Z i 0 0 M j N m L T h l M z I t M W I 2 N G F l Y 2 J l M 2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w L T A 3 L T I z V D I z O j A w O j Q y L j I 4 O D I 2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l d E R y Y W Z 0 T 3 J k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T k 8 L 0 l 0 Z W 1 Q Y X R o P j w v S X R l b U x v Y 2 F 0 a W 9 u P j x T d G F i b G V F b n R y a W V z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U Y X J n Z X Q i I F Z h b H V l P S J z U m 9 v a 2 l l c z I w M T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y M F Q x N j o 1 N D o w O S 4 2 M z U y O T c 0 W i I g L z 4 8 R W 5 0 c n k g V H l w Z T 0 i R m l s b E N v b H V t b l R 5 c G V z I i B W Y W x 1 Z T 0 i c 0 F 3 Q U F B Q U F B Q U F B Q U F B Q U F B Q T 0 9 I i A v P j x F b n R y e S B U e X B l P S J G a W x s Q 2 9 s d W 1 u T m F t Z X M i I F Z h b H V l P S J z W y Z x d W 9 0 O 3 N l Y X N v b i Z x d W 9 0 O y w m c X V v d D t y b 3 V u Z C Z x d W 9 0 O y w m c X V v d D t w a W N r J n F 1 b 3 Q 7 L C Z x d W 9 0 O 2 9 y Z G l u Y W w m c X V v d D s s J n F 1 b 3 Q 7 b 3 d u Z X J f c m 9 z d G V y X 2 l k J n F 1 b 3 Q 7 L C Z x d W 9 0 O 2 9 3 b m V y J n F 1 b 3 Q 7 L C Z x d W 9 0 O 2 9 y a W d p b m F s X 2 9 3 b m V y J n F 1 b 3 Q 7 L C Z x d W 9 0 O 3 B p Y 2 t f b m F t Z S Z x d W 9 0 O y w m c X V v d D t w b G F j Z W h v b G R l c l 9 u Y W 1 l J n F 1 b 3 Q 7 L C Z x d W 9 0 O 3 N h b G F y e S Z x d W 9 0 O y w m c X V v d D t 0 Z W F t J n F 1 b 3 Q 7 L C Z x d W 9 0 O 3 B v c 2 l 0 a W 9 u J n F 1 b 3 Q 7 L C Z x d W 9 0 O 2 Z 1 b G x f b m F t Z S Z x d W 9 0 O 1 0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l F 1 Z X J 5 S U Q i I F Z h b H V l P S J z Y m V j N j k z M z M t N G J m Z C 0 0 M z c w L T g w M D I t O D c 0 Y j V m Z T Y y N 2 V m I i A v P j x F b n R y e S B U e X B l P S J G a W x s Q 2 9 1 b n Q i I F Z h b H V l P S J s N z A i I C 8 + P E V u d H J 5 I F R 5 c G U 9 I k Z p b G x U Y X J n Z X R O Y W 1 l Q 3 V z d G 9 t a X p l Z C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m F m d F 9 s a X N 0 L 0 N o Y W 5 n Z W Q g V H l w Z S 5 7 c 2 V h c 2 9 u L D B 9 J n F 1 b 3 Q 7 L C Z x d W 9 0 O 1 N l Y 3 R p b 2 4 x L 3 J v b 2 t p Z S B k c m F m d C A y M D E 5 L 0 V 4 c G F u Z G V k I G Z 4 R 2 V 0 R H J h Z n R E Z X R h a W x z L n t y b 3 V u Z C w x f S Z x d W 9 0 O y w m c X V v d D t T Z W N 0 a W 9 u M S 9 y b 2 9 r a W U g Z H J h Z n Q g M j A x O S 9 F e H B h b m R l Z C B m e E d l d E R y Y W Z 0 R G V 0 Y W l s c y 5 7 c G l j a y w y f S Z x d W 9 0 O y w m c X V v d D t T Z W N 0 a W 9 u M S 9 y b 2 9 r a W U g Z H J h Z n Q g M j A x O S 9 F e H B h b m R l Z C B m e E d l d E R y Y W Z 0 R G V 0 Y W l s c y 5 7 b 3 J k a W 5 h b C w z f S Z x d W 9 0 O y w m c X V v d D t T Z W N 0 a W 9 u M S 9 y b 2 9 r a W U g Z H J h Z n Q g M j A x O S 9 F e H B h b m R l Z C B m e E d l d E R y Y W Z 0 R G V 0 Y W l s c y 5 7 b 3 d u Z X J f c m 9 z d G V y X 2 l k L D R 9 J n F 1 b 3 Q 7 L C Z x d W 9 0 O 1 N l Y 3 R p b 2 4 x L 3 J v b 2 t p Z S B k c m F m d C A y M D E 5 L 0 V 4 c G F u Z G V k I G Z 4 R 2 V 0 R H J h Z n R E Z X R h a W x z L n t v d 2 5 l c i w 1 f S Z x d W 9 0 O y w m c X V v d D t T Z W N 0 a W 9 u M S 9 y b 2 9 r a W U g Z H J h Z n Q g M j A x O S 9 F e H B h b m R l Z C B m e E d l d E R y Y W Z 0 R G V 0 Y W l s c y 5 7 b 3 J p Z 2 l u Y W x f b 3 d u Z X I s N n 0 m c X V v d D s s J n F 1 b 3 Q 7 U 2 V j d G l v b j E v c m 9 v a 2 l l I G R y Y W Z 0 I D I w M T k v R X h w Y W 5 k Z W Q g Z n h H Z X R E c m F m d E R l d G F p b H M u e 3 B p Y 2 t f b m F t Z S w 3 f S Z x d W 9 0 O y w m c X V v d D t T Z W N 0 a W 9 u M S 9 y b 2 9 r a W U g Z H J h Z n Q g M j A x O S 9 F e H B h b m R l Z C B m e E d l d E R y Y W Z 0 R G V 0 Y W l s c y 5 7 c G x h Y 2 V o b 2 x k Z X J f b m F t Z S w 4 f S Z x d W 9 0 O y w m c X V v d D t T Z W N 0 a W 9 u M S 9 y b 2 9 r a W U g Z H J h Z n Q g M j A x O S 9 F e H B h b m R l Z C B m e E d l d E R y Y W Z 0 R G V 0 Y W l s c y 5 7 c 2 F s Y X J 5 L D l 9 J n F 1 b 3 Q 7 L C Z x d W 9 0 O 1 N l Y 3 R p b 2 4 x L 3 J v b 2 t p Z S B k c m F m d C A y M D E 5 L 0 V 4 c G F u Z G V k I G Z 4 R 2 V 0 R H J h Z n R E Z X R h a W x z L n t 0 Z W F t L D E w f S Z x d W 9 0 O y w m c X V v d D t T Z W N 0 a W 9 u M S 9 y b 2 9 r a W U g Z H J h Z n Q g M j A x O S 9 F e H B h b m R l Z C B m e E d l d E R y Y W Z 0 R G V 0 Y W l s c y 5 7 c G 9 z a X R p b 2 4 s M T F 9 J n F 1 b 3 Q 7 L C Z x d W 9 0 O 1 N l Y 3 R p b 2 4 x L 3 J v b 2 t p Z S B k c m F m d C A y M D E 5 L 0 V 4 c G F u Z G V k I G Z 4 R 2 V 0 R H J h Z n R E Z X R h a W x z L n t m d W x s X 2 5 h b W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k c m F m d F 9 s a X N 0 L 0 N o Y W 5 n Z W Q g V H l w Z S 5 7 c 2 V h c 2 9 u L D B 9 J n F 1 b 3 Q 7 L C Z x d W 9 0 O 1 N l Y 3 R p b 2 4 x L 3 J v b 2 t p Z S B k c m F m d C A y M D E 5 L 0 V 4 c G F u Z G V k I G Z 4 R 2 V 0 R H J h Z n R E Z X R h a W x z L n t y b 3 V u Z C w x f S Z x d W 9 0 O y w m c X V v d D t T Z W N 0 a W 9 u M S 9 y b 2 9 r a W U g Z H J h Z n Q g M j A x O S 9 F e H B h b m R l Z C B m e E d l d E R y Y W Z 0 R G V 0 Y W l s c y 5 7 c G l j a y w y f S Z x d W 9 0 O y w m c X V v d D t T Z W N 0 a W 9 u M S 9 y b 2 9 r a W U g Z H J h Z n Q g M j A x O S 9 F e H B h b m R l Z C B m e E d l d E R y Y W Z 0 R G V 0 Y W l s c y 5 7 b 3 J k a W 5 h b C w z f S Z x d W 9 0 O y w m c X V v d D t T Z W N 0 a W 9 u M S 9 y b 2 9 r a W U g Z H J h Z n Q g M j A x O S 9 F e H B h b m R l Z C B m e E d l d E R y Y W Z 0 R G V 0 Y W l s c y 5 7 b 3 d u Z X J f c m 9 z d G V y X 2 l k L D R 9 J n F 1 b 3 Q 7 L C Z x d W 9 0 O 1 N l Y 3 R p b 2 4 x L 3 J v b 2 t p Z S B k c m F m d C A y M D E 5 L 0 V 4 c G F u Z G V k I G Z 4 R 2 V 0 R H J h Z n R E Z X R h a W x z L n t v d 2 5 l c i w 1 f S Z x d W 9 0 O y w m c X V v d D t T Z W N 0 a W 9 u M S 9 y b 2 9 r a W U g Z H J h Z n Q g M j A x O S 9 F e H B h b m R l Z C B m e E d l d E R y Y W Z 0 R G V 0 Y W l s c y 5 7 b 3 J p Z 2 l u Y W x f b 3 d u Z X I s N n 0 m c X V v d D s s J n F 1 b 3 Q 7 U 2 V j d G l v b j E v c m 9 v a 2 l l I G R y Y W Z 0 I D I w M T k v R X h w Y W 5 k Z W Q g Z n h H Z X R E c m F m d E R l d G F p b H M u e 3 B p Y 2 t f b m F t Z S w 3 f S Z x d W 9 0 O y w m c X V v d D t T Z W N 0 a W 9 u M S 9 y b 2 9 r a W U g Z H J h Z n Q g M j A x O S 9 F e H B h b m R l Z C B m e E d l d E R y Y W Z 0 R G V 0 Y W l s c y 5 7 c G x h Y 2 V o b 2 x k Z X J f b m F t Z S w 4 f S Z x d W 9 0 O y w m c X V v d D t T Z W N 0 a W 9 u M S 9 y b 2 9 r a W U g Z H J h Z n Q g M j A x O S 9 F e H B h b m R l Z C B m e E d l d E R y Y W Z 0 R G V 0 Y W l s c y 5 7 c 2 F s Y X J 5 L D l 9 J n F 1 b 3 Q 7 L C Z x d W 9 0 O 1 N l Y 3 R p b 2 4 x L 3 J v b 2 t p Z S B k c m F m d C A y M D E 5 L 0 V 4 c G F u Z G V k I G Z 4 R 2 V 0 R H J h Z n R E Z X R h a W x z L n t 0 Z W F t L D E w f S Z x d W 9 0 O y w m c X V v d D t T Z W N 0 a W 9 u M S 9 y b 2 9 r a W U g Z H J h Z n Q g M j A x O S 9 F e H B h b m R l Z C B m e E d l d E R y Y W Z 0 R G V 0 Y W l s c y 5 7 c G 9 z a X R p b 2 4 s M T F 9 J n F 1 b 3 Q 7 L C Z x d W 9 0 O 1 N l Y 3 R p b 2 4 x L 3 J v b 2 t p Z S B k c m F m d C A y M D E 5 L 0 V 4 c G F u Z G V k I G Z 4 R 2 V 0 R H J h Z n R E Z X R h a W x z L n t m d W x s X 2 5 h b W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2 9 r a W U l M j B k c m F m d C U y M D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E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x O S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T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T k v R X h w Y W 5 k Z W Q l M j B m e E d l d E R y Y W Z 0 R G V 0 Y W l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Q m V l c l R h Y m x l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l F 1 Z X J 5 S U Q i I F Z h b H V l P S J z O T Z j M G R k Z j U t Y j Q y Y y 0 0 O D M x L T k 5 N m M t Y z J k Y j c 0 Y 2 J k M D J k I i A v P j x F b n R y e S B U e X B l P S J G a W x s R X J y b 3 J D b 3 V u d C I g V m F s d W U 9 I m w w I i A v P j x F b n R y e S B U e X B l P S J G a W x s V G F y Z 2 V 0 T m F t Z U N 1 c 3 R v b W l 6 Z W Q i I F Z h b H V l P S J s M S I g L z 4 8 R W 5 0 c n k g V H l w Z T 0 i R m l s b E x h c 3 R V c G R h d G V k I i B W Y W x 1 Z T 0 i Z D I w M j A t M D g t M T R U M T Y 6 N D c 6 M j E u M T k 3 O D g 3 M V o i I C 8 + P E V u d H J 5 I F R 5 c G U 9 I k Z p b G x D b 2 x 1 b W 5 U e X B l c y I g V m F s d W U 9 I n N C Z 1 l H Q X d V R k F 3 T U d C U V V G Q l F Z R C I g L z 4 8 R W 5 0 c n k g V H l w Z T 0 i R m l s b E N v b H V t b k 5 h b W V z I i B W Y W x 1 Z T 0 i c 1 s m c X V v d D t O Y W 1 l J n F 1 b 3 Q 7 L C Z x d W 9 0 O 1 B v c y Z x d W 9 0 O y w m c X V v d D t U Z W F t J n F 1 b 3 Q 7 L C Z x d W 9 0 O 0 J 5 Z S Z x d W 9 0 O y w m c X V v d D t B d m V y Y W d l J n F 1 b 3 Q 7 L C Z x d W 9 0 O 1 N 0 Z G V 2 J n F 1 b 3 Q 7 L C Z x d W 9 0 O 1 J h b m s m c X V v d D s s J n F 1 b 3 Q 7 V G l l c i Z x d W 9 0 O y w m c X V v d D t F Q 1 I m c X V v d D s s J n F 1 b 3 Q 7 R U N S Q X Z n J n F 1 b 3 Q 7 L C Z x d W 9 0 O 0 F E U C Z x d W 9 0 O y w m c X V v d D t F Q 1 I g d n M u I E F E U C Z x d W 9 0 O y w m c X V v d D t Q U y Z x d W 9 0 O y w m c X V v d D t z b G V l c G V y X 2 l k J n F 1 b 3 Q 7 L C Z x d W 9 0 O 3 l l Y X J z X 2 V 4 c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U x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c G x h e W V y c 1 9 j b 3 V u d C 9 H c m 9 1 c G V k I F J v d 3 M u e 2 Z 1 b G x f b m F t Z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1 h c E J l Z X J T b G V l c G V y L 0 N o Y W 5 n Z W Q g V H l w Z S 5 7 Q m V l c k 5 h b W U s M H 0 m c X V v d D s s J n F 1 b 3 Q 7 S 2 V 5 Q 2 9 s d W 1 u Q 2 9 1 b n Q m c X V v d D s 6 M X 0 s e y Z x d W 9 0 O 2 t l e U N v b H V t b k N v d W 5 0 J n F 1 b 3 Q 7 O j E s J n F 1 b 3 Q 7 a 2 V 5 Q 2 9 s d W 1 u J n F 1 b 3 Q 7 O j E z L C Z x d W 9 0 O 2 9 0 a G V y S 2 V 5 Q 2 9 s d W 1 u S W R l b n R p d H k m c X V v d D s 6 J n F 1 b 3 Q 7 U 2 V j d G l v b j E v c G x h e W V y c y 9 F e H B h b m R l Z C B P c m l n a W 5 h b C 5 7 c 2 x l Z X B l c l 9 p Z C w y f S Z x d W 9 0 O y w m c X V v d D t L Z X l D b 2 x 1 b W 5 D b 3 V u d C Z x d W 9 0 O z o x f V 0 s J n F 1 b 3 Q 7 Y 2 9 s d W 1 u S W R l b n R p d G l l c y Z x d W 9 0 O z p b J n F 1 b 3 Q 7 U 2 V j d G l v b j E v Q m V l c l N o Z W V 0 c y 9 D a G F u Z 2 V k I F R 5 c G U u e 0 5 h b W U s M H 0 m c X V v d D s s J n F 1 b 3 Q 7 U 2 V j d G l v b j E v Q m V l c l N o Z W V 0 c y 9 D a G F u Z 2 V k I F R 5 c G U u e 1 B v c y w x f S Z x d W 9 0 O y w m c X V v d D t T Z W N 0 a W 9 u M S 9 C Z W V y U 2 h l Z X R z L 0 N o Y W 5 n Z W Q g V H l w Z S 5 7 V G V h b S w y f S Z x d W 9 0 O y w m c X V v d D t T Z W N 0 a W 9 u M S 9 C Z W V y U 2 h l Z X R z L 0 N o Y W 5 n Z W Q g V H l w Z S 5 7 Q n l l L D N 9 J n F 1 b 3 Q 7 L C Z x d W 9 0 O 1 N l Y 3 R p b 2 4 x L 0 J l Z X J T a G V l d H M v Q 2 h h b m d l Z C B U e X B l L n t B d m V y Y W d l L D R 9 J n F 1 b 3 Q 7 L C Z x d W 9 0 O 1 N l Y 3 R p b 2 4 x L 0 J l Z X J T a G V l d H M v Q 2 h h b m d l Z C B U e X B l L n t T d G R l d i w 1 f S Z x d W 9 0 O y w m c X V v d D t T Z W N 0 a W 9 u M S 9 C Z W V y U 2 h l Z X R z L 0 N o Y W 5 n Z W Q g V H l w Z S 5 7 U m F u a y w 2 f S Z x d W 9 0 O y w m c X V v d D t T Z W N 0 a W 9 u M S 9 C Z W V y U 2 h l Z X R z L 0 N o Y W 5 n Z W Q g V H l w Z S 5 7 V G l l c i w 3 f S Z x d W 9 0 O y w m c X V v d D t T Z W N 0 a W 9 u M S 9 C Z W V y U 2 h l Z X R z L 0 N o Y W 5 n Z W Q g V H l w Z S 5 7 R U N S L D h 9 J n F 1 b 3 Q 7 L C Z x d W 9 0 O 1 N l Y 3 R p b 2 4 x L 0 J l Z X J T a G V l d H M v Q 2 h h b m d l Z C B U e X B l L n t F Q 1 J B d m c s O X 0 m c X V v d D s s J n F 1 b 3 Q 7 U 2 V j d G l v b j E v Q m V l c l N o Z W V 0 c y 9 D a G F u Z 2 V k I F R 5 c G U u e 0 F E U C w x M H 0 m c X V v d D s s J n F 1 b 3 Q 7 U 2 V j d G l v b j E v Q m V l c l N o Z W V 0 c y 9 D a G F u Z 2 V k I F R 5 c G U u e 0 V D U i B 2 c y 4 g Q U R Q L D E x f S Z x d W 9 0 O y w m c X V v d D t T Z W N 0 a W 9 u M S 9 C Z W V y U 2 h l Z X R z L 0 N o Y W 5 n Z W Q g V H l w Z S 5 7 U F M s M T J 9 J n F 1 b 3 Q 7 L C Z x d W 9 0 O 1 N l Y 3 R p b 2 4 x L 0 J l Z X J T a G V l d H M v Q W R k Z W Q g Q 3 V z d G 9 t L n t m a X h l Z F 9 z b G V l c G V y X 2 l k L D E 1 f S Z x d W 9 0 O y w m c X V v d D t T Z W N 0 a W 9 u M S 9 C Z W V y U 2 h l Z X R z L 0 N o Y W 5 n Z W Q g V H l w Z T E u e 3 l l Y X J z X 2 V 4 c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J l Z X J T a G V l d H M v Q 2 h h b m d l Z C B U e X B l L n t O Y W 1 l L D B 9 J n F 1 b 3 Q 7 L C Z x d W 9 0 O 1 N l Y 3 R p b 2 4 x L 0 J l Z X J T a G V l d H M v Q 2 h h b m d l Z C B U e X B l L n t Q b 3 M s M X 0 m c X V v d D s s J n F 1 b 3 Q 7 U 2 V j d G l v b j E v Q m V l c l N o Z W V 0 c y 9 D a G F u Z 2 V k I F R 5 c G U u e 1 R l Y W 0 s M n 0 m c X V v d D s s J n F 1 b 3 Q 7 U 2 V j d G l v b j E v Q m V l c l N o Z W V 0 c y 9 D a G F u Z 2 V k I F R 5 c G U u e 0 J 5 Z S w z f S Z x d W 9 0 O y w m c X V v d D t T Z W N 0 a W 9 u M S 9 C Z W V y U 2 h l Z X R z L 0 N o Y W 5 n Z W Q g V H l w Z S 5 7 Q X Z l c m F n Z S w 0 f S Z x d W 9 0 O y w m c X V v d D t T Z W N 0 a W 9 u M S 9 C Z W V y U 2 h l Z X R z L 0 N o Y W 5 n Z W Q g V H l w Z S 5 7 U 3 R k Z X Y s N X 0 m c X V v d D s s J n F 1 b 3 Q 7 U 2 V j d G l v b j E v Q m V l c l N o Z W V 0 c y 9 D a G F u Z 2 V k I F R 5 c G U u e 1 J h b m s s N n 0 m c X V v d D s s J n F 1 b 3 Q 7 U 2 V j d G l v b j E v Q m V l c l N o Z W V 0 c y 9 D a G F u Z 2 V k I F R 5 c G U u e 1 R p Z X I s N 3 0 m c X V v d D s s J n F 1 b 3 Q 7 U 2 V j d G l v b j E v Q m V l c l N o Z W V 0 c y 9 D a G F u Z 2 V k I F R 5 c G U u e 0 V D U i w 4 f S Z x d W 9 0 O y w m c X V v d D t T Z W N 0 a W 9 u M S 9 C Z W V y U 2 h l Z X R z L 0 N o Y W 5 n Z W Q g V H l w Z S 5 7 R U N S Q X Z n L D l 9 J n F 1 b 3 Q 7 L C Z x d W 9 0 O 1 N l Y 3 R p b 2 4 x L 0 J l Z X J T a G V l d H M v Q 2 h h b m d l Z C B U e X B l L n t B R F A s M T B 9 J n F 1 b 3 Q 7 L C Z x d W 9 0 O 1 N l Y 3 R p b 2 4 x L 0 J l Z X J T a G V l d H M v Q 2 h h b m d l Z C B U e X B l L n t F Q 1 I g d n M u I E F E U C w x M X 0 m c X V v d D s s J n F 1 b 3 Q 7 U 2 V j d G l v b j E v Q m V l c l N o Z W V 0 c y 9 D a G F u Z 2 V k I F R 5 c G U u e 1 B T L D E y f S Z x d W 9 0 O y w m c X V v d D t T Z W N 0 a W 9 u M S 9 C Z W V y U 2 h l Z X R z L 0 F k Z G V k I E N 1 c 3 R v b S 5 7 Z m l 4 Z W R f c 2 x l Z X B l c l 9 p Z C w x N X 0 m c X V v d D s s J n F 1 b 3 Q 7 U 2 V j d G l v b j E v Q m V l c l N o Z W V 0 c y 9 D a G F u Z 2 V k I F R 5 c G U x L n t 5 Z W F y c 1 9 l e H A s M T R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B s Y X l l c n N f Y 2 9 1 b n Q v R 3 J v d X B l Z C B S b 3 d z L n t m d W x s X 2 5 h b W U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N Y X B C Z W V y U 2 x l Z X B l c i 9 D a G F u Z 2 V k I F R 5 c G U u e 0 J l Z X J O Y W 1 l L D B 9 J n F 1 b 3 Q 7 L C Z x d W 9 0 O 0 t l e U N v b H V t b k N v d W 5 0 J n F 1 b 3 Q 7 O j F 9 L H s m c X V v d D t r Z X l D b 2 x 1 b W 5 D b 3 V u d C Z x d W 9 0 O z o x L C Z x d W 9 0 O 2 t l e U N v b H V t b i Z x d W 9 0 O z o x M y w m c X V v d D t v d G h l c k t l e U N v b H V t b k l k Z W 5 0 a X R 5 J n F 1 b 3 Q 7 O i Z x d W 9 0 O 1 N l Y 3 R p b 2 4 x L 3 B s Y X l l c n M v R X h w Y W 5 k Z W Q g T 3 J p Z 2 l u Y W w u e 3 N s Z W V w Z X J f a W Q s M n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C Z W V y U 2 h l Z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Y 2 9 1 b n Q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4 L T E 1 V D A z O j U 1 O j M z L j c 4 M D Q 0 O D N a I i A v P j x F b n R y e S B U e X B l P S J G a W x s Q 2 9 s d W 1 u V H l w Z X M i I F Z h b H V l P S J z Q U F V P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Z n V s b F 9 u Y W 1 l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Z n V s b F 9 u Y W 1 l J n F 1 b 3 Q 7 X S w m c X V v d D t x d W V y e V J l b G F 0 a W 9 u c 2 h p c H M m c X V v d D s 6 W 1 0 s J n F 1 b 3 Q 7 Y 2 9 s d W 1 u S W R l b n R p d G l l c y Z x d W 9 0 O z p b J n F 1 b 3 Q 7 U 2 V j d G l v b j E v c G x h e W V y c 1 9 j b 3 V u d C 9 H c m 9 1 c G V k I F J v d 3 M u e 2 Z 1 b G x f b m F t Z S w w f S Z x d W 9 0 O y w m c X V v d D t T Z W N 0 a W 9 u M S 9 w b G F 5 Z X J z X 2 N v d W 5 0 L 0 d y b 3 V w Z W Q g U m 9 3 c y 5 7 Q 2 9 1 b n Q s M X 0 m c X V v d D t d L C Z x d W 9 0 O 0 N v b H V t b k N v d W 5 0 J n F 1 b 3 Q 7 O j I s J n F 1 b 3 Q 7 S 2 V 5 Q 2 9 s d W 1 u T m F t Z X M m c X V v d D s 6 W y Z x d W 9 0 O 2 Z 1 b G x f b m F t Z S Z x d W 9 0 O 1 0 s J n F 1 b 3 Q 7 Q 2 9 s d W 1 u S W R l b n R p d G l l c y Z x d W 9 0 O z p b J n F 1 b 3 Q 7 U 2 V j d G l v b j E v c G x h e W V y c 1 9 j b 3 V u d C 9 H c m 9 1 c G V k I F J v d 3 M u e 2 Z 1 b G x f b m F t Z S w w f S Z x d W 9 0 O y w m c X V v d D t T Z W N 0 a W 9 u M S 9 w b G F 5 Z X J z X 2 N v d W 5 0 L 0 d y b 3 V w Z W Q g U m 9 3 c y 5 7 Q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l c n N f Y 2 9 1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9 j b 3 V u d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V 4 c G F u Z G V k J T I w T 3 J p Z 2 l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C Z W V y U 2 x l Z X B l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g t M T V U M D Q 6 M z c 6 N T E u M D U 0 M D M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F w Q m V l c l N s Z W V w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Q m V l c l N s Z W V w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C Z W V y U 2 x l Z X B l c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E J l Z X J T b G V l c G V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E J l Z X J T b G V l c G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Q m V l c l N s Z W V w Z X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C Z W V y U 2 x l Z X B l c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0 V 4 c G F u Z G V k J T I w c G x h e W V y c 1 9 j b 3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0 V 4 c G F u Z G V k J T I w T W F w Q m V l c l N s Z W V w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l J T I w Q m V l c j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G c m V l X 0 J l Z X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b 3 N p d G l v b i Z x d W 9 0 O y w m c X V v d D t S Y W 5 r J n F 1 b 3 Q 7 L C Z x d W 9 0 O 0 5 h b W U m c X V v d D s s J n F 1 b 3 Q 7 V G V h b S Z x d W 9 0 O y w m c X V v d D t C e W U m c X V v d D s s J n F 1 b 3 Q 7 R U N S J n F 1 b 3 Q 7 L C Z x d W 9 0 O 0 V D U i B 2 c y B B R F A m c X V v d D s s J n F 1 b 3 Q 7 R U N S I F R p Z X I m c X V v d D s s J n F 1 b 3 Q 7 R W x p d G U m c X V v d D s s J n F 1 b 3 Q 7 U 3 R h c n Q m c X V v d D s s J n F 1 b 3 Q 7 U G x h e W V k J n F 1 b 3 Q 7 L C Z x d W 9 0 O 0 x v d y B W Y W x 1 Z S Z x d W 9 0 O y w m c X V v d D t N Z W F u I F Z h b H V l J n F 1 b 3 Q 7 L C Z x d W 9 0 O 0 h p Z 2 g g V m F s d W U m c X V v d D s s J n F 1 b 3 Q 7 V m F s d W U g V G l l c i Z x d W 9 0 O y w m c X V v d D s k T G 9 3 J n F 1 b 3 Q 7 L C Z x d W 9 0 O y R N Z W F u J n F 1 b 3 Q 7 L C Z x d W 9 0 O y R I a W d o J n F 1 b 3 Q 7 L C Z x d W 9 0 O 1 B T J n F 1 b 3 Q 7 L C Z x d W 9 0 O 1 N 0 Z E R l d i Z x d W 9 0 O y w m c X V v d D t z b G V l c G V y X 2 l k J n F 1 b 3 Q 7 L C Z x d W 9 0 O 3 l l Y X J z X 2 V 4 c C Z x d W 9 0 O 1 0 i I C 8 + P E V u d H J 5 I F R 5 c G U 9 I k Z p b G x D b 2 x 1 b W 5 U e X B l c y I g V m F s d W U 9 I n N C Z 0 1 H Q m d N R 0 J n W U R B d 0 1 G Q l F V R k J R V U Z C U V V H Q X c 9 P S I g L z 4 8 R W 5 0 c n k g V H l w Z T 0 i R m l s b E x h c 3 R V c G R h d G V k I i B W Y W x 1 Z T 0 i Z D I w M T k t M D g t M j B U M T c 6 M D M 6 M T Q u N D I 0 N j c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N i I g L z 4 8 R W 5 0 c n k g V H l w Z T 0 i U X V l c n l J R C I g V m F s d W U 9 I n N m N j Q 2 M 2 M 5 Z C 0 4 M W M w L T R i Z T U t O G Y 0 Y i 0 w Z D Y 0 N j F m Y z R i Y j Q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w b G F 5 Z X J z X 2 N v d W 5 0 L 0 d y b 3 V w Z W Q g U m 9 3 c y 5 7 Z n V s b F 9 u Y W 1 l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j d G l v b j E v T W F w Q m V l c l N s Z W V w Z X I v Q 2 h h b m d l Z C B U e X B l L n t C Z W V y T m F t Z S w w f S Z x d W 9 0 O y w m c X V v d D t L Z X l D b 2 x 1 b W 5 D b 3 V u d C Z x d W 9 0 O z o x f S x 7 J n F 1 b 3 Q 7 a 2 V 5 Q 2 9 s d W 1 u Q 2 9 1 b n Q m c X V v d D s 6 M S w m c X V v d D t r Z X l D b 2 x 1 b W 4 m c X V v d D s 6 M j A s J n F 1 b 3 Q 7 b 3 R o Z X J L Z X l D b 2 x 1 b W 5 J Z G V u d G l 0 e S Z x d W 9 0 O z o m c X V v d D t T Z W N 0 a W 9 u M S 9 w b G F 5 Z X J z L 0 V 4 c G F u Z G V k I E 9 y a W d p b m F s L n t z b G V l c G V y X 2 l k L D J 9 J n F 1 b 3 Q 7 L C Z x d W 9 0 O 0 t l e U N v b H V t b k N v d W 5 0 J n F 1 b 3 Q 7 O j F 9 L H s m c X V v d D t r Z X l D b 2 x 1 b W 5 D b 3 V u d C Z x d W 9 0 O z o x L C Z x d W 9 0 O 2 t l e U N v b H V t b i Z x d W 9 0 O z o y M C w m c X V v d D t v d G h l c k t l e U N v b H V t b k l k Z W 5 0 a X R 5 J n F 1 b 3 Q 7 O i Z x d W 9 0 O 1 N l Y 3 R p b 2 4 x L 0 N v b X B v c 2 l 0 Z S B S b 3 N 0 Z X I v Q 2 h h b m d l Z C B U e X B l L n t z b G V l c G V y X 2 l k L D J 9 J n F 1 b 3 Q 7 L C Z x d W 9 0 O 0 t l e U N v b H V t b k N v d W 5 0 J n F 1 b 3 Q 7 O j F 9 X S w m c X V v d D t j b 2 x 1 b W 5 J Z G V u d G l 0 a W V z J n F 1 b 3 Q 7 O l s m c X V v d D t T Z W N 0 a W 9 u M S 9 C Z W V y U 2 h l Z X R z L 0 N o Y W 5 n Z W Q g V H l w Z S 5 7 U G 9 z a X R p b 2 4 s M H 0 m c X V v d D s s J n F 1 b 3 Q 7 U 2 V j d G l v b j E v Q m V l c l N o Z W V 0 c y 9 D a G F u Z 2 V k I F R 5 c G U u e 1 J h b m s s M X 0 m c X V v d D s s J n F 1 b 3 Q 7 U 2 V j d G l v b j E v Q m V l c l N o Z W V 0 c y 9 D a G F u Z 2 V k I F R 5 c G U u e 0 5 h b W U s M n 0 m c X V v d D s s J n F 1 b 3 Q 7 U 2 V j d G l v b j E v Q m V l c l N o Z W V 0 c y 9 D a G F u Z 2 V k I F R 5 c G U u e 1 R l Y W 0 s M 3 0 m c X V v d D s s J n F 1 b 3 Q 7 U 2 V j d G l v b j E v Q m V l c l N o Z W V 0 c y 9 D a G F u Z 2 V k I F R 5 c G U u e 0 J 5 Z S w 0 f S Z x d W 9 0 O y w m c X V v d D t T Z W N 0 a W 9 u M S 9 C Z W V y U 2 h l Z X R z L 0 N o Y W 5 n Z W Q g V H l w Z S 5 7 R U N S L D V 9 J n F 1 b 3 Q 7 L C Z x d W 9 0 O 1 N l Y 3 R p b 2 4 x L 0 J l Z X J T a G V l d H M v Q 2 h h b m d l Z C B U e X B l L n t F Q 1 I g d n M g Q U R Q L D Z 9 J n F 1 b 3 Q 7 L C Z x d W 9 0 O 1 N l Y 3 R p b 2 4 x L 0 J l Z X J T a G V l d H M v Q 2 h h b m d l Z C B U e X B l L n t F Q 1 I g V G l l c i w 3 f S Z x d W 9 0 O y w m c X V v d D t T Z W N 0 a W 9 u M S 9 C Z W V y U 2 h l Z X R z L 0 N o Y W 5 n Z W Q g V H l w Z S 5 7 R W x p d G U s O H 0 m c X V v d D s s J n F 1 b 3 Q 7 U 2 V j d G l v b j E v Q m V l c l N o Z W V 0 c y 9 D a G F u Z 2 V k I F R 5 c G U u e 1 N 0 Y X J 0 L D l 9 J n F 1 b 3 Q 7 L C Z x d W 9 0 O 1 N l Y 3 R p b 2 4 x L 0 J l Z X J T a G V l d H M v Q 2 h h b m d l Z C B U e X B l L n t Q b G F 5 Z W Q s M T B 9 J n F 1 b 3 Q 7 L C Z x d W 9 0 O 1 N l Y 3 R p b 2 4 x L 0 J l Z X J T a G V l d H M v Q 2 h h b m d l Z C B U e X B l L n t M b 3 c g V m F s d W U s M T F 9 J n F 1 b 3 Q 7 L C Z x d W 9 0 O 1 N l Y 3 R p b 2 4 x L 0 J l Z X J T a G V l d H M v Q 2 h h b m d l Z C B U e X B l L n t N Z W F u I F Z h b H V l L D E y f S Z x d W 9 0 O y w m c X V v d D t T Z W N 0 a W 9 u M S 9 C Z W V y U 2 h l Z X R z L 0 N o Y W 5 n Z W Q g V H l w Z S 5 7 S G l n a C B W Y W x 1 Z S w x M 3 0 m c X V v d D s s J n F 1 b 3 Q 7 U 2 V j d G l v b j E v Q m V l c l N o Z W V 0 c y 9 D a G F u Z 2 V k I F R 5 c G U u e 1 Z h b H V l I F R p Z X I s M T R 9 J n F 1 b 3 Q 7 L C Z x d W 9 0 O 1 N l Y 3 R p b 2 4 x L 0 J l Z X J T a G V l d H M v Q 2 h h b m d l Z C B U e X B l L n s k T G 9 3 L D E 1 f S Z x d W 9 0 O y w m c X V v d D t T Z W N 0 a W 9 u M S 9 C Z W V y U 2 h l Z X R z L 0 N o Y W 5 n Z W Q g V H l w Z S 5 7 J E 1 l Y W 4 s M T Z 9 J n F 1 b 3 Q 7 L C Z x d W 9 0 O 1 N l Y 3 R p b 2 4 x L 0 J l Z X J T a G V l d H M v Q 2 h h b m d l Z C B U e X B l L n s k S G l n a C w x N 3 0 m c X V v d D s s J n F 1 b 3 Q 7 U 2 V j d G l v b j E v Q m V l c l N o Z W V 0 c y 9 D a G F u Z 2 V k I F R 5 c G U u e 1 B T L D E 4 f S Z x d W 9 0 O y w m c X V v d D t T Z W N 0 a W 9 u M S 9 C Z W V y U 2 h l Z X R z L 0 N o Y W 5 n Z W Q g V H l w Z S 5 7 U 3 R k R G V 2 L D E 5 f S Z x d W 9 0 O y w m c X V v d D t T Z W N 0 a W 9 u M S 9 C Z W V y U 2 h l Z X R z L 0 F k Z G V k I E N 1 c 3 R v b S 5 7 Z m l 4 Z W R f c 2 x l Z X B l c l 9 p Z C w y M n 0 m c X V v d D s s J n F 1 b 3 Q 7 U 2 V j d G l v b j E v Q m V l c l N o Z W V 0 c y 9 D a G F u Z 2 V k I F R 5 c G U x L n t 5 Z W F y c 1 9 l e H A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C Z W V y U 2 h l Z X R z L 0 N o Y W 5 n Z W Q g V H l w Z S 5 7 U G 9 z a X R p b 2 4 s M H 0 m c X V v d D s s J n F 1 b 3 Q 7 U 2 V j d G l v b j E v Q m V l c l N o Z W V 0 c y 9 D a G F u Z 2 V k I F R 5 c G U u e 1 J h b m s s M X 0 m c X V v d D s s J n F 1 b 3 Q 7 U 2 V j d G l v b j E v Q m V l c l N o Z W V 0 c y 9 D a G F u Z 2 V k I F R 5 c G U u e 0 5 h b W U s M n 0 m c X V v d D s s J n F 1 b 3 Q 7 U 2 V j d G l v b j E v Q m V l c l N o Z W V 0 c y 9 D a G F u Z 2 V k I F R 5 c G U u e 1 R l Y W 0 s M 3 0 m c X V v d D s s J n F 1 b 3 Q 7 U 2 V j d G l v b j E v Q m V l c l N o Z W V 0 c y 9 D a G F u Z 2 V k I F R 5 c G U u e 0 J 5 Z S w 0 f S Z x d W 9 0 O y w m c X V v d D t T Z W N 0 a W 9 u M S 9 C Z W V y U 2 h l Z X R z L 0 N o Y W 5 n Z W Q g V H l w Z S 5 7 R U N S L D V 9 J n F 1 b 3 Q 7 L C Z x d W 9 0 O 1 N l Y 3 R p b 2 4 x L 0 J l Z X J T a G V l d H M v Q 2 h h b m d l Z C B U e X B l L n t F Q 1 I g d n M g Q U R Q L D Z 9 J n F 1 b 3 Q 7 L C Z x d W 9 0 O 1 N l Y 3 R p b 2 4 x L 0 J l Z X J T a G V l d H M v Q 2 h h b m d l Z C B U e X B l L n t F Q 1 I g V G l l c i w 3 f S Z x d W 9 0 O y w m c X V v d D t T Z W N 0 a W 9 u M S 9 C Z W V y U 2 h l Z X R z L 0 N o Y W 5 n Z W Q g V H l w Z S 5 7 R W x p d G U s O H 0 m c X V v d D s s J n F 1 b 3 Q 7 U 2 V j d G l v b j E v Q m V l c l N o Z W V 0 c y 9 D a G F u Z 2 V k I F R 5 c G U u e 1 N 0 Y X J 0 L D l 9 J n F 1 b 3 Q 7 L C Z x d W 9 0 O 1 N l Y 3 R p b 2 4 x L 0 J l Z X J T a G V l d H M v Q 2 h h b m d l Z C B U e X B l L n t Q b G F 5 Z W Q s M T B 9 J n F 1 b 3 Q 7 L C Z x d W 9 0 O 1 N l Y 3 R p b 2 4 x L 0 J l Z X J T a G V l d H M v Q 2 h h b m d l Z C B U e X B l L n t M b 3 c g V m F s d W U s M T F 9 J n F 1 b 3 Q 7 L C Z x d W 9 0 O 1 N l Y 3 R p b 2 4 x L 0 J l Z X J T a G V l d H M v Q 2 h h b m d l Z C B U e X B l L n t N Z W F u I F Z h b H V l L D E y f S Z x d W 9 0 O y w m c X V v d D t T Z W N 0 a W 9 u M S 9 C Z W V y U 2 h l Z X R z L 0 N o Y W 5 n Z W Q g V H l w Z S 5 7 S G l n a C B W Y W x 1 Z S w x M 3 0 m c X V v d D s s J n F 1 b 3 Q 7 U 2 V j d G l v b j E v Q m V l c l N o Z W V 0 c y 9 D a G F u Z 2 V k I F R 5 c G U u e 1 Z h b H V l I F R p Z X I s M T R 9 J n F 1 b 3 Q 7 L C Z x d W 9 0 O 1 N l Y 3 R p b 2 4 x L 0 J l Z X J T a G V l d H M v Q 2 h h b m d l Z C B U e X B l L n s k T G 9 3 L D E 1 f S Z x d W 9 0 O y w m c X V v d D t T Z W N 0 a W 9 u M S 9 C Z W V y U 2 h l Z X R z L 0 N o Y W 5 n Z W Q g V H l w Z S 5 7 J E 1 l Y W 4 s M T Z 9 J n F 1 b 3 Q 7 L C Z x d W 9 0 O 1 N l Y 3 R p b 2 4 x L 0 J l Z X J T a G V l d H M v Q 2 h h b m d l Z C B U e X B l L n s k S G l n a C w x N 3 0 m c X V v d D s s J n F 1 b 3 Q 7 U 2 V j d G l v b j E v Q m V l c l N o Z W V 0 c y 9 D a G F u Z 2 V k I F R 5 c G U u e 1 B T L D E 4 f S Z x d W 9 0 O y w m c X V v d D t T Z W N 0 a W 9 u M S 9 C Z W V y U 2 h l Z X R z L 0 N o Y W 5 n Z W Q g V H l w Z S 5 7 U 3 R k R G V 2 L D E 5 f S Z x d W 9 0 O y w m c X V v d D t T Z W N 0 a W 9 u M S 9 C Z W V y U 2 h l Z X R z L 0 F k Z G V k I E N 1 c 3 R v b S 5 7 Z m l 4 Z W R f c 2 x l Z X B l c l 9 p Z C w y M n 0 m c X V v d D s s J n F 1 b 3 Q 7 U 2 V j d G l v b j E v Q m V l c l N o Z W V 0 c y 9 D a G F u Z 2 V k I F R 5 c G U x L n t 5 Z W F y c 1 9 l e H A s M j F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3 B s Y X l l c n N f Y 2 9 1 b n Q v R 3 J v d X B l Z C B S b 3 d z L n t m d W x s X 2 5 h b W U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W N 0 a W 9 u M S 9 N Y X B C Z W V y U 2 x l Z X B l c i 9 D a G F u Z 2 V k I F R 5 c G U u e 0 J l Z X J O Y W 1 l L D B 9 J n F 1 b 3 Q 7 L C Z x d W 9 0 O 0 t l e U N v b H V t b k N v d W 5 0 J n F 1 b 3 Q 7 O j F 9 L H s m c X V v d D t r Z X l D b 2 x 1 b W 5 D b 3 V u d C Z x d W 9 0 O z o x L C Z x d W 9 0 O 2 t l e U N v b H V t b i Z x d W 9 0 O z o y M C w m c X V v d D t v d G h l c k t l e U N v b H V t b k l k Z W 5 0 a X R 5 J n F 1 b 3 Q 7 O i Z x d W 9 0 O 1 N l Y 3 R p b 2 4 x L 3 B s Y X l l c n M v R X h w Y W 5 k Z W Q g T 3 J p Z 2 l u Y W w u e 3 N s Z W V w Z X J f a W Q s M n 0 m c X V v d D s s J n F 1 b 3 Q 7 S 2 V 5 Q 2 9 s d W 1 u Q 2 9 1 b n Q m c X V v d D s 6 M X 0 s e y Z x d W 9 0 O 2 t l e U N v b H V t b k N v d W 5 0 J n F 1 b 3 Q 7 O j E s J n F 1 b 3 Q 7 a 2 V 5 Q 2 9 s d W 1 u J n F 1 b 3 Q 7 O j I w L C Z x d W 9 0 O 2 9 0 a G V y S 2 V 5 Q 2 9 s d W 1 u S W R l b n R p d H k m c X V v d D s 6 J n F 1 b 3 Q 7 U 2 V j d G l v b j E v Q 2 9 t c G 9 z a X R l I F J v c 3 R l c i 9 D a G F u Z 2 V k I F R 5 c G U u e 3 N s Z W V w Z X J f a W Q s M n 0 m c X V v d D s s J n F 1 b 3 Q 7 S 2 V 5 Q 2 9 s d W 1 u Q 2 9 1 b n Q m c X V v d D s 6 M X 1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y Z W U l M j B C Z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W U l M j B C Z W V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l J T I w Q m V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0 V 4 c G F u Z G V k J T I w c G x h e W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c 2 V h c 2 9 u J T I w U m 9 z d G V y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l k c 2 V h c 2 9 u X 1 J v c 3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T N U M T g 6 N D Q 6 M D A u N z Q x N j Q 4 M V o i I C 8 + P E V u d H J 5 I F R 5 c G U 9 I k Z p b G x D b 2 x 1 b W 5 U e X B l c y I g V m F s d W U 9 I n N B Q U F B Q U F B Q U F B P T 0 i I C 8 + P E V u d H J 5 I F R 5 c G U 9 I k Z p b G x D b 2 x 1 b W 5 O Y W 1 l c y I g V m F s d W U 9 I n N b J n F 1 b 3 Q 7 c m 9 z d G V y X 2 l k J n F 1 b 3 Q 7 L C Z x d W 9 0 O 2 R p c 3 B s Y X l f b m F t Z S Z x d W 9 0 O y w m c X V v d D t z b G V l c G V y X 2 l k J n F 1 b 3 Q 7 L C Z x d W 9 0 O 2 Z 1 b G x f b m F t Z S Z x d W 9 0 O y w m c X V v d D t 0 Z W F t J n F 1 b 3 Q 7 L C Z x d W 9 0 O 3 B v c 2 l 0 a W 9 u J n F 1 b 3 Q 7 L C Z x d W 9 0 O 3 N v d X J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c 3 R l c n M v R X h w Y W 5 k Z W Q g Q 2 9 s d W 1 u M S 5 7 c m 9 z d G V y X 2 l k L D B 9 J n F 1 b 3 Q 7 L C Z x d W 9 0 O 1 N l Y 3 R p b 2 4 x L 2 9 3 b m V y c y 9 F e H B h b m R l Z C B D b 2 x 1 b W 4 x L n t k a X N w b G F 5 X 2 5 h b W U s M 3 0 m c X V v d D s s J n F 1 b 3 Q 7 U 2 V j d G l v b j E v c G x h e W V y c y 9 F e H B h b m R l Z C B P c m l n a W 5 h b C 5 7 c 2 x l Z X B l c l 9 p Z C w y f S Z x d W 9 0 O y w m c X V v d D t T Z W N 0 a W 9 u M S 9 w b G F 5 Z X J z L 0 d y b 3 V w Z W Q g U m 9 3 c y 5 7 Z n V s b F 9 u Y W 1 l L D B 9 J n F 1 b 3 Q 7 L C Z x d W 9 0 O 1 N l Y 3 R p b 2 4 x L 0 F j d G l 2 Z S B S b 3 N 0 Z X I v U m V w b G F j Z W Q g V m F s d W U u e 3 R l Y W 0 s M n 0 m c X V v d D s s J n F 1 b 3 Q 7 U 2 V j d G l v b j E v c G x h e W V y c y 9 F e H B h b m R l Z C B P c m l n a W 5 h b C 5 7 c G 9 z a X R p b 2 4 s M 3 0 m c X V v d D s s J n F 1 b 3 Q 7 U 2 V j d G l v b j E v T W l k c 2 V h c 2 9 u I F J v c 3 R l c i 9 B Z G R l Z C B D d X N 0 b 2 0 u e 3 N v d X J j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b 3 N 0 Z X J z L 0 V 4 c G F u Z G V k I E N v b H V t b j E u e 3 J v c 3 R l c l 9 p Z C w w f S Z x d W 9 0 O y w m c X V v d D t T Z W N 0 a W 9 u M S 9 v d 2 5 l c n M v R X h w Y W 5 k Z W Q g Q 2 9 s d W 1 u M S 5 7 Z G l z c G x h e V 9 u Y W 1 l L D N 9 J n F 1 b 3 Q 7 L C Z x d W 9 0 O 1 N l Y 3 R p b 2 4 x L 3 B s Y X l l c n M v R X h w Y W 5 k Z W Q g T 3 J p Z 2 l u Y W w u e 3 N s Z W V w Z X J f a W Q s M n 0 m c X V v d D s s J n F 1 b 3 Q 7 U 2 V j d G l v b j E v c G x h e W V y c y 9 H c m 9 1 c G V k I F J v d 3 M u e 2 Z 1 b G x f b m F t Z S w w f S Z x d W 9 0 O y w m c X V v d D t T Z W N 0 a W 9 u M S 9 B Y 3 R p d m U g U m 9 z d G V y L 1 J l c G x h Y 2 V k I F Z h b H V l L n t 0 Z W F t L D J 9 J n F 1 b 3 Q 7 L C Z x d W 9 0 O 1 N l Y 3 R p b 2 4 x L 3 B s Y X l l c n M v R X h w Y W 5 k Z W Q g T 3 J p Z 2 l u Y W w u e 3 B v c 2 l 0 a W 9 u L D N 9 J n F 1 b 3 Q 7 L C Z x d W 9 0 O 1 N l Y 3 R p b 2 4 x L 0 1 p Z H N l Y X N v b i B S b 3 N 0 Z X I v Q W R k Z W Q g Q 3 V z d G 9 t L n t z b 3 V y Y 2 U s N n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N a W R z Z W F z b 2 4 l M j B S b 3 N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c 2 V h c 2 9 u J T I w U m 9 z d G V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z Z W F z b 2 4 l M j B S b 3 N 0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z Z W F z b 2 4 l M j B S b 3 N 0 Z X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j A 8 L 0 l 0 Z W 1 Q Y X R o P j w v S X R l b U x v Y 2 F 0 a W 9 u P j x T d G F i b G V F b n R y a W V z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z Z W F z b 2 4 m c X V v d D s s J n F 1 b 3 Q 7 c m 9 1 b m Q m c X V v d D s s J n F 1 b 3 Q 7 c G l j a y Z x d W 9 0 O y w m c X V v d D t v c m R p b m F s J n F 1 b 3 Q 7 L C Z x d W 9 0 O 2 9 3 b m V y X 3 J v c 3 R l c l 9 p Z C Z x d W 9 0 O y w m c X V v d D t v d 2 5 l c i Z x d W 9 0 O y w m c X V v d D t v c m l n a W 5 h b F 9 v d 2 5 l c i Z x d W 9 0 O y w m c X V v d D t w a W N r X 2 5 h b W U m c X V v d D s s J n F 1 b 3 Q 7 c G x h Y 2 V o b 2 x k Z X J f b m F t Z S Z x d W 9 0 O y w m c X V v d D t z Y W x h c n k m c X V v d D s s J n F 1 b 3 Q 7 d G V h b S Z x d W 9 0 O y w m c X V v d D t w b 3 N p d G l v b i Z x d W 9 0 O y w m c X V v d D t m d W x s X 2 5 h b W U m c X V v d D t d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V H l w Z X M i I F Z h b H V l P S J z Q X d B Q U F B Q U F B Q U F B Q U F B Q U F B P T 0 i I C 8 + P E V u d H J 5 I F R 5 c G U 9 I k Z p b G x U Y X J n Z X R O Y W 1 l Q 3 V z d G 9 t a X p l Z C I g V m F s d W U 9 I m w x I i A v P j x F b n R y e S B U e X B l P S J G a W x s T G F z d F V w Z G F 0 Z W Q i I F Z h b H V l P S J k M j A y M C 0 w O C 0 x N F Q x N z o w M D o z M C 4 2 M T I 1 N j I 2 W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y Y W Z 0 X 2 x p c 3 Q v Q 2 h h b m d l Z C B U e X B l L n t z Z W F z b 2 4 s M H 0 m c X V v d D s s J n F 1 b 3 Q 7 U 2 V j d G l v b j E v c m 9 v a 2 l l I G R y Y W Z 0 I D I w M j A v R X h w Y W 5 k Z W Q g Z n h H Z X R E c m F m d E R l d G F p b H M u e 3 J v d W 5 k L D F 9 J n F 1 b 3 Q 7 L C Z x d W 9 0 O 1 N l Y 3 R p b 2 4 x L 3 J v b 2 t p Z S B k c m F m d C A y M D I w L 0 V 4 c G F u Z G V k I G Z 4 R 2 V 0 R H J h Z n R E Z X R h a W x z L n t w a W N r L D J 9 J n F 1 b 3 Q 7 L C Z x d W 9 0 O 1 N l Y 3 R p b 2 4 x L 3 J v b 2 t p Z S B k c m F m d C A y M D I w L 0 V 4 c G F u Z G V k I G Z 4 R 2 V 0 R H J h Z n R E Z X R h a W x z L n t v c m R p b m F s L D N 9 J n F 1 b 3 Q 7 L C Z x d W 9 0 O 1 N l Y 3 R p b 2 4 x L 3 J v b 2 t p Z S B k c m F m d C A y M D I w L 0 V 4 c G F u Z G V k I G Z 4 R 2 V 0 R H J h Z n R E Z X R h a W x z L n t v d 2 5 l c l 9 y b 3 N 0 Z X J f a W Q s N H 0 m c X V v d D s s J n F 1 b 3 Q 7 U 2 V j d G l v b j E v c m 9 v a 2 l l I G R y Y W Z 0 I D I w M j A v R X h w Y W 5 k Z W Q g Z n h H Z X R E c m F m d E R l d G F p b H M u e 2 9 3 b m V y L D V 9 J n F 1 b 3 Q 7 L C Z x d W 9 0 O 1 N l Y 3 R p b 2 4 x L 3 J v b 2 t p Z S B k c m F m d C A y M D I w L 0 V 4 c G F u Z G V k I G Z 4 R 2 V 0 R H J h Z n R E Z X R h a W x z L n t v c m l n a W 5 h b F 9 v d 2 5 l c i w 2 f S Z x d W 9 0 O y w m c X V v d D t T Z W N 0 a W 9 u M S 9 y b 2 9 r a W U g Z H J h Z n Q g M j A y M C 9 F e H B h b m R l Z C B m e E d l d E R y Y W Z 0 R G V 0 Y W l s c y 5 7 c G l j a 1 9 u Y W 1 l L D d 9 J n F 1 b 3 Q 7 L C Z x d W 9 0 O 1 N l Y 3 R p b 2 4 x L 3 J v b 2 t p Z S B k c m F m d C A y M D I w L 0 V 4 c G F u Z G V k I G Z 4 R 2 V 0 R H J h Z n R E Z X R h a W x z L n t w b G F j Z W h v b G R l c l 9 u Y W 1 l L D h 9 J n F 1 b 3 Q 7 L C Z x d W 9 0 O 1 N l Y 3 R p b 2 4 x L 3 J v b 2 t p Z S B k c m F m d C A y M D I w L 0 V 4 c G F u Z G V k I G Z 4 R 2 V 0 R H J h Z n R E Z X R h a W x z L n t z Y W x h c n k s O X 0 m c X V v d D s s J n F 1 b 3 Q 7 U 2 V j d G l v b j E v c m 9 v a 2 l l I G R y Y W Z 0 I D I w M j A v R X h w Y W 5 k Z W Q g Z n h H Z X R E c m F m d E R l d G F p b H M u e 3 R l Y W 0 s M T B 9 J n F 1 b 3 Q 7 L C Z x d W 9 0 O 1 N l Y 3 R p b 2 4 x L 3 J v b 2 t p Z S B k c m F m d C A y M D I w L 0 V 4 c G F u Z G V k I G Z 4 R 2 V 0 R H J h Z n R E Z X R h a W x z L n t w b 3 N p d G l v b i w x M X 0 m c X V v d D s s J n F 1 b 3 Q 7 U 2 V j d G l v b j E v c m 9 v a 2 l l I G R y Y W Z 0 I D I w M j A v R X h w Y W 5 k Z W Q g Z n h H Z X R E c m F m d E R l d G F p b H M u e 2 Z 1 b G x f b m F t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R y Y W Z 0 X 2 x p c 3 Q v Q 2 h h b m d l Z C B U e X B l L n t z Z W F z b 2 4 s M H 0 m c X V v d D s s J n F 1 b 3 Q 7 U 2 V j d G l v b j E v c m 9 v a 2 l l I G R y Y W Z 0 I D I w M j A v R X h w Y W 5 k Z W Q g Z n h H Z X R E c m F m d E R l d G F p b H M u e 3 J v d W 5 k L D F 9 J n F 1 b 3 Q 7 L C Z x d W 9 0 O 1 N l Y 3 R p b 2 4 x L 3 J v b 2 t p Z S B k c m F m d C A y M D I w L 0 V 4 c G F u Z G V k I G Z 4 R 2 V 0 R H J h Z n R E Z X R h a W x z L n t w a W N r L D J 9 J n F 1 b 3 Q 7 L C Z x d W 9 0 O 1 N l Y 3 R p b 2 4 x L 3 J v b 2 t p Z S B k c m F m d C A y M D I w L 0 V 4 c G F u Z G V k I G Z 4 R 2 V 0 R H J h Z n R E Z X R h a W x z L n t v c m R p b m F s L D N 9 J n F 1 b 3 Q 7 L C Z x d W 9 0 O 1 N l Y 3 R p b 2 4 x L 3 J v b 2 t p Z S B k c m F m d C A y M D I w L 0 V 4 c G F u Z G V k I G Z 4 R 2 V 0 R H J h Z n R E Z X R h a W x z L n t v d 2 5 l c l 9 y b 3 N 0 Z X J f a W Q s N H 0 m c X V v d D s s J n F 1 b 3 Q 7 U 2 V j d G l v b j E v c m 9 v a 2 l l I G R y Y W Z 0 I D I w M j A v R X h w Y W 5 k Z W Q g Z n h H Z X R E c m F m d E R l d G F p b H M u e 2 9 3 b m V y L D V 9 J n F 1 b 3 Q 7 L C Z x d W 9 0 O 1 N l Y 3 R p b 2 4 x L 3 J v b 2 t p Z S B k c m F m d C A y M D I w L 0 V 4 c G F u Z G V k I G Z 4 R 2 V 0 R H J h Z n R E Z X R h a W x z L n t v c m l n a W 5 h b F 9 v d 2 5 l c i w 2 f S Z x d W 9 0 O y w m c X V v d D t T Z W N 0 a W 9 u M S 9 y b 2 9 r a W U g Z H J h Z n Q g M j A y M C 9 F e H B h b m R l Z C B m e E d l d E R y Y W Z 0 R G V 0 Y W l s c y 5 7 c G l j a 1 9 u Y W 1 l L D d 9 J n F 1 b 3 Q 7 L C Z x d W 9 0 O 1 N l Y 3 R p b 2 4 x L 3 J v b 2 t p Z S B k c m F m d C A y M D I w L 0 V 4 c G F u Z G V k I G Z 4 R 2 V 0 R H J h Z n R E Z X R h a W x z L n t w b G F j Z W h v b G R l c l 9 u Y W 1 l L D h 9 J n F 1 b 3 Q 7 L C Z x d W 9 0 O 1 N l Y 3 R p b 2 4 x L 3 J v b 2 t p Z S B k c m F m d C A y M D I w L 0 V 4 c G F u Z G V k I G Z 4 R 2 V 0 R H J h Z n R E Z X R h a W x z L n t z Y W x h c n k s O X 0 m c X V v d D s s J n F 1 b 3 Q 7 U 2 V j d G l v b j E v c m 9 v a 2 l l I G R y Y W Z 0 I D I w M j A v R X h w Y W 5 k Z W Q g Z n h H Z X R E c m F m d E R l d G F p b H M u e 3 R l Y W 0 s M T B 9 J n F 1 b 3 Q 7 L C Z x d W 9 0 O 1 N l Y 3 R p b 2 4 x L 3 J v b 2 t p Z S B k c m F m d C A y M D I w L 0 V 4 c G F u Z G V k I G Z 4 R 2 V 0 R H J h Z n R E Z X R h a W x z L n t w b 3 N p d G l v b i w x M X 0 m c X V v d D s s J n F 1 b 3 Q 7 U 2 V j d G l v b j E v c m 9 v a 2 l l I G R y Y W Z 0 I D I w M j A v R X h w Y W 5 k Z W Q g Z n h H Z X R E c m F m d E R l d G F p b H M u e 2 Z 1 b G x f b m F t Z S w x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M 2 Y j M 4 M j l k Z S 1 l Z j A 0 L T R i Y T I t O T c 3 Y y 0 x N D g x M j R l Z D h j N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w I i A v P j x F b n R y e S B U e X B l P S J G a W x s V G F y Z 2 V 0 I i B W Y W x 1 Z T 0 i c 1 J v b 2 t p Z X M y M D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9 v a 2 l l J T I w Z H J h Z n Q l M j A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y M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j A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I w L 0 V 4 c G F u Z G V k J T I w Z n h H Z X R E c m F m d E R l d G F p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R H J h Z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U m 9 1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N 0 Y X R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F e H B h b m R l Z C U y M F B p Y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V 4 c G F u Z G V k J T I w Z H J h Z n Q l M j B v c m R l c i U y M D I w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R X h w Y W 5 k Z W Q l M j B y b 3 N 0 Z X I t b 3 d u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V 4 c G F u Z G V k J T I w Z H J h Z n Q l M j B 0 c m F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T W V y Z 2 V k J T I w U X V l c m l l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R X h w Y W 5 k Z W Q l M j B y b 3 N 0 Z X I t b 3 d u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h H Z X R E c m F m d E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d G V h b S U y M F R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H B v c 2 l 0 a W 9 u J T I w V E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Z n V s b F 9 u Y W 1 l J T I w c G x h Y 2 V o b 2 x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T W V y Z 2 V k J T I w U m V z d W x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D b 2 1 w b G V 0 Z W Q l M j B E c m F m d C U y M F J l c 3 V s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R H J h Z n Q l M j B E Z X R h a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R H J h Z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U 3 R h d H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1 J v b 2 t p Z S U y M F J v c 3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D b 2 1 w b G V 0 Z S U y M F J v c 3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S b 3 N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R X h w Y W 5 k Z W Q l M j B H Z X R E c m F m d F J l c 3 V s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U m 9 z d G V y J T I w V 2 l 0 a C U y M F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4 A v L k s C 5 j T b 2 F J b k C H 3 j g A A A A A A I A A A A A A A N m A A D A A A A A E A A A A A X H 9 x z i 2 + C E v 9 4 p i C / r 7 b 4 A A A A A B I A A A K A A A A A Q A A A A X l v b q + E C v B R 8 H 0 h R M P 9 l + 1 A A A A D b u U V R j 2 T v Q e S g r G j j T 7 n U m E w 5 z k 1 y 1 5 m z t 6 t M 9 V O W I B R C l P + 2 k X 5 L C J 7 Q c m e 6 v W F 6 s q / V d y + 1 + U Q 0 u 0 x + P b P q s o 9 g F e g E d c 0 J I H r g y i M S Z B Q A A A A 5 4 e R h w E H U H Q u q 5 y Q K r F f n 1 i l F s w = =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1123585F91E54385D93B5C83CE681E" ma:contentTypeVersion="13" ma:contentTypeDescription="Create a new document." ma:contentTypeScope="" ma:versionID="3fc12cff132d5093400e95ec53481fe0">
  <xsd:schema xmlns:xsd="http://www.w3.org/2001/XMLSchema" xmlns:xs="http://www.w3.org/2001/XMLSchema" xmlns:p="http://schemas.microsoft.com/office/2006/metadata/properties" xmlns:ns3="d94e2d75-a76b-4424-89d0-89cd3d639cda" xmlns:ns4="329e5d6d-40d2-4d98-a804-f29105ddbb84" targetNamespace="http://schemas.microsoft.com/office/2006/metadata/properties" ma:root="true" ma:fieldsID="0d007f1e854c6da13cb3e3b2e4d51877" ns3:_="" ns4:_="">
    <xsd:import namespace="d94e2d75-a76b-4424-89d0-89cd3d639cda"/>
    <xsd:import namespace="329e5d6d-40d2-4d98-a804-f29105ddbb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4e2d75-a76b-4424-89d0-89cd3d639c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9e5d6d-40d2-4d98-a804-f29105ddbb8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DAD6F9-665F-4442-91EA-84B469E3B5D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576905A-2583-46E1-9689-7E1AC5CF48E1}">
  <ds:schemaRefs>
    <ds:schemaRef ds:uri="http://schemas.microsoft.com/PowerBIAddIn"/>
    <ds:schemaRef ds:uri="http://www.w3.org/2000/xmlns/"/>
    <ds:schemaRef ds:uri="http://www.w3.org/2001/XMLSchema-instance"/>
  </ds:schemaRefs>
</ds:datastoreItem>
</file>

<file path=customXml/itemProps3.xml><?xml version="1.0" encoding="utf-8"?>
<ds:datastoreItem xmlns:ds="http://schemas.openxmlformats.org/officeDocument/2006/customXml" ds:itemID="{FD7D139E-BCC9-4A1A-9B5A-E3E24BC7E52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94e2d75-a76b-4424-89d0-89cd3d639cda"/>
    <ds:schemaRef ds:uri="329e5d6d-40d2-4d98-a804-f29105ddbb8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7418241-3EB9-4154-AC91-DC925737F9B2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6BA68FF4-2C8D-4BEF-801E-21CE9A0E5F80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2018 Projections</vt:lpstr>
      <vt:lpstr>ESPNTeams</vt:lpstr>
      <vt:lpstr>Sheet18</vt:lpstr>
      <vt:lpstr>Full Roster</vt:lpstr>
      <vt:lpstr>Free Agents</vt:lpstr>
      <vt:lpstr>2020 FFA</vt:lpstr>
      <vt:lpstr>2019 Draft</vt:lpstr>
      <vt:lpstr>Beer Sheet</vt:lpstr>
      <vt:lpstr>BeerMap</vt:lpstr>
      <vt:lpstr>2020 Rookies</vt:lpstr>
      <vt:lpstr>2019 Rookies</vt:lpstr>
      <vt:lpstr>2018 Rookies</vt:lpstr>
      <vt:lpstr>2017 Rookies</vt:lpstr>
      <vt:lpstr>2018 Draft</vt:lpstr>
      <vt:lpstr>2017 Draft</vt:lpstr>
      <vt:lpstr>2016 Draft</vt:lpstr>
      <vt:lpstr>Players</vt:lpstr>
      <vt:lpstr>Sheet3</vt:lpstr>
      <vt:lpstr>Roster</vt:lpstr>
      <vt:lpstr>Constants</vt:lpstr>
      <vt:lpstr>Roster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Pranger</dc:creator>
  <cp:keywords>CTPClassification=CTP_NT</cp:keywords>
  <cp:lastModifiedBy>Pranger, Adam</cp:lastModifiedBy>
  <dcterms:created xsi:type="dcterms:W3CDTF">2019-07-22T23:02:04Z</dcterms:created>
  <dcterms:modified xsi:type="dcterms:W3CDTF">2020-08-14T19:02:19Z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d46becd8-57fb-44ff-9b9f-de3d38035c72</vt:lpwstr>
  </property>
  <property fmtid="{D5CDD505-2E9C-101B-9397-08002B2CF9AE}" pid="3" name="CTP_TimeStamp">
    <vt:lpwstr>2019-12-19 15:46:25Z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0x010100711123585F91E54385D93B5C83CE681E</vt:lpwstr>
  </property>
</Properties>
</file>