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ec327603bcd97e/Desktop/"/>
    </mc:Choice>
  </mc:AlternateContent>
  <xr:revisionPtr revIDLastSave="0" documentId="8_{DAC6BE38-70C3-4C5E-B95A-54841E527E6F}" xr6:coauthVersionLast="47" xr6:coauthVersionMax="47" xr10:uidLastSave="{00000000-0000-0000-0000-000000000000}"/>
  <bookViews>
    <workbookView xWindow="-120" yWindow="-120" windowWidth="29040" windowHeight="15720" activeTab="1" xr2:uid="{94473E79-B48F-47CD-BBFD-B445B45519B8}"/>
  </bookViews>
  <sheets>
    <sheet name="Intervention Cohort" sheetId="1" r:id="rId1"/>
    <sheet name="Comparison Coh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D12" i="2"/>
  <c r="F14" i="2"/>
  <c r="I28" i="2"/>
  <c r="J26" i="2"/>
  <c r="J25" i="2"/>
  <c r="J24" i="2"/>
  <c r="I21" i="2"/>
  <c r="J19" i="2"/>
  <c r="J18" i="2"/>
  <c r="J17" i="2"/>
  <c r="J16" i="2"/>
  <c r="J21" i="2" s="1"/>
  <c r="D8" i="2"/>
  <c r="C8" i="2" s="1"/>
  <c r="F8" i="2" s="1"/>
  <c r="D7" i="2"/>
  <c r="D6" i="2"/>
  <c r="C6" i="2"/>
  <c r="F6" i="2" s="1"/>
  <c r="D5" i="2"/>
  <c r="C5" i="2"/>
  <c r="F5" i="2" s="1"/>
  <c r="C4" i="2"/>
  <c r="C3" i="2"/>
  <c r="O43" i="1"/>
  <c r="N43" i="1"/>
  <c r="O42" i="1"/>
  <c r="N42" i="1"/>
  <c r="J32" i="1"/>
  <c r="J31" i="1"/>
  <c r="J30" i="1"/>
  <c r="I34" i="1"/>
  <c r="J34" i="1"/>
  <c r="I27" i="1"/>
  <c r="J23" i="1"/>
  <c r="J24" i="1"/>
  <c r="J25" i="1"/>
  <c r="J22" i="1"/>
  <c r="D13" i="1"/>
  <c r="C13" i="1" s="1"/>
  <c r="D12" i="1"/>
  <c r="C12" i="1" s="1"/>
  <c r="D8" i="1"/>
  <c r="C8" i="1" s="1"/>
  <c r="F8" i="1" s="1"/>
  <c r="D7" i="1"/>
  <c r="D16" i="1" s="1"/>
  <c r="C16" i="1" s="1"/>
  <c r="F16" i="1" s="1"/>
  <c r="D6" i="1"/>
  <c r="C6" i="1" s="1"/>
  <c r="F6" i="1" s="1"/>
  <c r="D5" i="1"/>
  <c r="C4" i="1"/>
  <c r="C3" i="1"/>
  <c r="J28" i="2" l="1"/>
  <c r="D9" i="2"/>
  <c r="C7" i="2"/>
  <c r="F7" i="2" s="1"/>
  <c r="F9" i="2" s="1"/>
  <c r="D9" i="1"/>
  <c r="D14" i="1"/>
  <c r="D15" i="1"/>
  <c r="C15" i="1" s="1"/>
  <c r="F15" i="1" s="1"/>
  <c r="J27" i="1"/>
  <c r="C7" i="1"/>
  <c r="F7" i="1" s="1"/>
  <c r="D17" i="1"/>
  <c r="C17" i="1" s="1"/>
  <c r="F17" i="1" s="1"/>
  <c r="C5" i="1"/>
  <c r="F5" i="1" s="1"/>
  <c r="F9" i="1" s="1"/>
  <c r="E9" i="1" s="1"/>
  <c r="E9" i="2" l="1"/>
  <c r="K18" i="2"/>
  <c r="K17" i="2"/>
  <c r="K19" i="2"/>
  <c r="O33" i="2" s="1"/>
  <c r="K16" i="2"/>
  <c r="C14" i="1"/>
  <c r="F14" i="1" s="1"/>
  <c r="F18" i="1" s="1"/>
  <c r="D18" i="1"/>
  <c r="K23" i="1"/>
  <c r="K25" i="1"/>
  <c r="O39" i="1" s="1"/>
  <c r="K22" i="1"/>
  <c r="O37" i="1" s="1"/>
  <c r="K24" i="1"/>
  <c r="O32" i="2" l="1"/>
  <c r="K21" i="2"/>
  <c r="O31" i="2"/>
  <c r="O34" i="2" s="1"/>
  <c r="O38" i="1"/>
  <c r="O40" i="1" s="1"/>
  <c r="K30" i="1"/>
  <c r="N37" i="1" s="1"/>
  <c r="K31" i="1"/>
  <c r="N38" i="1" s="1"/>
  <c r="K32" i="1"/>
  <c r="N39" i="1" s="1"/>
  <c r="K27" i="1"/>
  <c r="E18" i="1"/>
  <c r="F20" i="1"/>
  <c r="K34" i="1"/>
  <c r="O35" i="2" l="1"/>
  <c r="O41" i="1"/>
  <c r="N40" i="1"/>
  <c r="N41" i="1" s="1"/>
  <c r="O36" i="2" l="1"/>
  <c r="O37" i="2" s="1"/>
  <c r="F12" i="2"/>
  <c r="K24" i="2" s="1"/>
  <c r="N31" i="2" l="1"/>
  <c r="K26" i="2"/>
  <c r="N33" i="2" s="1"/>
  <c r="K25" i="2"/>
  <c r="N32" i="2" s="1"/>
  <c r="N34" i="2" l="1"/>
  <c r="K28" i="2"/>
  <c r="N35" i="2" s="1"/>
  <c r="N36" i="2" l="1"/>
  <c r="N37" i="2" s="1"/>
</calcChain>
</file>

<file path=xl/sharedStrings.xml><?xml version="1.0" encoding="utf-8"?>
<sst xmlns="http://schemas.openxmlformats.org/spreadsheetml/2006/main" count="119" uniqueCount="33">
  <si>
    <t>Score</t>
  </si>
  <si>
    <t>Count - Scanned</t>
  </si>
  <si>
    <t>Scanned Distribution</t>
  </si>
  <si>
    <t xml:space="preserve">% Cancer for Scanned </t>
  </si>
  <si>
    <t>Scanned Cancers</t>
  </si>
  <si>
    <t>4A</t>
  </si>
  <si>
    <t>4B</t>
  </si>
  <si>
    <t>4X</t>
  </si>
  <si>
    <t>Total</t>
  </si>
  <si>
    <t>NA</t>
  </si>
  <si>
    <t>NM</t>
  </si>
  <si>
    <t>Measure these</t>
  </si>
  <si>
    <t>Calculate</t>
  </si>
  <si>
    <t>Assumptions</t>
  </si>
  <si>
    <t>Total Scanned and Unscanned Cancers Estimated</t>
  </si>
  <si>
    <t>Stage</t>
  </si>
  <si>
    <t>% Distribution</t>
  </si>
  <si>
    <t>Adj. % Distribution</t>
  </si>
  <si>
    <t>I</t>
  </si>
  <si>
    <t>II</t>
  </si>
  <si>
    <t>III</t>
  </si>
  <si>
    <t>IV</t>
  </si>
  <si>
    <t>Unknown</t>
  </si>
  <si>
    <t>Est. Count</t>
  </si>
  <si>
    <t>Localized (I)</t>
  </si>
  <si>
    <t>Distance (IV)</t>
  </si>
  <si>
    <t>Regional (II/III)</t>
  </si>
  <si>
    <t>NIH 5-Year Survival Rate</t>
  </si>
  <si>
    <t>Unscanned</t>
  </si>
  <si>
    <t>Scanned</t>
  </si>
  <si>
    <t>Survivors</t>
  </si>
  <si>
    <t>Deaths</t>
  </si>
  <si>
    <t>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</si>
</sst>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%"/>
    <numFmt numFmtId="167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167" fontId="1" fillId="0" borderId="12" xfId="0" applyNumberFormat="1" applyFont="1" applyBorder="1" applyAlignment="1">
      <alignment horizontal="center"/>
    </xf>
    <xf numFmtId="166" fontId="1" fillId="2" borderId="9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67" fontId="1" fillId="0" borderId="10" xfId="0" applyNumberFormat="1" applyFont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167" fontId="1" fillId="0" borderId="3" xfId="0" applyNumberFormat="1" applyFont="1" applyBorder="1" applyAlignment="1">
      <alignment horizontal="center"/>
    </xf>
    <xf numFmtId="0" fontId="1" fillId="3" borderId="5" xfId="0" applyFont="1" applyFill="1" applyBorder="1" applyAlignment="1">
      <alignment horizontal="centerContinuous"/>
    </xf>
    <xf numFmtId="0" fontId="1" fillId="3" borderId="2" xfId="0" applyFont="1" applyFill="1" applyBorder="1" applyAlignment="1">
      <alignment horizontal="centerContinuous"/>
    </xf>
    <xf numFmtId="167" fontId="1" fillId="3" borderId="3" xfId="0" applyNumberFormat="1" applyFont="1" applyFill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7" fontId="1" fillId="0" borderId="7" xfId="0" applyNumberFormat="1" applyFont="1" applyBorder="1" applyAlignment="1">
      <alignment horizontal="center"/>
    </xf>
    <xf numFmtId="167" fontId="1" fillId="0" borderId="13" xfId="0" applyNumberFormat="1" applyFont="1" applyBorder="1" applyAlignment="1">
      <alignment horizontal="center"/>
    </xf>
    <xf numFmtId="166" fontId="1" fillId="0" borderId="2" xfId="0" applyNumberFormat="1" applyFont="1" applyBorder="1"/>
    <xf numFmtId="166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0" fontId="1" fillId="0" borderId="4" xfId="0" applyFont="1" applyBorder="1"/>
    <xf numFmtId="166" fontId="1" fillId="0" borderId="3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6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C932-CEE9-4B24-93BE-C71D5A5CC325}">
  <dimension ref="B1:O43"/>
  <sheetViews>
    <sheetView showGridLines="0" topLeftCell="A16" workbookViewId="0">
      <selection activeCell="D45" sqref="D45"/>
    </sheetView>
  </sheetViews>
  <sheetFormatPr defaultRowHeight="14.25" x14ac:dyDescent="0.2"/>
  <cols>
    <col min="1" max="1" width="3.7109375" style="1" customWidth="1"/>
    <col min="2" max="6" width="15.7109375" style="1" customWidth="1"/>
    <col min="7" max="7" width="9.140625" style="1"/>
    <col min="8" max="8" width="14" style="1" bestFit="1" customWidth="1"/>
    <col min="9" max="11" width="12.7109375" style="1" customWidth="1"/>
    <col min="12" max="12" width="14" style="1" bestFit="1" customWidth="1"/>
    <col min="13" max="13" width="13.7109375" style="1" bestFit="1" customWidth="1"/>
    <col min="14" max="14" width="11.5703125" style="1" bestFit="1" customWidth="1"/>
    <col min="15" max="15" width="9.28515625" style="1" bestFit="1" customWidth="1"/>
    <col min="16" max="16384" width="9.140625" style="1"/>
  </cols>
  <sheetData>
    <row r="1" spans="2:6" x14ac:dyDescent="0.2">
      <c r="C1" s="1" t="s">
        <v>11</v>
      </c>
      <c r="D1" s="1" t="s">
        <v>12</v>
      </c>
      <c r="E1" s="1" t="s">
        <v>13</v>
      </c>
    </row>
    <row r="2" spans="2:6" ht="28.5" x14ac:dyDescent="0.2">
      <c r="B2" s="2" t="s">
        <v>0</v>
      </c>
      <c r="C2" s="3" t="s">
        <v>1</v>
      </c>
      <c r="D2" s="2" t="s">
        <v>2</v>
      </c>
      <c r="E2" s="2" t="s">
        <v>3</v>
      </c>
      <c r="F2" s="2" t="s">
        <v>4</v>
      </c>
    </row>
    <row r="3" spans="2:6" x14ac:dyDescent="0.2">
      <c r="B3" s="4">
        <v>1</v>
      </c>
      <c r="C3" s="5">
        <f>$C$9*D3</f>
        <v>1080</v>
      </c>
      <c r="D3" s="6">
        <v>0.45</v>
      </c>
      <c r="E3" s="7" t="s">
        <v>9</v>
      </c>
      <c r="F3" s="15" t="s">
        <v>10</v>
      </c>
    </row>
    <row r="4" spans="2:6" x14ac:dyDescent="0.2">
      <c r="B4" s="7">
        <v>2</v>
      </c>
      <c r="C4" s="5">
        <f t="shared" ref="C4:C8" si="0">$C$9*D4</f>
        <v>960</v>
      </c>
      <c r="D4" s="6">
        <v>0.4</v>
      </c>
      <c r="E4" s="7" t="s">
        <v>9</v>
      </c>
      <c r="F4" s="16" t="s">
        <v>10</v>
      </c>
    </row>
    <row r="5" spans="2:6" x14ac:dyDescent="0.2">
      <c r="B5" s="7">
        <v>3</v>
      </c>
      <c r="C5" s="5">
        <f t="shared" si="0"/>
        <v>90</v>
      </c>
      <c r="D5" s="6">
        <f>1.5/40</f>
        <v>3.7499999999999999E-2</v>
      </c>
      <c r="E5" s="10">
        <v>3.9E-2</v>
      </c>
      <c r="F5" s="16">
        <f>E5*C5</f>
        <v>3.51</v>
      </c>
    </row>
    <row r="6" spans="2:6" x14ac:dyDescent="0.2">
      <c r="B6" s="7" t="s">
        <v>5</v>
      </c>
      <c r="C6" s="5">
        <f t="shared" si="0"/>
        <v>90</v>
      </c>
      <c r="D6" s="6">
        <f>1.5/40</f>
        <v>3.7499999999999999E-2</v>
      </c>
      <c r="E6" s="10">
        <v>0.155</v>
      </c>
      <c r="F6" s="16">
        <f t="shared" ref="F6:F8" si="1">E6*C6</f>
        <v>13.95</v>
      </c>
    </row>
    <row r="7" spans="2:6" x14ac:dyDescent="0.2">
      <c r="B7" s="7" t="s">
        <v>6</v>
      </c>
      <c r="C7" s="5">
        <f t="shared" si="0"/>
        <v>90</v>
      </c>
      <c r="D7" s="6">
        <f>1.5/40</f>
        <v>3.7499999999999999E-2</v>
      </c>
      <c r="E7" s="10">
        <v>0.36299999999999999</v>
      </c>
      <c r="F7" s="16">
        <f t="shared" si="1"/>
        <v>32.67</v>
      </c>
    </row>
    <row r="8" spans="2:6" x14ac:dyDescent="0.2">
      <c r="B8" s="7" t="s">
        <v>7</v>
      </c>
      <c r="C8" s="5">
        <f t="shared" si="0"/>
        <v>90</v>
      </c>
      <c r="D8" s="6">
        <f>1.5/40</f>
        <v>3.7499999999999999E-2</v>
      </c>
      <c r="E8" s="10">
        <v>0.76800000000000002</v>
      </c>
      <c r="F8" s="16">
        <f t="shared" si="1"/>
        <v>69.12</v>
      </c>
    </row>
    <row r="9" spans="2:6" x14ac:dyDescent="0.2">
      <c r="B9" s="11" t="s">
        <v>8</v>
      </c>
      <c r="C9" s="12">
        <v>2400</v>
      </c>
      <c r="D9" s="13">
        <f>SUM(D3:D8)</f>
        <v>1</v>
      </c>
      <c r="E9" s="13" t="str">
        <f>"Average: "&amp;TEXT(F9/C9,"#.0%")</f>
        <v>Average: 5.0%</v>
      </c>
      <c r="F9" s="14">
        <f>SUM(F5:F8)</f>
        <v>119.25</v>
      </c>
    </row>
    <row r="11" spans="2:6" ht="28.5" x14ac:dyDescent="0.2">
      <c r="B11" s="2" t="s">
        <v>0</v>
      </c>
      <c r="C11" s="3" t="s">
        <v>1</v>
      </c>
      <c r="D11" s="2" t="s">
        <v>2</v>
      </c>
      <c r="E11" s="2" t="s">
        <v>3</v>
      </c>
      <c r="F11" s="2" t="s">
        <v>4</v>
      </c>
    </row>
    <row r="12" spans="2:6" x14ac:dyDescent="0.2">
      <c r="B12" s="4">
        <v>1</v>
      </c>
      <c r="C12" s="5">
        <f>D12*$C$18</f>
        <v>540</v>
      </c>
      <c r="D12" s="6">
        <f>D3</f>
        <v>0.45</v>
      </c>
      <c r="E12" s="7" t="s">
        <v>9</v>
      </c>
      <c r="F12" s="15" t="s">
        <v>10</v>
      </c>
    </row>
    <row r="13" spans="2:6" x14ac:dyDescent="0.2">
      <c r="B13" s="7">
        <v>2</v>
      </c>
      <c r="C13" s="5">
        <f>D13*$C$18</f>
        <v>480</v>
      </c>
      <c r="D13" s="6">
        <f t="shared" ref="D13:D17" si="2">D4</f>
        <v>0.4</v>
      </c>
      <c r="E13" s="7" t="s">
        <v>9</v>
      </c>
      <c r="F13" s="16" t="s">
        <v>10</v>
      </c>
    </row>
    <row r="14" spans="2:6" x14ac:dyDescent="0.2">
      <c r="B14" s="7">
        <v>3</v>
      </c>
      <c r="C14" s="5">
        <f>D14*$C$18</f>
        <v>45</v>
      </c>
      <c r="D14" s="6">
        <f t="shared" si="2"/>
        <v>3.7499999999999999E-2</v>
      </c>
      <c r="E14" s="10">
        <v>3.9E-2</v>
      </c>
      <c r="F14" s="16">
        <f>E14*C14</f>
        <v>1.7549999999999999</v>
      </c>
    </row>
    <row r="15" spans="2:6" x14ac:dyDescent="0.2">
      <c r="B15" s="7" t="s">
        <v>5</v>
      </c>
      <c r="C15" s="5">
        <f>D15*$C$18</f>
        <v>45</v>
      </c>
      <c r="D15" s="6">
        <f t="shared" si="2"/>
        <v>3.7499999999999999E-2</v>
      </c>
      <c r="E15" s="10">
        <v>0.155</v>
      </c>
      <c r="F15" s="16">
        <f t="shared" ref="F15:F17" si="3">E15*C15</f>
        <v>6.9749999999999996</v>
      </c>
    </row>
    <row r="16" spans="2:6" x14ac:dyDescent="0.2">
      <c r="B16" s="7" t="s">
        <v>6</v>
      </c>
      <c r="C16" s="5">
        <f>D16*$C$18</f>
        <v>45</v>
      </c>
      <c r="D16" s="6">
        <f t="shared" si="2"/>
        <v>3.7499999999999999E-2</v>
      </c>
      <c r="E16" s="10">
        <v>0.36299999999999999</v>
      </c>
      <c r="F16" s="16">
        <f t="shared" si="3"/>
        <v>16.335000000000001</v>
      </c>
    </row>
    <row r="17" spans="2:11" x14ac:dyDescent="0.2">
      <c r="B17" s="7" t="s">
        <v>7</v>
      </c>
      <c r="C17" s="5">
        <f>D17*$C$18</f>
        <v>45</v>
      </c>
      <c r="D17" s="6">
        <f t="shared" si="2"/>
        <v>3.7499999999999999E-2</v>
      </c>
      <c r="E17" s="10">
        <v>0.76800000000000002</v>
      </c>
      <c r="F17" s="16">
        <f t="shared" si="3"/>
        <v>34.56</v>
      </c>
    </row>
    <row r="18" spans="2:11" x14ac:dyDescent="0.2">
      <c r="B18" s="11" t="s">
        <v>8</v>
      </c>
      <c r="C18" s="12">
        <v>1200</v>
      </c>
      <c r="D18" s="13">
        <f>SUM(D12:D17)</f>
        <v>1</v>
      </c>
      <c r="E18" s="13" t="str">
        <f>"Average: "&amp;TEXT(F18/C18,"#.0%")</f>
        <v>Average: 5.0%</v>
      </c>
      <c r="F18" s="14">
        <f>SUM(F14:F17)</f>
        <v>59.625</v>
      </c>
    </row>
    <row r="20" spans="2:11" x14ac:dyDescent="0.2">
      <c r="B20" s="20" t="s">
        <v>14</v>
      </c>
      <c r="C20" s="21"/>
      <c r="D20" s="21"/>
      <c r="E20" s="21"/>
      <c r="F20" s="22">
        <f>F18+F9</f>
        <v>178.875</v>
      </c>
    </row>
    <row r="21" spans="2:11" ht="28.5" x14ac:dyDescent="0.2">
      <c r="H21" s="2" t="s">
        <v>15</v>
      </c>
      <c r="I21" s="2" t="s">
        <v>16</v>
      </c>
      <c r="J21" s="2" t="s">
        <v>17</v>
      </c>
      <c r="K21" s="3" t="s">
        <v>23</v>
      </c>
    </row>
    <row r="22" spans="2:11" x14ac:dyDescent="0.2">
      <c r="H22" s="4" t="s">
        <v>18</v>
      </c>
      <c r="I22" s="30">
        <v>0.55100000000000005</v>
      </c>
      <c r="J22" s="30">
        <f>I22/SUM($I$22:$I$25)</f>
        <v>0.57515657620041749</v>
      </c>
      <c r="K22" s="26">
        <f>J22*$F$9</f>
        <v>68.587421711899779</v>
      </c>
    </row>
    <row r="23" spans="2:11" x14ac:dyDescent="0.2">
      <c r="H23" s="7" t="s">
        <v>19</v>
      </c>
      <c r="I23" s="31">
        <v>0.10199999999999999</v>
      </c>
      <c r="J23" s="31">
        <f t="shared" ref="J23:J25" si="4">I23/SUM($I$22:$I$25)</f>
        <v>0.10647181628392482</v>
      </c>
      <c r="K23" s="25">
        <f t="shared" ref="K23:K25" si="5">J23*$F$9</f>
        <v>12.696764091858036</v>
      </c>
    </row>
    <row r="24" spans="2:11" x14ac:dyDescent="0.2">
      <c r="H24" s="7" t="s">
        <v>20</v>
      </c>
      <c r="I24" s="31">
        <v>0.14399999999999999</v>
      </c>
      <c r="J24" s="31">
        <f t="shared" si="4"/>
        <v>0.15031315240083504</v>
      </c>
      <c r="K24" s="25">
        <f t="shared" si="5"/>
        <v>17.92484342379958</v>
      </c>
    </row>
    <row r="25" spans="2:11" x14ac:dyDescent="0.2">
      <c r="H25" s="7" t="s">
        <v>21</v>
      </c>
      <c r="I25" s="31">
        <v>0.161</v>
      </c>
      <c r="J25" s="31">
        <f t="shared" si="4"/>
        <v>0.16805845511482254</v>
      </c>
      <c r="K25" s="25">
        <f t="shared" si="5"/>
        <v>20.040970772442588</v>
      </c>
    </row>
    <row r="26" spans="2:11" x14ac:dyDescent="0.2">
      <c r="H26" s="29" t="s">
        <v>22</v>
      </c>
      <c r="I26" s="31">
        <v>4.2000000000000003E-2</v>
      </c>
      <c r="J26" s="31" t="s">
        <v>10</v>
      </c>
      <c r="K26" s="28" t="s">
        <v>10</v>
      </c>
    </row>
    <row r="27" spans="2:11" x14ac:dyDescent="0.2">
      <c r="H27" s="32" t="s">
        <v>8</v>
      </c>
      <c r="I27" s="33">
        <f>SUM(I22:I26)</f>
        <v>1</v>
      </c>
      <c r="J27" s="33">
        <f t="shared" ref="J27:K27" si="6">SUM(J22:J26)</f>
        <v>0.99999999999999978</v>
      </c>
      <c r="K27" s="19">
        <f t="shared" si="6"/>
        <v>119.25</v>
      </c>
    </row>
    <row r="29" spans="2:11" ht="28.5" x14ac:dyDescent="0.2">
      <c r="H29" s="2" t="s">
        <v>15</v>
      </c>
      <c r="I29" s="2" t="s">
        <v>16</v>
      </c>
      <c r="J29" s="2" t="s">
        <v>17</v>
      </c>
      <c r="K29" s="3" t="s">
        <v>23</v>
      </c>
    </row>
    <row r="30" spans="2:11" x14ac:dyDescent="0.2">
      <c r="H30" s="4" t="s">
        <v>24</v>
      </c>
      <c r="I30" s="30">
        <v>0.22</v>
      </c>
      <c r="J30" s="30">
        <f>I30/SUM($I$30:$I$32)</f>
        <v>0.22916666666666669</v>
      </c>
      <c r="K30" s="26">
        <f>J30*$F$18</f>
        <v>13.664062500000002</v>
      </c>
    </row>
    <row r="31" spans="2:11" x14ac:dyDescent="0.2">
      <c r="H31" s="7" t="s">
        <v>26</v>
      </c>
      <c r="I31" s="31">
        <v>0.21</v>
      </c>
      <c r="J31" s="31">
        <f t="shared" ref="J31:J32" si="7">I31/SUM($I$30:$I$32)</f>
        <v>0.21875</v>
      </c>
      <c r="K31" s="25">
        <f t="shared" ref="K31:K32" si="8">J31*$F$18</f>
        <v>13.04296875</v>
      </c>
    </row>
    <row r="32" spans="2:11" x14ac:dyDescent="0.2">
      <c r="H32" s="7" t="s">
        <v>25</v>
      </c>
      <c r="I32" s="31">
        <v>0.53</v>
      </c>
      <c r="J32" s="31">
        <f t="shared" si="7"/>
        <v>0.55208333333333337</v>
      </c>
      <c r="K32" s="25">
        <f t="shared" si="8"/>
        <v>32.91796875</v>
      </c>
    </row>
    <row r="33" spans="8:15" x14ac:dyDescent="0.2">
      <c r="H33" s="29" t="s">
        <v>22</v>
      </c>
      <c r="I33" s="31">
        <v>0.05</v>
      </c>
      <c r="J33" s="31" t="s">
        <v>10</v>
      </c>
      <c r="K33" s="28" t="s">
        <v>10</v>
      </c>
    </row>
    <row r="34" spans="8:15" x14ac:dyDescent="0.2">
      <c r="H34" s="32" t="s">
        <v>8</v>
      </c>
      <c r="I34" s="33">
        <f>SUM(I30:I33)</f>
        <v>1.01</v>
      </c>
      <c r="J34" s="33">
        <f>SUM(J30:J33)</f>
        <v>1</v>
      </c>
      <c r="K34" s="19">
        <f>SUM(K30:K33)</f>
        <v>59.625</v>
      </c>
    </row>
    <row r="36" spans="8:15" x14ac:dyDescent="0.2">
      <c r="L36" s="18" t="s">
        <v>27</v>
      </c>
      <c r="M36" s="17"/>
      <c r="N36" s="17" t="s">
        <v>28</v>
      </c>
      <c r="O36" s="32" t="s">
        <v>29</v>
      </c>
    </row>
    <row r="37" spans="8:15" x14ac:dyDescent="0.2">
      <c r="L37" s="7" t="s">
        <v>24</v>
      </c>
      <c r="M37" s="24">
        <v>0.65</v>
      </c>
      <c r="N37" s="8">
        <f>M37*K30</f>
        <v>8.8816406250000011</v>
      </c>
      <c r="O37" s="16">
        <f>M37*K22</f>
        <v>44.581824112734857</v>
      </c>
    </row>
    <row r="38" spans="8:15" x14ac:dyDescent="0.2">
      <c r="L38" s="7" t="s">
        <v>26</v>
      </c>
      <c r="M38" s="24">
        <v>0.37</v>
      </c>
      <c r="N38" s="9">
        <f t="shared" ref="N38:N39" si="9">M38*K31</f>
        <v>4.8258984375000002</v>
      </c>
      <c r="O38" s="16">
        <f>SUM(K23:K24)*M38</f>
        <v>11.329994780793317</v>
      </c>
    </row>
    <row r="39" spans="8:15" x14ac:dyDescent="0.2">
      <c r="L39" s="29" t="s">
        <v>25</v>
      </c>
      <c r="M39" s="34">
        <v>0.09</v>
      </c>
      <c r="N39" s="36">
        <f t="shared" si="9"/>
        <v>2.9626171874999998</v>
      </c>
      <c r="O39" s="35">
        <f>SUM(K25)*M39</f>
        <v>1.8036873695198328</v>
      </c>
    </row>
    <row r="40" spans="8:15" x14ac:dyDescent="0.2">
      <c r="M40" s="4" t="s">
        <v>30</v>
      </c>
      <c r="N40" s="23">
        <f>SUM(N37:N39)</f>
        <v>16.670156250000002</v>
      </c>
      <c r="O40" s="16">
        <f>SUM(O37:O39)</f>
        <v>57.715506263048013</v>
      </c>
    </row>
    <row r="41" spans="8:15" x14ac:dyDescent="0.2">
      <c r="M41" s="7" t="s">
        <v>31</v>
      </c>
      <c r="N41" s="23">
        <f>K34-N40</f>
        <v>42.954843749999995</v>
      </c>
      <c r="O41" s="16">
        <f>K27-O40</f>
        <v>61.534493736951987</v>
      </c>
    </row>
    <row r="42" spans="8:15" x14ac:dyDescent="0.2">
      <c r="M42" s="7" t="s">
        <v>8</v>
      </c>
      <c r="N42" s="23">
        <f>SUM(N40:N41)</f>
        <v>59.625</v>
      </c>
      <c r="O42" s="16">
        <f>SUM(O40:O41)</f>
        <v>119.25</v>
      </c>
    </row>
    <row r="43" spans="8:15" x14ac:dyDescent="0.2">
      <c r="M43" s="11" t="s">
        <v>32</v>
      </c>
      <c r="N43" s="27">
        <f>N41/N42</f>
        <v>0.72041666666666659</v>
      </c>
      <c r="O43" s="37">
        <f>O41/O42</f>
        <v>0.51601252609603343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7ED8-0BD8-4748-8450-7F11EBE40487}">
  <dimension ref="B1:O37"/>
  <sheetViews>
    <sheetView showGridLines="0" tabSelected="1" topLeftCell="A8" workbookViewId="0">
      <selection activeCell="F9" sqref="F9"/>
    </sheetView>
  </sheetViews>
  <sheetFormatPr defaultRowHeight="14.25" x14ac:dyDescent="0.2"/>
  <cols>
    <col min="1" max="1" width="3.7109375" style="1" customWidth="1"/>
    <col min="2" max="6" width="15.7109375" style="1" customWidth="1"/>
    <col min="7" max="7" width="9.140625" style="1"/>
    <col min="8" max="8" width="14" style="1" bestFit="1" customWidth="1"/>
    <col min="9" max="11" width="12.7109375" style="1" customWidth="1"/>
    <col min="12" max="12" width="14" style="1" bestFit="1" customWidth="1"/>
    <col min="13" max="13" width="13.7109375" style="1" bestFit="1" customWidth="1"/>
    <col min="14" max="14" width="11.5703125" style="1" bestFit="1" customWidth="1"/>
    <col min="15" max="15" width="9.28515625" style="1" bestFit="1" customWidth="1"/>
    <col min="16" max="16384" width="9.140625" style="1"/>
  </cols>
  <sheetData>
    <row r="1" spans="2:11" x14ac:dyDescent="0.2">
      <c r="C1" s="1" t="s">
        <v>11</v>
      </c>
      <c r="D1" s="1" t="s">
        <v>12</v>
      </c>
      <c r="E1" s="1" t="s">
        <v>13</v>
      </c>
    </row>
    <row r="2" spans="2:11" ht="28.5" x14ac:dyDescent="0.2">
      <c r="B2" s="2" t="s">
        <v>0</v>
      </c>
      <c r="C2" s="3" t="s">
        <v>1</v>
      </c>
      <c r="D2" s="2" t="s">
        <v>2</v>
      </c>
      <c r="E2" s="2" t="s">
        <v>3</v>
      </c>
      <c r="F2" s="2" t="s">
        <v>4</v>
      </c>
    </row>
    <row r="3" spans="2:11" x14ac:dyDescent="0.2">
      <c r="B3" s="4">
        <v>1</v>
      </c>
      <c r="C3" s="5">
        <f>$C$9*D3</f>
        <v>270</v>
      </c>
      <c r="D3" s="6">
        <v>0.45</v>
      </c>
      <c r="E3" s="7" t="s">
        <v>9</v>
      </c>
      <c r="F3" s="15" t="s">
        <v>10</v>
      </c>
    </row>
    <row r="4" spans="2:11" x14ac:dyDescent="0.2">
      <c r="B4" s="7">
        <v>2</v>
      </c>
      <c r="C4" s="5">
        <f t="shared" ref="C4:C8" si="0">$C$9*D4</f>
        <v>240</v>
      </c>
      <c r="D4" s="6">
        <v>0.4</v>
      </c>
      <c r="E4" s="7" t="s">
        <v>9</v>
      </c>
      <c r="F4" s="16" t="s">
        <v>10</v>
      </c>
    </row>
    <row r="5" spans="2:11" x14ac:dyDescent="0.2">
      <c r="B5" s="7">
        <v>3</v>
      </c>
      <c r="C5" s="5">
        <f t="shared" si="0"/>
        <v>22.5</v>
      </c>
      <c r="D5" s="6">
        <f>1.5/40</f>
        <v>3.7499999999999999E-2</v>
      </c>
      <c r="E5" s="10">
        <v>3.9E-2</v>
      </c>
      <c r="F5" s="16">
        <f>E5*C5</f>
        <v>0.87749999999999995</v>
      </c>
    </row>
    <row r="6" spans="2:11" x14ac:dyDescent="0.2">
      <c r="B6" s="7" t="s">
        <v>5</v>
      </c>
      <c r="C6" s="5">
        <f t="shared" si="0"/>
        <v>22.5</v>
      </c>
      <c r="D6" s="6">
        <f>1.5/40</f>
        <v>3.7499999999999999E-2</v>
      </c>
      <c r="E6" s="10">
        <v>0.155</v>
      </c>
      <c r="F6" s="16">
        <f t="shared" ref="F6:F8" si="1">E6*C6</f>
        <v>3.4874999999999998</v>
      </c>
    </row>
    <row r="7" spans="2:11" x14ac:dyDescent="0.2">
      <c r="B7" s="7" t="s">
        <v>6</v>
      </c>
      <c r="C7" s="5">
        <f t="shared" si="0"/>
        <v>22.5</v>
      </c>
      <c r="D7" s="6">
        <f>1.5/40</f>
        <v>3.7499999999999999E-2</v>
      </c>
      <c r="E7" s="10">
        <v>0.36299999999999999</v>
      </c>
      <c r="F7" s="16">
        <f t="shared" si="1"/>
        <v>8.1675000000000004</v>
      </c>
    </row>
    <row r="8" spans="2:11" x14ac:dyDescent="0.2">
      <c r="B8" s="7" t="s">
        <v>7</v>
      </c>
      <c r="C8" s="5">
        <f t="shared" si="0"/>
        <v>22.5</v>
      </c>
      <c r="D8" s="6">
        <f>1.5/40</f>
        <v>3.7499999999999999E-2</v>
      </c>
      <c r="E8" s="10">
        <v>0.76800000000000002</v>
      </c>
      <c r="F8" s="16">
        <f t="shared" si="1"/>
        <v>17.28</v>
      </c>
    </row>
    <row r="9" spans="2:11" x14ac:dyDescent="0.2">
      <c r="B9" s="11" t="s">
        <v>8</v>
      </c>
      <c r="C9" s="12">
        <v>600</v>
      </c>
      <c r="D9" s="13">
        <f>SUM(D3:D8)</f>
        <v>1</v>
      </c>
      <c r="E9" s="13" t="str">
        <f>"Average: "&amp;TEXT(F9/C9,"#.0%")</f>
        <v>Average: 5.0%</v>
      </c>
      <c r="F9" s="14">
        <f>SUM(F5:F8)</f>
        <v>29.8125</v>
      </c>
    </row>
    <row r="11" spans="2:11" ht="28.5" x14ac:dyDescent="0.2">
      <c r="B11" s="2" t="s">
        <v>0</v>
      </c>
      <c r="C11" s="3" t="s">
        <v>1</v>
      </c>
      <c r="D11" s="2" t="s">
        <v>2</v>
      </c>
      <c r="E11" s="2" t="s">
        <v>3</v>
      </c>
      <c r="F11" s="2" t="s">
        <v>4</v>
      </c>
    </row>
    <row r="12" spans="2:11" x14ac:dyDescent="0.2">
      <c r="B12" s="11" t="s">
        <v>8</v>
      </c>
      <c r="C12" s="12">
        <v>3000</v>
      </c>
      <c r="D12" s="13">
        <f>D9</f>
        <v>1</v>
      </c>
      <c r="E12" s="13">
        <f>F12/C12</f>
        <v>4.9687500000000002E-2</v>
      </c>
      <c r="F12" s="14">
        <f>F14-F9</f>
        <v>149.0625</v>
      </c>
    </row>
    <row r="14" spans="2:11" x14ac:dyDescent="0.2">
      <c r="B14" s="20" t="s">
        <v>14</v>
      </c>
      <c r="C14" s="21"/>
      <c r="D14" s="21"/>
      <c r="E14" s="21"/>
      <c r="F14" s="22">
        <f>'Intervention Cohort'!F20</f>
        <v>178.875</v>
      </c>
    </row>
    <row r="15" spans="2:11" ht="28.5" x14ac:dyDescent="0.2">
      <c r="H15" s="2" t="s">
        <v>15</v>
      </c>
      <c r="I15" s="2" t="s">
        <v>16</v>
      </c>
      <c r="J15" s="2" t="s">
        <v>17</v>
      </c>
      <c r="K15" s="3" t="s">
        <v>23</v>
      </c>
    </row>
    <row r="16" spans="2:11" x14ac:dyDescent="0.2">
      <c r="H16" s="4" t="s">
        <v>18</v>
      </c>
      <c r="I16" s="30">
        <v>0.55100000000000005</v>
      </c>
      <c r="J16" s="30">
        <f>I16/SUM($I$16:$I$19)</f>
        <v>0.57515657620041749</v>
      </c>
      <c r="K16" s="26">
        <f>J16*$F$9</f>
        <v>17.146855427974945</v>
      </c>
    </row>
    <row r="17" spans="8:15" x14ac:dyDescent="0.2">
      <c r="H17" s="7" t="s">
        <v>19</v>
      </c>
      <c r="I17" s="31">
        <v>0.10199999999999999</v>
      </c>
      <c r="J17" s="31">
        <f t="shared" ref="J17:J19" si="2">I17/SUM($I$16:$I$19)</f>
        <v>0.10647181628392482</v>
      </c>
      <c r="K17" s="25">
        <f t="shared" ref="K17:K19" si="3">J17*$F$9</f>
        <v>3.1741910229645089</v>
      </c>
    </row>
    <row r="18" spans="8:15" x14ac:dyDescent="0.2">
      <c r="H18" s="7" t="s">
        <v>20</v>
      </c>
      <c r="I18" s="31">
        <v>0.14399999999999999</v>
      </c>
      <c r="J18" s="31">
        <f t="shared" si="2"/>
        <v>0.15031315240083504</v>
      </c>
      <c r="K18" s="25">
        <f t="shared" si="3"/>
        <v>4.4812108559498949</v>
      </c>
    </row>
    <row r="19" spans="8:15" x14ac:dyDescent="0.2">
      <c r="H19" s="7" t="s">
        <v>21</v>
      </c>
      <c r="I19" s="31">
        <v>0.161</v>
      </c>
      <c r="J19" s="31">
        <f t="shared" si="2"/>
        <v>0.16805845511482254</v>
      </c>
      <c r="K19" s="25">
        <f t="shared" si="3"/>
        <v>5.010242693110647</v>
      </c>
    </row>
    <row r="20" spans="8:15" x14ac:dyDescent="0.2">
      <c r="H20" s="29" t="s">
        <v>22</v>
      </c>
      <c r="I20" s="31">
        <v>4.2000000000000003E-2</v>
      </c>
      <c r="J20" s="31" t="s">
        <v>10</v>
      </c>
      <c r="K20" s="28" t="s">
        <v>10</v>
      </c>
    </row>
    <row r="21" spans="8:15" x14ac:dyDescent="0.2">
      <c r="H21" s="32" t="s">
        <v>8</v>
      </c>
      <c r="I21" s="33">
        <f>SUM(I16:I20)</f>
        <v>1</v>
      </c>
      <c r="J21" s="33">
        <f t="shared" ref="J21:K21" si="4">SUM(J16:J20)</f>
        <v>0.99999999999999978</v>
      </c>
      <c r="K21" s="19">
        <f t="shared" si="4"/>
        <v>29.8125</v>
      </c>
    </row>
    <row r="23" spans="8:15" ht="28.5" x14ac:dyDescent="0.2">
      <c r="H23" s="2" t="s">
        <v>15</v>
      </c>
      <c r="I23" s="2" t="s">
        <v>16</v>
      </c>
      <c r="J23" s="2" t="s">
        <v>17</v>
      </c>
      <c r="K23" s="3" t="s">
        <v>23</v>
      </c>
    </row>
    <row r="24" spans="8:15" x14ac:dyDescent="0.2">
      <c r="H24" s="4" t="s">
        <v>24</v>
      </c>
      <c r="I24" s="30">
        <v>0.22</v>
      </c>
      <c r="J24" s="30">
        <f>I24/SUM($I$24:$I$26)</f>
        <v>0.22916666666666669</v>
      </c>
      <c r="K24" s="26">
        <f>J24*$F$12</f>
        <v>34.16015625</v>
      </c>
    </row>
    <row r="25" spans="8:15" x14ac:dyDescent="0.2">
      <c r="H25" s="7" t="s">
        <v>26</v>
      </c>
      <c r="I25" s="31">
        <v>0.21</v>
      </c>
      <c r="J25" s="31">
        <f t="shared" ref="J25:J26" si="5">I25/SUM($I$24:$I$26)</f>
        <v>0.21875</v>
      </c>
      <c r="K25" s="25">
        <f t="shared" ref="K25:K26" si="6">J25*$F$12</f>
        <v>32.607421875</v>
      </c>
    </row>
    <row r="26" spans="8:15" x14ac:dyDescent="0.2">
      <c r="H26" s="7" t="s">
        <v>25</v>
      </c>
      <c r="I26" s="31">
        <v>0.53</v>
      </c>
      <c r="J26" s="31">
        <f t="shared" si="5"/>
        <v>0.55208333333333337</v>
      </c>
      <c r="K26" s="25">
        <f t="shared" si="6"/>
        <v>82.294921875</v>
      </c>
    </row>
    <row r="27" spans="8:15" x14ac:dyDescent="0.2">
      <c r="H27" s="29" t="s">
        <v>22</v>
      </c>
      <c r="I27" s="31">
        <v>0.05</v>
      </c>
      <c r="J27" s="31" t="s">
        <v>10</v>
      </c>
      <c r="K27" s="28" t="s">
        <v>10</v>
      </c>
    </row>
    <row r="28" spans="8:15" x14ac:dyDescent="0.2">
      <c r="H28" s="32" t="s">
        <v>8</v>
      </c>
      <c r="I28" s="33">
        <f>SUM(I24:I27)</f>
        <v>1.01</v>
      </c>
      <c r="J28" s="33">
        <f>SUM(J24:J27)</f>
        <v>1</v>
      </c>
      <c r="K28" s="19">
        <f>SUM(K24:K27)</f>
        <v>149.0625</v>
      </c>
    </row>
    <row r="30" spans="8:15" x14ac:dyDescent="0.2">
      <c r="L30" s="18" t="s">
        <v>27</v>
      </c>
      <c r="M30" s="17"/>
      <c r="N30" s="17" t="s">
        <v>28</v>
      </c>
      <c r="O30" s="32" t="s">
        <v>29</v>
      </c>
    </row>
    <row r="31" spans="8:15" x14ac:dyDescent="0.2">
      <c r="L31" s="7" t="s">
        <v>24</v>
      </c>
      <c r="M31" s="24">
        <v>0.65</v>
      </c>
      <c r="N31" s="8">
        <f>M31*K24</f>
        <v>22.2041015625</v>
      </c>
      <c r="O31" s="16">
        <f>M31*K16</f>
        <v>11.145456028183714</v>
      </c>
    </row>
    <row r="32" spans="8:15" x14ac:dyDescent="0.2">
      <c r="L32" s="7" t="s">
        <v>26</v>
      </c>
      <c r="M32" s="24">
        <v>0.37</v>
      </c>
      <c r="N32" s="9">
        <f t="shared" ref="N32:N33" si="7">M32*K25</f>
        <v>12.064746093749999</v>
      </c>
      <c r="O32" s="16">
        <f>SUM(K17:K18)*M32</f>
        <v>2.8324986951983293</v>
      </c>
    </row>
    <row r="33" spans="12:15" x14ac:dyDescent="0.2">
      <c r="L33" s="29" t="s">
        <v>25</v>
      </c>
      <c r="M33" s="34">
        <v>0.09</v>
      </c>
      <c r="N33" s="36">
        <f t="shared" si="7"/>
        <v>7.4065429687499993</v>
      </c>
      <c r="O33" s="35">
        <f>SUM(K19)*M33</f>
        <v>0.45092184237995819</v>
      </c>
    </row>
    <row r="34" spans="12:15" x14ac:dyDescent="0.2">
      <c r="M34" s="4" t="s">
        <v>30</v>
      </c>
      <c r="N34" s="23">
        <f>SUM(N31:N33)</f>
        <v>41.675390625000006</v>
      </c>
      <c r="O34" s="16">
        <f>SUM(O31:O33)</f>
        <v>14.428876565762003</v>
      </c>
    </row>
    <row r="35" spans="12:15" x14ac:dyDescent="0.2">
      <c r="M35" s="7" t="s">
        <v>31</v>
      </c>
      <c r="N35" s="23">
        <f>K28-N34</f>
        <v>107.38710937499999</v>
      </c>
      <c r="O35" s="16">
        <f>K21-O34</f>
        <v>15.383623434237997</v>
      </c>
    </row>
    <row r="36" spans="12:15" x14ac:dyDescent="0.2">
      <c r="M36" s="7" t="s">
        <v>8</v>
      </c>
      <c r="N36" s="23">
        <f>SUM(N34:N35)</f>
        <v>149.0625</v>
      </c>
      <c r="O36" s="16">
        <f>SUM(O34:O35)</f>
        <v>29.8125</v>
      </c>
    </row>
    <row r="37" spans="12:15" x14ac:dyDescent="0.2">
      <c r="M37" s="11" t="s">
        <v>32</v>
      </c>
      <c r="N37" s="27">
        <f>N35/N36</f>
        <v>0.72041666666666659</v>
      </c>
      <c r="O37" s="37">
        <f>O35/O36</f>
        <v>0.51601252609603343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Intervention Cohort</vt:lpstr>
      <vt:lpstr>Comparison Cohort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Pretko</dc:creator>
  <cp:lastModifiedBy>Carl Pretko</cp:lastModifiedBy>
  <dcterms:created xsi:type="dcterms:W3CDTF">2024-05-25T17:04:38Z</dcterms:created>
  <dcterms:modified xsi:type="dcterms:W3CDTF">2024-05-25T17:50:53Z</dcterms:modified>
</cp:coreProperties>
</file>